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many\Desktop\"/>
    </mc:Choice>
  </mc:AlternateContent>
  <bookViews>
    <workbookView xWindow="0" yWindow="45" windowWidth="15315" windowHeight="7995" activeTab="3"/>
  </bookViews>
  <sheets>
    <sheet name="Weight" sheetId="1" r:id="rId1"/>
    <sheet name="Hoja1" sheetId="4" state="hidden" r:id="rId2"/>
    <sheet name="Ingesta control" sheetId="2" r:id="rId3"/>
    <sheet name="Ingesta CAF" sheetId="3" r:id="rId4"/>
  </sheets>
  <calcPr calcId="152511"/>
</workbook>
</file>

<file path=xl/calcChain.xml><?xml version="1.0" encoding="utf-8"?>
<calcChain xmlns="http://schemas.openxmlformats.org/spreadsheetml/2006/main">
  <c r="W47" i="3" l="1"/>
  <c r="W48" i="3" s="1"/>
  <c r="V47" i="3"/>
  <c r="V48" i="3" s="1"/>
  <c r="U47" i="3"/>
  <c r="U48" i="3" s="1"/>
  <c r="T47" i="3"/>
  <c r="T48" i="3" s="1"/>
  <c r="S47" i="3"/>
  <c r="S48" i="3" s="1"/>
  <c r="O47" i="3"/>
  <c r="O48" i="3" s="1"/>
  <c r="N47" i="3"/>
  <c r="N48" i="3" s="1"/>
  <c r="M47" i="3"/>
  <c r="M48" i="3" s="1"/>
  <c r="L47" i="3"/>
  <c r="L48" i="3" s="1"/>
  <c r="K47" i="3"/>
  <c r="K48" i="3" s="1"/>
  <c r="G47" i="3"/>
  <c r="G48" i="3" s="1"/>
  <c r="F47" i="3"/>
  <c r="F48" i="3" s="1"/>
  <c r="E47" i="3"/>
  <c r="E48" i="3" s="1"/>
  <c r="D47" i="3"/>
  <c r="D48" i="3" s="1"/>
  <c r="C47" i="3"/>
  <c r="C48" i="3" s="1"/>
  <c r="S22" i="3"/>
  <c r="S24" i="3" s="1"/>
  <c r="W22" i="3"/>
  <c r="W24" i="3" s="1"/>
  <c r="V22" i="3"/>
  <c r="V24" i="3" s="1"/>
  <c r="U22" i="3"/>
  <c r="U24" i="3" s="1"/>
  <c r="T22" i="3"/>
  <c r="T24" i="3" s="1"/>
  <c r="L22" i="3"/>
  <c r="L24" i="3" s="1"/>
  <c r="M22" i="3"/>
  <c r="M24" i="3" s="1"/>
  <c r="N22" i="3"/>
  <c r="N24" i="3" s="1"/>
  <c r="K22" i="3"/>
  <c r="K24" i="3" s="1"/>
  <c r="D23" i="3"/>
  <c r="D24" i="3" s="1"/>
  <c r="E23" i="3"/>
  <c r="E24" i="3" s="1"/>
  <c r="F23" i="3"/>
  <c r="F24" i="3" s="1"/>
  <c r="G23" i="3"/>
  <c r="G24" i="3" s="1"/>
  <c r="C23" i="3"/>
  <c r="C24" i="3" s="1"/>
  <c r="C42" i="2"/>
  <c r="C44" i="2" s="1"/>
  <c r="G43" i="2"/>
  <c r="G45" i="2" s="1"/>
  <c r="K42" i="2"/>
  <c r="K44" i="2" s="1"/>
  <c r="K20" i="2"/>
  <c r="K23" i="2" s="1"/>
  <c r="G21" i="2"/>
  <c r="G23" i="2" s="1"/>
  <c r="C20" i="2"/>
  <c r="C22" i="2"/>
  <c r="T47" i="1"/>
  <c r="S47" i="1"/>
  <c r="R47" i="1"/>
  <c r="Q47" i="1"/>
  <c r="P47" i="1"/>
  <c r="O47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T22" i="1"/>
  <c r="S22" i="1"/>
  <c r="R22" i="1"/>
  <c r="Q22" i="1"/>
  <c r="P22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K36" i="1"/>
  <c r="K37" i="1"/>
  <c r="K35" i="1"/>
  <c r="K34" i="1"/>
  <c r="K33" i="1"/>
  <c r="K32" i="1"/>
  <c r="K31" i="1"/>
  <c r="K30" i="1"/>
  <c r="K39" i="1"/>
  <c r="K40" i="1"/>
  <c r="K41" i="1"/>
  <c r="K42" i="1"/>
  <c r="K43" i="1"/>
  <c r="K38" i="1"/>
  <c r="G45" i="1"/>
  <c r="I45" i="1"/>
  <c r="J30" i="1"/>
  <c r="H22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7" i="1"/>
  <c r="J2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D22" i="1"/>
  <c r="E22" i="1"/>
  <c r="F22" i="1"/>
  <c r="G22" i="1"/>
  <c r="I22" i="1"/>
  <c r="H45" i="1"/>
  <c r="F45" i="1"/>
  <c r="E45" i="1"/>
  <c r="D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P48" i="3" l="1"/>
  <c r="K45" i="1"/>
  <c r="U47" i="1"/>
  <c r="O22" i="3"/>
  <c r="O24" i="3" s="1"/>
  <c r="P24" i="3" s="1"/>
  <c r="X48" i="3"/>
  <c r="H48" i="3"/>
  <c r="H24" i="3"/>
  <c r="X24" i="3"/>
  <c r="N45" i="2"/>
  <c r="O45" i="2"/>
  <c r="O23" i="2"/>
  <c r="N23" i="2"/>
  <c r="J22" i="1"/>
  <c r="V47" i="1"/>
  <c r="U22" i="1"/>
  <c r="V22" i="1"/>
  <c r="J45" i="1"/>
  <c r="K22" i="1"/>
  <c r="AB48" i="3" l="1"/>
  <c r="AA48" i="3"/>
  <c r="AB24" i="3"/>
  <c r="AA24" i="3"/>
</calcChain>
</file>

<file path=xl/sharedStrings.xml><?xml version="1.0" encoding="utf-8"?>
<sst xmlns="http://schemas.openxmlformats.org/spreadsheetml/2006/main" count="318" uniqueCount="100">
  <si>
    <t>Mascles C</t>
  </si>
  <si>
    <t>Individu</t>
  </si>
  <si>
    <t xml:space="preserve"> Promig (g)</t>
  </si>
  <si>
    <t>Error</t>
  </si>
  <si>
    <t>Dia</t>
  </si>
  <si>
    <t>absolut</t>
  </si>
  <si>
    <t>Increment de pes (g)</t>
  </si>
  <si>
    <t>Mascles K</t>
  </si>
  <si>
    <t>Femelles C</t>
  </si>
  <si>
    <t>Femelles K</t>
  </si>
  <si>
    <t xml:space="preserve">JAULA C1 </t>
  </si>
  <si>
    <t>HEMBRA  1</t>
  </si>
  <si>
    <t>HEMBRA  2</t>
  </si>
  <si>
    <t>DIA 0 (7 OCT.)</t>
  </si>
  <si>
    <t>DIA 2</t>
  </si>
  <si>
    <t>DIA 4</t>
  </si>
  <si>
    <t>DIA 7</t>
  </si>
  <si>
    <t>DIA 9</t>
  </si>
  <si>
    <t>DIA 11</t>
  </si>
  <si>
    <t>DIA 14</t>
  </si>
  <si>
    <t>DIA 16</t>
  </si>
  <si>
    <t>DIA 18</t>
  </si>
  <si>
    <t>DIA 21</t>
  </si>
  <si>
    <t>DIA 23</t>
  </si>
  <si>
    <t>DIA 24</t>
  </si>
  <si>
    <t>DIA 28</t>
  </si>
  <si>
    <t>DIA 30 (6 NOV.)</t>
  </si>
  <si>
    <t>(MUERTE)</t>
  </si>
  <si>
    <t>kJ ingerits animal</t>
  </si>
  <si>
    <t>JAULA C2</t>
  </si>
  <si>
    <t>MACHO 7</t>
  </si>
  <si>
    <t>MACHO 8</t>
  </si>
  <si>
    <t>JAULA C3</t>
  </si>
  <si>
    <t>HEMBRA  3</t>
  </si>
  <si>
    <t>HEMBRA 4</t>
  </si>
  <si>
    <t>DIA 0 (15 OCT.)</t>
  </si>
  <si>
    <t>DIA 1</t>
  </si>
  <si>
    <t>DIA 3</t>
  </si>
  <si>
    <t>DIA 6</t>
  </si>
  <si>
    <t>DIA 8</t>
  </si>
  <si>
    <t>DIA 10</t>
  </si>
  <si>
    <t>DIA 13</t>
  </si>
  <si>
    <t>DIA 15</t>
  </si>
  <si>
    <t>DIA 20</t>
  </si>
  <si>
    <t>DIA 22</t>
  </si>
  <si>
    <t>DIA 27</t>
  </si>
  <si>
    <t xml:space="preserve">DIA 29 </t>
  </si>
  <si>
    <t>DIA 30 (14 NOV.)</t>
  </si>
  <si>
    <t>Pienso ingerido (g)</t>
  </si>
  <si>
    <t>JAULA C5</t>
  </si>
  <si>
    <t>HEMBRA 5</t>
  </si>
  <si>
    <t>HEMBRA 6</t>
  </si>
  <si>
    <t>DIA 0 (4 nov.)</t>
  </si>
  <si>
    <t>DIA 25</t>
  </si>
  <si>
    <t>DIA 30 (4 dic.)</t>
  </si>
  <si>
    <t>JAULA C4</t>
  </si>
  <si>
    <t>MACHO 9</t>
  </si>
  <si>
    <t>MACHO 10</t>
  </si>
  <si>
    <t>JAULA C7</t>
  </si>
  <si>
    <t>MACHO 13</t>
  </si>
  <si>
    <t>MACHO 14</t>
  </si>
  <si>
    <t>PROMIG</t>
  </si>
  <si>
    <t>ERROR</t>
  </si>
  <si>
    <t>KJ/ animal</t>
  </si>
  <si>
    <t>JAULA K1</t>
  </si>
  <si>
    <t>HEMBRA 13</t>
  </si>
  <si>
    <t>HEMBRA 14</t>
  </si>
  <si>
    <t>HEMBRA 15</t>
  </si>
  <si>
    <t>PIENSO</t>
  </si>
  <si>
    <t>BACON</t>
  </si>
  <si>
    <t>GALLETAS</t>
  </si>
  <si>
    <t>LECHE</t>
  </si>
  <si>
    <t>PATÉ</t>
  </si>
  <si>
    <t>DIA 0 (8OCT.)</t>
  </si>
  <si>
    <t>DIA 17</t>
  </si>
  <si>
    <t>DIA 29</t>
  </si>
  <si>
    <t>DIA 30 (7 NOV.)</t>
  </si>
  <si>
    <t>SUMA</t>
    <phoneticPr fontId="0" type="noConversion"/>
  </si>
  <si>
    <t>SUMA</t>
  </si>
  <si>
    <t>kJ/animal</t>
  </si>
  <si>
    <t>JAULA K3</t>
  </si>
  <si>
    <t>HEMBRA 16</t>
  </si>
  <si>
    <t>DIA 0 (14 OCT.)</t>
  </si>
  <si>
    <t>DIA 30 (13 NOV.)</t>
  </si>
  <si>
    <t>JAULA K5</t>
  </si>
  <si>
    <t>HEMBRA 17</t>
  </si>
  <si>
    <t>HEMBRA 18</t>
  </si>
  <si>
    <t>DIA 0 (4 NOV.)</t>
  </si>
  <si>
    <t>DIA 30 (4 DIC.)</t>
  </si>
  <si>
    <t>JAULA K2</t>
  </si>
  <si>
    <t>MACHO 19</t>
  </si>
  <si>
    <t>JAULA K4</t>
  </si>
  <si>
    <t>MACHO 20</t>
  </si>
  <si>
    <t>MACHO 21</t>
  </si>
  <si>
    <t>MACHO 22</t>
  </si>
  <si>
    <t>MACHO 23</t>
  </si>
  <si>
    <t>MACHO 24</t>
  </si>
  <si>
    <t>RAT WEIGHTS</t>
  </si>
  <si>
    <t>CONTROL RAT INTAKE</t>
  </si>
  <si>
    <t>CAFETERIA RAT INTAKE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</si>
</sst>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4" borderId="4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right"/>
    </xf>
    <xf numFmtId="2" fontId="2" fillId="3" borderId="0" xfId="0" applyNumberFormat="1" applyFont="1" applyFill="1"/>
    <xf numFmtId="2" fontId="9" fillId="3" borderId="0" xfId="0" applyNumberFormat="1" applyFont="1" applyFill="1" applyBorder="1"/>
    <xf numFmtId="0" fontId="2" fillId="3" borderId="0" xfId="0" applyFont="1" applyFill="1"/>
    <xf numFmtId="0" fontId="2" fillId="0" borderId="0" xfId="0" applyFont="1" applyFill="1"/>
    <xf numFmtId="0" fontId="10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112" zoomScaleNormal="112" workbookViewId="0"/>
  </sheetViews>
  <sheetFormatPr defaultColWidth="11.42578125" defaultRowHeight="15" x14ac:dyDescent="0.25"/>
  <cols>
    <col min="2" max="2" width="14.140625" customWidth="1"/>
    <col min="10" max="10" width="14.140625" customWidth="1"/>
    <col min="13" max="13" width="14.28515625" customWidth="1"/>
  </cols>
  <sheetData>
    <row r="1" spans="1:22" x14ac:dyDescent="0.25">
      <c r="A1" t="s">
        <v>97</v>
      </c>
    </row>
    <row r="5" spans="1:22" x14ac:dyDescent="0.25">
      <c r="B5" s="1" t="s">
        <v>0</v>
      </c>
      <c r="C5" s="2" t="s">
        <v>1</v>
      </c>
      <c r="D5" s="3">
        <v>7</v>
      </c>
      <c r="E5" s="3">
        <v>8</v>
      </c>
      <c r="F5" s="3">
        <v>9</v>
      </c>
      <c r="G5" s="3">
        <v>10</v>
      </c>
      <c r="H5" s="3">
        <v>13</v>
      </c>
      <c r="I5" s="3">
        <v>14</v>
      </c>
      <c r="J5" s="3" t="s">
        <v>2</v>
      </c>
      <c r="K5" s="5" t="s">
        <v>3</v>
      </c>
      <c r="M5" s="1" t="s">
        <v>8</v>
      </c>
      <c r="N5" s="2" t="s">
        <v>1</v>
      </c>
      <c r="O5" s="3">
        <v>1</v>
      </c>
      <c r="P5" s="3">
        <v>2</v>
      </c>
      <c r="Q5" s="3">
        <v>3</v>
      </c>
      <c r="R5" s="3">
        <v>4</v>
      </c>
      <c r="S5" s="4">
        <v>5</v>
      </c>
      <c r="T5" s="3">
        <v>6</v>
      </c>
      <c r="U5" s="3" t="s">
        <v>2</v>
      </c>
      <c r="V5" s="5" t="s">
        <v>3</v>
      </c>
    </row>
    <row r="6" spans="1:22" x14ac:dyDescent="0.25">
      <c r="C6" s="6" t="s">
        <v>4</v>
      </c>
      <c r="H6" s="7"/>
      <c r="I6" s="7"/>
      <c r="N6" s="6" t="s">
        <v>4</v>
      </c>
      <c r="S6" s="7"/>
    </row>
    <row r="7" spans="1:22" x14ac:dyDescent="0.25">
      <c r="B7" s="50" t="s">
        <v>5</v>
      </c>
      <c r="C7" s="8">
        <v>0</v>
      </c>
      <c r="D7" s="8">
        <v>397</v>
      </c>
      <c r="E7" s="8">
        <v>423</v>
      </c>
      <c r="F7" s="8">
        <v>391</v>
      </c>
      <c r="G7" s="8">
        <v>376</v>
      </c>
      <c r="H7" s="9">
        <v>396</v>
      </c>
      <c r="I7" s="17">
        <v>378</v>
      </c>
      <c r="J7" s="19">
        <f>AVERAGE(D7:I7)</f>
        <v>393.5</v>
      </c>
      <c r="K7" s="18">
        <f>STDEV(D7:H7)/SQRT(6)</f>
        <v>6.9318107302493486</v>
      </c>
      <c r="L7" s="9"/>
      <c r="M7" s="50" t="s">
        <v>5</v>
      </c>
      <c r="N7" s="8">
        <v>0</v>
      </c>
      <c r="O7">
        <v>225</v>
      </c>
      <c r="P7">
        <v>228</v>
      </c>
      <c r="Q7">
        <v>259</v>
      </c>
      <c r="R7">
        <v>239</v>
      </c>
      <c r="S7">
        <v>243</v>
      </c>
      <c r="T7">
        <v>233</v>
      </c>
      <c r="U7" s="18">
        <f>AVERAGE(O7:T7)</f>
        <v>237.83333333333334</v>
      </c>
      <c r="V7" s="10">
        <f>STDEV(O7:T7)/SQRT(6)</f>
        <v>5.0359816432460436</v>
      </c>
    </row>
    <row r="8" spans="1:22" x14ac:dyDescent="0.25">
      <c r="B8" s="50"/>
      <c r="C8" s="8">
        <v>2</v>
      </c>
      <c r="D8" s="8">
        <v>399</v>
      </c>
      <c r="E8" s="8">
        <v>427</v>
      </c>
      <c r="F8" s="8">
        <v>392</v>
      </c>
      <c r="G8" s="8">
        <v>379</v>
      </c>
      <c r="H8" s="9">
        <v>394</v>
      </c>
      <c r="I8" s="17">
        <v>382</v>
      </c>
      <c r="J8" s="19">
        <f t="shared" ref="J8:J19" si="0">AVERAGE(D8:I8)</f>
        <v>395.5</v>
      </c>
      <c r="K8" s="18">
        <f t="shared" ref="K8:K20" si="1">STDEV(D8:H8)/SQRT(6)</f>
        <v>7.230721494659667</v>
      </c>
      <c r="L8" s="9"/>
      <c r="M8" s="50"/>
      <c r="N8" s="8">
        <v>2</v>
      </c>
      <c r="O8">
        <v>228</v>
      </c>
      <c r="P8">
        <v>230</v>
      </c>
      <c r="Q8">
        <v>259</v>
      </c>
      <c r="R8">
        <v>240</v>
      </c>
      <c r="S8">
        <v>248</v>
      </c>
      <c r="T8">
        <v>230</v>
      </c>
      <c r="U8" s="18">
        <f t="shared" ref="U8:U20" si="2">AVERAGE(O8:T8)</f>
        <v>239.16666666666666</v>
      </c>
      <c r="V8" s="10">
        <f t="shared" ref="V8:V20" si="3">STDEV(O8:T8)/SQRT(6)</f>
        <v>5.0492023572485634</v>
      </c>
    </row>
    <row r="9" spans="1:22" x14ac:dyDescent="0.25">
      <c r="B9" s="50"/>
      <c r="C9" s="8">
        <v>4</v>
      </c>
      <c r="D9" s="8">
        <v>404</v>
      </c>
      <c r="E9" s="8">
        <v>432</v>
      </c>
      <c r="F9" s="8">
        <v>405</v>
      </c>
      <c r="G9" s="8">
        <v>399</v>
      </c>
      <c r="H9" s="9">
        <v>403</v>
      </c>
      <c r="I9" s="17">
        <v>384</v>
      </c>
      <c r="J9" s="19">
        <f t="shared" si="0"/>
        <v>404.5</v>
      </c>
      <c r="K9" s="18">
        <f t="shared" si="1"/>
        <v>5.4206395686610023</v>
      </c>
      <c r="L9" s="9"/>
      <c r="M9" s="50"/>
      <c r="N9" s="8">
        <v>4</v>
      </c>
      <c r="O9">
        <v>232</v>
      </c>
      <c r="P9">
        <v>236</v>
      </c>
      <c r="Q9">
        <v>260</v>
      </c>
      <c r="R9">
        <v>241</v>
      </c>
      <c r="S9">
        <v>247</v>
      </c>
      <c r="T9">
        <v>238</v>
      </c>
      <c r="U9" s="18">
        <f t="shared" si="2"/>
        <v>242.33333333333334</v>
      </c>
      <c r="V9" s="10">
        <f t="shared" si="3"/>
        <v>4.0879225911349044</v>
      </c>
    </row>
    <row r="10" spans="1:22" x14ac:dyDescent="0.25">
      <c r="B10" s="50"/>
      <c r="C10" s="8">
        <v>7</v>
      </c>
      <c r="D10" s="8">
        <v>413</v>
      </c>
      <c r="E10" s="8">
        <v>439</v>
      </c>
      <c r="F10" s="8">
        <v>413</v>
      </c>
      <c r="G10" s="8">
        <v>405</v>
      </c>
      <c r="H10" s="9">
        <v>425</v>
      </c>
      <c r="I10" s="17">
        <v>388</v>
      </c>
      <c r="J10" s="19">
        <f t="shared" si="0"/>
        <v>413.83333333333331</v>
      </c>
      <c r="K10" s="18">
        <f t="shared" si="1"/>
        <v>5.4160256030906408</v>
      </c>
      <c r="L10" s="9"/>
      <c r="M10" s="50"/>
      <c r="N10" s="8">
        <v>7</v>
      </c>
      <c r="O10">
        <v>228</v>
      </c>
      <c r="P10">
        <v>240</v>
      </c>
      <c r="Q10">
        <v>261</v>
      </c>
      <c r="R10">
        <v>242</v>
      </c>
      <c r="S10">
        <v>251</v>
      </c>
      <c r="T10">
        <v>246</v>
      </c>
      <c r="U10" s="18">
        <f t="shared" si="2"/>
        <v>244.66666666666666</v>
      </c>
      <c r="V10" s="10">
        <f t="shared" si="3"/>
        <v>4.5289194198076776</v>
      </c>
    </row>
    <row r="11" spans="1:22" x14ac:dyDescent="0.25">
      <c r="B11" s="50"/>
      <c r="C11" s="8">
        <v>9</v>
      </c>
      <c r="D11" s="8">
        <v>419</v>
      </c>
      <c r="E11" s="8">
        <v>448</v>
      </c>
      <c r="F11" s="8">
        <v>416</v>
      </c>
      <c r="G11" s="8">
        <v>411</v>
      </c>
      <c r="H11" s="9">
        <v>443</v>
      </c>
      <c r="I11" s="17">
        <v>394</v>
      </c>
      <c r="J11" s="19">
        <f t="shared" si="0"/>
        <v>421.83333333333331</v>
      </c>
      <c r="K11" s="18">
        <f t="shared" si="1"/>
        <v>6.8835552829430622</v>
      </c>
      <c r="L11" s="9"/>
      <c r="M11" s="50"/>
      <c r="N11" s="8">
        <v>9</v>
      </c>
      <c r="O11">
        <v>234</v>
      </c>
      <c r="P11">
        <v>242</v>
      </c>
      <c r="Q11">
        <v>275</v>
      </c>
      <c r="R11">
        <v>246</v>
      </c>
      <c r="S11">
        <v>254</v>
      </c>
      <c r="T11">
        <v>252</v>
      </c>
      <c r="U11" s="18">
        <f t="shared" si="2"/>
        <v>250.5</v>
      </c>
      <c r="V11" s="10">
        <f t="shared" si="3"/>
        <v>5.7140178508646615</v>
      </c>
    </row>
    <row r="12" spans="1:22" x14ac:dyDescent="0.25">
      <c r="B12" s="50"/>
      <c r="C12" s="8">
        <v>11</v>
      </c>
      <c r="D12" s="8">
        <v>423</v>
      </c>
      <c r="E12" s="8">
        <v>458</v>
      </c>
      <c r="F12" s="8">
        <v>427</v>
      </c>
      <c r="G12" s="8">
        <v>420</v>
      </c>
      <c r="H12" s="9">
        <v>444</v>
      </c>
      <c r="I12" s="17">
        <v>395</v>
      </c>
      <c r="J12" s="19">
        <f t="shared" si="0"/>
        <v>427.83333333333331</v>
      </c>
      <c r="K12" s="18">
        <f t="shared" si="1"/>
        <v>6.5866025637906329</v>
      </c>
      <c r="L12" s="9"/>
      <c r="M12" s="50"/>
      <c r="N12" s="8">
        <v>11</v>
      </c>
      <c r="O12">
        <v>230</v>
      </c>
      <c r="P12">
        <v>242</v>
      </c>
      <c r="Q12">
        <v>265</v>
      </c>
      <c r="R12">
        <v>249</v>
      </c>
      <c r="S12">
        <v>257</v>
      </c>
      <c r="T12">
        <v>250</v>
      </c>
      <c r="U12" s="18">
        <f t="shared" si="2"/>
        <v>248.83333333333334</v>
      </c>
      <c r="V12" s="10">
        <f t="shared" si="3"/>
        <v>4.9356976316536167</v>
      </c>
    </row>
    <row r="13" spans="1:22" x14ac:dyDescent="0.25">
      <c r="B13" s="50"/>
      <c r="C13" s="8">
        <v>14</v>
      </c>
      <c r="D13" s="8">
        <v>433</v>
      </c>
      <c r="E13" s="8">
        <v>468</v>
      </c>
      <c r="F13" s="8">
        <v>435</v>
      </c>
      <c r="G13" s="8">
        <v>428</v>
      </c>
      <c r="H13" s="9">
        <v>461</v>
      </c>
      <c r="I13" s="17">
        <v>399</v>
      </c>
      <c r="J13" s="19">
        <f t="shared" si="0"/>
        <v>437.33333333333331</v>
      </c>
      <c r="K13" s="18">
        <f t="shared" si="1"/>
        <v>7.4105780251385696</v>
      </c>
      <c r="L13" s="9"/>
      <c r="M13" s="50"/>
      <c r="N13" s="8">
        <v>14</v>
      </c>
      <c r="O13">
        <v>244</v>
      </c>
      <c r="P13">
        <v>241</v>
      </c>
      <c r="Q13">
        <v>276</v>
      </c>
      <c r="R13">
        <v>254</v>
      </c>
      <c r="S13">
        <v>266</v>
      </c>
      <c r="T13">
        <v>257</v>
      </c>
      <c r="U13" s="18">
        <f t="shared" si="2"/>
        <v>256.33333333333331</v>
      </c>
      <c r="V13" s="10">
        <f t="shared" si="3"/>
        <v>5.3954713520795492</v>
      </c>
    </row>
    <row r="14" spans="1:22" x14ac:dyDescent="0.25">
      <c r="B14" s="50"/>
      <c r="C14" s="8">
        <v>16</v>
      </c>
      <c r="D14" s="8">
        <v>438</v>
      </c>
      <c r="E14" s="8">
        <v>475</v>
      </c>
      <c r="F14" s="8">
        <v>438</v>
      </c>
      <c r="G14" s="8">
        <v>433</v>
      </c>
      <c r="H14" s="9">
        <v>467</v>
      </c>
      <c r="I14" s="17">
        <v>404</v>
      </c>
      <c r="J14" s="19">
        <f t="shared" si="0"/>
        <v>442.5</v>
      </c>
      <c r="K14" s="18">
        <f t="shared" si="1"/>
        <v>7.8814127329221044</v>
      </c>
      <c r="L14" s="9"/>
      <c r="M14" s="50"/>
      <c r="N14" s="8">
        <v>16</v>
      </c>
      <c r="O14">
        <v>241</v>
      </c>
      <c r="P14">
        <v>247</v>
      </c>
      <c r="Q14">
        <v>280</v>
      </c>
      <c r="R14">
        <v>260</v>
      </c>
      <c r="S14">
        <v>258</v>
      </c>
      <c r="T14">
        <v>254</v>
      </c>
      <c r="U14" s="18">
        <f t="shared" si="2"/>
        <v>256.66666666666669</v>
      </c>
      <c r="V14" s="10">
        <f t="shared" si="3"/>
        <v>5.4873592110514426</v>
      </c>
    </row>
    <row r="15" spans="1:22" x14ac:dyDescent="0.25">
      <c r="B15" s="50"/>
      <c r="C15" s="8">
        <v>18</v>
      </c>
      <c r="D15" s="8">
        <v>442</v>
      </c>
      <c r="E15" s="8">
        <v>489</v>
      </c>
      <c r="F15" s="8">
        <v>444</v>
      </c>
      <c r="G15" s="8">
        <v>450</v>
      </c>
      <c r="H15" s="9">
        <v>472</v>
      </c>
      <c r="I15" s="17">
        <v>413</v>
      </c>
      <c r="J15" s="19">
        <f t="shared" si="0"/>
        <v>451.66666666666669</v>
      </c>
      <c r="K15" s="18">
        <f t="shared" si="1"/>
        <v>8.3246621553069655</v>
      </c>
      <c r="L15" s="9"/>
      <c r="M15" s="50"/>
      <c r="N15" s="8">
        <v>18</v>
      </c>
      <c r="O15">
        <v>245</v>
      </c>
      <c r="P15">
        <v>250</v>
      </c>
      <c r="Q15">
        <v>281</v>
      </c>
      <c r="R15">
        <v>261</v>
      </c>
      <c r="S15">
        <v>274</v>
      </c>
      <c r="T15">
        <v>259</v>
      </c>
      <c r="U15" s="18">
        <f t="shared" si="2"/>
        <v>261.66666666666669</v>
      </c>
      <c r="V15" s="10">
        <f t="shared" si="3"/>
        <v>5.6194108034364048</v>
      </c>
    </row>
    <row r="16" spans="1:22" x14ac:dyDescent="0.25">
      <c r="B16" s="50"/>
      <c r="C16" s="8">
        <v>21</v>
      </c>
      <c r="D16" s="8">
        <v>448</v>
      </c>
      <c r="E16" s="8">
        <v>489</v>
      </c>
      <c r="F16" s="8">
        <v>449</v>
      </c>
      <c r="G16" s="8">
        <v>452</v>
      </c>
      <c r="H16" s="9">
        <v>485</v>
      </c>
      <c r="I16" s="17">
        <v>422.61930000000001</v>
      </c>
      <c r="J16" s="19">
        <f t="shared" si="0"/>
        <v>457.60321666666664</v>
      </c>
      <c r="K16" s="18">
        <f t="shared" si="1"/>
        <v>8.3894775363745584</v>
      </c>
      <c r="L16" s="9"/>
      <c r="M16" s="50"/>
      <c r="N16" s="8">
        <v>21</v>
      </c>
      <c r="O16">
        <v>248</v>
      </c>
      <c r="P16">
        <v>256</v>
      </c>
      <c r="Q16">
        <v>292</v>
      </c>
      <c r="R16">
        <v>268</v>
      </c>
      <c r="S16">
        <v>278</v>
      </c>
      <c r="T16">
        <v>267</v>
      </c>
      <c r="U16" s="18">
        <f t="shared" si="2"/>
        <v>268.16666666666669</v>
      </c>
      <c r="V16" s="10">
        <f t="shared" si="3"/>
        <v>6.3792197363348802</v>
      </c>
    </row>
    <row r="17" spans="2:22" x14ac:dyDescent="0.25">
      <c r="B17" s="50"/>
      <c r="C17" s="8">
        <v>23</v>
      </c>
      <c r="D17" s="8">
        <v>451</v>
      </c>
      <c r="E17" s="8">
        <v>496</v>
      </c>
      <c r="F17" s="8">
        <v>452</v>
      </c>
      <c r="G17" s="8">
        <v>458</v>
      </c>
      <c r="H17" s="9">
        <v>487</v>
      </c>
      <c r="I17" s="17">
        <v>423.98699999999997</v>
      </c>
      <c r="J17" s="19">
        <f t="shared" si="0"/>
        <v>461.33116666666666</v>
      </c>
      <c r="K17" s="18">
        <f t="shared" si="1"/>
        <v>8.6284413424441855</v>
      </c>
      <c r="L17" s="9"/>
      <c r="M17" s="50"/>
      <c r="N17" s="8">
        <v>23</v>
      </c>
      <c r="O17">
        <v>241</v>
      </c>
      <c r="P17">
        <v>259</v>
      </c>
      <c r="Q17">
        <v>284</v>
      </c>
      <c r="R17">
        <v>268</v>
      </c>
      <c r="S17">
        <v>281</v>
      </c>
      <c r="T17">
        <v>275</v>
      </c>
      <c r="U17" s="18">
        <f t="shared" si="2"/>
        <v>268</v>
      </c>
      <c r="V17" s="10">
        <f t="shared" si="3"/>
        <v>6.5421708935184517</v>
      </c>
    </row>
    <row r="18" spans="2:22" x14ac:dyDescent="0.25">
      <c r="B18" s="50"/>
      <c r="C18" s="8">
        <v>25</v>
      </c>
      <c r="D18" s="8">
        <v>458</v>
      </c>
      <c r="E18" s="8">
        <v>497</v>
      </c>
      <c r="F18" s="8">
        <v>456</v>
      </c>
      <c r="G18" s="8">
        <v>466</v>
      </c>
      <c r="H18" s="9">
        <v>492</v>
      </c>
      <c r="I18" s="17">
        <v>432.19319999999999</v>
      </c>
      <c r="J18" s="19">
        <f t="shared" si="0"/>
        <v>466.86553333333336</v>
      </c>
      <c r="K18" s="18">
        <f t="shared" si="1"/>
        <v>7.8972569077285737</v>
      </c>
      <c r="L18" s="9"/>
      <c r="M18" s="50"/>
      <c r="N18" s="8">
        <v>25</v>
      </c>
      <c r="O18">
        <v>248</v>
      </c>
      <c r="P18">
        <v>263</v>
      </c>
      <c r="Q18">
        <v>295</v>
      </c>
      <c r="R18">
        <v>273</v>
      </c>
      <c r="S18">
        <v>280</v>
      </c>
      <c r="T18">
        <v>280</v>
      </c>
      <c r="U18" s="18">
        <f t="shared" si="2"/>
        <v>273.16666666666669</v>
      </c>
      <c r="V18" s="10">
        <f t="shared" si="3"/>
        <v>6.6000841745474066</v>
      </c>
    </row>
    <row r="19" spans="2:22" x14ac:dyDescent="0.25">
      <c r="B19" s="50"/>
      <c r="C19" s="8">
        <v>28</v>
      </c>
      <c r="D19" s="8">
        <v>464</v>
      </c>
      <c r="E19" s="8">
        <v>500</v>
      </c>
      <c r="F19" s="8">
        <v>457</v>
      </c>
      <c r="G19" s="8">
        <v>468</v>
      </c>
      <c r="H19" s="9">
        <v>500</v>
      </c>
      <c r="I19" s="17">
        <v>436.29629999999997</v>
      </c>
      <c r="J19" s="19">
        <f t="shared" si="0"/>
        <v>470.88271666666668</v>
      </c>
      <c r="K19" s="18">
        <f t="shared" si="1"/>
        <v>8.4281275105051261</v>
      </c>
      <c r="L19" s="9"/>
      <c r="M19" s="50"/>
      <c r="N19" s="8">
        <v>28</v>
      </c>
      <c r="O19">
        <v>257</v>
      </c>
      <c r="P19">
        <v>266</v>
      </c>
      <c r="Q19">
        <v>301</v>
      </c>
      <c r="R19">
        <v>275</v>
      </c>
      <c r="S19">
        <v>277</v>
      </c>
      <c r="T19">
        <v>276</v>
      </c>
      <c r="U19" s="18">
        <f t="shared" si="2"/>
        <v>275.33333333333331</v>
      </c>
      <c r="V19" s="10">
        <f t="shared" si="3"/>
        <v>6.0147965699413133</v>
      </c>
    </row>
    <row r="20" spans="2:22" x14ac:dyDescent="0.25">
      <c r="B20" s="50"/>
      <c r="C20" s="8">
        <v>30</v>
      </c>
      <c r="D20" s="8">
        <v>467</v>
      </c>
      <c r="E20" s="8">
        <v>503</v>
      </c>
      <c r="F20" s="8">
        <v>458</v>
      </c>
      <c r="G20" s="8">
        <v>469</v>
      </c>
      <c r="H20" s="9">
        <v>506</v>
      </c>
      <c r="I20" s="17">
        <v>438</v>
      </c>
      <c r="J20" s="19">
        <f>AVERAGE(D20:I20)</f>
        <v>473.5</v>
      </c>
      <c r="K20" s="18">
        <f t="shared" si="1"/>
        <v>9.0765265015496617</v>
      </c>
      <c r="L20" s="9"/>
      <c r="M20" s="50"/>
      <c r="N20" s="8">
        <v>30</v>
      </c>
      <c r="O20">
        <v>258</v>
      </c>
      <c r="P20">
        <v>268</v>
      </c>
      <c r="Q20">
        <v>297</v>
      </c>
      <c r="R20">
        <v>274</v>
      </c>
      <c r="S20">
        <v>281</v>
      </c>
      <c r="T20">
        <v>276</v>
      </c>
      <c r="U20" s="18">
        <f t="shared" si="2"/>
        <v>275.66666666666669</v>
      </c>
      <c r="V20" s="10">
        <f t="shared" si="3"/>
        <v>5.3458187191278554</v>
      </c>
    </row>
    <row r="21" spans="2:22" ht="15.75" thickBot="1" x14ac:dyDescent="0.3">
      <c r="H21" s="9"/>
      <c r="I21" s="7"/>
      <c r="J21" s="10"/>
      <c r="K21" s="10"/>
      <c r="S21" s="7"/>
    </row>
    <row r="22" spans="2:22" ht="30.75" thickBot="1" x14ac:dyDescent="0.3">
      <c r="C22" s="11" t="s">
        <v>6</v>
      </c>
      <c r="D22" s="12">
        <f>D20-D7</f>
        <v>70</v>
      </c>
      <c r="E22" s="12">
        <f t="shared" ref="E22:I22" si="4">E20-E7</f>
        <v>80</v>
      </c>
      <c r="F22" s="12">
        <f t="shared" si="4"/>
        <v>67</v>
      </c>
      <c r="G22" s="12">
        <f t="shared" si="4"/>
        <v>93</v>
      </c>
      <c r="H22" s="12">
        <f>H20-H7</f>
        <v>110</v>
      </c>
      <c r="I22" s="12">
        <f t="shared" si="4"/>
        <v>60</v>
      </c>
      <c r="J22" s="10">
        <f>AVERAGE(D22:I22)</f>
        <v>80</v>
      </c>
      <c r="K22" s="10">
        <f>STDEV(D22:I22)/SQRT(6)</f>
        <v>7.6113949663207832</v>
      </c>
      <c r="N22" s="11" t="s">
        <v>6</v>
      </c>
      <c r="O22" s="12">
        <v>36</v>
      </c>
      <c r="P22" s="12">
        <f t="shared" ref="P22:S22" si="5">P20-P7</f>
        <v>40</v>
      </c>
      <c r="Q22" s="12">
        <f t="shared" si="5"/>
        <v>38</v>
      </c>
      <c r="R22" s="12">
        <f t="shared" si="5"/>
        <v>35</v>
      </c>
      <c r="S22" s="13">
        <f t="shared" si="5"/>
        <v>38</v>
      </c>
      <c r="T22" s="12">
        <f>T20-T7</f>
        <v>43</v>
      </c>
      <c r="U22" s="24">
        <f>AVERAGE(O22:T22)</f>
        <v>38.333333333333336</v>
      </c>
      <c r="V22" s="25">
        <f>STDEV(O22:T22)/SQRT(6)</f>
        <v>1.1737877907772676</v>
      </c>
    </row>
    <row r="23" spans="2:22" x14ac:dyDescent="0.25">
      <c r="H23" s="7"/>
      <c r="I23" s="7"/>
      <c r="J23" s="7"/>
      <c r="K23" s="7"/>
    </row>
    <row r="26" spans="2:22" x14ac:dyDescent="0.25">
      <c r="B26" s="1" t="s">
        <v>7</v>
      </c>
    </row>
    <row r="28" spans="2:22" x14ac:dyDescent="0.25">
      <c r="C28" s="2" t="s">
        <v>1</v>
      </c>
      <c r="D28" s="3">
        <v>19</v>
      </c>
      <c r="E28" s="3">
        <v>20</v>
      </c>
      <c r="F28" s="3">
        <v>21</v>
      </c>
      <c r="G28" s="3">
        <v>22</v>
      </c>
      <c r="H28" s="3">
        <v>23</v>
      </c>
      <c r="I28" s="3">
        <v>25</v>
      </c>
      <c r="J28" s="3" t="s">
        <v>2</v>
      </c>
      <c r="K28" s="5" t="s">
        <v>3</v>
      </c>
      <c r="M28" s="1" t="s">
        <v>9</v>
      </c>
    </row>
    <row r="29" spans="2:22" x14ac:dyDescent="0.25">
      <c r="C29" s="6" t="s">
        <v>4</v>
      </c>
      <c r="I29" s="7"/>
    </row>
    <row r="30" spans="2:22" x14ac:dyDescent="0.25">
      <c r="B30" s="50" t="s">
        <v>5</v>
      </c>
      <c r="C30" s="8">
        <v>0</v>
      </c>
      <c r="D30" s="15">
        <v>379</v>
      </c>
      <c r="E30" s="15">
        <v>376</v>
      </c>
      <c r="F30" s="15">
        <v>377</v>
      </c>
      <c r="G30" s="15">
        <v>389</v>
      </c>
      <c r="H30" s="15">
        <v>371</v>
      </c>
      <c r="I30" s="15">
        <v>384</v>
      </c>
      <c r="J30" s="21">
        <f t="shared" ref="J30:J43" si="6">AVERAGE(D30:I30)</f>
        <v>379.33333333333331</v>
      </c>
      <c r="K30" s="20">
        <f>STDEV(D30:I30)/SQRT(6)</f>
        <v>2.5905812303633931</v>
      </c>
      <c r="N30" s="2" t="s">
        <v>1</v>
      </c>
      <c r="O30" s="3">
        <v>13</v>
      </c>
      <c r="P30" s="3">
        <v>14</v>
      </c>
      <c r="Q30" s="3">
        <v>15</v>
      </c>
      <c r="R30" s="3">
        <v>16</v>
      </c>
      <c r="S30" s="3">
        <v>17</v>
      </c>
      <c r="T30" s="3">
        <v>18</v>
      </c>
      <c r="U30" s="3" t="s">
        <v>2</v>
      </c>
      <c r="V30" s="5" t="s">
        <v>3</v>
      </c>
    </row>
    <row r="31" spans="2:22" x14ac:dyDescent="0.25">
      <c r="B31" s="50"/>
      <c r="C31" s="8">
        <v>1</v>
      </c>
      <c r="D31" s="15">
        <v>389</v>
      </c>
      <c r="E31" s="15">
        <v>389</v>
      </c>
      <c r="F31" s="15">
        <v>393</v>
      </c>
      <c r="G31" s="15">
        <v>406</v>
      </c>
      <c r="H31" s="15">
        <v>395</v>
      </c>
      <c r="I31" s="21">
        <v>385.09</v>
      </c>
      <c r="J31" s="21">
        <f t="shared" si="6"/>
        <v>392.84833333333336</v>
      </c>
      <c r="K31" s="20">
        <f t="shared" ref="K31:K37" si="7">STDEV(D31:I31)/SQRT(6)</f>
        <v>2.9856885489131524</v>
      </c>
      <c r="N31" s="6" t="s">
        <v>4</v>
      </c>
    </row>
    <row r="32" spans="2:22" x14ac:dyDescent="0.25">
      <c r="B32" s="50"/>
      <c r="C32" s="8">
        <v>3</v>
      </c>
      <c r="D32" s="15">
        <v>408</v>
      </c>
      <c r="E32" s="15">
        <v>400</v>
      </c>
      <c r="F32" s="15">
        <v>408</v>
      </c>
      <c r="G32" s="15">
        <v>416</v>
      </c>
      <c r="H32" s="15">
        <v>409</v>
      </c>
      <c r="I32" s="21">
        <v>407.4</v>
      </c>
      <c r="J32" s="21">
        <f t="shared" si="6"/>
        <v>408.06666666666666</v>
      </c>
      <c r="K32" s="20">
        <f t="shared" si="7"/>
        <v>2.0763215336529917</v>
      </c>
      <c r="M32" s="50" t="s">
        <v>5</v>
      </c>
      <c r="N32" s="8">
        <v>0</v>
      </c>
      <c r="O32" s="26">
        <v>202</v>
      </c>
      <c r="P32" s="26">
        <v>219</v>
      </c>
      <c r="Q32" s="26">
        <v>214</v>
      </c>
      <c r="R32" s="26">
        <v>230</v>
      </c>
      <c r="S32" s="26">
        <v>216</v>
      </c>
      <c r="T32" s="26">
        <v>218</v>
      </c>
      <c r="U32" s="19">
        <f>AVERAGE(O32:T32)</f>
        <v>216.5</v>
      </c>
      <c r="V32" s="10">
        <f>STDEV(O32:T32)/SQRT(6)</f>
        <v>3.6855573979159972</v>
      </c>
    </row>
    <row r="33" spans="2:22" x14ac:dyDescent="0.25">
      <c r="B33" s="50"/>
      <c r="C33" s="8">
        <v>6</v>
      </c>
      <c r="D33" s="15">
        <v>430</v>
      </c>
      <c r="E33" s="15">
        <v>413</v>
      </c>
      <c r="F33" s="15">
        <v>421</v>
      </c>
      <c r="G33" s="15">
        <v>435</v>
      </c>
      <c r="H33" s="15">
        <v>429</v>
      </c>
      <c r="I33" s="21">
        <v>437.46999999999997</v>
      </c>
      <c r="J33" s="21">
        <f t="shared" si="6"/>
        <v>427.57833333333332</v>
      </c>
      <c r="K33" s="20">
        <f t="shared" si="7"/>
        <v>3.7265447952642536</v>
      </c>
      <c r="M33" s="50"/>
      <c r="N33" s="8">
        <v>2</v>
      </c>
      <c r="O33" s="26">
        <v>204</v>
      </c>
      <c r="P33" s="26">
        <v>223</v>
      </c>
      <c r="Q33" s="26">
        <v>220</v>
      </c>
      <c r="R33" s="26">
        <v>243</v>
      </c>
      <c r="S33" s="26">
        <v>228</v>
      </c>
      <c r="T33" s="26">
        <v>239</v>
      </c>
      <c r="U33" s="19">
        <f t="shared" ref="U33:U45" si="8">AVERAGE(O33:T33)</f>
        <v>226.16666666666666</v>
      </c>
      <c r="V33" s="10">
        <f t="shared" ref="V33:V45" si="9">STDEV(O33:T33)/SQRT(6)</f>
        <v>5.7469798831888905</v>
      </c>
    </row>
    <row r="34" spans="2:22" x14ac:dyDescent="0.25">
      <c r="B34" s="50"/>
      <c r="C34" s="8">
        <v>8</v>
      </c>
      <c r="D34" s="15">
        <v>445</v>
      </c>
      <c r="E34" s="15">
        <v>430</v>
      </c>
      <c r="F34" s="15">
        <v>430</v>
      </c>
      <c r="G34" s="15">
        <v>443</v>
      </c>
      <c r="H34" s="15">
        <v>444</v>
      </c>
      <c r="I34" s="21">
        <v>447.17</v>
      </c>
      <c r="J34" s="21">
        <f t="shared" si="6"/>
        <v>439.86166666666668</v>
      </c>
      <c r="K34" s="20">
        <f t="shared" si="7"/>
        <v>3.1690907388573022</v>
      </c>
      <c r="M34" s="50"/>
      <c r="N34" s="8">
        <v>4</v>
      </c>
      <c r="O34" s="26">
        <v>214</v>
      </c>
      <c r="P34" s="26">
        <v>233</v>
      </c>
      <c r="Q34" s="26">
        <v>233</v>
      </c>
      <c r="R34" s="26">
        <v>253</v>
      </c>
      <c r="S34" s="26">
        <v>238</v>
      </c>
      <c r="T34" s="26">
        <v>239</v>
      </c>
      <c r="U34" s="19">
        <f t="shared" si="8"/>
        <v>235</v>
      </c>
      <c r="V34" s="10">
        <f t="shared" si="9"/>
        <v>5.1575187832910512</v>
      </c>
    </row>
    <row r="35" spans="2:22" x14ac:dyDescent="0.25">
      <c r="B35" s="50"/>
      <c r="C35" s="8">
        <v>10</v>
      </c>
      <c r="D35" s="15">
        <v>454</v>
      </c>
      <c r="E35" s="15">
        <v>443</v>
      </c>
      <c r="F35" s="15">
        <v>445</v>
      </c>
      <c r="G35" s="15">
        <v>450</v>
      </c>
      <c r="H35" s="15">
        <v>454</v>
      </c>
      <c r="I35" s="21">
        <v>454.93</v>
      </c>
      <c r="J35" s="21">
        <f t="shared" si="6"/>
        <v>450.15499999999997</v>
      </c>
      <c r="K35" s="20">
        <f t="shared" si="7"/>
        <v>2.082952631882605</v>
      </c>
      <c r="M35" s="50"/>
      <c r="N35" s="8">
        <v>7</v>
      </c>
      <c r="O35" s="26">
        <v>223</v>
      </c>
      <c r="P35" s="26">
        <v>242</v>
      </c>
      <c r="Q35" s="26">
        <v>238</v>
      </c>
      <c r="R35" s="26">
        <v>259</v>
      </c>
      <c r="S35" s="26">
        <v>245</v>
      </c>
      <c r="T35" s="26">
        <v>255</v>
      </c>
      <c r="U35" s="19">
        <f t="shared" si="8"/>
        <v>243.66666666666666</v>
      </c>
      <c r="V35" s="10">
        <f t="shared" si="9"/>
        <v>5.2514548248821287</v>
      </c>
    </row>
    <row r="36" spans="2:22" x14ac:dyDescent="0.25">
      <c r="B36" s="50"/>
      <c r="C36" s="8">
        <v>13</v>
      </c>
      <c r="D36" s="15">
        <v>478</v>
      </c>
      <c r="E36" s="15">
        <v>459</v>
      </c>
      <c r="F36" s="15">
        <v>454</v>
      </c>
      <c r="G36" s="15">
        <v>470</v>
      </c>
      <c r="H36" s="15">
        <v>462</v>
      </c>
      <c r="I36" s="21">
        <v>466.57</v>
      </c>
      <c r="J36" s="21">
        <f t="shared" si="6"/>
        <v>464.92833333333334</v>
      </c>
      <c r="K36" s="20">
        <f t="shared" si="7"/>
        <v>3.4757928751741112</v>
      </c>
      <c r="M36" s="50"/>
      <c r="N36" s="8">
        <v>9</v>
      </c>
      <c r="O36" s="26">
        <v>230</v>
      </c>
      <c r="P36" s="27">
        <v>256</v>
      </c>
      <c r="Q36" s="26">
        <v>251</v>
      </c>
      <c r="R36" s="26">
        <v>266</v>
      </c>
      <c r="S36" s="26">
        <v>251</v>
      </c>
      <c r="T36" s="26">
        <v>262</v>
      </c>
      <c r="U36" s="19">
        <f t="shared" si="8"/>
        <v>252.66666666666666</v>
      </c>
      <c r="V36" s="10">
        <f t="shared" si="9"/>
        <v>5.1488941639065677</v>
      </c>
    </row>
    <row r="37" spans="2:22" x14ac:dyDescent="0.25">
      <c r="B37" s="50"/>
      <c r="C37" s="8">
        <v>15</v>
      </c>
      <c r="D37" s="15">
        <v>483</v>
      </c>
      <c r="E37" s="15">
        <v>465</v>
      </c>
      <c r="F37" s="15">
        <v>466</v>
      </c>
      <c r="G37" s="15">
        <v>474</v>
      </c>
      <c r="H37" s="15">
        <v>474</v>
      </c>
      <c r="I37" s="21">
        <v>479.18</v>
      </c>
      <c r="J37" s="21">
        <f t="shared" si="6"/>
        <v>473.53</v>
      </c>
      <c r="K37" s="20">
        <f t="shared" si="7"/>
        <v>2.8954389419683277</v>
      </c>
      <c r="M37" s="50"/>
      <c r="N37" s="8">
        <v>11</v>
      </c>
      <c r="O37" s="26">
        <v>231</v>
      </c>
      <c r="P37" s="26">
        <v>258</v>
      </c>
      <c r="Q37" s="26">
        <v>250</v>
      </c>
      <c r="R37" s="26">
        <v>267</v>
      </c>
      <c r="S37" s="26">
        <v>252</v>
      </c>
      <c r="T37" s="26">
        <v>265</v>
      </c>
      <c r="U37" s="19">
        <f t="shared" si="8"/>
        <v>253.83333333333334</v>
      </c>
      <c r="V37" s="10">
        <f t="shared" si="9"/>
        <v>5.3380187752053159</v>
      </c>
    </row>
    <row r="38" spans="2:22" x14ac:dyDescent="0.25">
      <c r="B38" s="50"/>
      <c r="C38" s="8">
        <v>17</v>
      </c>
      <c r="D38" s="15">
        <v>483</v>
      </c>
      <c r="E38" s="15">
        <v>468</v>
      </c>
      <c r="F38" s="15">
        <v>469</v>
      </c>
      <c r="G38" s="15">
        <v>481</v>
      </c>
      <c r="H38" s="15">
        <v>482</v>
      </c>
      <c r="I38" s="21">
        <v>485.96999999999997</v>
      </c>
      <c r="J38" s="21">
        <f t="shared" si="6"/>
        <v>478.16166666666663</v>
      </c>
      <c r="K38" s="20">
        <f>STDEV(D38:I38)/SQRT(6)</f>
        <v>3.1324329380069891</v>
      </c>
      <c r="M38" s="50"/>
      <c r="N38" s="8">
        <v>14</v>
      </c>
      <c r="O38" s="26">
        <v>239</v>
      </c>
      <c r="P38" s="26">
        <v>274</v>
      </c>
      <c r="Q38" s="26">
        <v>266</v>
      </c>
      <c r="R38" s="26">
        <v>279</v>
      </c>
      <c r="S38" s="26">
        <v>257</v>
      </c>
      <c r="T38" s="26">
        <v>274</v>
      </c>
      <c r="U38" s="19">
        <f t="shared" si="8"/>
        <v>264.83333333333331</v>
      </c>
      <c r="V38" s="10">
        <f t="shared" si="9"/>
        <v>6.0520887119884312</v>
      </c>
    </row>
    <row r="39" spans="2:22" x14ac:dyDescent="0.25">
      <c r="B39" s="50"/>
      <c r="C39" s="8">
        <v>20</v>
      </c>
      <c r="D39" s="15">
        <v>485</v>
      </c>
      <c r="E39" s="15">
        <v>473</v>
      </c>
      <c r="F39" s="15">
        <v>474</v>
      </c>
      <c r="G39" s="15">
        <v>494</v>
      </c>
      <c r="H39" s="15">
        <v>489</v>
      </c>
      <c r="I39" s="21">
        <v>501.49</v>
      </c>
      <c r="J39" s="21">
        <f t="shared" si="6"/>
        <v>486.08166666666665</v>
      </c>
      <c r="K39" s="20">
        <f t="shared" ref="K39:K43" si="10">STDEV(D39:I39)/SQRT(6)</f>
        <v>4.571287504023835</v>
      </c>
      <c r="M39" s="50"/>
      <c r="N39" s="8">
        <v>16</v>
      </c>
      <c r="O39" s="26">
        <v>243</v>
      </c>
      <c r="P39" s="26">
        <v>282</v>
      </c>
      <c r="Q39" s="26">
        <v>272</v>
      </c>
      <c r="R39" s="26">
        <v>279</v>
      </c>
      <c r="S39" s="26">
        <v>265</v>
      </c>
      <c r="T39" s="26">
        <v>268</v>
      </c>
      <c r="U39" s="19">
        <f t="shared" si="8"/>
        <v>268.16666666666669</v>
      </c>
      <c r="V39" s="10">
        <f t="shared" si="9"/>
        <v>5.6769514510675343</v>
      </c>
    </row>
    <row r="40" spans="2:22" x14ac:dyDescent="0.25">
      <c r="B40" s="50"/>
      <c r="C40" s="8">
        <v>22</v>
      </c>
      <c r="D40" s="15">
        <v>491</v>
      </c>
      <c r="E40" s="15">
        <v>481</v>
      </c>
      <c r="F40" s="15">
        <v>489</v>
      </c>
      <c r="G40" s="15">
        <v>508</v>
      </c>
      <c r="H40" s="15">
        <v>493</v>
      </c>
      <c r="I40" s="21">
        <v>506</v>
      </c>
      <c r="J40" s="21">
        <f t="shared" si="6"/>
        <v>494.66666666666669</v>
      </c>
      <c r="K40" s="20">
        <f t="shared" si="10"/>
        <v>4.2478752858863977</v>
      </c>
      <c r="M40" s="50"/>
      <c r="N40" s="8">
        <v>18</v>
      </c>
      <c r="O40" s="26">
        <v>249</v>
      </c>
      <c r="P40" s="26">
        <v>290</v>
      </c>
      <c r="Q40" s="26">
        <v>278</v>
      </c>
      <c r="R40" s="26">
        <v>276</v>
      </c>
      <c r="S40" s="26">
        <v>260</v>
      </c>
      <c r="T40" s="26">
        <v>276</v>
      </c>
      <c r="U40" s="19">
        <f>AVERAGE(O40:T40)</f>
        <v>271.5</v>
      </c>
      <c r="V40" s="10">
        <f t="shared" si="9"/>
        <v>5.9539902586416789</v>
      </c>
    </row>
    <row r="41" spans="2:22" x14ac:dyDescent="0.25">
      <c r="B41" s="50"/>
      <c r="C41" s="8">
        <v>24</v>
      </c>
      <c r="D41" s="15">
        <v>499</v>
      </c>
      <c r="E41" s="15">
        <v>485</v>
      </c>
      <c r="F41" s="15">
        <v>487</v>
      </c>
      <c r="G41" s="15">
        <v>504</v>
      </c>
      <c r="H41" s="15">
        <v>503</v>
      </c>
      <c r="I41" s="21">
        <v>514.1</v>
      </c>
      <c r="J41" s="21">
        <f t="shared" si="6"/>
        <v>498.68333333333334</v>
      </c>
      <c r="K41" s="20">
        <f t="shared" si="10"/>
        <v>4.503362940934009</v>
      </c>
      <c r="M41" s="50"/>
      <c r="N41" s="8">
        <v>21</v>
      </c>
      <c r="O41" s="26">
        <v>256</v>
      </c>
      <c r="P41" s="26">
        <v>296</v>
      </c>
      <c r="Q41" s="26">
        <v>285</v>
      </c>
      <c r="R41" s="26">
        <v>281</v>
      </c>
      <c r="S41" s="26">
        <v>263</v>
      </c>
      <c r="T41" s="26">
        <v>273</v>
      </c>
      <c r="U41" s="19">
        <f t="shared" si="8"/>
        <v>275.66666666666669</v>
      </c>
      <c r="V41" s="10">
        <f t="shared" si="9"/>
        <v>6.0092521257733162</v>
      </c>
    </row>
    <row r="42" spans="2:22" x14ac:dyDescent="0.25">
      <c r="B42" s="50"/>
      <c r="C42" s="8">
        <v>27</v>
      </c>
      <c r="D42" s="15">
        <v>508</v>
      </c>
      <c r="E42" s="15">
        <v>484</v>
      </c>
      <c r="F42" s="15">
        <v>493</v>
      </c>
      <c r="G42" s="15">
        <v>517</v>
      </c>
      <c r="H42" s="15">
        <v>510</v>
      </c>
      <c r="I42" s="21">
        <v>517</v>
      </c>
      <c r="J42" s="21">
        <f t="shared" si="6"/>
        <v>504.83333333333331</v>
      </c>
      <c r="K42" s="20">
        <f t="shared" si="10"/>
        <v>5.4979794268238011</v>
      </c>
      <c r="M42" s="50"/>
      <c r="N42" s="8">
        <v>23</v>
      </c>
      <c r="O42" s="26">
        <v>252</v>
      </c>
      <c r="P42" s="26">
        <v>299</v>
      </c>
      <c r="Q42" s="26">
        <v>281</v>
      </c>
      <c r="R42" s="26">
        <v>285</v>
      </c>
      <c r="S42" s="26">
        <v>270</v>
      </c>
      <c r="T42" s="26">
        <v>282</v>
      </c>
      <c r="U42" s="19">
        <f t="shared" si="8"/>
        <v>278.16666666666669</v>
      </c>
      <c r="V42" s="10">
        <f t="shared" si="9"/>
        <v>6.4674398163243678</v>
      </c>
    </row>
    <row r="43" spans="2:22" x14ac:dyDescent="0.25">
      <c r="B43" s="50"/>
      <c r="C43" s="8">
        <v>30</v>
      </c>
      <c r="D43" s="15">
        <v>518</v>
      </c>
      <c r="E43" s="15">
        <v>508</v>
      </c>
      <c r="F43" s="15">
        <v>513</v>
      </c>
      <c r="G43" s="15">
        <v>526</v>
      </c>
      <c r="H43" s="15">
        <v>516</v>
      </c>
      <c r="I43" s="21">
        <v>520</v>
      </c>
      <c r="J43" s="21">
        <f t="shared" si="6"/>
        <v>516.83333333333337</v>
      </c>
      <c r="K43" s="20">
        <f t="shared" si="10"/>
        <v>2.5088731423578285</v>
      </c>
      <c r="M43" s="50"/>
      <c r="N43" s="8">
        <v>25</v>
      </c>
      <c r="O43" s="26">
        <v>255</v>
      </c>
      <c r="P43" s="26">
        <v>306</v>
      </c>
      <c r="Q43" s="26">
        <v>289</v>
      </c>
      <c r="R43" s="26">
        <v>289</v>
      </c>
      <c r="S43" s="26">
        <v>272</v>
      </c>
      <c r="T43" s="26">
        <v>283</v>
      </c>
      <c r="U43" s="19">
        <f t="shared" si="8"/>
        <v>282.33333333333331</v>
      </c>
      <c r="V43" s="10">
        <f t="shared" si="9"/>
        <v>7.0789201938651019</v>
      </c>
    </row>
    <row r="44" spans="2:22" ht="15.75" thickBot="1" x14ac:dyDescent="0.3">
      <c r="D44" s="8"/>
      <c r="E44" s="8"/>
      <c r="F44" s="8"/>
      <c r="G44" s="8"/>
      <c r="H44" s="8"/>
      <c r="I44" s="8"/>
      <c r="J44" s="10"/>
      <c r="K44" s="10"/>
      <c r="M44" s="50"/>
      <c r="N44" s="8">
        <v>28</v>
      </c>
      <c r="O44" s="26">
        <v>266</v>
      </c>
      <c r="P44" s="26">
        <v>312</v>
      </c>
      <c r="Q44" s="26">
        <v>298</v>
      </c>
      <c r="R44" s="26">
        <v>291</v>
      </c>
      <c r="S44" s="26">
        <v>285</v>
      </c>
      <c r="T44" s="26">
        <v>284</v>
      </c>
      <c r="U44" s="19">
        <f t="shared" si="8"/>
        <v>289.33333333333331</v>
      </c>
      <c r="V44" s="10">
        <f t="shared" si="9"/>
        <v>6.2804812271389245</v>
      </c>
    </row>
    <row r="45" spans="2:22" ht="30.75" thickBot="1" x14ac:dyDescent="0.3">
      <c r="C45" s="11" t="s">
        <v>6</v>
      </c>
      <c r="D45" s="12">
        <f>D43-D30</f>
        <v>139</v>
      </c>
      <c r="E45" s="12">
        <f>E43-E30</f>
        <v>132</v>
      </c>
      <c r="F45" s="12">
        <f t="shared" ref="F45:H45" si="11">F43-F30</f>
        <v>136</v>
      </c>
      <c r="G45" s="12">
        <f t="shared" si="11"/>
        <v>137</v>
      </c>
      <c r="H45" s="13">
        <f t="shared" si="11"/>
        <v>145</v>
      </c>
      <c r="I45" s="22">
        <f>I43-I30</f>
        <v>136</v>
      </c>
      <c r="J45" s="16">
        <f>AVERAGE(D45:I45)</f>
        <v>137.5</v>
      </c>
      <c r="K45" s="14">
        <f>STDEV(D45:I45)/SQRT(6)</f>
        <v>1.7654083569153816</v>
      </c>
      <c r="M45" s="50"/>
      <c r="N45" s="8">
        <v>30</v>
      </c>
      <c r="O45" s="26">
        <v>267</v>
      </c>
      <c r="P45" s="26">
        <v>318</v>
      </c>
      <c r="Q45" s="26">
        <v>302</v>
      </c>
      <c r="R45" s="26">
        <v>287</v>
      </c>
      <c r="S45" s="26">
        <v>278</v>
      </c>
      <c r="T45" s="26">
        <v>291</v>
      </c>
      <c r="U45" s="19">
        <f t="shared" si="8"/>
        <v>290.5</v>
      </c>
      <c r="V45" s="10">
        <f t="shared" si="9"/>
        <v>7.3246160308919954</v>
      </c>
    </row>
    <row r="46" spans="2:22" ht="15.75" thickBot="1" x14ac:dyDescent="0.3">
      <c r="N46" s="8"/>
      <c r="O46" s="6"/>
      <c r="P46" s="6"/>
      <c r="Q46" s="6"/>
      <c r="R46" s="8"/>
      <c r="S46" s="8"/>
      <c r="T46" s="8"/>
      <c r="U46" s="8"/>
      <c r="V46" s="8"/>
    </row>
    <row r="47" spans="2:22" ht="30.75" thickBot="1" x14ac:dyDescent="0.3">
      <c r="N47" s="11" t="s">
        <v>6</v>
      </c>
      <c r="O47" s="12">
        <f>O45-O32</f>
        <v>65</v>
      </c>
      <c r="P47" s="12">
        <f>P45-P32</f>
        <v>99</v>
      </c>
      <c r="Q47" s="12">
        <f t="shared" ref="Q47:S47" si="12">Q45-Q32</f>
        <v>88</v>
      </c>
      <c r="R47" s="12">
        <f t="shared" si="12"/>
        <v>57</v>
      </c>
      <c r="S47" s="13">
        <f t="shared" si="12"/>
        <v>62</v>
      </c>
      <c r="T47" s="12">
        <f>T45-T32</f>
        <v>73</v>
      </c>
      <c r="U47" s="23">
        <f>AVERAGE(O47:T47)</f>
        <v>74</v>
      </c>
      <c r="V47" s="14">
        <f>STDEV(O47:T47)/SQRT(6)</f>
        <v>6.6733300033291734</v>
      </c>
    </row>
  </sheetData>
  <mergeCells count="4">
    <mergeCell ref="B7:B20"/>
    <mergeCell ref="B30:B43"/>
    <mergeCell ref="M7:M20"/>
    <mergeCell ref="M32:M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06" zoomScaleNormal="106" workbookViewId="0"/>
  </sheetViews>
  <sheetFormatPr defaultColWidth="11.42578125" defaultRowHeight="15" x14ac:dyDescent="0.25"/>
  <cols>
    <col min="2" max="2" width="18.140625" customWidth="1"/>
    <col min="3" max="3" width="12.5703125" customWidth="1"/>
    <col min="6" max="6" width="14.140625" customWidth="1"/>
  </cols>
  <sheetData>
    <row r="1" spans="1:15" x14ac:dyDescent="0.25">
      <c r="A1" t="s">
        <v>98</v>
      </c>
    </row>
    <row r="2" spans="1:15" x14ac:dyDescent="0.25">
      <c r="E2" s="32"/>
    </row>
    <row r="3" spans="1:15" x14ac:dyDescent="0.25">
      <c r="C3" s="35" t="s">
        <v>10</v>
      </c>
      <c r="F3" s="34" t="s">
        <v>32</v>
      </c>
      <c r="I3" s="31"/>
      <c r="J3" s="34" t="s">
        <v>49</v>
      </c>
      <c r="M3" s="31"/>
      <c r="N3" s="31"/>
      <c r="O3" s="31"/>
    </row>
    <row r="4" spans="1:15" x14ac:dyDescent="0.25">
      <c r="C4" s="31" t="s">
        <v>11</v>
      </c>
      <c r="D4" s="31" t="s">
        <v>12</v>
      </c>
      <c r="G4" s="31" t="s">
        <v>33</v>
      </c>
      <c r="H4" s="31" t="s">
        <v>34</v>
      </c>
      <c r="I4" s="36"/>
      <c r="K4" s="31" t="s">
        <v>50</v>
      </c>
      <c r="L4" s="31" t="s">
        <v>51</v>
      </c>
      <c r="M4" s="31"/>
      <c r="N4" s="31"/>
    </row>
    <row r="5" spans="1:15" x14ac:dyDescent="0.25">
      <c r="B5" s="32"/>
      <c r="C5" s="53" t="s">
        <v>48</v>
      </c>
      <c r="D5" s="53"/>
      <c r="F5" s="32"/>
      <c r="G5" s="53" t="s">
        <v>48</v>
      </c>
      <c r="H5" s="53"/>
      <c r="J5" s="32"/>
      <c r="K5" s="53" t="s">
        <v>48</v>
      </c>
      <c r="L5" s="53"/>
      <c r="M5" s="39"/>
      <c r="N5" s="39"/>
      <c r="O5" s="39"/>
    </row>
    <row r="6" spans="1:15" x14ac:dyDescent="0.25">
      <c r="B6" s="30" t="s">
        <v>13</v>
      </c>
      <c r="C6" s="35"/>
      <c r="D6" s="35"/>
      <c r="F6" s="30" t="s">
        <v>35</v>
      </c>
      <c r="G6" s="35"/>
      <c r="H6" s="35"/>
      <c r="I6" s="32"/>
      <c r="J6" s="30" t="s">
        <v>52</v>
      </c>
      <c r="K6" s="35"/>
      <c r="L6" s="35"/>
      <c r="M6" s="39"/>
      <c r="N6" s="39"/>
      <c r="O6" s="39"/>
    </row>
    <row r="7" spans="1:15" x14ac:dyDescent="0.25">
      <c r="B7" s="30" t="s">
        <v>14</v>
      </c>
      <c r="C7" s="52">
        <v>65.889999999999986</v>
      </c>
      <c r="D7" s="52"/>
      <c r="F7" s="30" t="s">
        <v>36</v>
      </c>
      <c r="G7" s="52">
        <v>35.409999999999997</v>
      </c>
      <c r="H7" s="52"/>
      <c r="I7" s="32"/>
      <c r="J7" s="30" t="s">
        <v>14</v>
      </c>
      <c r="K7" s="52">
        <v>70.980000000000018</v>
      </c>
      <c r="L7" s="52"/>
      <c r="M7" s="32"/>
      <c r="N7" s="32"/>
    </row>
    <row r="8" spans="1:15" x14ac:dyDescent="0.25">
      <c r="B8" s="30" t="s">
        <v>15</v>
      </c>
      <c r="C8" s="52">
        <v>65.099999999999994</v>
      </c>
      <c r="D8" s="52"/>
      <c r="F8" s="30" t="s">
        <v>37</v>
      </c>
      <c r="G8" s="52">
        <v>63.42</v>
      </c>
      <c r="H8" s="52"/>
      <c r="I8" s="32"/>
      <c r="J8" s="30" t="s">
        <v>15</v>
      </c>
      <c r="K8" s="52">
        <v>67.179999999999978</v>
      </c>
      <c r="L8" s="52"/>
      <c r="M8" s="32"/>
      <c r="N8" s="32"/>
    </row>
    <row r="9" spans="1:15" x14ac:dyDescent="0.25">
      <c r="B9" s="30" t="s">
        <v>16</v>
      </c>
      <c r="C9" s="52">
        <v>84.03</v>
      </c>
      <c r="D9" s="52"/>
      <c r="F9" s="30" t="s">
        <v>38</v>
      </c>
      <c r="G9" s="52">
        <v>105.79</v>
      </c>
      <c r="H9" s="52"/>
      <c r="I9" s="32"/>
      <c r="J9" s="30" t="s">
        <v>16</v>
      </c>
      <c r="K9" s="52">
        <v>108.94000000000001</v>
      </c>
      <c r="L9" s="52"/>
      <c r="M9" s="32"/>
      <c r="N9" s="32"/>
    </row>
    <row r="10" spans="1:15" x14ac:dyDescent="0.25">
      <c r="B10" s="30" t="s">
        <v>17</v>
      </c>
      <c r="C10" s="52">
        <v>59.79</v>
      </c>
      <c r="D10" s="52"/>
      <c r="F10" s="30" t="s">
        <v>39</v>
      </c>
      <c r="G10" s="52">
        <v>76.69</v>
      </c>
      <c r="H10" s="52"/>
      <c r="I10" s="32"/>
      <c r="J10" s="30" t="s">
        <v>17</v>
      </c>
      <c r="K10" s="52">
        <v>70.97</v>
      </c>
      <c r="L10" s="52"/>
      <c r="M10" s="32"/>
      <c r="N10" s="32"/>
    </row>
    <row r="11" spans="1:15" x14ac:dyDescent="0.25">
      <c r="B11" s="30" t="s">
        <v>18</v>
      </c>
      <c r="C11" s="52">
        <v>49.5</v>
      </c>
      <c r="D11" s="52"/>
      <c r="F11" s="30" t="s">
        <v>40</v>
      </c>
      <c r="G11" s="52">
        <v>64.749999999999986</v>
      </c>
      <c r="H11" s="52"/>
      <c r="I11" s="32"/>
      <c r="J11" s="30" t="s">
        <v>18</v>
      </c>
      <c r="K11" s="52">
        <v>71.300000000000011</v>
      </c>
      <c r="L11" s="52"/>
      <c r="M11" s="32"/>
      <c r="N11" s="32"/>
    </row>
    <row r="12" spans="1:15" x14ac:dyDescent="0.25">
      <c r="B12" s="30" t="s">
        <v>19</v>
      </c>
      <c r="C12" s="52">
        <v>96.21</v>
      </c>
      <c r="D12" s="52"/>
      <c r="F12" s="30" t="s">
        <v>41</v>
      </c>
      <c r="G12" s="52">
        <v>116.87</v>
      </c>
      <c r="H12" s="52"/>
      <c r="I12" s="32"/>
      <c r="J12" s="30" t="s">
        <v>19</v>
      </c>
      <c r="K12" s="52">
        <v>112.08000000000001</v>
      </c>
      <c r="L12" s="52"/>
      <c r="M12" s="32"/>
      <c r="N12" s="32"/>
    </row>
    <row r="13" spans="1:15" x14ac:dyDescent="0.25">
      <c r="B13" s="30" t="s">
        <v>20</v>
      </c>
      <c r="C13" s="52">
        <v>56.36</v>
      </c>
      <c r="D13" s="52"/>
      <c r="F13" s="30" t="s">
        <v>42</v>
      </c>
      <c r="G13" s="52">
        <v>70.139999999999986</v>
      </c>
      <c r="H13" s="52"/>
      <c r="I13" s="32"/>
      <c r="J13" s="30" t="s">
        <v>20</v>
      </c>
      <c r="K13" s="52">
        <v>68.37</v>
      </c>
      <c r="L13" s="52"/>
      <c r="M13" s="32"/>
      <c r="N13" s="32"/>
    </row>
    <row r="14" spans="1:15" x14ac:dyDescent="0.25">
      <c r="B14" s="30" t="s">
        <v>21</v>
      </c>
      <c r="C14" s="52">
        <v>62.08</v>
      </c>
      <c r="D14" s="52"/>
      <c r="F14" s="30" t="s">
        <v>20</v>
      </c>
      <c r="G14" s="52">
        <v>38.070000000000007</v>
      </c>
      <c r="H14" s="52"/>
      <c r="I14" s="32"/>
      <c r="J14" s="30" t="s">
        <v>21</v>
      </c>
      <c r="K14" s="52">
        <v>78.17</v>
      </c>
      <c r="L14" s="52"/>
      <c r="M14" s="32"/>
      <c r="N14" s="32"/>
    </row>
    <row r="15" spans="1:15" x14ac:dyDescent="0.25">
      <c r="B15" s="30" t="s">
        <v>22</v>
      </c>
      <c r="C15" s="52">
        <v>93.140000000000015</v>
      </c>
      <c r="D15" s="52"/>
      <c r="F15" s="30" t="s">
        <v>43</v>
      </c>
      <c r="G15" s="52">
        <v>151.32999999999998</v>
      </c>
      <c r="H15" s="52"/>
      <c r="I15" s="32"/>
      <c r="J15" s="30" t="s">
        <v>22</v>
      </c>
      <c r="K15" s="52">
        <v>112.56</v>
      </c>
      <c r="L15" s="52"/>
      <c r="M15" s="32"/>
      <c r="N15" s="32"/>
    </row>
    <row r="16" spans="1:15" x14ac:dyDescent="0.25">
      <c r="B16" s="30" t="s">
        <v>23</v>
      </c>
      <c r="C16" s="52">
        <v>58.959999999999994</v>
      </c>
      <c r="D16" s="52"/>
      <c r="F16" s="30" t="s">
        <v>44</v>
      </c>
      <c r="G16" s="52">
        <v>73.06</v>
      </c>
      <c r="H16" s="52"/>
      <c r="I16" s="32"/>
      <c r="J16" s="30" t="s">
        <v>23</v>
      </c>
      <c r="K16" s="52">
        <v>82.419999999999987</v>
      </c>
      <c r="L16" s="52"/>
      <c r="M16" s="32"/>
      <c r="N16" s="32"/>
    </row>
    <row r="17" spans="2:15" x14ac:dyDescent="0.25">
      <c r="B17" s="30" t="s">
        <v>24</v>
      </c>
      <c r="C17" s="52">
        <v>32.539999999999992</v>
      </c>
      <c r="D17" s="52"/>
      <c r="F17" s="30" t="s">
        <v>24</v>
      </c>
      <c r="G17" s="52">
        <v>78.95</v>
      </c>
      <c r="H17" s="52"/>
      <c r="I17" s="32"/>
      <c r="J17" s="30" t="s">
        <v>53</v>
      </c>
      <c r="K17" s="52">
        <v>79.709999999999994</v>
      </c>
      <c r="L17" s="52"/>
      <c r="M17" s="32"/>
    </row>
    <row r="18" spans="2:15" x14ac:dyDescent="0.25">
      <c r="B18" s="30" t="s">
        <v>25</v>
      </c>
      <c r="C18" s="52">
        <v>120.52999999999999</v>
      </c>
      <c r="D18" s="52"/>
      <c r="F18" s="30" t="s">
        <v>45</v>
      </c>
      <c r="G18" s="52">
        <v>111.31</v>
      </c>
      <c r="H18" s="52"/>
      <c r="I18" s="32"/>
      <c r="J18" s="30" t="s">
        <v>25</v>
      </c>
      <c r="K18" s="52">
        <v>108.44</v>
      </c>
      <c r="L18" s="52"/>
      <c r="M18" s="32"/>
      <c r="N18" s="32"/>
    </row>
    <row r="19" spans="2:15" x14ac:dyDescent="0.25">
      <c r="B19" s="30" t="s">
        <v>26</v>
      </c>
      <c r="C19" s="52">
        <v>66.03</v>
      </c>
      <c r="D19" s="52"/>
      <c r="F19" s="30" t="s">
        <v>46</v>
      </c>
      <c r="G19" s="52">
        <v>82.789999999999992</v>
      </c>
      <c r="H19" s="52"/>
      <c r="I19" s="32"/>
      <c r="J19" s="30" t="s">
        <v>54</v>
      </c>
      <c r="K19" s="52">
        <v>90.35</v>
      </c>
      <c r="L19" s="52"/>
      <c r="M19" s="32"/>
      <c r="N19" s="32"/>
    </row>
    <row r="20" spans="2:15" x14ac:dyDescent="0.25">
      <c r="B20" s="30" t="s">
        <v>27</v>
      </c>
      <c r="C20" s="52">
        <f>SUM(C7:D19)</f>
        <v>910.16</v>
      </c>
      <c r="D20" s="52"/>
      <c r="F20" s="30" t="s">
        <v>47</v>
      </c>
      <c r="G20" s="52">
        <v>29.529999999999994</v>
      </c>
      <c r="H20" s="52"/>
      <c r="I20" s="32"/>
      <c r="J20" s="30" t="s">
        <v>27</v>
      </c>
      <c r="K20" s="52">
        <f>SUM(K7:L19)</f>
        <v>1121.4699999999998</v>
      </c>
      <c r="L20" s="52"/>
      <c r="M20" s="32"/>
      <c r="N20" s="32"/>
      <c r="O20" s="32"/>
    </row>
    <row r="21" spans="2:15" x14ac:dyDescent="0.25">
      <c r="B21" s="32"/>
      <c r="D21" s="32"/>
      <c r="F21" s="30" t="s">
        <v>27</v>
      </c>
      <c r="G21" s="52">
        <f>SUM(G7:H20)</f>
        <v>1098.1099999999999</v>
      </c>
      <c r="H21" s="52"/>
      <c r="I21" s="32"/>
      <c r="J21" s="32"/>
      <c r="K21" s="32"/>
      <c r="L21" s="32"/>
      <c r="M21" s="32"/>
      <c r="N21" s="32"/>
      <c r="O21" s="32"/>
    </row>
    <row r="22" spans="2:15" x14ac:dyDescent="0.25">
      <c r="B22" s="32" t="s">
        <v>28</v>
      </c>
      <c r="C22" s="51">
        <f>C20/2*12.1</f>
        <v>5506.4679999999998</v>
      </c>
      <c r="D22" s="51"/>
      <c r="F22" s="32"/>
      <c r="G22" s="52"/>
      <c r="H22" s="52"/>
      <c r="I22" s="32"/>
      <c r="J22" s="32"/>
      <c r="K22" s="32"/>
      <c r="L22" s="32"/>
      <c r="M22" s="40"/>
      <c r="N22" s="40" t="s">
        <v>61</v>
      </c>
      <c r="O22" s="40" t="s">
        <v>62</v>
      </c>
    </row>
    <row r="23" spans="2:15" x14ac:dyDescent="0.25">
      <c r="D23" s="37"/>
      <c r="F23" s="32" t="s">
        <v>28</v>
      </c>
      <c r="G23" s="54">
        <f>G21/2*12.1</f>
        <v>6643.5654999999988</v>
      </c>
      <c r="H23" s="54"/>
      <c r="I23" s="32"/>
      <c r="J23" s="32" t="s">
        <v>28</v>
      </c>
      <c r="K23" s="54">
        <f>K20/2*12.1</f>
        <v>6784.8934999999983</v>
      </c>
      <c r="L23" s="54"/>
      <c r="M23" s="41" t="s">
        <v>63</v>
      </c>
      <c r="N23" s="42">
        <f>AVERAGE(C22,G23,K23)</f>
        <v>6311.6423333333323</v>
      </c>
      <c r="O23" s="43">
        <f>STDEV(C22,G23,K23)/SQRT(3)</f>
        <v>404.64909950477761</v>
      </c>
    </row>
    <row r="24" spans="2:15" x14ac:dyDescent="0.25">
      <c r="D24" s="37"/>
      <c r="F24" s="32"/>
      <c r="G24" s="38"/>
      <c r="H24" s="38"/>
      <c r="I24" s="32"/>
      <c r="J24" s="32"/>
      <c r="K24" s="38"/>
      <c r="L24" s="38"/>
      <c r="M24" s="32"/>
      <c r="N24" s="32"/>
      <c r="O24" s="32"/>
    </row>
    <row r="25" spans="2:15" x14ac:dyDescent="0.25">
      <c r="C25" s="35" t="s">
        <v>29</v>
      </c>
      <c r="G25" s="35" t="s">
        <v>55</v>
      </c>
      <c r="K25" s="35" t="s">
        <v>58</v>
      </c>
    </row>
    <row r="26" spans="2:15" x14ac:dyDescent="0.25">
      <c r="C26" s="31" t="s">
        <v>30</v>
      </c>
      <c r="D26" s="31" t="s">
        <v>31</v>
      </c>
      <c r="E26" s="31"/>
      <c r="G26" s="29" t="s">
        <v>56</v>
      </c>
      <c r="H26" s="29" t="s">
        <v>57</v>
      </c>
      <c r="I26" s="29"/>
      <c r="K26" s="29" t="s">
        <v>59</v>
      </c>
      <c r="L26" s="29" t="s">
        <v>60</v>
      </c>
    </row>
    <row r="27" spans="2:15" x14ac:dyDescent="0.25">
      <c r="B27" s="32"/>
      <c r="C27" s="53" t="s">
        <v>48</v>
      </c>
      <c r="D27" s="53"/>
      <c r="E27" s="31"/>
      <c r="G27" s="53" t="s">
        <v>48</v>
      </c>
      <c r="H27" s="53"/>
      <c r="I27" s="29"/>
      <c r="K27" s="53" t="s">
        <v>48</v>
      </c>
      <c r="L27" s="53"/>
    </row>
    <row r="28" spans="2:15" x14ac:dyDescent="0.25">
      <c r="B28" s="30" t="s">
        <v>13</v>
      </c>
      <c r="C28" s="35"/>
      <c r="D28" s="35"/>
      <c r="F28" s="28" t="s">
        <v>35</v>
      </c>
      <c r="G28" s="35"/>
      <c r="H28" s="35"/>
      <c r="I28" s="29"/>
      <c r="J28" s="30" t="s">
        <v>13</v>
      </c>
      <c r="K28" s="35"/>
      <c r="L28" s="35"/>
    </row>
    <row r="29" spans="2:15" x14ac:dyDescent="0.25">
      <c r="B29" s="30" t="s">
        <v>14</v>
      </c>
      <c r="C29" s="52">
        <v>-6.8999999999999773</v>
      </c>
      <c r="D29" s="52"/>
      <c r="E29" s="32"/>
      <c r="F29" s="28" t="s">
        <v>36</v>
      </c>
      <c r="G29" s="52">
        <v>45.77</v>
      </c>
      <c r="H29" s="52"/>
      <c r="J29" s="30" t="s">
        <v>14</v>
      </c>
      <c r="K29" s="55">
        <v>54.930000000000007</v>
      </c>
      <c r="L29" s="55"/>
    </row>
    <row r="30" spans="2:15" x14ac:dyDescent="0.25">
      <c r="B30" s="30" t="s">
        <v>15</v>
      </c>
      <c r="C30" s="52">
        <v>103.86</v>
      </c>
      <c r="D30" s="52"/>
      <c r="E30" s="32"/>
      <c r="F30" s="28" t="s">
        <v>37</v>
      </c>
      <c r="G30" s="52">
        <v>83.46</v>
      </c>
      <c r="H30" s="52"/>
      <c r="J30" s="30" t="s">
        <v>15</v>
      </c>
      <c r="K30" s="55">
        <v>106.07999999999998</v>
      </c>
      <c r="L30" s="55"/>
    </row>
    <row r="31" spans="2:15" x14ac:dyDescent="0.25">
      <c r="B31" s="30" t="s">
        <v>16</v>
      </c>
      <c r="C31" s="52">
        <v>140.59</v>
      </c>
      <c r="D31" s="52"/>
      <c r="E31" s="32"/>
      <c r="F31" s="28" t="s">
        <v>38</v>
      </c>
      <c r="G31" s="52">
        <v>130.77000000000001</v>
      </c>
      <c r="H31" s="52"/>
      <c r="J31" s="30" t="s">
        <v>16</v>
      </c>
      <c r="K31" s="55">
        <v>165.77</v>
      </c>
      <c r="L31" s="55"/>
    </row>
    <row r="32" spans="2:15" x14ac:dyDescent="0.25">
      <c r="B32" s="30" t="s">
        <v>17</v>
      </c>
      <c r="C32" s="52">
        <v>101.25</v>
      </c>
      <c r="D32" s="52"/>
      <c r="E32" s="32"/>
      <c r="F32" s="28" t="s">
        <v>39</v>
      </c>
      <c r="G32" s="52">
        <v>93.53</v>
      </c>
      <c r="H32" s="52"/>
      <c r="J32" s="30" t="s">
        <v>17</v>
      </c>
      <c r="K32" s="55">
        <v>150.26</v>
      </c>
      <c r="L32" s="55"/>
    </row>
    <row r="33" spans="2:15" x14ac:dyDescent="0.25">
      <c r="B33" s="30" t="s">
        <v>18</v>
      </c>
      <c r="C33" s="52">
        <v>99.79</v>
      </c>
      <c r="D33" s="52"/>
      <c r="E33" s="32"/>
      <c r="F33" s="28" t="s">
        <v>40</v>
      </c>
      <c r="G33" s="52">
        <v>89.95</v>
      </c>
      <c r="H33" s="52"/>
      <c r="J33" s="30" t="s">
        <v>18</v>
      </c>
      <c r="K33" s="55">
        <v>54.259999999999962</v>
      </c>
      <c r="L33" s="55"/>
    </row>
    <row r="34" spans="2:15" x14ac:dyDescent="0.25">
      <c r="B34" s="30" t="s">
        <v>19</v>
      </c>
      <c r="C34" s="52">
        <v>149.72999999999999</v>
      </c>
      <c r="D34" s="52"/>
      <c r="E34" s="32"/>
      <c r="F34" s="28" t="s">
        <v>41</v>
      </c>
      <c r="G34" s="52">
        <v>137.11000000000001</v>
      </c>
      <c r="H34" s="52"/>
      <c r="J34" s="30" t="s">
        <v>19</v>
      </c>
      <c r="K34" s="55">
        <v>137.15</v>
      </c>
      <c r="L34" s="55"/>
    </row>
    <row r="35" spans="2:15" x14ac:dyDescent="0.25">
      <c r="B35" s="30" t="s">
        <v>20</v>
      </c>
      <c r="C35" s="52">
        <v>102.23</v>
      </c>
      <c r="D35" s="52"/>
      <c r="E35" s="32"/>
      <c r="F35" s="28" t="s">
        <v>42</v>
      </c>
      <c r="G35" s="52">
        <v>99.570000000000007</v>
      </c>
      <c r="H35" s="52"/>
      <c r="J35" s="30" t="s">
        <v>20</v>
      </c>
      <c r="K35" s="55">
        <v>115.28000000000003</v>
      </c>
      <c r="L35" s="55"/>
    </row>
    <row r="36" spans="2:15" x14ac:dyDescent="0.25">
      <c r="B36" s="30" t="s">
        <v>21</v>
      </c>
      <c r="C36" s="52">
        <v>103.53999999999999</v>
      </c>
      <c r="D36" s="52"/>
      <c r="E36" s="32"/>
      <c r="F36" s="28" t="s">
        <v>20</v>
      </c>
      <c r="G36" s="52">
        <v>49.77000000000001</v>
      </c>
      <c r="H36" s="52"/>
      <c r="J36" s="30" t="s">
        <v>21</v>
      </c>
      <c r="K36" s="55">
        <v>120.26999999999998</v>
      </c>
      <c r="L36" s="55"/>
    </row>
    <row r="37" spans="2:15" x14ac:dyDescent="0.25">
      <c r="B37" s="30" t="s">
        <v>22</v>
      </c>
      <c r="C37" s="52">
        <v>133.47</v>
      </c>
      <c r="D37" s="52"/>
      <c r="E37" s="32"/>
      <c r="F37" s="28" t="s">
        <v>43</v>
      </c>
      <c r="G37" s="52">
        <v>167.11</v>
      </c>
      <c r="H37" s="52"/>
      <c r="J37" s="30" t="s">
        <v>22</v>
      </c>
      <c r="K37" s="55">
        <v>160.16999999999999</v>
      </c>
      <c r="L37" s="55"/>
    </row>
    <row r="38" spans="2:15" x14ac:dyDescent="0.25">
      <c r="B38" s="30" t="s">
        <v>23</v>
      </c>
      <c r="C38" s="52">
        <v>98.54000000000002</v>
      </c>
      <c r="D38" s="52"/>
      <c r="E38" s="32"/>
      <c r="F38" s="28" t="s">
        <v>44</v>
      </c>
      <c r="G38" s="52">
        <v>101.99000000000001</v>
      </c>
      <c r="H38" s="52"/>
      <c r="J38" s="30" t="s">
        <v>23</v>
      </c>
      <c r="K38" s="55">
        <v>106.10000000000002</v>
      </c>
      <c r="L38" s="55"/>
    </row>
    <row r="39" spans="2:15" x14ac:dyDescent="0.25">
      <c r="B39" s="30" t="s">
        <v>24</v>
      </c>
      <c r="C39" s="52">
        <v>52.480000000000004</v>
      </c>
      <c r="D39" s="52"/>
      <c r="E39" s="32"/>
      <c r="F39" s="28" t="s">
        <v>24</v>
      </c>
      <c r="G39" s="52">
        <v>92.13</v>
      </c>
      <c r="H39" s="52"/>
      <c r="J39" s="30" t="s">
        <v>24</v>
      </c>
      <c r="K39" s="55">
        <v>99.579999999999984</v>
      </c>
      <c r="L39" s="55"/>
    </row>
    <row r="40" spans="2:15" x14ac:dyDescent="0.25">
      <c r="B40" s="30" t="s">
        <v>25</v>
      </c>
      <c r="C40" s="52">
        <v>169.52</v>
      </c>
      <c r="D40" s="52"/>
      <c r="E40" s="32"/>
      <c r="F40" s="28" t="s">
        <v>45</v>
      </c>
      <c r="G40" s="52">
        <v>129.19</v>
      </c>
      <c r="H40" s="52"/>
      <c r="J40" s="30" t="s">
        <v>25</v>
      </c>
      <c r="K40" s="55">
        <v>150.22</v>
      </c>
      <c r="L40" s="55"/>
    </row>
    <row r="41" spans="2:15" x14ac:dyDescent="0.25">
      <c r="B41" s="30" t="s">
        <v>26</v>
      </c>
      <c r="C41" s="52">
        <v>108.03</v>
      </c>
      <c r="D41" s="52"/>
      <c r="E41" s="32"/>
      <c r="F41" s="28" t="s">
        <v>46</v>
      </c>
      <c r="G41" s="52">
        <v>97.029999999999987</v>
      </c>
      <c r="H41" s="52"/>
      <c r="J41" s="30" t="s">
        <v>26</v>
      </c>
      <c r="K41" s="55">
        <v>127.78999999999996</v>
      </c>
      <c r="L41" s="55"/>
    </row>
    <row r="42" spans="2:15" x14ac:dyDescent="0.25">
      <c r="B42" s="30" t="s">
        <v>27</v>
      </c>
      <c r="C42" s="52">
        <f>SUM(C29:D41)</f>
        <v>1356.13</v>
      </c>
      <c r="D42" s="52"/>
      <c r="E42" s="32"/>
      <c r="F42" s="28" t="s">
        <v>47</v>
      </c>
      <c r="G42" s="52">
        <v>51.01</v>
      </c>
      <c r="H42" s="52"/>
      <c r="J42" s="30" t="s">
        <v>27</v>
      </c>
      <c r="K42" s="52">
        <f>SUM(K29:L41)</f>
        <v>1547.86</v>
      </c>
      <c r="L42" s="52"/>
      <c r="M42" s="52"/>
      <c r="N42" s="52"/>
    </row>
    <row r="43" spans="2:15" x14ac:dyDescent="0.25">
      <c r="B43" s="32"/>
      <c r="C43" s="32"/>
      <c r="D43" s="32"/>
      <c r="E43" s="32"/>
      <c r="F43" s="28" t="s">
        <v>27</v>
      </c>
      <c r="G43" s="52">
        <f>SUM(G29:H42)</f>
        <v>1368.3899999999999</v>
      </c>
      <c r="H43" s="52"/>
      <c r="J43" s="28"/>
      <c r="K43" s="52"/>
      <c r="L43" s="52"/>
    </row>
    <row r="44" spans="2:15" x14ac:dyDescent="0.25">
      <c r="B44" s="32" t="s">
        <v>28</v>
      </c>
      <c r="C44" s="51">
        <f>C42/2*12.1</f>
        <v>8204.5865000000013</v>
      </c>
      <c r="D44" s="51"/>
      <c r="E44" s="32"/>
      <c r="F44" s="32"/>
      <c r="G44" s="32"/>
      <c r="J44" s="32" t="s">
        <v>28</v>
      </c>
      <c r="K44" s="51">
        <f>K42/2*12.1</f>
        <v>9364.5529999999999</v>
      </c>
      <c r="L44" s="51"/>
      <c r="M44" s="40"/>
      <c r="N44" s="40" t="s">
        <v>61</v>
      </c>
      <c r="O44" s="40" t="s">
        <v>62</v>
      </c>
    </row>
    <row r="45" spans="2:15" x14ac:dyDescent="0.25">
      <c r="B45" s="32"/>
      <c r="C45" s="32"/>
      <c r="D45" s="32"/>
      <c r="E45" s="32"/>
      <c r="F45" s="32" t="s">
        <v>28</v>
      </c>
      <c r="G45" s="51">
        <f>G43/2*12.1</f>
        <v>8278.7594999999983</v>
      </c>
      <c r="H45" s="51"/>
      <c r="M45" s="41" t="s">
        <v>63</v>
      </c>
      <c r="N45" s="42">
        <f>AVERAGE(C44,G45,K44)</f>
        <v>8615.9663333333319</v>
      </c>
      <c r="O45" s="43">
        <f>STDEV(C44,G45,K44)/SQRT(3)</f>
        <v>374.90527986660993</v>
      </c>
    </row>
    <row r="46" spans="2:15" x14ac:dyDescent="0.25">
      <c r="B46" s="32"/>
      <c r="C46" s="32"/>
      <c r="D46" s="32"/>
      <c r="E46" s="32"/>
      <c r="F46" s="32"/>
      <c r="G46" s="32"/>
    </row>
    <row r="47" spans="2:15" x14ac:dyDescent="0.25">
      <c r="B47" s="32"/>
      <c r="C47" s="32"/>
      <c r="D47" s="32"/>
      <c r="E47" s="32"/>
      <c r="F47" s="32"/>
      <c r="G47" s="32"/>
    </row>
    <row r="48" spans="2:15" x14ac:dyDescent="0.25">
      <c r="B48" s="32"/>
      <c r="C48" s="32"/>
      <c r="D48" s="32"/>
      <c r="E48" s="32"/>
      <c r="F48" s="32"/>
      <c r="G48" s="32"/>
    </row>
    <row r="49" spans="2:7" x14ac:dyDescent="0.25">
      <c r="B49" s="33"/>
      <c r="C49" s="33"/>
      <c r="D49" s="33"/>
      <c r="E49" s="32"/>
      <c r="F49" s="32"/>
      <c r="G49" s="32"/>
    </row>
    <row r="50" spans="2:7" x14ac:dyDescent="0.25">
      <c r="B50" s="33"/>
      <c r="C50" s="33"/>
      <c r="D50" s="33"/>
    </row>
  </sheetData>
  <mergeCells count="101">
    <mergeCell ref="G40:H40"/>
    <mergeCell ref="G41:H41"/>
    <mergeCell ref="G42:H42"/>
    <mergeCell ref="K42:L42"/>
    <mergeCell ref="K43:L43"/>
    <mergeCell ref="G45:H45"/>
    <mergeCell ref="K44:L44"/>
    <mergeCell ref="M42:N42"/>
    <mergeCell ref="K36:L36"/>
    <mergeCell ref="K37:L37"/>
    <mergeCell ref="K38:L38"/>
    <mergeCell ref="K39:L39"/>
    <mergeCell ref="K40:L40"/>
    <mergeCell ref="K41:L41"/>
    <mergeCell ref="G43:H43"/>
    <mergeCell ref="K27:L27"/>
    <mergeCell ref="K29:L29"/>
    <mergeCell ref="G34:H34"/>
    <mergeCell ref="G35:H35"/>
    <mergeCell ref="G36:H36"/>
    <mergeCell ref="G37:H37"/>
    <mergeCell ref="G38:H38"/>
    <mergeCell ref="G39:H39"/>
    <mergeCell ref="G27:H27"/>
    <mergeCell ref="G29:H29"/>
    <mergeCell ref="G30:H30"/>
    <mergeCell ref="G31:H31"/>
    <mergeCell ref="G32:H32"/>
    <mergeCell ref="G33:H33"/>
    <mergeCell ref="K30:L30"/>
    <mergeCell ref="K31:L31"/>
    <mergeCell ref="K32:L32"/>
    <mergeCell ref="K33:L33"/>
    <mergeCell ref="K34:L34"/>
    <mergeCell ref="K35:L35"/>
    <mergeCell ref="C37:D37"/>
    <mergeCell ref="C38:D38"/>
    <mergeCell ref="C39:D39"/>
    <mergeCell ref="C40:D40"/>
    <mergeCell ref="C41:D41"/>
    <mergeCell ref="C42:D42"/>
    <mergeCell ref="C27:D27"/>
    <mergeCell ref="C44:D44"/>
    <mergeCell ref="C29:D29"/>
    <mergeCell ref="C30:D30"/>
    <mergeCell ref="C31:D31"/>
    <mergeCell ref="C32:D32"/>
    <mergeCell ref="C33:D33"/>
    <mergeCell ref="C34:D34"/>
    <mergeCell ref="C35:D35"/>
    <mergeCell ref="C36:D36"/>
    <mergeCell ref="K5:L5"/>
    <mergeCell ref="K23:L23"/>
    <mergeCell ref="K7:L7"/>
    <mergeCell ref="K8:L8"/>
    <mergeCell ref="K9:L9"/>
    <mergeCell ref="K10:L10"/>
    <mergeCell ref="K11:L11"/>
    <mergeCell ref="K12:L12"/>
    <mergeCell ref="K13:L13"/>
    <mergeCell ref="K20:L20"/>
    <mergeCell ref="K14:L14"/>
    <mergeCell ref="K15:L15"/>
    <mergeCell ref="K16:L16"/>
    <mergeCell ref="K17:L17"/>
    <mergeCell ref="K18:L18"/>
    <mergeCell ref="K19:L19"/>
    <mergeCell ref="G21:H21"/>
    <mergeCell ref="G23:H23"/>
    <mergeCell ref="G20:H20"/>
    <mergeCell ref="G5:H5"/>
    <mergeCell ref="G22:H22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C22:D22"/>
    <mergeCell ref="C19:D19"/>
    <mergeCell ref="C20:D20"/>
    <mergeCell ref="C5:D5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zoomScale="98" zoomScaleNormal="98" workbookViewId="0">
      <selection activeCell="B4" sqref="B4:B5"/>
    </sheetView>
  </sheetViews>
  <sheetFormatPr defaultColWidth="11.42578125" defaultRowHeight="15" x14ac:dyDescent="0.25"/>
  <cols>
    <col min="2" max="2" width="17.7109375" customWidth="1"/>
    <col min="19" max="19" width="13" customWidth="1"/>
    <col min="20" max="20" width="12.28515625" customWidth="1"/>
    <col min="27" max="27" width="15.7109375" customWidth="1"/>
  </cols>
  <sheetData>
    <row r="1" spans="1:23" x14ac:dyDescent="0.25">
      <c r="A1" t="s">
        <v>99</v>
      </c>
    </row>
    <row r="2" spans="1:23" x14ac:dyDescent="0.25">
      <c r="C2" s="45"/>
    </row>
    <row r="3" spans="1:23" x14ac:dyDescent="0.25">
      <c r="C3" s="44" t="s">
        <v>64</v>
      </c>
      <c r="K3" s="44" t="s">
        <v>80</v>
      </c>
      <c r="S3" s="44" t="s">
        <v>84</v>
      </c>
    </row>
    <row r="4" spans="1:23" x14ac:dyDescent="0.25">
      <c r="C4" t="s">
        <v>65</v>
      </c>
      <c r="D4" t="s">
        <v>66</v>
      </c>
      <c r="E4" t="s">
        <v>67</v>
      </c>
      <c r="K4" t="s">
        <v>81</v>
      </c>
      <c r="S4" s="29" t="s">
        <v>85</v>
      </c>
      <c r="T4" s="29" t="s">
        <v>86</v>
      </c>
    </row>
    <row r="6" spans="1:23" x14ac:dyDescent="0.25">
      <c r="C6" t="s">
        <v>68</v>
      </c>
      <c r="D6" t="s">
        <v>69</v>
      </c>
      <c r="E6" t="s">
        <v>70</v>
      </c>
      <c r="F6" t="s">
        <v>71</v>
      </c>
      <c r="G6" t="s">
        <v>72</v>
      </c>
      <c r="K6" t="s">
        <v>68</v>
      </c>
      <c r="L6" t="s">
        <v>69</v>
      </c>
      <c r="M6" t="s">
        <v>70</v>
      </c>
      <c r="N6" t="s">
        <v>71</v>
      </c>
      <c r="O6" t="s">
        <v>72</v>
      </c>
      <c r="S6" t="s">
        <v>68</v>
      </c>
      <c r="T6" t="s">
        <v>69</v>
      </c>
      <c r="U6" t="s">
        <v>70</v>
      </c>
      <c r="V6" t="s">
        <v>71</v>
      </c>
      <c r="W6" t="s">
        <v>72</v>
      </c>
    </row>
    <row r="7" spans="1:23" x14ac:dyDescent="0.25">
      <c r="B7" t="s">
        <v>73</v>
      </c>
      <c r="J7" s="28" t="s">
        <v>82</v>
      </c>
      <c r="R7" s="28" t="s">
        <v>87</v>
      </c>
    </row>
    <row r="8" spans="1:23" x14ac:dyDescent="0.25">
      <c r="B8" t="s">
        <v>36</v>
      </c>
      <c r="C8">
        <v>2.8100000000000023</v>
      </c>
      <c r="D8">
        <v>24</v>
      </c>
      <c r="E8">
        <v>35.06</v>
      </c>
      <c r="F8">
        <v>66</v>
      </c>
      <c r="G8">
        <v>16.68</v>
      </c>
      <c r="J8" s="28" t="s">
        <v>14</v>
      </c>
      <c r="K8">
        <v>-0.23999999999998067</v>
      </c>
      <c r="L8">
        <v>19.22</v>
      </c>
      <c r="M8">
        <v>22.1</v>
      </c>
      <c r="N8">
        <v>45</v>
      </c>
      <c r="O8" s="28">
        <v>17.479999999999997</v>
      </c>
      <c r="R8" s="28" t="s">
        <v>14</v>
      </c>
      <c r="S8">
        <v>5.0800000000000125</v>
      </c>
      <c r="T8">
        <v>36.770000000000003</v>
      </c>
      <c r="U8">
        <v>50.4</v>
      </c>
      <c r="V8">
        <v>89</v>
      </c>
      <c r="W8">
        <v>22.16</v>
      </c>
    </row>
    <row r="9" spans="1:23" x14ac:dyDescent="0.25">
      <c r="B9" t="s">
        <v>37</v>
      </c>
      <c r="C9">
        <v>2.6700000000000017</v>
      </c>
      <c r="D9">
        <v>51.120000000000005</v>
      </c>
      <c r="E9">
        <v>70.91</v>
      </c>
      <c r="F9">
        <v>138</v>
      </c>
      <c r="G9">
        <v>31.159999999999997</v>
      </c>
      <c r="J9" s="28" t="s">
        <v>15</v>
      </c>
      <c r="K9">
        <v>5.2599999999999909</v>
      </c>
      <c r="L9">
        <v>8.4400000000000013</v>
      </c>
      <c r="M9">
        <v>19.37</v>
      </c>
      <c r="N9">
        <v>41</v>
      </c>
      <c r="O9" s="28">
        <v>13.53</v>
      </c>
      <c r="R9" s="28" t="s">
        <v>15</v>
      </c>
      <c r="S9">
        <v>3.9299999999999784</v>
      </c>
      <c r="T9">
        <v>22.08</v>
      </c>
      <c r="U9">
        <v>48.46</v>
      </c>
      <c r="V9">
        <v>50</v>
      </c>
      <c r="W9">
        <v>19.240000000000002</v>
      </c>
    </row>
    <row r="10" spans="1:23" x14ac:dyDescent="0.25">
      <c r="B10" t="s">
        <v>38</v>
      </c>
      <c r="C10">
        <v>24.5</v>
      </c>
      <c r="D10">
        <v>65.19</v>
      </c>
      <c r="E10">
        <v>105.22999999999999</v>
      </c>
      <c r="F10">
        <v>185</v>
      </c>
      <c r="G10">
        <v>47.95</v>
      </c>
      <c r="J10" s="28" t="s">
        <v>16</v>
      </c>
      <c r="K10">
        <v>14.960000000000008</v>
      </c>
      <c r="L10">
        <v>18.36</v>
      </c>
      <c r="M10">
        <v>33.980000000000004</v>
      </c>
      <c r="N10">
        <v>61</v>
      </c>
      <c r="O10" s="28">
        <v>26.48</v>
      </c>
      <c r="R10" s="28" t="s">
        <v>16</v>
      </c>
      <c r="S10">
        <v>26.420000000000016</v>
      </c>
      <c r="T10">
        <v>34.339999999999996</v>
      </c>
      <c r="U10">
        <v>74</v>
      </c>
      <c r="V10">
        <v>108</v>
      </c>
      <c r="W10">
        <v>35.220000000000006</v>
      </c>
    </row>
    <row r="11" spans="1:23" x14ac:dyDescent="0.25">
      <c r="B11" t="s">
        <v>39</v>
      </c>
      <c r="C11">
        <v>13.159999999999997</v>
      </c>
      <c r="D11">
        <v>39.61</v>
      </c>
      <c r="E11">
        <v>62.46</v>
      </c>
      <c r="F11">
        <v>147</v>
      </c>
      <c r="G11">
        <v>18.79</v>
      </c>
      <c r="J11" s="28" t="s">
        <v>17</v>
      </c>
      <c r="K11">
        <v>8.519999999999996</v>
      </c>
      <c r="L11">
        <v>13.529999999999998</v>
      </c>
      <c r="M11">
        <v>23.78</v>
      </c>
      <c r="N11">
        <v>46</v>
      </c>
      <c r="O11" s="28">
        <v>13.830000000000002</v>
      </c>
      <c r="R11" s="28" t="s">
        <v>17</v>
      </c>
      <c r="S11">
        <v>23.129999999999995</v>
      </c>
      <c r="T11">
        <v>18.47</v>
      </c>
      <c r="U11">
        <v>48.95</v>
      </c>
      <c r="V11">
        <v>95</v>
      </c>
      <c r="W11">
        <v>19.670000000000002</v>
      </c>
    </row>
    <row r="12" spans="1:23" x14ac:dyDescent="0.25">
      <c r="B12" t="s">
        <v>40</v>
      </c>
      <c r="C12">
        <v>6.2199999999999989</v>
      </c>
      <c r="D12">
        <v>27</v>
      </c>
      <c r="E12">
        <v>71.009999999999991</v>
      </c>
      <c r="F12">
        <v>146</v>
      </c>
      <c r="G12">
        <v>37.68</v>
      </c>
      <c r="J12" s="28" t="s">
        <v>18</v>
      </c>
      <c r="K12">
        <v>12.030000000000001</v>
      </c>
      <c r="L12">
        <v>10.739999999999998</v>
      </c>
      <c r="M12">
        <v>16.599999999999998</v>
      </c>
      <c r="N12">
        <v>55</v>
      </c>
      <c r="O12" s="28">
        <v>11.89</v>
      </c>
      <c r="R12" s="28" t="s">
        <v>18</v>
      </c>
      <c r="S12">
        <v>19.210000000000008</v>
      </c>
      <c r="T12">
        <v>18.48</v>
      </c>
      <c r="U12">
        <v>37.9</v>
      </c>
      <c r="V12">
        <v>95</v>
      </c>
      <c r="W12">
        <v>17.22</v>
      </c>
    </row>
    <row r="13" spans="1:23" x14ac:dyDescent="0.25">
      <c r="B13" t="s">
        <v>41</v>
      </c>
      <c r="C13">
        <v>29.839999999999996</v>
      </c>
      <c r="D13">
        <v>43.5</v>
      </c>
      <c r="E13">
        <v>112.99000000000001</v>
      </c>
      <c r="F13">
        <v>193</v>
      </c>
      <c r="G13">
        <v>47.79</v>
      </c>
      <c r="J13" s="28" t="s">
        <v>19</v>
      </c>
      <c r="K13">
        <v>23.480000000000004</v>
      </c>
      <c r="L13">
        <v>16.240000000000002</v>
      </c>
      <c r="M13">
        <v>34.85</v>
      </c>
      <c r="N13">
        <v>60</v>
      </c>
      <c r="O13" s="28">
        <v>20.8</v>
      </c>
      <c r="R13" s="28" t="s">
        <v>19</v>
      </c>
      <c r="S13">
        <v>38.44</v>
      </c>
      <c r="T13">
        <v>21.63</v>
      </c>
      <c r="U13">
        <v>65.94</v>
      </c>
      <c r="V13">
        <v>93</v>
      </c>
      <c r="W13">
        <v>33.119999999999997</v>
      </c>
    </row>
    <row r="14" spans="1:23" x14ac:dyDescent="0.25">
      <c r="B14" t="s">
        <v>42</v>
      </c>
      <c r="C14">
        <v>10.489999999999995</v>
      </c>
      <c r="D14">
        <v>25.790000000000003</v>
      </c>
      <c r="E14">
        <v>72.7</v>
      </c>
      <c r="F14">
        <v>133</v>
      </c>
      <c r="G14">
        <v>26.009999999999998</v>
      </c>
      <c r="J14" s="28" t="s">
        <v>20</v>
      </c>
      <c r="K14">
        <v>17.519999999999996</v>
      </c>
      <c r="L14">
        <v>8.68</v>
      </c>
      <c r="M14">
        <v>16.399999999999999</v>
      </c>
      <c r="N14">
        <v>39</v>
      </c>
      <c r="O14" s="28">
        <v>9.5599999999999987</v>
      </c>
      <c r="R14" s="28" t="s">
        <v>20</v>
      </c>
      <c r="S14">
        <v>25.39</v>
      </c>
      <c r="T14">
        <v>11.639999999999999</v>
      </c>
      <c r="U14">
        <v>38.86</v>
      </c>
      <c r="V14">
        <v>95</v>
      </c>
      <c r="W14">
        <v>16.21</v>
      </c>
    </row>
    <row r="15" spans="1:23" x14ac:dyDescent="0.25">
      <c r="B15" t="s">
        <v>74</v>
      </c>
      <c r="C15">
        <v>7.1600000000000037</v>
      </c>
      <c r="D15">
        <v>30.140000000000004</v>
      </c>
      <c r="E15">
        <v>72.710000000000008</v>
      </c>
      <c r="F15">
        <v>135</v>
      </c>
      <c r="G15">
        <v>25.27</v>
      </c>
      <c r="J15" s="28" t="s">
        <v>74</v>
      </c>
      <c r="K15">
        <v>7.9200000000000017</v>
      </c>
      <c r="L15">
        <v>7.0299999999999994</v>
      </c>
      <c r="M15">
        <v>13.9</v>
      </c>
      <c r="N15">
        <v>63</v>
      </c>
      <c r="O15" s="28">
        <v>4.3800000000000008</v>
      </c>
      <c r="R15" s="28" t="s">
        <v>21</v>
      </c>
      <c r="S15">
        <v>31.36</v>
      </c>
      <c r="T15">
        <v>11.719999999999999</v>
      </c>
      <c r="U15">
        <v>45.550000000000004</v>
      </c>
      <c r="V15">
        <v>68</v>
      </c>
      <c r="W15">
        <v>19.57</v>
      </c>
    </row>
    <row r="16" spans="1:23" x14ac:dyDescent="0.25">
      <c r="B16" t="s">
        <v>43</v>
      </c>
      <c r="C16">
        <v>20.910000000000011</v>
      </c>
      <c r="D16">
        <v>46.220000000000006</v>
      </c>
      <c r="E16">
        <v>114.83</v>
      </c>
      <c r="F16">
        <v>206</v>
      </c>
      <c r="G16">
        <v>47.690000000000005</v>
      </c>
      <c r="J16" s="28" t="s">
        <v>22</v>
      </c>
      <c r="K16">
        <v>38.67</v>
      </c>
      <c r="L16">
        <v>25.119999999999997</v>
      </c>
      <c r="M16">
        <v>21.5</v>
      </c>
      <c r="N16">
        <v>86</v>
      </c>
      <c r="O16" s="28">
        <v>28.83</v>
      </c>
      <c r="R16" s="28" t="s">
        <v>22</v>
      </c>
      <c r="S16">
        <v>48.589999999999996</v>
      </c>
      <c r="T16">
        <v>18.190000000000001</v>
      </c>
      <c r="U16">
        <v>35.299999999999997</v>
      </c>
      <c r="V16">
        <v>102</v>
      </c>
      <c r="W16">
        <v>33.040000000000006</v>
      </c>
    </row>
    <row r="17" spans="2:34" x14ac:dyDescent="0.25">
      <c r="B17" t="s">
        <v>44</v>
      </c>
      <c r="C17">
        <v>6.4999999999999929</v>
      </c>
      <c r="D17">
        <v>31.439999999999998</v>
      </c>
      <c r="E17">
        <v>76.78</v>
      </c>
      <c r="F17">
        <v>122</v>
      </c>
      <c r="G17">
        <v>25.4</v>
      </c>
      <c r="J17" s="28" t="s">
        <v>23</v>
      </c>
      <c r="K17">
        <v>16.559999999999995</v>
      </c>
      <c r="L17">
        <v>7.5199999999999978</v>
      </c>
      <c r="M17">
        <v>14.2</v>
      </c>
      <c r="N17">
        <v>44</v>
      </c>
      <c r="O17" s="28">
        <v>18.399999999999999</v>
      </c>
      <c r="R17" s="28" t="s">
        <v>23</v>
      </c>
      <c r="S17">
        <v>30.97</v>
      </c>
      <c r="T17">
        <v>13.469999999999999</v>
      </c>
      <c r="U17">
        <v>23.08</v>
      </c>
      <c r="V17">
        <v>65</v>
      </c>
      <c r="W17">
        <v>31.3</v>
      </c>
    </row>
    <row r="18" spans="2:34" x14ac:dyDescent="0.25">
      <c r="B18" t="s">
        <v>23</v>
      </c>
      <c r="C18">
        <v>8.6499999999999986</v>
      </c>
      <c r="D18">
        <v>15.42</v>
      </c>
      <c r="E18">
        <v>10.440000000000001</v>
      </c>
      <c r="F18">
        <v>109</v>
      </c>
      <c r="G18">
        <v>13.569999999999999</v>
      </c>
      <c r="J18" s="28" t="s">
        <v>53</v>
      </c>
      <c r="K18">
        <v>13.759999999999998</v>
      </c>
      <c r="L18">
        <v>8.7099999999999991</v>
      </c>
      <c r="M18">
        <v>13.1</v>
      </c>
      <c r="N18">
        <v>70</v>
      </c>
      <c r="O18" s="28">
        <v>11.2</v>
      </c>
      <c r="R18" s="28" t="s">
        <v>53</v>
      </c>
      <c r="S18">
        <v>36.18</v>
      </c>
      <c r="T18">
        <v>11.02</v>
      </c>
      <c r="U18">
        <v>46.1</v>
      </c>
      <c r="V18">
        <v>55</v>
      </c>
      <c r="W18">
        <v>22.090000000000003</v>
      </c>
    </row>
    <row r="19" spans="2:34" x14ac:dyDescent="0.25">
      <c r="B19" t="s">
        <v>45</v>
      </c>
      <c r="C19">
        <v>24.019999999999996</v>
      </c>
      <c r="D19">
        <v>68.17</v>
      </c>
      <c r="E19">
        <v>146.63</v>
      </c>
      <c r="F19">
        <v>248</v>
      </c>
      <c r="G19">
        <v>75.87</v>
      </c>
      <c r="J19" s="28" t="s">
        <v>25</v>
      </c>
      <c r="K19">
        <v>31.159999999999997</v>
      </c>
      <c r="L19">
        <v>12.670000000000002</v>
      </c>
      <c r="M19">
        <v>12.5</v>
      </c>
      <c r="N19">
        <v>60</v>
      </c>
      <c r="O19" s="28">
        <v>15.77</v>
      </c>
      <c r="R19" s="28" t="s">
        <v>25</v>
      </c>
      <c r="S19">
        <v>42.02</v>
      </c>
      <c r="T19">
        <v>19.520000000000003</v>
      </c>
      <c r="U19">
        <v>40.800000000000004</v>
      </c>
      <c r="V19">
        <v>130</v>
      </c>
      <c r="W19">
        <v>37.119999999999997</v>
      </c>
    </row>
    <row r="20" spans="2:34" x14ac:dyDescent="0.25">
      <c r="B20" t="s">
        <v>75</v>
      </c>
      <c r="C20">
        <v>10.280000000000001</v>
      </c>
      <c r="D20">
        <v>34.049999999999997</v>
      </c>
      <c r="E20">
        <v>123</v>
      </c>
      <c r="F20">
        <v>131</v>
      </c>
      <c r="G20">
        <v>23.48</v>
      </c>
      <c r="J20" s="28" t="s">
        <v>83</v>
      </c>
      <c r="K20">
        <v>19.14</v>
      </c>
      <c r="L20">
        <v>12.5</v>
      </c>
      <c r="M20">
        <v>21.1</v>
      </c>
      <c r="N20">
        <v>93</v>
      </c>
      <c r="O20" s="28">
        <v>17.309999999999999</v>
      </c>
      <c r="R20" s="28" t="s">
        <v>88</v>
      </c>
      <c r="S20">
        <v>29.810000000000002</v>
      </c>
      <c r="T20">
        <v>9.6900000000000013</v>
      </c>
      <c r="U20">
        <v>17.549999999999997</v>
      </c>
      <c r="V20">
        <v>55</v>
      </c>
      <c r="W20">
        <v>26.71</v>
      </c>
    </row>
    <row r="21" spans="2:34" x14ac:dyDescent="0.25">
      <c r="B21" t="s">
        <v>76</v>
      </c>
      <c r="C21">
        <v>3.25</v>
      </c>
      <c r="D21">
        <v>15.129999999999999</v>
      </c>
      <c r="E21">
        <v>25.240000000000002</v>
      </c>
      <c r="F21">
        <v>126</v>
      </c>
      <c r="G21">
        <v>16.440000000000001</v>
      </c>
      <c r="J21" s="28" t="s">
        <v>27</v>
      </c>
      <c r="R21" s="28" t="s">
        <v>27</v>
      </c>
    </row>
    <row r="22" spans="2:34" x14ac:dyDescent="0.25">
      <c r="B22" t="s">
        <v>27</v>
      </c>
      <c r="J22" s="28" t="s">
        <v>77</v>
      </c>
      <c r="K22">
        <f>SUM(K8:K20)</f>
        <v>208.74</v>
      </c>
      <c r="L22">
        <f t="shared" ref="L22:O22" si="0">SUM(L8:L20)</f>
        <v>168.76000000000005</v>
      </c>
      <c r="M22">
        <f t="shared" si="0"/>
        <v>263.38</v>
      </c>
      <c r="N22">
        <f t="shared" si="0"/>
        <v>763</v>
      </c>
      <c r="O22">
        <f t="shared" si="0"/>
        <v>209.45999999999998</v>
      </c>
      <c r="R22" s="28" t="s">
        <v>77</v>
      </c>
      <c r="S22">
        <f>SUM(S8:S20)</f>
        <v>360.53000000000003</v>
      </c>
      <c r="T22">
        <f t="shared" ref="T22:W22" si="1">SUM(T8:T20)</f>
        <v>247.01999999999998</v>
      </c>
      <c r="U22">
        <f t="shared" si="1"/>
        <v>572.88999999999987</v>
      </c>
      <c r="V22">
        <f t="shared" si="1"/>
        <v>1100</v>
      </c>
      <c r="W22">
        <f t="shared" si="1"/>
        <v>332.67</v>
      </c>
    </row>
    <row r="23" spans="2:34" x14ac:dyDescent="0.25">
      <c r="B23" t="s">
        <v>78</v>
      </c>
      <c r="C23">
        <f>SUM(C8:C21)</f>
        <v>170.46</v>
      </c>
      <c r="D23">
        <f t="shared" ref="D23:G23" si="2">SUM(D8:D21)</f>
        <v>516.78000000000009</v>
      </c>
      <c r="E23">
        <f t="shared" si="2"/>
        <v>1099.99</v>
      </c>
      <c r="F23">
        <f t="shared" si="2"/>
        <v>2085</v>
      </c>
      <c r="G23">
        <f t="shared" si="2"/>
        <v>453.78</v>
      </c>
      <c r="Z23" s="40"/>
      <c r="AA23" s="40" t="s">
        <v>61</v>
      </c>
      <c r="AB23" s="40" t="s">
        <v>62</v>
      </c>
    </row>
    <row r="24" spans="2:34" x14ac:dyDescent="0.25">
      <c r="B24" t="s">
        <v>79</v>
      </c>
      <c r="C24">
        <f>C23/3*12.1</f>
        <v>687.52199999999993</v>
      </c>
      <c r="D24">
        <f>D23/3*15.2</f>
        <v>2618.3520000000003</v>
      </c>
      <c r="E24">
        <f>E23/3*19.3</f>
        <v>7076.6023333333342</v>
      </c>
      <c r="F24">
        <f>F23/3*8.22</f>
        <v>5712.9000000000005</v>
      </c>
      <c r="G24">
        <f>G23/3*14.12</f>
        <v>2135.7911999999997</v>
      </c>
      <c r="H24" s="6">
        <f>SUM(C24:G24)</f>
        <v>18231.167533333333</v>
      </c>
      <c r="J24" t="s">
        <v>79</v>
      </c>
      <c r="K24" s="47">
        <f>K22*12.1</f>
        <v>2525.7539999999999</v>
      </c>
      <c r="L24" s="47">
        <f>L22*15.2</f>
        <v>2565.1520000000005</v>
      </c>
      <c r="M24" s="47">
        <f>M22*19.3</f>
        <v>5083.2340000000004</v>
      </c>
      <c r="N24" s="47">
        <f>N22*8.22</f>
        <v>6271.8600000000006</v>
      </c>
      <c r="O24" s="47">
        <f>O22*14.12</f>
        <v>2957.5751999999998</v>
      </c>
      <c r="P24" s="6">
        <f>SUM(K24:O24)</f>
        <v>19403.575199999999</v>
      </c>
      <c r="R24" t="s">
        <v>79</v>
      </c>
      <c r="S24" s="47">
        <f>S22/2*12.1</f>
        <v>2181.2065000000002</v>
      </c>
      <c r="T24" s="47">
        <f>T22/2*15.2</f>
        <v>1877.3519999999999</v>
      </c>
      <c r="U24" s="47">
        <f>U22/2*19.3</f>
        <v>5528.3884999999991</v>
      </c>
      <c r="V24" s="47">
        <f>V22/2*8.22</f>
        <v>4521</v>
      </c>
      <c r="W24" s="47">
        <f>W22/2*14.12</f>
        <v>2348.6502</v>
      </c>
      <c r="X24" s="6">
        <f>SUM(S24:W24)</f>
        <v>16456.5972</v>
      </c>
      <c r="Z24" s="41" t="s">
        <v>63</v>
      </c>
      <c r="AA24" s="42">
        <f>AVERAGE(H24,P24,X24)</f>
        <v>18030.446644444444</v>
      </c>
      <c r="AB24" s="43">
        <f>STDEV(H24,P24,X24)/SQRT(3)</f>
        <v>856.61864123779503</v>
      </c>
    </row>
    <row r="28" spans="2:34" x14ac:dyDescent="0.25">
      <c r="B28" s="29" t="s">
        <v>89</v>
      </c>
      <c r="J28" s="29" t="s">
        <v>91</v>
      </c>
      <c r="R28" s="29" t="s">
        <v>89</v>
      </c>
    </row>
    <row r="29" spans="2:34" x14ac:dyDescent="0.25">
      <c r="B29" s="29"/>
      <c r="C29" s="29" t="s">
        <v>90</v>
      </c>
      <c r="J29" s="29"/>
      <c r="K29" s="29" t="s">
        <v>92</v>
      </c>
      <c r="L29" s="29" t="s">
        <v>93</v>
      </c>
      <c r="M29" s="29" t="s">
        <v>94</v>
      </c>
      <c r="R29" s="29"/>
      <c r="S29" s="29" t="s">
        <v>95</v>
      </c>
      <c r="T29" s="29" t="s">
        <v>96</v>
      </c>
    </row>
    <row r="30" spans="2:34" x14ac:dyDescent="0.25">
      <c r="B30" s="29"/>
      <c r="C30" t="s">
        <v>68</v>
      </c>
      <c r="D30" t="s">
        <v>69</v>
      </c>
      <c r="E30" t="s">
        <v>70</v>
      </c>
      <c r="F30" t="s">
        <v>71</v>
      </c>
      <c r="G30" t="s">
        <v>72</v>
      </c>
      <c r="J30" s="29"/>
      <c r="K30" t="s">
        <v>68</v>
      </c>
      <c r="L30" t="s">
        <v>69</v>
      </c>
      <c r="M30" t="s">
        <v>70</v>
      </c>
      <c r="N30" t="s">
        <v>71</v>
      </c>
      <c r="O30" t="s">
        <v>72</v>
      </c>
      <c r="R30" s="29"/>
      <c r="S30" t="s">
        <v>68</v>
      </c>
      <c r="T30" t="s">
        <v>69</v>
      </c>
      <c r="U30" t="s">
        <v>70</v>
      </c>
      <c r="V30" t="s">
        <v>71</v>
      </c>
      <c r="W30" t="s">
        <v>72</v>
      </c>
    </row>
    <row r="31" spans="2:34" x14ac:dyDescent="0.25">
      <c r="B31" s="28" t="s">
        <v>73</v>
      </c>
      <c r="J31" s="48" t="s">
        <v>82</v>
      </c>
      <c r="Q31" s="29"/>
      <c r="R31" s="28" t="s">
        <v>73</v>
      </c>
      <c r="S31" s="29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 spans="2:34" x14ac:dyDescent="0.25">
      <c r="B32" s="28" t="s">
        <v>36</v>
      </c>
      <c r="C32">
        <v>11.5</v>
      </c>
      <c r="D32">
        <v>8.33</v>
      </c>
      <c r="E32">
        <v>12.58</v>
      </c>
      <c r="F32">
        <v>39</v>
      </c>
      <c r="G32">
        <v>25.6</v>
      </c>
      <c r="J32" s="48" t="s">
        <v>14</v>
      </c>
      <c r="K32" s="28">
        <v>12.98</v>
      </c>
      <c r="L32">
        <v>60.62</v>
      </c>
      <c r="M32">
        <v>76.28</v>
      </c>
      <c r="N32">
        <v>140</v>
      </c>
      <c r="O32">
        <v>34.31</v>
      </c>
      <c r="Q32" s="29"/>
      <c r="R32" s="28" t="s">
        <v>36</v>
      </c>
      <c r="S32" s="29">
        <v>9.0199999999999818</v>
      </c>
      <c r="T32" s="29">
        <v>19.059999999999999</v>
      </c>
      <c r="U32" s="29">
        <v>12.86</v>
      </c>
      <c r="V32" s="29">
        <v>53</v>
      </c>
      <c r="W32" s="29">
        <v>12.2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2:34" x14ac:dyDescent="0.25">
      <c r="B33" s="28" t="s">
        <v>37</v>
      </c>
      <c r="C33">
        <v>15.349999999999994</v>
      </c>
      <c r="D33">
        <v>13.89</v>
      </c>
      <c r="E33">
        <v>23.98</v>
      </c>
      <c r="F33">
        <v>55</v>
      </c>
      <c r="G33">
        <v>13.46</v>
      </c>
      <c r="J33" s="48" t="s">
        <v>15</v>
      </c>
      <c r="K33" s="28">
        <v>24.930000000000007</v>
      </c>
      <c r="L33">
        <v>64.5</v>
      </c>
      <c r="M33">
        <v>84.1</v>
      </c>
      <c r="N33">
        <v>128</v>
      </c>
      <c r="O33">
        <v>54.11</v>
      </c>
      <c r="Q33" s="28"/>
      <c r="R33" s="28" t="s">
        <v>37</v>
      </c>
      <c r="S33" s="28">
        <v>34.119999999999997</v>
      </c>
      <c r="T33" s="28">
        <v>27.46</v>
      </c>
      <c r="U33" s="28">
        <v>50.34</v>
      </c>
      <c r="V33" s="28">
        <v>88</v>
      </c>
      <c r="W33" s="28">
        <v>28.13</v>
      </c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2:34" x14ac:dyDescent="0.25">
      <c r="B34" s="28" t="s">
        <v>38</v>
      </c>
      <c r="C34">
        <v>17.590000000000003</v>
      </c>
      <c r="D34">
        <v>22.07</v>
      </c>
      <c r="E34">
        <v>33.17</v>
      </c>
      <c r="F34">
        <v>59</v>
      </c>
      <c r="G34">
        <v>18.04</v>
      </c>
      <c r="J34" s="48" t="s">
        <v>16</v>
      </c>
      <c r="K34" s="28">
        <v>55.5</v>
      </c>
      <c r="L34">
        <v>86.3</v>
      </c>
      <c r="M34">
        <v>102</v>
      </c>
      <c r="N34">
        <v>174</v>
      </c>
      <c r="O34">
        <v>70.2</v>
      </c>
      <c r="Q34" s="28"/>
      <c r="R34" s="28" t="s">
        <v>38</v>
      </c>
      <c r="S34" s="28">
        <v>42.150000000000006</v>
      </c>
      <c r="T34" s="28">
        <v>41.02</v>
      </c>
      <c r="U34" s="28">
        <v>78.77</v>
      </c>
      <c r="V34" s="28">
        <v>112</v>
      </c>
      <c r="W34" s="28">
        <v>36.119999999999997</v>
      </c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2:34" x14ac:dyDescent="0.25">
      <c r="B35" s="28" t="s">
        <v>39</v>
      </c>
      <c r="C35">
        <v>12.439999999999998</v>
      </c>
      <c r="D35">
        <v>12.91</v>
      </c>
      <c r="E35">
        <v>18.93</v>
      </c>
      <c r="F35">
        <v>46</v>
      </c>
      <c r="G35">
        <v>17.310000000000002</v>
      </c>
      <c r="J35" s="48" t="s">
        <v>17</v>
      </c>
      <c r="K35" s="28">
        <v>36.5</v>
      </c>
      <c r="L35">
        <v>61.8</v>
      </c>
      <c r="M35">
        <v>93.26</v>
      </c>
      <c r="N35">
        <v>120</v>
      </c>
      <c r="O35">
        <v>44.51</v>
      </c>
      <c r="Q35" s="28"/>
      <c r="R35" s="28" t="s">
        <v>39</v>
      </c>
      <c r="S35" s="28">
        <v>36.15</v>
      </c>
      <c r="T35" s="28">
        <v>28.59</v>
      </c>
      <c r="U35" s="28">
        <v>61.15</v>
      </c>
      <c r="V35" s="28">
        <v>93</v>
      </c>
      <c r="W35" s="28">
        <v>37.5</v>
      </c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2:34" x14ac:dyDescent="0.25">
      <c r="B36" s="28" t="s">
        <v>40</v>
      </c>
      <c r="C36">
        <v>19.600000000000001</v>
      </c>
      <c r="D36">
        <v>13.360000000000001</v>
      </c>
      <c r="E36">
        <v>20.51</v>
      </c>
      <c r="F36">
        <v>45</v>
      </c>
      <c r="G36">
        <v>13.15</v>
      </c>
      <c r="J36" s="48" t="s">
        <v>18</v>
      </c>
      <c r="K36" s="28">
        <v>38.159999999999997</v>
      </c>
      <c r="L36" s="28">
        <v>86.48</v>
      </c>
      <c r="M36" s="28">
        <v>93.37</v>
      </c>
      <c r="N36" s="46">
        <v>135</v>
      </c>
      <c r="O36" s="28">
        <v>47.18</v>
      </c>
      <c r="P36" s="28"/>
      <c r="Q36" s="28"/>
      <c r="R36" s="28" t="s">
        <v>40</v>
      </c>
      <c r="S36" s="28">
        <v>33.170000000000016</v>
      </c>
      <c r="T36" s="28">
        <v>20.39</v>
      </c>
      <c r="U36" s="28">
        <v>63.34</v>
      </c>
      <c r="V36" s="28">
        <v>94</v>
      </c>
      <c r="W36" s="28">
        <v>29.78</v>
      </c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2:34" x14ac:dyDescent="0.25">
      <c r="B37" s="28" t="s">
        <v>41</v>
      </c>
      <c r="C37">
        <v>21.070000000000007</v>
      </c>
      <c r="D37">
        <v>16.29</v>
      </c>
      <c r="E37">
        <v>30.97</v>
      </c>
      <c r="F37">
        <v>65</v>
      </c>
      <c r="G37">
        <v>23.47</v>
      </c>
      <c r="J37" s="48" t="s">
        <v>19</v>
      </c>
      <c r="K37" s="28">
        <v>50.11</v>
      </c>
      <c r="L37" s="28">
        <v>103.2</v>
      </c>
      <c r="M37" s="28">
        <v>133</v>
      </c>
      <c r="N37" s="46">
        <v>179</v>
      </c>
      <c r="O37" s="28">
        <v>71.5</v>
      </c>
      <c r="P37" s="28"/>
      <c r="Q37" s="28"/>
      <c r="R37" s="28" t="s">
        <v>41</v>
      </c>
      <c r="S37" s="28">
        <v>46.789999999999992</v>
      </c>
      <c r="T37" s="28">
        <v>30.419999999999995</v>
      </c>
      <c r="U37" s="28">
        <v>73.830000000000013</v>
      </c>
      <c r="V37" s="28">
        <v>127</v>
      </c>
      <c r="W37" s="28">
        <v>39.549999999999997</v>
      </c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2:34" x14ac:dyDescent="0.25">
      <c r="B38" s="28" t="s">
        <v>42</v>
      </c>
      <c r="C38">
        <v>25.2</v>
      </c>
      <c r="D38">
        <v>10.120000000000001</v>
      </c>
      <c r="E38">
        <v>26.77</v>
      </c>
      <c r="F38">
        <v>64</v>
      </c>
      <c r="G38">
        <v>12.870000000000001</v>
      </c>
      <c r="J38" s="48" t="s">
        <v>20</v>
      </c>
      <c r="K38" s="28">
        <v>44.1</v>
      </c>
      <c r="L38" s="28">
        <v>70.599999999999994</v>
      </c>
      <c r="M38" s="28">
        <v>94.61</v>
      </c>
      <c r="N38" s="46">
        <v>135</v>
      </c>
      <c r="O38" s="28">
        <v>45.08</v>
      </c>
      <c r="P38" s="28"/>
      <c r="Q38" s="28"/>
      <c r="R38" s="28" t="s">
        <v>42</v>
      </c>
      <c r="S38" s="28">
        <v>40.910000000000004</v>
      </c>
      <c r="T38" s="28">
        <v>20.380000000000003</v>
      </c>
      <c r="U38" s="28">
        <v>66.77</v>
      </c>
      <c r="V38" s="28">
        <v>126</v>
      </c>
      <c r="W38" s="28">
        <v>36.24</v>
      </c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2:34" x14ac:dyDescent="0.25">
      <c r="B39" s="28" t="s">
        <v>74</v>
      </c>
      <c r="C39">
        <v>15.059999999999995</v>
      </c>
      <c r="D39">
        <v>9.2200000000000006</v>
      </c>
      <c r="E39">
        <v>12.149999999999999</v>
      </c>
      <c r="F39">
        <v>43</v>
      </c>
      <c r="G39">
        <v>12.779999999999998</v>
      </c>
      <c r="J39" s="48" t="s">
        <v>74</v>
      </c>
      <c r="K39" s="28">
        <v>43.11</v>
      </c>
      <c r="L39" s="28">
        <v>69.540000000000006</v>
      </c>
      <c r="M39" s="28">
        <v>68.5</v>
      </c>
      <c r="N39" s="46">
        <v>140</v>
      </c>
      <c r="O39" s="28">
        <v>39.979999999999997</v>
      </c>
      <c r="P39" s="28"/>
      <c r="Q39" s="28"/>
      <c r="R39" s="28" t="s">
        <v>74</v>
      </c>
      <c r="S39" s="28">
        <v>42.309999999999995</v>
      </c>
      <c r="T39" s="28">
        <v>21.759999999999998</v>
      </c>
      <c r="U39" s="28">
        <v>50.09</v>
      </c>
      <c r="V39" s="28">
        <v>75</v>
      </c>
      <c r="W39" s="28">
        <v>38.11</v>
      </c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2:34" x14ac:dyDescent="0.25">
      <c r="B40" s="28" t="s">
        <v>43</v>
      </c>
      <c r="C40">
        <v>23.7</v>
      </c>
      <c r="D40">
        <v>22.65</v>
      </c>
      <c r="E40">
        <v>38.299999999999997</v>
      </c>
      <c r="F40">
        <v>65</v>
      </c>
      <c r="G40">
        <v>28.91</v>
      </c>
      <c r="J40" s="48" t="s">
        <v>22</v>
      </c>
      <c r="K40" s="28">
        <v>63.5</v>
      </c>
      <c r="L40" s="28">
        <v>103.88999999999999</v>
      </c>
      <c r="M40" s="28">
        <v>159</v>
      </c>
      <c r="N40" s="46">
        <v>249</v>
      </c>
      <c r="O40" s="28">
        <v>95.8</v>
      </c>
      <c r="P40" s="28"/>
      <c r="Q40" s="28"/>
      <c r="R40" s="28" t="s">
        <v>43</v>
      </c>
      <c r="S40" s="28">
        <v>60.44</v>
      </c>
      <c r="T40" s="28">
        <v>37.08</v>
      </c>
      <c r="U40" s="28">
        <v>45.13</v>
      </c>
      <c r="V40" s="46">
        <v>100</v>
      </c>
      <c r="W40" s="28">
        <v>43.42</v>
      </c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2:34" x14ac:dyDescent="0.25">
      <c r="B41" s="28" t="s">
        <v>44</v>
      </c>
      <c r="C41">
        <v>10.149999999999991</v>
      </c>
      <c r="D41">
        <v>15.2</v>
      </c>
      <c r="E41">
        <v>20.260000000000002</v>
      </c>
      <c r="F41">
        <v>65</v>
      </c>
      <c r="G41">
        <v>15.030000000000001</v>
      </c>
      <c r="J41" s="48" t="s">
        <v>23</v>
      </c>
      <c r="K41" s="28">
        <v>40.6</v>
      </c>
      <c r="L41" s="28">
        <v>56.11</v>
      </c>
      <c r="M41" s="28">
        <v>134.5</v>
      </c>
      <c r="N41" s="46">
        <v>121</v>
      </c>
      <c r="O41" s="28">
        <v>54.88</v>
      </c>
      <c r="P41" s="28"/>
      <c r="Q41" s="28"/>
      <c r="R41" s="28" t="s">
        <v>44</v>
      </c>
      <c r="S41" s="28">
        <v>47.51</v>
      </c>
      <c r="T41" s="28">
        <v>24.07</v>
      </c>
      <c r="U41" s="28">
        <v>57.5</v>
      </c>
      <c r="V41" s="46">
        <v>96</v>
      </c>
      <c r="W41" s="28">
        <v>38.25</v>
      </c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2:34" x14ac:dyDescent="0.25">
      <c r="B42" s="28" t="s">
        <v>23</v>
      </c>
      <c r="C42">
        <v>23.15</v>
      </c>
      <c r="D42">
        <v>5.379999999999999</v>
      </c>
      <c r="E42">
        <v>62.13</v>
      </c>
      <c r="F42">
        <v>53</v>
      </c>
      <c r="G42">
        <v>36.11</v>
      </c>
      <c r="J42" s="48" t="s">
        <v>53</v>
      </c>
      <c r="K42" s="28">
        <v>42.5</v>
      </c>
      <c r="L42" s="28">
        <v>63.2</v>
      </c>
      <c r="M42" s="28">
        <v>63.5</v>
      </c>
      <c r="N42" s="46">
        <v>113</v>
      </c>
      <c r="O42" s="28">
        <v>48.9</v>
      </c>
      <c r="P42" s="28"/>
      <c r="Q42" s="28"/>
      <c r="R42" s="28" t="s">
        <v>23</v>
      </c>
      <c r="S42" s="28">
        <v>37.32</v>
      </c>
      <c r="T42" s="28">
        <v>38.5</v>
      </c>
      <c r="U42" s="28">
        <v>30.11</v>
      </c>
      <c r="V42" s="46">
        <v>124</v>
      </c>
      <c r="W42" s="28">
        <v>33.25</v>
      </c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2:34" x14ac:dyDescent="0.25">
      <c r="B43" s="28" t="s">
        <v>45</v>
      </c>
      <c r="C43">
        <v>33.25</v>
      </c>
      <c r="D43">
        <v>27.5</v>
      </c>
      <c r="E43">
        <v>45.08</v>
      </c>
      <c r="F43">
        <v>98</v>
      </c>
      <c r="G43">
        <v>48.19</v>
      </c>
      <c r="J43" s="48" t="s">
        <v>25</v>
      </c>
      <c r="K43" s="28">
        <v>47.9</v>
      </c>
      <c r="L43" s="28">
        <v>71.5</v>
      </c>
      <c r="M43" s="28">
        <v>113.49</v>
      </c>
      <c r="N43" s="46">
        <v>165</v>
      </c>
      <c r="O43" s="28">
        <v>48.87</v>
      </c>
      <c r="P43" s="28"/>
      <c r="Q43" s="28"/>
      <c r="R43" s="28" t="s">
        <v>45</v>
      </c>
      <c r="S43" s="28">
        <v>44.269999999999996</v>
      </c>
      <c r="T43" s="28">
        <v>36.33</v>
      </c>
      <c r="U43" s="28">
        <v>38.090000000000003</v>
      </c>
      <c r="V43" s="46">
        <v>115</v>
      </c>
      <c r="W43" s="28">
        <v>45.55</v>
      </c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2:34" x14ac:dyDescent="0.25">
      <c r="B44" s="28" t="s">
        <v>75</v>
      </c>
      <c r="C44">
        <v>29.1</v>
      </c>
      <c r="D44">
        <v>15.77</v>
      </c>
      <c r="E44">
        <v>11.199999999999998</v>
      </c>
      <c r="F44">
        <v>46</v>
      </c>
      <c r="G44">
        <v>13</v>
      </c>
      <c r="J44" s="48" t="s">
        <v>83</v>
      </c>
      <c r="K44" s="28">
        <v>56.2</v>
      </c>
      <c r="L44" s="28">
        <v>70.599999999999994</v>
      </c>
      <c r="M44" s="28">
        <v>115.6</v>
      </c>
      <c r="N44" s="46">
        <v>142</v>
      </c>
      <c r="O44" s="28">
        <v>53.1</v>
      </c>
      <c r="P44" s="28"/>
      <c r="Q44" s="28"/>
      <c r="R44" s="28" t="s">
        <v>75</v>
      </c>
      <c r="S44" s="28">
        <v>49.500000000000007</v>
      </c>
      <c r="T44" s="28">
        <v>36.700000000000003</v>
      </c>
      <c r="U44" s="28">
        <v>44.15</v>
      </c>
      <c r="V44" s="46">
        <v>115</v>
      </c>
      <c r="W44" s="28">
        <v>46.15</v>
      </c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2:34" x14ac:dyDescent="0.25">
      <c r="B45" s="28" t="s">
        <v>76</v>
      </c>
      <c r="C45">
        <v>28.8</v>
      </c>
      <c r="D45">
        <v>4.76</v>
      </c>
      <c r="E45">
        <v>3.4499999999999993</v>
      </c>
      <c r="F45">
        <v>43</v>
      </c>
      <c r="G45">
        <v>44.5</v>
      </c>
      <c r="J45" s="48" t="s">
        <v>27</v>
      </c>
      <c r="K45" s="28"/>
      <c r="L45" s="28"/>
      <c r="M45" s="28"/>
      <c r="N45" s="46"/>
      <c r="O45" s="28"/>
      <c r="P45" s="28"/>
      <c r="Q45" s="28"/>
      <c r="R45" s="28" t="s">
        <v>76</v>
      </c>
      <c r="S45" s="28">
        <v>44.11</v>
      </c>
      <c r="T45" s="28">
        <v>29.6</v>
      </c>
      <c r="U45" s="28">
        <v>48.6</v>
      </c>
      <c r="V45" s="46">
        <v>132</v>
      </c>
      <c r="W45" s="28">
        <v>52.11</v>
      </c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2:34" x14ac:dyDescent="0.25">
      <c r="B46" t="s">
        <v>27</v>
      </c>
      <c r="Q46" s="28"/>
      <c r="R46" t="s">
        <v>27</v>
      </c>
      <c r="S46" s="28"/>
      <c r="T46" s="28"/>
      <c r="U46" s="28"/>
      <c r="V46" s="46"/>
      <c r="W46" s="28"/>
      <c r="X46" s="28"/>
      <c r="Y46" s="28"/>
      <c r="AC46" s="28"/>
      <c r="AD46" s="28"/>
      <c r="AE46" s="28"/>
      <c r="AF46" s="28"/>
      <c r="AG46" s="28"/>
      <c r="AH46" s="28"/>
    </row>
    <row r="47" spans="2:34" x14ac:dyDescent="0.25">
      <c r="B47" s="28" t="s">
        <v>77</v>
      </c>
      <c r="C47">
        <f>SUM(C32:C45)</f>
        <v>285.95999999999998</v>
      </c>
      <c r="D47">
        <f t="shared" ref="D47:G47" si="3">SUM(D32:D45)</f>
        <v>197.45</v>
      </c>
      <c r="E47">
        <f t="shared" si="3"/>
        <v>359.47999999999996</v>
      </c>
      <c r="F47">
        <f t="shared" si="3"/>
        <v>786</v>
      </c>
      <c r="G47">
        <f t="shared" si="3"/>
        <v>322.42</v>
      </c>
      <c r="J47" s="28" t="s">
        <v>77</v>
      </c>
      <c r="K47">
        <f>SUM(K32:K44)</f>
        <v>556.09</v>
      </c>
      <c r="L47">
        <f>SUM(L32:L44)</f>
        <v>968.34</v>
      </c>
      <c r="M47">
        <f>SUM(M32:M44)</f>
        <v>1331.2099999999998</v>
      </c>
      <c r="N47">
        <f>SUM(N32:N44)</f>
        <v>1941</v>
      </c>
      <c r="O47">
        <f>SUM(O32:O44)</f>
        <v>708.42000000000007</v>
      </c>
      <c r="P47" s="28"/>
      <c r="Q47" s="28"/>
      <c r="R47" s="28" t="s">
        <v>77</v>
      </c>
      <c r="S47">
        <f>SUM(S33:S45)</f>
        <v>558.75</v>
      </c>
      <c r="T47">
        <f t="shared" ref="T47:W47" si="4">SUM(T33:T45)</f>
        <v>392.29999999999995</v>
      </c>
      <c r="U47">
        <f t="shared" si="4"/>
        <v>707.87000000000012</v>
      </c>
      <c r="V47">
        <f t="shared" si="4"/>
        <v>1397</v>
      </c>
      <c r="W47">
        <f t="shared" si="4"/>
        <v>504.16</v>
      </c>
      <c r="X47" s="28"/>
      <c r="Y47" s="28"/>
      <c r="Z47" s="40"/>
      <c r="AA47" s="40" t="s">
        <v>61</v>
      </c>
      <c r="AB47" s="40" t="s">
        <v>62</v>
      </c>
      <c r="AC47" s="28"/>
      <c r="AD47" s="28"/>
      <c r="AE47" s="28"/>
      <c r="AF47" s="28"/>
      <c r="AG47" s="28"/>
      <c r="AH47" s="28"/>
    </row>
    <row r="48" spans="2:34" x14ac:dyDescent="0.25">
      <c r="B48" t="s">
        <v>79</v>
      </c>
      <c r="C48">
        <f>C47*12.1</f>
        <v>3460.1159999999995</v>
      </c>
      <c r="D48">
        <f>D47*15.2</f>
        <v>3001.24</v>
      </c>
      <c r="E48">
        <f>E47*19.31</f>
        <v>6941.5587999999989</v>
      </c>
      <c r="F48">
        <f>F47*8.22</f>
        <v>6460.92</v>
      </c>
      <c r="G48">
        <f>G47*14.12</f>
        <v>4552.5703999999996</v>
      </c>
      <c r="H48" s="6">
        <f>SUM(C48:G48)</f>
        <v>24416.405199999997</v>
      </c>
      <c r="J48" t="s">
        <v>79</v>
      </c>
      <c r="K48" s="47">
        <f>K47/3*12.1</f>
        <v>2242.8963333333336</v>
      </c>
      <c r="L48" s="47">
        <f>L47/3*15.2</f>
        <v>4906.2560000000003</v>
      </c>
      <c r="M48" s="47">
        <f>M47/3*19.31</f>
        <v>8568.5550333333322</v>
      </c>
      <c r="N48" s="47">
        <f>N47/3*8.22</f>
        <v>5318.34</v>
      </c>
      <c r="O48" s="47">
        <f>O47/3*14.12</f>
        <v>3334.2968000000001</v>
      </c>
      <c r="P48" s="49">
        <f>SUM(K48:N48)</f>
        <v>21036.047366666666</v>
      </c>
      <c r="Q48" s="28"/>
      <c r="R48" t="s">
        <v>79</v>
      </c>
      <c r="S48" s="47">
        <f>S47/2*12.1</f>
        <v>3380.4375</v>
      </c>
      <c r="T48" s="47">
        <f>T47/2*15.2</f>
        <v>2981.4799999999996</v>
      </c>
      <c r="U48" s="47">
        <f>U47/2*19.31</f>
        <v>6834.4848500000007</v>
      </c>
      <c r="V48" s="47">
        <f>V47/2*8.22</f>
        <v>5741.67</v>
      </c>
      <c r="W48" s="47">
        <f>W47/2*14.12</f>
        <v>3559.3696</v>
      </c>
      <c r="X48" s="49">
        <f>SUM(S48:V48)</f>
        <v>18938.072350000002</v>
      </c>
      <c r="Y48" s="28"/>
      <c r="Z48" s="41" t="s">
        <v>63</v>
      </c>
      <c r="AA48" s="42">
        <f>AVERAGE(H48,P48,X48)</f>
        <v>21463.508305555555</v>
      </c>
      <c r="AB48" s="43">
        <f>STDEV(H48,P48,X48)/SQRT(3)</f>
        <v>1595.8357104825782</v>
      </c>
      <c r="AC48" s="28"/>
      <c r="AD48" s="28"/>
      <c r="AE48" s="28"/>
      <c r="AF48" s="28"/>
      <c r="AG48" s="28"/>
      <c r="AH48" s="28"/>
    </row>
    <row r="49" spans="10:34" x14ac:dyDescent="0.25">
      <c r="J49" s="28"/>
      <c r="Q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0:34" x14ac:dyDescent="0.25">
      <c r="J50" s="28"/>
      <c r="Q50" s="28"/>
    </row>
    <row r="51" spans="10:34" x14ac:dyDescent="0.25">
      <c r="J51" s="28"/>
      <c r="Q51" s="28"/>
    </row>
  </sheetData>
  <mergeCells count="5">
    <mergeCell ref="AF31:AH31"/>
    <mergeCell ref="T31:V31"/>
    <mergeCell ref="W31:Y31"/>
    <mergeCell ref="Z31:AB31"/>
    <mergeCell ref="AC31:A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Weight</vt:lpstr>
      <vt:lpstr>Hoja1</vt:lpstr>
      <vt:lpstr>Ingesta control</vt:lpstr>
      <vt:lpstr>Ingesta CAF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</dc:creator>
  <cp:lastModifiedBy>malemany</cp:lastModifiedBy>
  <dcterms:created xsi:type="dcterms:W3CDTF">2015-05-19T14:17:19Z</dcterms:created>
  <dcterms:modified xsi:type="dcterms:W3CDTF">2015-05-20T06:53:29Z</dcterms:modified>
</cp:coreProperties>
</file>