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OneDrive\R\Surge p-values\"/>
    </mc:Choice>
  </mc:AlternateContent>
  <bookViews>
    <workbookView xWindow="240" yWindow="105" windowWidth="13260" windowHeight="7485" activeTab="2"/>
  </bookViews>
  <sheets>
    <sheet name="close reconstruction using powe" sheetId="4" r:id="rId1"/>
    <sheet name="reconstruction phack 1990" sheetId="9" r:id="rId2"/>
    <sheet name="reconstruction change H0-H1" sheetId="11" r:id="rId3"/>
  </sheets>
  <calcPr calcId="152511"/>
</workbook>
</file>

<file path=xl/calcChain.xml><?xml version="1.0" encoding="utf-8"?>
<calcChain xmlns="http://schemas.openxmlformats.org/spreadsheetml/2006/main">
  <c r="R4" i="9" l="1"/>
  <c r="I4" i="9"/>
  <c r="Y8" i="11" l="1"/>
  <c r="W8" i="11"/>
  <c r="V8" i="11"/>
  <c r="X8" i="11" s="1"/>
  <c r="L8" i="11" s="1"/>
  <c r="G8" i="11"/>
  <c r="F8" i="11"/>
  <c r="I8" i="11" s="1"/>
  <c r="W7" i="11"/>
  <c r="Y7" i="11" s="1"/>
  <c r="V7" i="11"/>
  <c r="X7" i="11" s="1"/>
  <c r="L7" i="11" s="1"/>
  <c r="G7" i="11"/>
  <c r="F7" i="11"/>
  <c r="I7" i="11" s="1"/>
  <c r="X6" i="11"/>
  <c r="L6" i="11" s="1"/>
  <c r="W6" i="11"/>
  <c r="Y6" i="11" s="1"/>
  <c r="N6" i="11" s="1"/>
  <c r="V6" i="11"/>
  <c r="G6" i="11"/>
  <c r="F6" i="11"/>
  <c r="I6" i="11" s="1"/>
  <c r="W5" i="11"/>
  <c r="Y5" i="11" s="1"/>
  <c r="V5" i="11"/>
  <c r="X5" i="11" s="1"/>
  <c r="L5" i="11" s="1"/>
  <c r="G5" i="11"/>
  <c r="J5" i="11" s="1"/>
  <c r="F5" i="11"/>
  <c r="I5" i="11" s="1"/>
  <c r="W4" i="11"/>
  <c r="Y4" i="11" s="1"/>
  <c r="N4" i="11" s="1"/>
  <c r="V4" i="11"/>
  <c r="G4" i="11"/>
  <c r="F4" i="11"/>
  <c r="I4" i="11" s="1"/>
  <c r="Y4" i="4"/>
  <c r="P4" i="4"/>
  <c r="H7" i="11" l="1"/>
  <c r="X4" i="11"/>
  <c r="L4" i="11" s="1"/>
  <c r="O4" i="11" s="1"/>
  <c r="O7" i="11"/>
  <c r="R7" i="11" s="1"/>
  <c r="H6" i="11"/>
  <c r="N5" i="11"/>
  <c r="P5" i="11" s="1"/>
  <c r="S5" i="11" s="1"/>
  <c r="N7" i="11"/>
  <c r="P7" i="11" s="1"/>
  <c r="S7" i="11" s="1"/>
  <c r="O6" i="11"/>
  <c r="R6" i="11" s="1"/>
  <c r="O8" i="11"/>
  <c r="R8" i="11" s="1"/>
  <c r="N8" i="11"/>
  <c r="P8" i="11" s="1"/>
  <c r="P4" i="11"/>
  <c r="O5" i="11"/>
  <c r="R5" i="11" s="1"/>
  <c r="H4" i="11"/>
  <c r="J6" i="11"/>
  <c r="P6" i="11"/>
  <c r="H8" i="11"/>
  <c r="H5" i="11"/>
  <c r="J7" i="11"/>
  <c r="J4" i="11"/>
  <c r="J8" i="11"/>
  <c r="AA7" i="11" l="1"/>
  <c r="R4" i="11"/>
  <c r="Q4" i="11"/>
  <c r="AA5" i="11"/>
  <c r="Q7" i="11"/>
  <c r="S8" i="11"/>
  <c r="AA8" i="11" s="1"/>
  <c r="Q8" i="11"/>
  <c r="Q6" i="11"/>
  <c r="S6" i="11"/>
  <c r="AA6" i="11" s="1"/>
  <c r="Q5" i="11"/>
  <c r="S4" i="11"/>
  <c r="W8" i="9"/>
  <c r="Y8" i="9" s="1"/>
  <c r="N8" i="9" s="1"/>
  <c r="V8" i="9"/>
  <c r="X8" i="9" s="1"/>
  <c r="L8" i="9" s="1"/>
  <c r="G8" i="9"/>
  <c r="F8" i="9"/>
  <c r="I8" i="9" s="1"/>
  <c r="W7" i="9"/>
  <c r="Y7" i="9" s="1"/>
  <c r="N7" i="9" s="1"/>
  <c r="V7" i="9"/>
  <c r="X7" i="9" s="1"/>
  <c r="L7" i="9" s="1"/>
  <c r="G7" i="9"/>
  <c r="F7" i="9"/>
  <c r="I7" i="9" s="1"/>
  <c r="W6" i="9"/>
  <c r="Y6" i="9" s="1"/>
  <c r="N6" i="9" s="1"/>
  <c r="V6" i="9"/>
  <c r="X6" i="9" s="1"/>
  <c r="L6" i="9" s="1"/>
  <c r="G6" i="9"/>
  <c r="F6" i="9"/>
  <c r="I6" i="9" s="1"/>
  <c r="W5" i="9"/>
  <c r="Y5" i="9" s="1"/>
  <c r="N5" i="9" s="1"/>
  <c r="V5" i="9"/>
  <c r="X5" i="9" s="1"/>
  <c r="L5" i="9" s="1"/>
  <c r="G5" i="9"/>
  <c r="F5" i="9"/>
  <c r="I5" i="9" s="1"/>
  <c r="W4" i="9"/>
  <c r="Y4" i="9" s="1"/>
  <c r="N4" i="9" s="1"/>
  <c r="V4" i="9"/>
  <c r="X4" i="9" s="1"/>
  <c r="L4" i="9" s="1"/>
  <c r="G4" i="9"/>
  <c r="F4" i="9"/>
  <c r="AA4" i="11" l="1"/>
  <c r="J7" i="9"/>
  <c r="P7" i="9"/>
  <c r="S7" i="9" s="1"/>
  <c r="O4" i="9"/>
  <c r="O8" i="9"/>
  <c r="R8" i="9" s="1"/>
  <c r="O7" i="9"/>
  <c r="R7" i="9" s="1"/>
  <c r="P8" i="9"/>
  <c r="S8" i="9" s="1"/>
  <c r="P4" i="9"/>
  <c r="H5" i="9"/>
  <c r="H6" i="9"/>
  <c r="P6" i="9"/>
  <c r="S6" i="9" s="1"/>
  <c r="J5" i="9"/>
  <c r="H7" i="9"/>
  <c r="P5" i="9"/>
  <c r="S5" i="9" s="1"/>
  <c r="J6" i="9"/>
  <c r="O6" i="9"/>
  <c r="R6" i="9" s="1"/>
  <c r="O5" i="9"/>
  <c r="R5" i="9" s="1"/>
  <c r="H4" i="9"/>
  <c r="H8" i="9"/>
  <c r="J4" i="9"/>
  <c r="J8" i="9"/>
  <c r="AA8" i="9" l="1"/>
  <c r="AA6" i="9"/>
  <c r="AA5" i="9"/>
  <c r="Q8" i="9"/>
  <c r="Q4" i="9"/>
  <c r="AA7" i="9"/>
  <c r="S4" i="9"/>
  <c r="AA4" i="9" s="1"/>
  <c r="Q6" i="9"/>
  <c r="Q5" i="9"/>
  <c r="Q7" i="9"/>
  <c r="T4" i="4" l="1"/>
  <c r="V4" i="4" s="1"/>
  <c r="K4" i="4" s="1"/>
  <c r="G4" i="4"/>
  <c r="G5" i="4"/>
  <c r="F4" i="4"/>
  <c r="I4" i="4" s="1"/>
  <c r="F8" i="4"/>
  <c r="I8" i="4" s="1"/>
  <c r="M4" i="4" l="1"/>
  <c r="T6" i="4" l="1"/>
  <c r="V6" i="4" s="1"/>
  <c r="K6" i="4" s="1"/>
  <c r="U4" i="4"/>
  <c r="W4" i="4" s="1"/>
  <c r="L4" i="4" s="1"/>
  <c r="N4" i="4" s="1"/>
  <c r="U5" i="4"/>
  <c r="W5" i="4" s="1"/>
  <c r="T8" i="4"/>
  <c r="V8" i="4" s="1"/>
  <c r="K8" i="4" s="1"/>
  <c r="T7" i="4"/>
  <c r="V7" i="4" s="1"/>
  <c r="K7" i="4" s="1"/>
  <c r="U6" i="4"/>
  <c r="W6" i="4"/>
  <c r="L6" i="4" s="1"/>
  <c r="T5" i="4"/>
  <c r="V5" i="4" s="1"/>
  <c r="K5" i="4" s="1"/>
  <c r="U7" i="4"/>
  <c r="W7" i="4" s="1"/>
  <c r="L7" i="4" s="1"/>
  <c r="G7" i="4"/>
  <c r="J7" i="4" s="1"/>
  <c r="F7" i="4"/>
  <c r="I7" i="4" s="1"/>
  <c r="G6" i="4"/>
  <c r="J6" i="4" s="1"/>
  <c r="F5" i="4"/>
  <c r="I5" i="4" s="1"/>
  <c r="F6" i="4"/>
  <c r="I6" i="4" s="1"/>
  <c r="U8" i="4"/>
  <c r="W8" i="4" s="1"/>
  <c r="L8" i="4" s="1"/>
  <c r="G8" i="4"/>
  <c r="H8" i="4" s="1"/>
  <c r="Q4" i="4" l="1"/>
  <c r="O4" i="4"/>
  <c r="L5" i="4"/>
  <c r="N5" i="4" s="1"/>
  <c r="Q5" i="4" s="1"/>
  <c r="J4" i="4"/>
  <c r="M8" i="4"/>
  <c r="P8" i="4" s="1"/>
  <c r="H5" i="4"/>
  <c r="N7" i="4"/>
  <c r="Q7" i="4" s="1"/>
  <c r="J8" i="4"/>
  <c r="N8" i="4"/>
  <c r="Q8" i="4" s="1"/>
  <c r="M7" i="4"/>
  <c r="P7" i="4" s="1"/>
  <c r="H7" i="4"/>
  <c r="M6" i="4"/>
  <c r="P6" i="4" s="1"/>
  <c r="M5" i="4"/>
  <c r="P5" i="4" s="1"/>
  <c r="H4" i="4"/>
  <c r="J5" i="4"/>
  <c r="H6" i="4"/>
  <c r="N6" i="4"/>
  <c r="Q6" i="4" s="1"/>
  <c r="Y5" i="4" l="1"/>
  <c r="Y7" i="4"/>
  <c r="O7" i="4"/>
  <c r="O8" i="4"/>
  <c r="Y8" i="4"/>
  <c r="O5" i="4"/>
  <c r="Y6" i="4"/>
  <c r="O6" i="4"/>
</calcChain>
</file>

<file path=xl/sharedStrings.xml><?xml version="1.0" encoding="utf-8"?>
<sst xmlns="http://schemas.openxmlformats.org/spreadsheetml/2006/main" count="162" uniqueCount="52">
  <si>
    <t>p04</t>
  </si>
  <si>
    <t>no pub bias</t>
  </si>
  <si>
    <t>only true effects</t>
  </si>
  <si>
    <t>True effects and Type 1 errors</t>
  </si>
  <si>
    <t>1990 true</t>
  </si>
  <si>
    <t>2013 true</t>
  </si>
  <si>
    <t>1990 Type 1 error</t>
  </si>
  <si>
    <t>2013 Type 1 error</t>
  </si>
  <si>
    <t>total p&lt; 0.05 1990</t>
  </si>
  <si>
    <t>total &lt;0.05 2013</t>
  </si>
  <si>
    <t>2013/1990</t>
  </si>
  <si>
    <t>ratio N/T 1990</t>
  </si>
  <si>
    <t>ratio N/T 2013</t>
  </si>
  <si>
    <t>Total 1990 H0 true</t>
  </si>
  <si>
    <t>Total 2013 H1 True</t>
  </si>
  <si>
    <t>1990/2013Ratio</t>
  </si>
  <si>
    <t>Total 1990 H1 True</t>
  </si>
  <si>
    <t>1990 % p in 0.041-0.049</t>
  </si>
  <si>
    <t>% reporting p-values</t>
  </si>
  <si>
    <t>p01</t>
  </si>
  <si>
    <t>p02</t>
  </si>
  <si>
    <t>p03</t>
  </si>
  <si>
    <t>based on appr. 50% power</t>
  </si>
  <si>
    <t>p00</t>
  </si>
  <si>
    <t>based on appr. 35% power</t>
  </si>
  <si>
    <t>Published</t>
  </si>
  <si>
    <t>Total Performed Studies 50% power 100% pub bias</t>
  </si>
  <si>
    <t>Power</t>
  </si>
  <si>
    <t xml:space="preserve">Pub Bias: </t>
  </si>
  <si>
    <t>Ratio H0/H1</t>
  </si>
  <si>
    <t>Total 2013 H0 True</t>
  </si>
  <si>
    <t>based on appr. 42% power</t>
  </si>
  <si>
    <t>based on appr. 55% power</t>
  </si>
  <si>
    <t>based on appr. 47.5% power</t>
  </si>
  <si>
    <t>2013% p in 0.041-0.049</t>
  </si>
  <si>
    <t>observed</t>
  </si>
  <si>
    <t>based on appr. 60% power</t>
  </si>
  <si>
    <t>based on appr. 57,5% power</t>
  </si>
  <si>
    <t>based on appr. 45% power</t>
  </si>
  <si>
    <t>based on appr. 40% power</t>
  </si>
  <si>
    <t>1990 55% power p in 0.041-0.049</t>
  </si>
  <si>
    <t>2013 42% power, p in 0.041-0.049</t>
  </si>
  <si>
    <t>6.17</t>
  </si>
  <si>
    <t>7.83</t>
  </si>
  <si>
    <t>9.63</t>
  </si>
  <si>
    <t>9.21</t>
  </si>
  <si>
    <t>11.28</t>
  </si>
  <si>
    <t>Type 1 error rate 1990</t>
  </si>
  <si>
    <t>Type 1 error rate 2013</t>
  </si>
  <si>
    <t>Ratio H0/H1 1990</t>
  </si>
  <si>
    <t xml:space="preserve">Ratio H0/H1 2013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</si>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</sst>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topLeftCell="N1" workbookViewId="0">
      <selection activeCell="R4" sqref="R4:S8"/>
    </sheetView>
  </sheetViews>
  <sheetFormatPr defaultRowHeight="14.25" x14ac:dyDescent="0.45"/>
  <cols>
    <col min="1" max="1" width="18.265625" customWidth="1"/>
    <col min="2" max="3" width="20.1328125" bestFit="1" customWidth="1"/>
    <col min="4" max="5" width="20.1328125" customWidth="1"/>
    <col min="8" max="8" width="11.73046875" bestFit="1" customWidth="1"/>
    <col min="11" max="11" width="14.86328125" bestFit="1" customWidth="1"/>
    <col min="12" max="12" width="14.9296875" customWidth="1"/>
    <col min="13" max="13" width="15.33203125" bestFit="1" customWidth="1"/>
    <col min="14" max="16" width="14.59765625" customWidth="1"/>
    <col min="17" max="17" width="21.6640625" customWidth="1"/>
    <col min="18" max="18" width="17.53125" bestFit="1" customWidth="1"/>
    <col min="19" max="19" width="17.9296875" bestFit="1" customWidth="1"/>
    <col min="20" max="20" width="22" customWidth="1"/>
    <col min="21" max="21" width="19.46484375" customWidth="1"/>
    <col min="22" max="22" width="17.53125" bestFit="1" customWidth="1"/>
    <col min="23" max="23" width="17.9296875" bestFit="1" customWidth="1"/>
  </cols>
  <sheetData>
    <row r="1" spans="1:27" x14ac:dyDescent="0.45">
      <c r="A1" s="8" t="s">
        <v>1</v>
      </c>
      <c r="B1" s="8"/>
      <c r="C1" s="8"/>
      <c r="D1" s="8"/>
      <c r="E1" s="8"/>
      <c r="F1" s="8"/>
      <c r="G1" s="8"/>
      <c r="H1" s="8"/>
      <c r="I1" s="8"/>
      <c r="J1" s="8"/>
      <c r="R1" t="s">
        <v>27</v>
      </c>
      <c r="S1">
        <v>0.5</v>
      </c>
      <c r="T1" t="s">
        <v>28</v>
      </c>
      <c r="U1">
        <v>1</v>
      </c>
      <c r="V1" t="s">
        <v>29</v>
      </c>
      <c r="W1">
        <v>0</v>
      </c>
    </row>
    <row r="2" spans="1:27" x14ac:dyDescent="0.45">
      <c r="A2" s="1"/>
      <c r="B2" s="1"/>
      <c r="C2" s="1"/>
      <c r="D2" s="1"/>
      <c r="E2" s="1"/>
      <c r="F2" s="8" t="s">
        <v>2</v>
      </c>
      <c r="G2" s="8"/>
      <c r="H2" s="8"/>
      <c r="I2" s="8" t="s">
        <v>3</v>
      </c>
      <c r="J2" s="8"/>
      <c r="K2" s="8"/>
      <c r="L2" s="8"/>
      <c r="M2" s="1"/>
      <c r="N2" s="1"/>
      <c r="O2" s="1"/>
      <c r="P2" s="1"/>
      <c r="R2" s="8" t="s">
        <v>25</v>
      </c>
      <c r="S2" s="8"/>
      <c r="T2" s="8" t="s">
        <v>26</v>
      </c>
      <c r="U2" s="8"/>
    </row>
    <row r="3" spans="1:27" ht="18.399999999999999" customHeight="1" thickBot="1" x14ac:dyDescent="0.5">
      <c r="B3" t="s">
        <v>40</v>
      </c>
      <c r="C3" t="s">
        <v>41</v>
      </c>
      <c r="D3" t="s">
        <v>18</v>
      </c>
      <c r="E3" t="s">
        <v>18</v>
      </c>
      <c r="F3">
        <v>1990</v>
      </c>
      <c r="G3">
        <v>2013</v>
      </c>
      <c r="H3" t="s">
        <v>10</v>
      </c>
      <c r="I3" t="s">
        <v>4</v>
      </c>
      <c r="J3" t="s">
        <v>5</v>
      </c>
      <c r="K3" t="s">
        <v>6</v>
      </c>
      <c r="L3" t="s">
        <v>7</v>
      </c>
      <c r="M3" t="s">
        <v>8</v>
      </c>
      <c r="N3" t="s">
        <v>9</v>
      </c>
      <c r="P3" t="s">
        <v>11</v>
      </c>
      <c r="Q3" t="s">
        <v>12</v>
      </c>
      <c r="R3" t="s">
        <v>16</v>
      </c>
      <c r="S3" t="s">
        <v>14</v>
      </c>
      <c r="T3" s="1">
        <v>1990</v>
      </c>
      <c r="U3" s="1">
        <v>2013</v>
      </c>
      <c r="V3" t="s">
        <v>13</v>
      </c>
      <c r="W3" t="s">
        <v>30</v>
      </c>
      <c r="Y3" t="s">
        <v>15</v>
      </c>
      <c r="AA3" t="s">
        <v>35</v>
      </c>
    </row>
    <row r="4" spans="1:27" ht="14.65" thickBot="1" x14ac:dyDescent="0.5">
      <c r="A4" t="s">
        <v>23</v>
      </c>
      <c r="B4">
        <v>0.29854999999999998</v>
      </c>
      <c r="C4">
        <v>0.19925999999999999</v>
      </c>
      <c r="D4">
        <v>0.01</v>
      </c>
      <c r="E4">
        <v>0.1</v>
      </c>
      <c r="F4">
        <f t="shared" ref="F4:G8" si="0">B4*D4*R4</f>
        <v>1676.4060179999999</v>
      </c>
      <c r="G4">
        <f t="shared" si="0"/>
        <v>46064.368871999999</v>
      </c>
      <c r="H4">
        <f>G4/F4</f>
        <v>27.478050291752176</v>
      </c>
      <c r="I4">
        <f t="shared" ref="I4:J8" si="1">F4</f>
        <v>1676.4060179999999</v>
      </c>
      <c r="J4">
        <f t="shared" si="1"/>
        <v>46064.368871999999</v>
      </c>
      <c r="K4">
        <f>0.008*D4*V4</f>
        <v>0</v>
      </c>
      <c r="L4">
        <f t="shared" ref="L4:L7" si="2">0.008*E4*W4</f>
        <v>0</v>
      </c>
      <c r="M4">
        <f>I4+K4</f>
        <v>1676.4060179999999</v>
      </c>
      <c r="N4">
        <f>G4+L4</f>
        <v>46064.368871999999</v>
      </c>
      <c r="O4">
        <f>N4/M4</f>
        <v>27.478050291752176</v>
      </c>
      <c r="P4">
        <f>100*M4/(R4)</f>
        <v>0.29854999999999998</v>
      </c>
      <c r="Q4">
        <f>100*N4/(S4)</f>
        <v>1.9925999999999999</v>
      </c>
      <c r="R4">
        <v>561516</v>
      </c>
      <c r="S4">
        <v>2311772</v>
      </c>
      <c r="T4">
        <f>(U1/S1)*R4</f>
        <v>1123032</v>
      </c>
      <c r="U4">
        <f>($U$1/$S$1)*S4</f>
        <v>4623544</v>
      </c>
      <c r="V4">
        <f>T4*$W$1</f>
        <v>0</v>
      </c>
      <c r="W4">
        <f>U4*$W$1</f>
        <v>0</v>
      </c>
      <c r="Y4">
        <f>Q4/P4</f>
        <v>6.6742589181041705</v>
      </c>
      <c r="AA4" s="4" t="s">
        <v>42</v>
      </c>
    </row>
    <row r="5" spans="1:27" ht="14.65" thickBot="1" x14ac:dyDescent="0.5">
      <c r="A5" t="s">
        <v>19</v>
      </c>
      <c r="B5">
        <v>8.5400000000000004E-2</v>
      </c>
      <c r="C5">
        <v>7.2196999999999997E-2</v>
      </c>
      <c r="D5">
        <v>0.01</v>
      </c>
      <c r="E5">
        <v>0.1</v>
      </c>
      <c r="F5">
        <f t="shared" si="0"/>
        <v>479.53466400000002</v>
      </c>
      <c r="G5">
        <f t="shared" si="0"/>
        <v>16690.300308400001</v>
      </c>
      <c r="H5">
        <f>G5/F5</f>
        <v>34.80520087782434</v>
      </c>
      <c r="I5">
        <f t="shared" si="1"/>
        <v>479.53466400000002</v>
      </c>
      <c r="J5">
        <f t="shared" si="1"/>
        <v>16690.300308400001</v>
      </c>
      <c r="K5">
        <f t="shared" ref="K5:K7" si="3">0.008*D5*V5</f>
        <v>0</v>
      </c>
      <c r="L5">
        <f t="shared" si="2"/>
        <v>0</v>
      </c>
      <c r="M5">
        <f>I5+K5</f>
        <v>479.53466400000002</v>
      </c>
      <c r="N5">
        <f>G5+L5</f>
        <v>16690.300308400001</v>
      </c>
      <c r="O5">
        <f>N5/M5</f>
        <v>34.80520087782434</v>
      </c>
      <c r="P5">
        <f t="shared" ref="P5:P8" si="4">100*M5/(R5)</f>
        <v>8.5400000000000004E-2</v>
      </c>
      <c r="Q5">
        <f t="shared" ref="Q5:Q7" si="5">100*N5/(S5)</f>
        <v>0.72197000000000011</v>
      </c>
      <c r="R5">
        <v>561516</v>
      </c>
      <c r="S5">
        <v>2311772</v>
      </c>
      <c r="T5">
        <f>(U1/S1)*R5</f>
        <v>1123032</v>
      </c>
      <c r="U5">
        <f t="shared" ref="U5:U8" si="6">($U$1/$S$1)*S5</f>
        <v>4623544</v>
      </c>
      <c r="V5">
        <f t="shared" ref="V5:V8" si="7">T5*$W$1</f>
        <v>0</v>
      </c>
      <c r="W5">
        <f t="shared" ref="W5:W8" si="8">U5*$W$1</f>
        <v>0</v>
      </c>
      <c r="Y5">
        <f>Q5/P5</f>
        <v>8.4539812646370027</v>
      </c>
      <c r="AA5" s="5" t="s">
        <v>43</v>
      </c>
    </row>
    <row r="6" spans="1:27" ht="14.65" thickBot="1" x14ac:dyDescent="0.5">
      <c r="A6" t="s">
        <v>20</v>
      </c>
      <c r="B6">
        <v>5.6119000000000002E-2</v>
      </c>
      <c r="C6">
        <v>5.0601E-2</v>
      </c>
      <c r="D6">
        <v>0.01</v>
      </c>
      <c r="E6">
        <v>0.1</v>
      </c>
      <c r="F6">
        <f t="shared" si="0"/>
        <v>315.11716404000003</v>
      </c>
      <c r="G6">
        <f t="shared" si="0"/>
        <v>11697.797497200001</v>
      </c>
      <c r="H6">
        <f>G6/F6</f>
        <v>37.122057545920022</v>
      </c>
      <c r="I6">
        <f t="shared" si="1"/>
        <v>315.11716404000003</v>
      </c>
      <c r="J6">
        <f t="shared" si="1"/>
        <v>11697.797497200001</v>
      </c>
      <c r="K6">
        <f t="shared" si="3"/>
        <v>0</v>
      </c>
      <c r="L6">
        <f t="shared" si="2"/>
        <v>0</v>
      </c>
      <c r="M6">
        <f>I6+K6</f>
        <v>315.11716404000003</v>
      </c>
      <c r="N6">
        <f>G6+L6</f>
        <v>11697.797497200001</v>
      </c>
      <c r="O6">
        <f>N6/M6</f>
        <v>37.122057545920022</v>
      </c>
      <c r="P6">
        <f t="shared" si="4"/>
        <v>5.6119000000000002E-2</v>
      </c>
      <c r="Q6">
        <f t="shared" si="5"/>
        <v>0.50601000000000007</v>
      </c>
      <c r="R6">
        <v>561516</v>
      </c>
      <c r="S6">
        <v>2311772</v>
      </c>
      <c r="T6">
        <f>(U1/S1)*R6</f>
        <v>1123032</v>
      </c>
      <c r="U6">
        <f t="shared" si="6"/>
        <v>4623544</v>
      </c>
      <c r="V6">
        <f t="shared" si="7"/>
        <v>0</v>
      </c>
      <c r="W6">
        <f t="shared" si="8"/>
        <v>0</v>
      </c>
      <c r="Y6">
        <f>Q6/P6</f>
        <v>9.016732301003227</v>
      </c>
      <c r="AA6" s="5" t="s">
        <v>44</v>
      </c>
    </row>
    <row r="7" spans="1:27" ht="14.65" thickBot="1" x14ac:dyDescent="0.5">
      <c r="A7" t="s">
        <v>21</v>
      </c>
      <c r="B7">
        <v>4.2212E-2</v>
      </c>
      <c r="C7">
        <v>3.9750000000000001E-2</v>
      </c>
      <c r="D7">
        <v>0.01</v>
      </c>
      <c r="E7">
        <v>0.1</v>
      </c>
      <c r="F7">
        <f t="shared" si="0"/>
        <v>237.02713392000001</v>
      </c>
      <c r="G7">
        <f t="shared" si="0"/>
        <v>9189.2937000000002</v>
      </c>
      <c r="H7">
        <f>G7/F7</f>
        <v>38.768952516219159</v>
      </c>
      <c r="I7">
        <f t="shared" si="1"/>
        <v>237.02713392000001</v>
      </c>
      <c r="J7">
        <f t="shared" si="1"/>
        <v>9189.2937000000002</v>
      </c>
      <c r="K7">
        <f t="shared" si="3"/>
        <v>0</v>
      </c>
      <c r="L7">
        <f t="shared" si="2"/>
        <v>0</v>
      </c>
      <c r="M7">
        <f>I7+K7</f>
        <v>237.02713392000001</v>
      </c>
      <c r="N7">
        <f>G7+L7</f>
        <v>9189.2937000000002</v>
      </c>
      <c r="O7">
        <f>N7/M7</f>
        <v>38.768952516219159</v>
      </c>
      <c r="P7">
        <f t="shared" si="4"/>
        <v>4.2212E-2</v>
      </c>
      <c r="Q7">
        <f t="shared" si="5"/>
        <v>0.39750000000000002</v>
      </c>
      <c r="R7">
        <v>561516</v>
      </c>
      <c r="S7">
        <v>2311772</v>
      </c>
      <c r="T7">
        <f>(U1/S1)*R7</f>
        <v>1123032</v>
      </c>
      <c r="U7">
        <f t="shared" si="6"/>
        <v>4623544</v>
      </c>
      <c r="V7">
        <f t="shared" si="7"/>
        <v>0</v>
      </c>
      <c r="W7">
        <f t="shared" si="8"/>
        <v>0</v>
      </c>
      <c r="Y7">
        <f>Q7/P7</f>
        <v>9.4167535298019533</v>
      </c>
      <c r="AA7" s="5" t="s">
        <v>45</v>
      </c>
    </row>
    <row r="8" spans="1:27" ht="14.65" thickBot="1" x14ac:dyDescent="0.5">
      <c r="A8" t="s">
        <v>0</v>
      </c>
      <c r="B8">
        <v>3.388E-2</v>
      </c>
      <c r="C8">
        <v>3.3000000000000002E-2</v>
      </c>
      <c r="D8">
        <v>0.01</v>
      </c>
      <c r="E8">
        <v>0.1</v>
      </c>
      <c r="F8">
        <f t="shared" si="0"/>
        <v>190.24162079999999</v>
      </c>
      <c r="G8">
        <f t="shared" si="0"/>
        <v>7628.847600000001</v>
      </c>
      <c r="H8">
        <f>G8/F8</f>
        <v>40.100833707783472</v>
      </c>
      <c r="I8">
        <f t="shared" si="1"/>
        <v>190.24162079999999</v>
      </c>
      <c r="J8">
        <f t="shared" si="1"/>
        <v>7628.847600000001</v>
      </c>
      <c r="K8">
        <f>0.008*D8*V8</f>
        <v>0</v>
      </c>
      <c r="L8">
        <f>0.008*E8*W8</f>
        <v>0</v>
      </c>
      <c r="M8">
        <f>I8+K8</f>
        <v>190.24162079999999</v>
      </c>
      <c r="N8">
        <f>G8+L8</f>
        <v>7628.847600000001</v>
      </c>
      <c r="O8">
        <f>N8/M8</f>
        <v>40.100833707783472</v>
      </c>
      <c r="P8">
        <f t="shared" si="4"/>
        <v>3.3879999999999993E-2</v>
      </c>
      <c r="Q8">
        <f>100*N8/(S8)</f>
        <v>0.33000000000000007</v>
      </c>
      <c r="R8">
        <v>561516</v>
      </c>
      <c r="S8">
        <v>2311772</v>
      </c>
      <c r="T8">
        <f>(U1/S1)*R8</f>
        <v>1123032</v>
      </c>
      <c r="U8">
        <f t="shared" si="6"/>
        <v>4623544</v>
      </c>
      <c r="V8">
        <f t="shared" si="7"/>
        <v>0</v>
      </c>
      <c r="W8">
        <f t="shared" si="8"/>
        <v>0</v>
      </c>
      <c r="Y8">
        <f>Q8/P8</f>
        <v>9.7402597402597451</v>
      </c>
      <c r="AA8" s="5" t="s">
        <v>46</v>
      </c>
    </row>
    <row r="10" spans="1:27" x14ac:dyDescent="0.45">
      <c r="F10" t="s">
        <v>35</v>
      </c>
    </row>
    <row r="11" spans="1:27" x14ac:dyDescent="0.45">
      <c r="F11">
        <v>1770</v>
      </c>
      <c r="G11">
        <v>44970</v>
      </c>
    </row>
    <row r="12" spans="1:27" x14ac:dyDescent="0.45">
      <c r="F12">
        <v>462</v>
      </c>
      <c r="G12">
        <v>14885</v>
      </c>
    </row>
    <row r="13" spans="1:27" x14ac:dyDescent="0.45">
      <c r="F13">
        <v>268</v>
      </c>
      <c r="G13">
        <v>10630</v>
      </c>
    </row>
    <row r="14" spans="1:27" x14ac:dyDescent="0.45">
      <c r="F14">
        <v>240</v>
      </c>
      <c r="G14">
        <v>9108</v>
      </c>
    </row>
    <row r="15" spans="1:27" x14ac:dyDescent="0.45">
      <c r="F15">
        <v>178</v>
      </c>
      <c r="G15">
        <v>8250</v>
      </c>
    </row>
    <row r="26" spans="2:6" x14ac:dyDescent="0.45">
      <c r="B26" s="1" t="s">
        <v>32</v>
      </c>
      <c r="C26" s="1" t="s">
        <v>22</v>
      </c>
      <c r="D26" s="1" t="s">
        <v>33</v>
      </c>
      <c r="E26" s="1" t="s">
        <v>31</v>
      </c>
      <c r="F26" s="1" t="s">
        <v>24</v>
      </c>
    </row>
    <row r="27" spans="2:6" x14ac:dyDescent="0.45">
      <c r="B27" t="s">
        <v>17</v>
      </c>
      <c r="C27" t="s">
        <v>17</v>
      </c>
      <c r="D27" t="s">
        <v>17</v>
      </c>
      <c r="E27" t="s">
        <v>17</v>
      </c>
      <c r="F27" t="s">
        <v>17</v>
      </c>
    </row>
    <row r="28" spans="2:6" x14ac:dyDescent="0.45">
      <c r="B28">
        <v>0.29854999999999998</v>
      </c>
      <c r="C28">
        <v>0.25713000000000003</v>
      </c>
      <c r="D28">
        <v>0.23752646998942623</v>
      </c>
      <c r="E28">
        <v>0.19925999999999999</v>
      </c>
      <c r="F28">
        <v>0.14967</v>
      </c>
    </row>
    <row r="29" spans="2:6" x14ac:dyDescent="0.45">
      <c r="B29">
        <v>8.5400000000000004E-2</v>
      </c>
      <c r="C29">
        <v>8.0909999999999996E-2</v>
      </c>
      <c r="D29">
        <v>7.8302619700227283E-2</v>
      </c>
      <c r="E29">
        <v>7.2196999999999997E-2</v>
      </c>
      <c r="F29">
        <v>6.2019999999999999E-2</v>
      </c>
    </row>
    <row r="30" spans="2:6" x14ac:dyDescent="0.45">
      <c r="B30">
        <v>5.6119000000000002E-2</v>
      </c>
      <c r="C30">
        <v>5.4530000000000002E-2</v>
      </c>
      <c r="D30">
        <v>5.3442644578810206E-2</v>
      </c>
      <c r="E30">
        <v>5.0601E-2</v>
      </c>
      <c r="F30">
        <v>4.5220000000000003E-2</v>
      </c>
    </row>
    <row r="31" spans="2:6" x14ac:dyDescent="0.45">
      <c r="B31">
        <v>4.2212E-2</v>
      </c>
      <c r="C31">
        <v>4.172E-2</v>
      </c>
      <c r="D31">
        <v>4.1239969105224095E-2</v>
      </c>
      <c r="E31">
        <v>3.9750000000000001E-2</v>
      </c>
      <c r="F31">
        <v>3.6490000000000002E-2</v>
      </c>
    </row>
    <row r="32" spans="2:6" x14ac:dyDescent="0.45">
      <c r="B32">
        <v>3.388E-2</v>
      </c>
      <c r="C32">
        <v>3.3930000000000002E-2</v>
      </c>
      <c r="D32">
        <v>3.3761396978692237E-2</v>
      </c>
      <c r="E32">
        <v>3.3000000000000002E-2</v>
      </c>
      <c r="F32">
        <v>3.09E-2</v>
      </c>
    </row>
    <row r="34" spans="2:5" x14ac:dyDescent="0.45">
      <c r="B34" s="2" t="s">
        <v>36</v>
      </c>
      <c r="C34" s="2" t="s">
        <v>37</v>
      </c>
      <c r="D34" s="3" t="s">
        <v>38</v>
      </c>
      <c r="E34" s="3" t="s">
        <v>39</v>
      </c>
    </row>
    <row r="36" spans="2:5" x14ac:dyDescent="0.45">
      <c r="B36">
        <v>0.34469016849413325</v>
      </c>
      <c r="C36">
        <v>0.32223066246005988</v>
      </c>
      <c r="D36">
        <v>0.21810881284971145</v>
      </c>
      <c r="E36">
        <v>0.1823969113453599</v>
      </c>
    </row>
    <row r="37" spans="2:5" x14ac:dyDescent="0.45">
      <c r="B37">
        <v>8.8903570684074396E-2</v>
      </c>
      <c r="C37">
        <v>8.7390545553052867E-2</v>
      </c>
      <c r="D37">
        <v>7.537752256055652E-2</v>
      </c>
      <c r="E37">
        <v>6.9045470040500823E-2</v>
      </c>
    </row>
    <row r="38" spans="2:5" x14ac:dyDescent="0.45">
      <c r="B38">
        <v>5.6896223215970876E-2</v>
      </c>
      <c r="C38">
        <v>5.6639949281512614E-2</v>
      </c>
      <c r="D38">
        <v>5.2126669177795015E-2</v>
      </c>
      <c r="E38">
        <v>4.90095514722379E-2</v>
      </c>
    </row>
    <row r="39" spans="2:5" x14ac:dyDescent="0.45">
      <c r="B39">
        <v>4.204244303702398E-2</v>
      </c>
      <c r="C39">
        <v>4.221078078762025E-2</v>
      </c>
      <c r="D39">
        <v>4.0582887125620026E-2</v>
      </c>
      <c r="E39">
        <v>3.8834855149322001E-2</v>
      </c>
    </row>
    <row r="40" spans="2:5" x14ac:dyDescent="0.45">
      <c r="B40">
        <v>3.3287116426585106E-2</v>
      </c>
      <c r="C40">
        <v>3.3640238016182877E-2</v>
      </c>
      <c r="D40">
        <v>3.3451758185657376E-2</v>
      </c>
      <c r="E40">
        <v>3.2449970930891969E-2</v>
      </c>
    </row>
  </sheetData>
  <mergeCells count="5">
    <mergeCell ref="R2:S2"/>
    <mergeCell ref="T2:U2"/>
    <mergeCell ref="A1:J1"/>
    <mergeCell ref="F2:H2"/>
    <mergeCell ref="I2:L2"/>
  </mergeCells>
  <pageMargins left="0.7" right="0.7" top="0.75" bottom="0.75" header="0.3" footer="0.3"/>
  <pageSetup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topLeftCell="D1" workbookViewId="0">
      <selection activeCell="O3" sqref="O3:P8"/>
    </sheetView>
  </sheetViews>
  <sheetFormatPr defaultRowHeight="14.25" x14ac:dyDescent="0.45"/>
  <cols>
    <col min="1" max="1" width="18.265625" customWidth="1"/>
    <col min="2" max="3" width="20.1328125" bestFit="1" customWidth="1"/>
    <col min="4" max="5" width="20.1328125" customWidth="1"/>
    <col min="8" max="8" width="11.73046875" bestFit="1" customWidth="1"/>
    <col min="11" max="11" width="18.59765625" bestFit="1" customWidth="1"/>
    <col min="12" max="12" width="14.86328125" bestFit="1" customWidth="1"/>
    <col min="13" max="13" width="18.59765625" bestFit="1" customWidth="1"/>
    <col min="14" max="14" width="14.9296875" customWidth="1"/>
    <col min="15" max="15" width="15.33203125" bestFit="1" customWidth="1"/>
    <col min="16" max="18" width="14.59765625" customWidth="1"/>
    <col min="19" max="19" width="21.6640625" customWidth="1"/>
    <col min="20" max="20" width="17.53125" bestFit="1" customWidth="1"/>
    <col min="21" max="21" width="17.9296875" bestFit="1" customWidth="1"/>
    <col min="22" max="22" width="22" customWidth="1"/>
    <col min="23" max="23" width="19.46484375" customWidth="1"/>
    <col min="24" max="24" width="17.53125" bestFit="1" customWidth="1"/>
    <col min="25" max="25" width="17.9296875" bestFit="1" customWidth="1"/>
  </cols>
  <sheetData>
    <row r="1" spans="1:29" x14ac:dyDescent="0.45">
      <c r="A1" s="8" t="s">
        <v>1</v>
      </c>
      <c r="B1" s="8"/>
      <c r="C1" s="8"/>
      <c r="D1" s="8"/>
      <c r="E1" s="8"/>
      <c r="F1" s="8"/>
      <c r="G1" s="8"/>
      <c r="H1" s="8"/>
      <c r="I1" s="8"/>
      <c r="J1" s="8"/>
      <c r="K1" s="6"/>
      <c r="T1" t="s">
        <v>27</v>
      </c>
      <c r="U1">
        <v>0.5</v>
      </c>
      <c r="V1" t="s">
        <v>28</v>
      </c>
      <c r="W1">
        <v>1</v>
      </c>
      <c r="X1" t="s">
        <v>29</v>
      </c>
      <c r="Y1">
        <v>1</v>
      </c>
    </row>
    <row r="2" spans="1:29" x14ac:dyDescent="0.45">
      <c r="A2" s="2"/>
      <c r="B2" s="2"/>
      <c r="C2" s="2"/>
      <c r="D2" s="2"/>
      <c r="E2" s="2"/>
      <c r="F2" s="8" t="s">
        <v>2</v>
      </c>
      <c r="G2" s="8"/>
      <c r="H2" s="8"/>
      <c r="I2" s="8" t="s">
        <v>3</v>
      </c>
      <c r="J2" s="8"/>
      <c r="K2" s="8"/>
      <c r="L2" s="8"/>
      <c r="M2" s="8"/>
      <c r="N2" s="8"/>
      <c r="O2" s="2"/>
      <c r="P2" s="2"/>
      <c r="Q2" s="2"/>
      <c r="R2" s="2"/>
      <c r="T2" s="8" t="s">
        <v>25</v>
      </c>
      <c r="U2" s="8"/>
      <c r="V2" s="8" t="s">
        <v>26</v>
      </c>
      <c r="W2" s="8"/>
      <c r="AA2" t="s">
        <v>15</v>
      </c>
    </row>
    <row r="3" spans="1:29" ht="18.399999999999999" customHeight="1" thickBot="1" x14ac:dyDescent="0.5">
      <c r="B3" t="s">
        <v>17</v>
      </c>
      <c r="C3" t="s">
        <v>34</v>
      </c>
      <c r="D3" t="s">
        <v>18</v>
      </c>
      <c r="E3" t="s">
        <v>18</v>
      </c>
      <c r="F3">
        <v>1990</v>
      </c>
      <c r="G3">
        <v>2013</v>
      </c>
      <c r="H3" t="s">
        <v>10</v>
      </c>
      <c r="I3" t="s">
        <v>4</v>
      </c>
      <c r="J3" t="s">
        <v>5</v>
      </c>
      <c r="K3" t="s">
        <v>47</v>
      </c>
      <c r="L3" t="s">
        <v>6</v>
      </c>
      <c r="M3" t="s">
        <v>48</v>
      </c>
      <c r="N3" t="s">
        <v>7</v>
      </c>
      <c r="O3" t="s">
        <v>8</v>
      </c>
      <c r="P3" t="s">
        <v>9</v>
      </c>
      <c r="R3" t="s">
        <v>11</v>
      </c>
      <c r="S3" t="s">
        <v>12</v>
      </c>
      <c r="T3" t="s">
        <v>16</v>
      </c>
      <c r="U3" t="s">
        <v>14</v>
      </c>
      <c r="V3" s="2">
        <v>1990</v>
      </c>
      <c r="W3" s="2">
        <v>2013</v>
      </c>
      <c r="X3" t="s">
        <v>13</v>
      </c>
      <c r="Y3" t="s">
        <v>30</v>
      </c>
      <c r="AC3" t="s">
        <v>35</v>
      </c>
    </row>
    <row r="4" spans="1:29" ht="14.65" thickBot="1" x14ac:dyDescent="0.5">
      <c r="A4" t="s">
        <v>23</v>
      </c>
      <c r="B4">
        <v>0.32223066246005988</v>
      </c>
      <c r="C4">
        <v>0.32223066246005988</v>
      </c>
      <c r="D4">
        <v>0.01</v>
      </c>
      <c r="E4">
        <v>6.4000000000000001E-2</v>
      </c>
      <c r="F4">
        <f t="shared" ref="F4:G8" si="0">B4*D4*T4</f>
        <v>1809.3767266192299</v>
      </c>
      <c r="G4">
        <f t="shared" si="0"/>
        <v>47675.124673063525</v>
      </c>
      <c r="H4">
        <f>G4/F4</f>
        <v>26.34892113492759</v>
      </c>
      <c r="I4">
        <f>F4</f>
        <v>1809.3767266192299</v>
      </c>
      <c r="J4">
        <f t="shared" ref="I4:J8" si="1">G4</f>
        <v>47675.124673063525</v>
      </c>
      <c r="K4">
        <v>8.0000000000000002E-3</v>
      </c>
      <c r="L4">
        <f>K4*D4*X4</f>
        <v>89.842560000000006</v>
      </c>
      <c r="M4">
        <v>1.4999999999999999E-2</v>
      </c>
      <c r="N4">
        <f>M4*E4*Y4</f>
        <v>4438.6022400000002</v>
      </c>
      <c r="O4">
        <f>I4+L4</f>
        <v>1899.2192866192299</v>
      </c>
      <c r="P4">
        <f>G4+N4</f>
        <v>52113.726913063525</v>
      </c>
      <c r="Q4">
        <f>P4/O4</f>
        <v>27.439552283522954</v>
      </c>
      <c r="R4">
        <f>100*O4/(T4)</f>
        <v>0.33823066246005989</v>
      </c>
      <c r="S4">
        <f>100*P4/(U4)</f>
        <v>2.2542762397443834</v>
      </c>
      <c r="T4">
        <v>561516</v>
      </c>
      <c r="U4">
        <v>2311772</v>
      </c>
      <c r="V4">
        <f>(W1/U1)*T4</f>
        <v>1123032</v>
      </c>
      <c r="W4">
        <f>($W$1/$U$1)*U4</f>
        <v>4623544</v>
      </c>
      <c r="X4">
        <f>V4*$Y$1</f>
        <v>1123032</v>
      </c>
      <c r="Y4">
        <f>W4*$Y$1</f>
        <v>4623544</v>
      </c>
      <c r="AA4">
        <f>S4/R4</f>
        <v>6.66490797536897</v>
      </c>
      <c r="AC4" s="4" t="s">
        <v>42</v>
      </c>
    </row>
    <row r="5" spans="1:29" ht="14.65" thickBot="1" x14ac:dyDescent="0.5">
      <c r="A5" t="s">
        <v>19</v>
      </c>
      <c r="B5">
        <v>8.7390545553052867E-2</v>
      </c>
      <c r="C5">
        <v>8.7390545553052867E-2</v>
      </c>
      <c r="D5">
        <v>0.01</v>
      </c>
      <c r="E5">
        <v>6.4000000000000001E-2</v>
      </c>
      <c r="F5">
        <f t="shared" si="0"/>
        <v>490.71189576768035</v>
      </c>
      <c r="G5">
        <f t="shared" si="0"/>
        <v>12929.729041553417</v>
      </c>
      <c r="H5">
        <f>G5/F5</f>
        <v>26.34892113492759</v>
      </c>
      <c r="I5">
        <f t="shared" si="1"/>
        <v>490.71189576768035</v>
      </c>
      <c r="J5">
        <f t="shared" si="1"/>
        <v>12929.729041553417</v>
      </c>
      <c r="K5">
        <v>8.0000000000000002E-3</v>
      </c>
      <c r="L5">
        <f t="shared" ref="L5:L8" si="2">K5*D5*X5</f>
        <v>89.842560000000006</v>
      </c>
      <c r="M5">
        <v>0.02</v>
      </c>
      <c r="N5">
        <f t="shared" ref="N5:N8" si="3">M5*E5*Y5</f>
        <v>5918.1363200000005</v>
      </c>
      <c r="O5">
        <f>I5+L5</f>
        <v>580.55445576768034</v>
      </c>
      <c r="P5">
        <f>G5+N5</f>
        <v>18847.865361553417</v>
      </c>
      <c r="Q5">
        <f>P5/O5</f>
        <v>32.46528413364851</v>
      </c>
      <c r="R5">
        <f t="shared" ref="R5:R8" si="4">100*O5/(T5)</f>
        <v>0.10339054555305287</v>
      </c>
      <c r="S5">
        <f t="shared" ref="S5:S8" si="5">100*P5/(U5)</f>
        <v>0.8152994915395384</v>
      </c>
      <c r="T5">
        <v>561516</v>
      </c>
      <c r="U5">
        <v>2311772</v>
      </c>
      <c r="V5">
        <f>(W1/U1)*T5</f>
        <v>1123032</v>
      </c>
      <c r="W5">
        <f t="shared" ref="W5:W8" si="6">($W$1/$U$1)*U5</f>
        <v>4623544</v>
      </c>
      <c r="X5">
        <f t="shared" ref="X5:Y8" si="7">V5*$Y$1</f>
        <v>1123032</v>
      </c>
      <c r="Y5">
        <f t="shared" si="7"/>
        <v>4623544</v>
      </c>
      <c r="AA5">
        <f>S5/R5</f>
        <v>7.8856290696443141</v>
      </c>
      <c r="AC5" s="5" t="s">
        <v>43</v>
      </c>
    </row>
    <row r="6" spans="1:29" ht="14.65" thickBot="1" x14ac:dyDescent="0.5">
      <c r="A6" t="s">
        <v>20</v>
      </c>
      <c r="B6">
        <v>5.6639949281512614E-2</v>
      </c>
      <c r="C6">
        <v>5.6639949281512614E-2</v>
      </c>
      <c r="D6">
        <v>0.01</v>
      </c>
      <c r="E6">
        <v>6.4000000000000001E-2</v>
      </c>
      <c r="F6">
        <f t="shared" si="0"/>
        <v>318.04237760757837</v>
      </c>
      <c r="G6">
        <f t="shared" si="0"/>
        <v>8380.0735251469432</v>
      </c>
      <c r="H6">
        <f>G6/F6</f>
        <v>26.34892113492759</v>
      </c>
      <c r="I6">
        <f t="shared" si="1"/>
        <v>318.04237760757837</v>
      </c>
      <c r="J6">
        <f t="shared" si="1"/>
        <v>8380.0735251469432</v>
      </c>
      <c r="K6">
        <v>8.0000000000000002E-3</v>
      </c>
      <c r="L6">
        <f t="shared" si="2"/>
        <v>89.842560000000006</v>
      </c>
      <c r="M6">
        <v>2.5000000000000001E-2</v>
      </c>
      <c r="N6">
        <f t="shared" si="3"/>
        <v>7397.6704</v>
      </c>
      <c r="O6">
        <f>I6+L6</f>
        <v>407.88493760757837</v>
      </c>
      <c r="P6">
        <f>G6+N6</f>
        <v>15777.743925146944</v>
      </c>
      <c r="Q6">
        <f>P6/O6</f>
        <v>38.681849880729203</v>
      </c>
      <c r="R6">
        <f t="shared" si="4"/>
        <v>7.2639949281512614E-2</v>
      </c>
      <c r="S6">
        <f t="shared" si="5"/>
        <v>0.68249567540168088</v>
      </c>
      <c r="T6">
        <v>561516</v>
      </c>
      <c r="U6">
        <v>2311772</v>
      </c>
      <c r="V6">
        <f>(W1/U1)*T6</f>
        <v>1123032</v>
      </c>
      <c r="W6">
        <f t="shared" si="6"/>
        <v>4623544</v>
      </c>
      <c r="X6">
        <f t="shared" si="7"/>
        <v>1123032</v>
      </c>
      <c r="Y6">
        <f t="shared" si="7"/>
        <v>4623544</v>
      </c>
      <c r="AA6">
        <f>S6/R6</f>
        <v>9.3955968052331897</v>
      </c>
      <c r="AC6" s="5" t="s">
        <v>44</v>
      </c>
    </row>
    <row r="7" spans="1:29" ht="14.65" thickBot="1" x14ac:dyDescent="0.5">
      <c r="A7" t="s">
        <v>21</v>
      </c>
      <c r="B7">
        <v>4.221078078762025E-2</v>
      </c>
      <c r="C7">
        <v>4.221078078762025E-2</v>
      </c>
      <c r="D7">
        <v>0.01</v>
      </c>
      <c r="E7">
        <v>6.4000000000000001E-2</v>
      </c>
      <c r="F7">
        <f t="shared" si="0"/>
        <v>237.02028784741373</v>
      </c>
      <c r="G7">
        <f t="shared" si="0"/>
        <v>6245.2288718693408</v>
      </c>
      <c r="H7">
        <f>G7/F7</f>
        <v>26.34892113492759</v>
      </c>
      <c r="I7">
        <f t="shared" si="1"/>
        <v>237.02028784741373</v>
      </c>
      <c r="J7">
        <f t="shared" si="1"/>
        <v>6245.2288718693408</v>
      </c>
      <c r="K7">
        <v>8.0000000000000002E-3</v>
      </c>
      <c r="L7">
        <f t="shared" si="2"/>
        <v>89.842560000000006</v>
      </c>
      <c r="M7">
        <v>2.5000000000000001E-2</v>
      </c>
      <c r="N7">
        <f t="shared" si="3"/>
        <v>7397.6704</v>
      </c>
      <c r="O7">
        <f>I7+L7</f>
        <v>326.86284784741372</v>
      </c>
      <c r="P7">
        <f>G7+N7</f>
        <v>13642.899271869341</v>
      </c>
      <c r="Q7">
        <f>P7/O7</f>
        <v>41.738910866487117</v>
      </c>
      <c r="R7">
        <f t="shared" si="4"/>
        <v>5.821078078762025E-2</v>
      </c>
      <c r="S7">
        <f>100*P7/(U7)</f>
        <v>0.59014899704076962</v>
      </c>
      <c r="T7">
        <v>561516</v>
      </c>
      <c r="U7">
        <v>2311772</v>
      </c>
      <c r="V7">
        <f>(W1/U1)*T7</f>
        <v>1123032</v>
      </c>
      <c r="W7">
        <f t="shared" si="6"/>
        <v>4623544</v>
      </c>
      <c r="X7">
        <f t="shared" si="7"/>
        <v>1123032</v>
      </c>
      <c r="Y7">
        <f t="shared" si="7"/>
        <v>4623544</v>
      </c>
      <c r="AA7">
        <f>S7/R7</f>
        <v>10.138139173805365</v>
      </c>
      <c r="AC7" s="5" t="s">
        <v>45</v>
      </c>
    </row>
    <row r="8" spans="1:29" ht="14.65" thickBot="1" x14ac:dyDescent="0.5">
      <c r="A8" t="s">
        <v>0</v>
      </c>
      <c r="B8">
        <v>3.3640238016182877E-2</v>
      </c>
      <c r="C8">
        <v>3.3640238016182877E-2</v>
      </c>
      <c r="D8">
        <v>0.01</v>
      </c>
      <c r="E8">
        <v>6.4000000000000001E-2</v>
      </c>
      <c r="F8">
        <f t="shared" si="0"/>
        <v>188.89531889894945</v>
      </c>
      <c r="G8">
        <f t="shared" si="0"/>
        <v>4977.1878604254161</v>
      </c>
      <c r="H8">
        <f>G8/F8</f>
        <v>26.34892113492759</v>
      </c>
      <c r="I8">
        <f t="shared" si="1"/>
        <v>188.89531889894945</v>
      </c>
      <c r="J8">
        <f t="shared" si="1"/>
        <v>4977.1878604254161</v>
      </c>
      <c r="K8">
        <v>8.0000000000000002E-3</v>
      </c>
      <c r="L8">
        <f t="shared" si="2"/>
        <v>89.842560000000006</v>
      </c>
      <c r="M8">
        <v>2.7E-2</v>
      </c>
      <c r="N8">
        <f t="shared" si="3"/>
        <v>7989.4840319999994</v>
      </c>
      <c r="O8">
        <f>I8+L8</f>
        <v>278.73787889894948</v>
      </c>
      <c r="P8">
        <f>G8+N8</f>
        <v>12966.671892425416</v>
      </c>
      <c r="Q8">
        <f>P8/O8</f>
        <v>46.519231414278678</v>
      </c>
      <c r="R8">
        <f t="shared" si="4"/>
        <v>4.9640238016182885E-2</v>
      </c>
      <c r="S8">
        <f t="shared" si="5"/>
        <v>0.56089752330357046</v>
      </c>
      <c r="T8">
        <v>561516</v>
      </c>
      <c r="U8">
        <v>2311772</v>
      </c>
      <c r="V8">
        <f>(W1/U1)*T8</f>
        <v>1123032</v>
      </c>
      <c r="W8">
        <f t="shared" si="6"/>
        <v>4623544</v>
      </c>
      <c r="X8">
        <f t="shared" si="7"/>
        <v>1123032</v>
      </c>
      <c r="Y8">
        <f t="shared" si="7"/>
        <v>4623544</v>
      </c>
      <c r="AA8">
        <f>S8/R8</f>
        <v>11.299251287246365</v>
      </c>
      <c r="AC8" s="5" t="s">
        <v>46</v>
      </c>
    </row>
    <row r="10" spans="1:29" x14ac:dyDescent="0.45">
      <c r="F10" t="s">
        <v>35</v>
      </c>
    </row>
    <row r="11" spans="1:29" x14ac:dyDescent="0.45">
      <c r="F11">
        <v>1770</v>
      </c>
      <c r="G11">
        <v>44970</v>
      </c>
    </row>
    <row r="12" spans="1:29" x14ac:dyDescent="0.45">
      <c r="F12">
        <v>462</v>
      </c>
      <c r="G12">
        <v>14885</v>
      </c>
    </row>
    <row r="13" spans="1:29" x14ac:dyDescent="0.45">
      <c r="F13">
        <v>268</v>
      </c>
      <c r="G13">
        <v>10630</v>
      </c>
    </row>
    <row r="14" spans="1:29" x14ac:dyDescent="0.45">
      <c r="F14">
        <v>240</v>
      </c>
      <c r="G14">
        <v>9108</v>
      </c>
    </row>
    <row r="15" spans="1:29" x14ac:dyDescent="0.45">
      <c r="F15">
        <v>178</v>
      </c>
      <c r="G15">
        <v>8250</v>
      </c>
    </row>
    <row r="26" spans="2:6" x14ac:dyDescent="0.45">
      <c r="B26" s="2" t="s">
        <v>32</v>
      </c>
      <c r="C26" s="2" t="s">
        <v>22</v>
      </c>
      <c r="D26" s="2" t="s">
        <v>33</v>
      </c>
      <c r="E26" s="2" t="s">
        <v>31</v>
      </c>
      <c r="F26" s="2" t="s">
        <v>24</v>
      </c>
    </row>
    <row r="27" spans="2:6" x14ac:dyDescent="0.45">
      <c r="B27" t="s">
        <v>17</v>
      </c>
      <c r="C27" t="s">
        <v>17</v>
      </c>
      <c r="D27" t="s">
        <v>17</v>
      </c>
      <c r="E27" t="s">
        <v>17</v>
      </c>
      <c r="F27" t="s">
        <v>17</v>
      </c>
    </row>
    <row r="28" spans="2:6" x14ac:dyDescent="0.45">
      <c r="B28">
        <v>0.29854999999999998</v>
      </c>
      <c r="C28">
        <v>0.25713000000000003</v>
      </c>
      <c r="D28">
        <v>0.23752646998942623</v>
      </c>
      <c r="E28">
        <v>0.19925999999999999</v>
      </c>
      <c r="F28">
        <v>0.14967</v>
      </c>
    </row>
    <row r="29" spans="2:6" x14ac:dyDescent="0.45">
      <c r="B29">
        <v>8.5400000000000004E-2</v>
      </c>
      <c r="C29">
        <v>8.0909999999999996E-2</v>
      </c>
      <c r="D29">
        <v>7.8302619700227283E-2</v>
      </c>
      <c r="E29">
        <v>7.2196999999999997E-2</v>
      </c>
      <c r="F29">
        <v>6.2019999999999999E-2</v>
      </c>
    </row>
    <row r="30" spans="2:6" x14ac:dyDescent="0.45">
      <c r="B30">
        <v>5.6119000000000002E-2</v>
      </c>
      <c r="C30">
        <v>5.4530000000000002E-2</v>
      </c>
      <c r="D30">
        <v>5.3442644578810206E-2</v>
      </c>
      <c r="E30">
        <v>5.0601E-2</v>
      </c>
      <c r="F30">
        <v>4.5220000000000003E-2</v>
      </c>
    </row>
    <row r="31" spans="2:6" x14ac:dyDescent="0.45">
      <c r="B31">
        <v>4.2212E-2</v>
      </c>
      <c r="C31">
        <v>4.172E-2</v>
      </c>
      <c r="D31">
        <v>4.1239969105224095E-2</v>
      </c>
      <c r="E31">
        <v>3.9750000000000001E-2</v>
      </c>
      <c r="F31">
        <v>3.6490000000000002E-2</v>
      </c>
    </row>
    <row r="32" spans="2:6" x14ac:dyDescent="0.45">
      <c r="B32">
        <v>3.388E-2</v>
      </c>
      <c r="C32">
        <v>3.3930000000000002E-2</v>
      </c>
      <c r="D32">
        <v>3.3761396978692237E-2</v>
      </c>
      <c r="E32">
        <v>3.3000000000000002E-2</v>
      </c>
      <c r="F32">
        <v>3.09E-2</v>
      </c>
    </row>
    <row r="34" spans="2:5" x14ac:dyDescent="0.45">
      <c r="B34" s="2" t="s">
        <v>36</v>
      </c>
      <c r="C34" s="2" t="s">
        <v>37</v>
      </c>
      <c r="D34" s="2" t="s">
        <v>38</v>
      </c>
      <c r="E34" s="2" t="s">
        <v>39</v>
      </c>
    </row>
    <row r="36" spans="2:5" x14ac:dyDescent="0.45">
      <c r="B36">
        <v>0.34469016849413325</v>
      </c>
      <c r="C36">
        <v>0.32223066246005988</v>
      </c>
      <c r="D36">
        <v>0.21810881284971145</v>
      </c>
      <c r="E36">
        <v>0.1823969113453599</v>
      </c>
    </row>
    <row r="37" spans="2:5" x14ac:dyDescent="0.45">
      <c r="B37">
        <v>8.8903570684074396E-2</v>
      </c>
      <c r="C37">
        <v>8.7390545553052867E-2</v>
      </c>
      <c r="D37">
        <v>7.537752256055652E-2</v>
      </c>
      <c r="E37">
        <v>6.9045470040500823E-2</v>
      </c>
    </row>
    <row r="38" spans="2:5" x14ac:dyDescent="0.45">
      <c r="B38">
        <v>5.6896223215970876E-2</v>
      </c>
      <c r="C38">
        <v>5.6639949281512614E-2</v>
      </c>
      <c r="D38">
        <v>5.2126669177795015E-2</v>
      </c>
      <c r="E38">
        <v>4.90095514722379E-2</v>
      </c>
    </row>
    <row r="39" spans="2:5" x14ac:dyDescent="0.45">
      <c r="B39">
        <v>4.204244303702398E-2</v>
      </c>
      <c r="C39">
        <v>4.221078078762025E-2</v>
      </c>
      <c r="D39">
        <v>4.0582887125620026E-2</v>
      </c>
      <c r="E39">
        <v>3.8834855149322001E-2</v>
      </c>
    </row>
    <row r="40" spans="2:5" x14ac:dyDescent="0.45">
      <c r="B40">
        <v>3.3287116426585106E-2</v>
      </c>
      <c r="C40">
        <v>3.3640238016182877E-2</v>
      </c>
      <c r="D40">
        <v>3.3451758185657376E-2</v>
      </c>
      <c r="E40">
        <v>3.2449970930891969E-2</v>
      </c>
    </row>
  </sheetData>
  <mergeCells count="5">
    <mergeCell ref="A1:J1"/>
    <mergeCell ref="F2:H2"/>
    <mergeCell ref="I2:N2"/>
    <mergeCell ref="T2:U2"/>
    <mergeCell ref="V2:W2"/>
  </mergeCells>
  <pageMargins left="0.7" right="0.7" top="0.75" bottom="0.75" header="0.3" footer="0.3"/>
  <pageSetup orientation="portrait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tabSelected="1" topLeftCell="Q1" workbookViewId="0">
      <selection activeCell="C5" sqref="C4:C8"/>
    </sheetView>
  </sheetViews>
  <sheetFormatPr defaultRowHeight="14.25" x14ac:dyDescent="0.45"/>
  <cols>
    <col min="1" max="1" width="18.265625" customWidth="1"/>
    <col min="2" max="3" width="20.1328125" bestFit="1" customWidth="1"/>
    <col min="4" max="5" width="20.1328125" customWidth="1"/>
    <col min="8" max="8" width="11.73046875" bestFit="1" customWidth="1"/>
    <col min="11" max="11" width="18.59765625" bestFit="1" customWidth="1"/>
    <col min="12" max="12" width="14.86328125" bestFit="1" customWidth="1"/>
    <col min="13" max="13" width="18.59765625" bestFit="1" customWidth="1"/>
    <col min="14" max="14" width="14.9296875" customWidth="1"/>
    <col min="15" max="15" width="15.33203125" bestFit="1" customWidth="1"/>
    <col min="16" max="18" width="14.59765625" customWidth="1"/>
    <col min="19" max="19" width="21.6640625" customWidth="1"/>
    <col min="20" max="20" width="17.53125" bestFit="1" customWidth="1"/>
    <col min="21" max="21" width="17.9296875" bestFit="1" customWidth="1"/>
    <col min="22" max="22" width="22" customWidth="1"/>
    <col min="23" max="23" width="19.46484375" customWidth="1"/>
    <col min="24" max="24" width="17.53125" bestFit="1" customWidth="1"/>
    <col min="25" max="25" width="17.9296875" bestFit="1" customWidth="1"/>
    <col min="26" max="26" width="15.46484375" bestFit="1" customWidth="1"/>
  </cols>
  <sheetData>
    <row r="1" spans="1:29" x14ac:dyDescent="0.45">
      <c r="A1" s="8" t="s">
        <v>1</v>
      </c>
      <c r="B1" s="8"/>
      <c r="C1" s="8"/>
      <c r="D1" s="8"/>
      <c r="E1" s="8"/>
      <c r="F1" s="8"/>
      <c r="G1" s="8"/>
      <c r="H1" s="8"/>
      <c r="I1" s="8"/>
      <c r="J1" s="8"/>
      <c r="K1" s="7"/>
      <c r="T1" t="s">
        <v>27</v>
      </c>
      <c r="U1">
        <v>0.5</v>
      </c>
      <c r="V1" t="s">
        <v>28</v>
      </c>
      <c r="W1">
        <v>0.2</v>
      </c>
      <c r="X1" t="s">
        <v>49</v>
      </c>
      <c r="Y1">
        <v>0.1</v>
      </c>
      <c r="Z1" t="s">
        <v>50</v>
      </c>
      <c r="AA1">
        <v>10</v>
      </c>
    </row>
    <row r="2" spans="1:29" x14ac:dyDescent="0.45">
      <c r="A2" s="7"/>
      <c r="B2" s="7"/>
      <c r="C2" s="7"/>
      <c r="D2" s="7"/>
      <c r="E2" s="7"/>
      <c r="F2" s="8" t="s">
        <v>2</v>
      </c>
      <c r="G2" s="8"/>
      <c r="H2" s="8"/>
      <c r="I2" s="8" t="s">
        <v>3</v>
      </c>
      <c r="J2" s="8"/>
      <c r="K2" s="8"/>
      <c r="L2" s="8"/>
      <c r="M2" s="8"/>
      <c r="N2" s="8"/>
      <c r="O2" s="7"/>
      <c r="P2" s="7"/>
      <c r="Q2" s="7"/>
      <c r="R2" s="7"/>
      <c r="T2" s="8" t="s">
        <v>25</v>
      </c>
      <c r="U2" s="8"/>
      <c r="V2" s="8" t="s">
        <v>26</v>
      </c>
      <c r="W2" s="8"/>
      <c r="Y2" t="s">
        <v>51</v>
      </c>
      <c r="AA2" t="s">
        <v>15</v>
      </c>
    </row>
    <row r="3" spans="1:29" ht="18.399999999999999" customHeight="1" thickBot="1" x14ac:dyDescent="0.5">
      <c r="B3" t="s">
        <v>17</v>
      </c>
      <c r="C3" t="s">
        <v>34</v>
      </c>
      <c r="D3" t="s">
        <v>18</v>
      </c>
      <c r="E3" t="s">
        <v>18</v>
      </c>
      <c r="F3">
        <v>1990</v>
      </c>
      <c r="G3">
        <v>2013</v>
      </c>
      <c r="H3" t="s">
        <v>10</v>
      </c>
      <c r="I3" t="s">
        <v>4</v>
      </c>
      <c r="J3" t="s">
        <v>5</v>
      </c>
      <c r="K3" t="s">
        <v>47</v>
      </c>
      <c r="L3" t="s">
        <v>6</v>
      </c>
      <c r="M3" t="s">
        <v>48</v>
      </c>
      <c r="N3" t="s">
        <v>7</v>
      </c>
      <c r="O3" t="s">
        <v>8</v>
      </c>
      <c r="P3" t="s">
        <v>9</v>
      </c>
      <c r="R3" t="s">
        <v>11</v>
      </c>
      <c r="S3" t="s">
        <v>12</v>
      </c>
      <c r="T3" t="s">
        <v>16</v>
      </c>
      <c r="U3" t="s">
        <v>14</v>
      </c>
      <c r="V3" s="7">
        <v>1990</v>
      </c>
      <c r="W3" s="7">
        <v>2013</v>
      </c>
      <c r="X3" t="s">
        <v>13</v>
      </c>
      <c r="Y3" t="s">
        <v>30</v>
      </c>
      <c r="AC3" t="s">
        <v>35</v>
      </c>
    </row>
    <row r="4" spans="1:29" ht="14.65" thickBot="1" x14ac:dyDescent="0.5">
      <c r="A4" t="s">
        <v>23</v>
      </c>
      <c r="B4">
        <v>0.32223066246005988</v>
      </c>
      <c r="C4">
        <v>0.32223066246005988</v>
      </c>
      <c r="D4">
        <v>0.01</v>
      </c>
      <c r="E4">
        <v>5.5E-2</v>
      </c>
      <c r="F4">
        <f t="shared" ref="F4:G8" si="0">B4*D4*T4</f>
        <v>1814.2327427025029</v>
      </c>
      <c r="G4">
        <f t="shared" si="0"/>
        <v>41064.563277156725</v>
      </c>
      <c r="H4">
        <f>G4/F4</f>
        <v>22.634672118190558</v>
      </c>
      <c r="I4">
        <f t="shared" ref="I4:J8" si="1">F4</f>
        <v>1814.2327427025029</v>
      </c>
      <c r="J4">
        <f t="shared" si="1"/>
        <v>41064.563277156725</v>
      </c>
      <c r="K4">
        <v>8.0000000000000002E-3</v>
      </c>
      <c r="L4">
        <f>K4*D4*X4</f>
        <v>1.8016736000000002</v>
      </c>
      <c r="M4">
        <v>8.0000000000000002E-3</v>
      </c>
      <c r="N4">
        <f>M4*E4*Y4</f>
        <v>4078.0291200000001</v>
      </c>
      <c r="O4">
        <f>I4+L4</f>
        <v>1816.0344163025029</v>
      </c>
      <c r="P4">
        <f>G4+N4</f>
        <v>45142.592397156724</v>
      </c>
      <c r="Q4">
        <f>P4/O4</f>
        <v>24.857784627820166</v>
      </c>
      <c r="R4">
        <f>100*O4/(T4)</f>
        <v>0.32255066246005987</v>
      </c>
      <c r="S4">
        <f>100*P4/(U4)</f>
        <v>1.9482686435303294</v>
      </c>
      <c r="T4">
        <v>563023</v>
      </c>
      <c r="U4">
        <v>2317062</v>
      </c>
      <c r="V4">
        <f>(W1/U1)*T4</f>
        <v>225209.2</v>
      </c>
      <c r="W4">
        <f>($W$1/$U$1)*U4</f>
        <v>926824.8</v>
      </c>
      <c r="X4">
        <f>V4*$Y$1</f>
        <v>22520.920000000002</v>
      </c>
      <c r="Y4">
        <f>W4*$AA$1</f>
        <v>9268248</v>
      </c>
      <c r="AA4">
        <f>S4/R4</f>
        <v>6.0401942090928911</v>
      </c>
      <c r="AC4" s="4" t="s">
        <v>42</v>
      </c>
    </row>
    <row r="5" spans="1:29" ht="14.65" thickBot="1" x14ac:dyDescent="0.5">
      <c r="A5" t="s">
        <v>19</v>
      </c>
      <c r="B5">
        <v>8.7390545553052867E-2</v>
      </c>
      <c r="C5">
        <v>8.7390545553052867E-2</v>
      </c>
      <c r="D5">
        <v>0.01</v>
      </c>
      <c r="E5">
        <v>5.5E-2</v>
      </c>
      <c r="F5">
        <f t="shared" si="0"/>
        <v>492.02887128916484</v>
      </c>
      <c r="G5">
        <f t="shared" si="0"/>
        <v>11136.912174313627</v>
      </c>
      <c r="H5">
        <f>G5/F5</f>
        <v>22.634672118190551</v>
      </c>
      <c r="I5">
        <f t="shared" si="1"/>
        <v>492.02887128916484</v>
      </c>
      <c r="J5">
        <f t="shared" si="1"/>
        <v>11136.912174313627</v>
      </c>
      <c r="K5">
        <v>8.0000000000000002E-3</v>
      </c>
      <c r="L5">
        <f t="shared" ref="L5:L8" si="2">K5*D5*X5</f>
        <v>1.8016736000000002</v>
      </c>
      <c r="M5">
        <v>8.0000000000000002E-3</v>
      </c>
      <c r="N5">
        <f t="shared" ref="N5:N8" si="3">M5*E5*Y5</f>
        <v>4078.0291200000001</v>
      </c>
      <c r="O5">
        <f>I5+L5</f>
        <v>493.83054488916486</v>
      </c>
      <c r="P5">
        <f>G5+N5</f>
        <v>15214.941294313627</v>
      </c>
      <c r="Q5">
        <f>P5/O5</f>
        <v>30.810044967405698</v>
      </c>
      <c r="R5">
        <f t="shared" ref="R5:S8" si="4">100*O5/(T5)</f>
        <v>8.7710545553052868E-2</v>
      </c>
      <c r="S5">
        <f t="shared" si="4"/>
        <v>0.65664800054179073</v>
      </c>
      <c r="T5">
        <v>563023</v>
      </c>
      <c r="U5">
        <v>2317062</v>
      </c>
      <c r="V5">
        <f>(W1/U1)*T5</f>
        <v>225209.2</v>
      </c>
      <c r="W5">
        <f t="shared" ref="W5:W8" si="5">($W$1/$U$1)*U5</f>
        <v>926824.8</v>
      </c>
      <c r="X5">
        <f t="shared" ref="X5:X8" si="6">V5*$Y$1</f>
        <v>22520.920000000002</v>
      </c>
      <c r="Y5">
        <f t="shared" ref="Y5:Y8" si="7">W5*$AA$1</f>
        <v>9268248</v>
      </c>
      <c r="AA5">
        <f>S5/R5</f>
        <v>7.4865342177652812</v>
      </c>
      <c r="AC5" s="5" t="s">
        <v>43</v>
      </c>
    </row>
    <row r="6" spans="1:29" ht="14.65" thickBot="1" x14ac:dyDescent="0.5">
      <c r="A6" t="s">
        <v>20</v>
      </c>
      <c r="B6">
        <v>5.6639949281512614E-2</v>
      </c>
      <c r="C6">
        <v>5.6639949281512614E-2</v>
      </c>
      <c r="D6">
        <v>0.01</v>
      </c>
      <c r="E6">
        <v>5.5E-2</v>
      </c>
      <c r="F6">
        <f t="shared" si="0"/>
        <v>318.89594164325075</v>
      </c>
      <c r="G6">
        <f t="shared" si="0"/>
        <v>7218.1050789166102</v>
      </c>
      <c r="H6">
        <f>G6/F6</f>
        <v>22.634672118190554</v>
      </c>
      <c r="I6">
        <f t="shared" si="1"/>
        <v>318.89594164325075</v>
      </c>
      <c r="J6">
        <f t="shared" si="1"/>
        <v>7218.1050789166102</v>
      </c>
      <c r="K6">
        <v>8.0000000000000002E-3</v>
      </c>
      <c r="L6">
        <f t="shared" si="2"/>
        <v>1.8016736000000002</v>
      </c>
      <c r="M6">
        <v>8.0000000000000002E-3</v>
      </c>
      <c r="N6">
        <f t="shared" si="3"/>
        <v>4078.0291200000001</v>
      </c>
      <c r="O6">
        <f>I6+L6</f>
        <v>320.69761524325077</v>
      </c>
      <c r="P6">
        <f>G6+N6</f>
        <v>11296.13419891661</v>
      </c>
      <c r="Q6">
        <f>P6/O6</f>
        <v>35.22363017993893</v>
      </c>
      <c r="R6">
        <f t="shared" si="4"/>
        <v>5.6959949281512615E-2</v>
      </c>
      <c r="S6">
        <f t="shared" si="4"/>
        <v>0.48751972104831942</v>
      </c>
      <c r="T6">
        <v>563023</v>
      </c>
      <c r="U6">
        <v>2317062</v>
      </c>
      <c r="V6">
        <f>(W1/U1)*T6</f>
        <v>225209.2</v>
      </c>
      <c r="W6">
        <f t="shared" si="5"/>
        <v>926824.8</v>
      </c>
      <c r="X6">
        <f t="shared" si="6"/>
        <v>22520.920000000002</v>
      </c>
      <c r="Y6">
        <f t="shared" si="7"/>
        <v>9268248</v>
      </c>
      <c r="AA6">
        <f>S6/R6</f>
        <v>8.558991487840963</v>
      </c>
      <c r="AC6" s="5" t="s">
        <v>44</v>
      </c>
    </row>
    <row r="7" spans="1:29" ht="14.65" thickBot="1" x14ac:dyDescent="0.5">
      <c r="A7" t="s">
        <v>21</v>
      </c>
      <c r="B7">
        <v>4.221078078762025E-2</v>
      </c>
      <c r="C7">
        <v>4.221078078762025E-2</v>
      </c>
      <c r="D7">
        <v>0.01</v>
      </c>
      <c r="E7">
        <v>5.5E-2</v>
      </c>
      <c r="F7">
        <f t="shared" si="0"/>
        <v>237.65640431388317</v>
      </c>
      <c r="G7">
        <f t="shared" si="0"/>
        <v>5379.2747884328719</v>
      </c>
      <c r="H7">
        <f>G7/F7</f>
        <v>22.634672118190551</v>
      </c>
      <c r="I7">
        <f t="shared" si="1"/>
        <v>237.65640431388317</v>
      </c>
      <c r="J7">
        <f t="shared" si="1"/>
        <v>5379.2747884328719</v>
      </c>
      <c r="K7">
        <v>8.0000000000000002E-3</v>
      </c>
      <c r="L7">
        <f t="shared" si="2"/>
        <v>1.8016736000000002</v>
      </c>
      <c r="M7">
        <v>8.0000000000000002E-3</v>
      </c>
      <c r="N7">
        <f t="shared" si="3"/>
        <v>4078.0291200000001</v>
      </c>
      <c r="O7">
        <f>I7+L7</f>
        <v>239.45807791388316</v>
      </c>
      <c r="P7">
        <f>G7+N7</f>
        <v>9457.303908432872</v>
      </c>
      <c r="Q7">
        <f>P7/O7</f>
        <v>39.494612129284789</v>
      </c>
      <c r="R7">
        <f t="shared" si="4"/>
        <v>4.2530780787620251E-2</v>
      </c>
      <c r="S7">
        <f>100*P7/(U7)</f>
        <v>0.40815929433191139</v>
      </c>
      <c r="T7">
        <v>563023</v>
      </c>
      <c r="U7">
        <v>2317062</v>
      </c>
      <c r="V7">
        <f>(W1/U1)*T7</f>
        <v>225209.2</v>
      </c>
      <c r="W7">
        <f t="shared" si="5"/>
        <v>926824.8</v>
      </c>
      <c r="X7">
        <f t="shared" si="6"/>
        <v>22520.920000000002</v>
      </c>
      <c r="Y7">
        <f t="shared" si="7"/>
        <v>9268248</v>
      </c>
      <c r="AA7">
        <f>S7/R7</f>
        <v>9.5967975845559206</v>
      </c>
      <c r="AC7" s="5" t="s">
        <v>45</v>
      </c>
    </row>
    <row r="8" spans="1:29" ht="14.65" thickBot="1" x14ac:dyDescent="0.5">
      <c r="A8" t="s">
        <v>0</v>
      </c>
      <c r="B8">
        <v>3.3640238016182877E-2</v>
      </c>
      <c r="C8">
        <v>3.3640238016182877E-2</v>
      </c>
      <c r="D8">
        <v>0.01</v>
      </c>
      <c r="E8">
        <v>5.5E-2</v>
      </c>
      <c r="F8">
        <f t="shared" si="0"/>
        <v>189.40227728585333</v>
      </c>
      <c r="G8">
        <f t="shared" si="0"/>
        <v>4287.0584448039008</v>
      </c>
      <c r="H8">
        <f>G8/F8</f>
        <v>22.634672118190554</v>
      </c>
      <c r="I8">
        <f t="shared" si="1"/>
        <v>189.40227728585333</v>
      </c>
      <c r="J8">
        <f t="shared" si="1"/>
        <v>4287.0584448039008</v>
      </c>
      <c r="K8">
        <v>8.0000000000000002E-3</v>
      </c>
      <c r="L8">
        <f t="shared" si="2"/>
        <v>1.8016736000000002</v>
      </c>
      <c r="M8">
        <v>8.0000000000000002E-3</v>
      </c>
      <c r="N8">
        <f t="shared" si="3"/>
        <v>4078.0291200000001</v>
      </c>
      <c r="O8">
        <f>I8+L8</f>
        <v>191.20395088585332</v>
      </c>
      <c r="P8">
        <f>G8+N8</f>
        <v>8365.0875648039</v>
      </c>
      <c r="Q8">
        <f>P8/O8</f>
        <v>43.749553950366675</v>
      </c>
      <c r="R8">
        <f t="shared" si="4"/>
        <v>3.3960238016182871E-2</v>
      </c>
      <c r="S8">
        <f t="shared" si="4"/>
        <v>0.36102130908900582</v>
      </c>
      <c r="T8">
        <v>563023</v>
      </c>
      <c r="U8">
        <v>2317062</v>
      </c>
      <c r="V8">
        <f>(W1/U1)*T8</f>
        <v>225209.2</v>
      </c>
      <c r="W8">
        <f t="shared" si="5"/>
        <v>926824.8</v>
      </c>
      <c r="X8">
        <f t="shared" si="6"/>
        <v>22520.920000000002</v>
      </c>
      <c r="Y8">
        <f t="shared" si="7"/>
        <v>9268248</v>
      </c>
      <c r="AA8">
        <f>S8/R8</f>
        <v>10.630706089779773</v>
      </c>
      <c r="AC8" s="5" t="s">
        <v>46</v>
      </c>
    </row>
    <row r="10" spans="1:29" x14ac:dyDescent="0.45">
      <c r="F10" t="s">
        <v>35</v>
      </c>
    </row>
    <row r="11" spans="1:29" x14ac:dyDescent="0.45">
      <c r="F11">
        <v>1770</v>
      </c>
      <c r="G11">
        <v>44970</v>
      </c>
    </row>
    <row r="12" spans="1:29" x14ac:dyDescent="0.45">
      <c r="F12">
        <v>462</v>
      </c>
      <c r="G12">
        <v>14885</v>
      </c>
    </row>
    <row r="13" spans="1:29" x14ac:dyDescent="0.45">
      <c r="F13">
        <v>268</v>
      </c>
      <c r="G13">
        <v>10630</v>
      </c>
    </row>
    <row r="14" spans="1:29" x14ac:dyDescent="0.45">
      <c r="F14">
        <v>240</v>
      </c>
      <c r="G14">
        <v>9108</v>
      </c>
    </row>
    <row r="15" spans="1:29" x14ac:dyDescent="0.45">
      <c r="F15">
        <v>178</v>
      </c>
      <c r="G15">
        <v>8250</v>
      </c>
    </row>
    <row r="26" spans="2:6" x14ac:dyDescent="0.45">
      <c r="B26" s="7" t="s">
        <v>32</v>
      </c>
      <c r="C26" s="7" t="s">
        <v>22</v>
      </c>
      <c r="D26" s="7" t="s">
        <v>33</v>
      </c>
      <c r="E26" s="7" t="s">
        <v>31</v>
      </c>
      <c r="F26" s="7" t="s">
        <v>24</v>
      </c>
    </row>
    <row r="27" spans="2:6" x14ac:dyDescent="0.45">
      <c r="B27" t="s">
        <v>17</v>
      </c>
      <c r="C27" t="s">
        <v>17</v>
      </c>
      <c r="D27" t="s">
        <v>17</v>
      </c>
      <c r="E27" t="s">
        <v>17</v>
      </c>
      <c r="F27" t="s">
        <v>17</v>
      </c>
    </row>
    <row r="28" spans="2:6" x14ac:dyDescent="0.45">
      <c r="B28">
        <v>0.29854999999999998</v>
      </c>
      <c r="C28">
        <v>0.25713000000000003</v>
      </c>
      <c r="D28">
        <v>0.23752646998942623</v>
      </c>
      <c r="E28">
        <v>0.19925999999999999</v>
      </c>
      <c r="F28">
        <v>0.14967</v>
      </c>
    </row>
    <row r="29" spans="2:6" x14ac:dyDescent="0.45">
      <c r="B29">
        <v>8.5400000000000004E-2</v>
      </c>
      <c r="C29">
        <v>8.0909999999999996E-2</v>
      </c>
      <c r="D29">
        <v>7.8302619700227283E-2</v>
      </c>
      <c r="E29">
        <v>7.2196999999999997E-2</v>
      </c>
      <c r="F29">
        <v>6.2019999999999999E-2</v>
      </c>
    </row>
    <row r="30" spans="2:6" x14ac:dyDescent="0.45">
      <c r="B30">
        <v>5.6119000000000002E-2</v>
      </c>
      <c r="C30">
        <v>5.4530000000000002E-2</v>
      </c>
      <c r="D30">
        <v>5.3442644578810206E-2</v>
      </c>
      <c r="E30">
        <v>5.0601E-2</v>
      </c>
      <c r="F30">
        <v>4.5220000000000003E-2</v>
      </c>
    </row>
    <row r="31" spans="2:6" x14ac:dyDescent="0.45">
      <c r="B31">
        <v>4.2212E-2</v>
      </c>
      <c r="C31">
        <v>4.172E-2</v>
      </c>
      <c r="D31">
        <v>4.1239969105224095E-2</v>
      </c>
      <c r="E31">
        <v>3.9750000000000001E-2</v>
      </c>
      <c r="F31">
        <v>3.6490000000000002E-2</v>
      </c>
    </row>
    <row r="32" spans="2:6" x14ac:dyDescent="0.45">
      <c r="B32">
        <v>3.388E-2</v>
      </c>
      <c r="C32">
        <v>3.3930000000000002E-2</v>
      </c>
      <c r="D32">
        <v>3.3761396978692237E-2</v>
      </c>
      <c r="E32">
        <v>3.3000000000000002E-2</v>
      </c>
      <c r="F32">
        <v>3.09E-2</v>
      </c>
    </row>
    <row r="34" spans="2:5" x14ac:dyDescent="0.45">
      <c r="B34" s="7" t="s">
        <v>36</v>
      </c>
      <c r="C34" s="7" t="s">
        <v>37</v>
      </c>
      <c r="D34" s="7" t="s">
        <v>38</v>
      </c>
      <c r="E34" s="7" t="s">
        <v>39</v>
      </c>
    </row>
    <row r="36" spans="2:5" x14ac:dyDescent="0.45">
      <c r="B36">
        <v>0.34469016849413325</v>
      </c>
      <c r="C36">
        <v>0.32223066246005988</v>
      </c>
      <c r="D36">
        <v>0.21810881284971145</v>
      </c>
      <c r="E36">
        <v>0.1823969113453599</v>
      </c>
    </row>
    <row r="37" spans="2:5" x14ac:dyDescent="0.45">
      <c r="B37">
        <v>8.8903570684074396E-2</v>
      </c>
      <c r="C37">
        <v>8.7390545553052867E-2</v>
      </c>
      <c r="D37">
        <v>7.537752256055652E-2</v>
      </c>
      <c r="E37">
        <v>6.9045470040500823E-2</v>
      </c>
    </row>
    <row r="38" spans="2:5" x14ac:dyDescent="0.45">
      <c r="B38">
        <v>5.6896223215970876E-2</v>
      </c>
      <c r="C38">
        <v>5.6639949281512614E-2</v>
      </c>
      <c r="D38">
        <v>5.2126669177795015E-2</v>
      </c>
      <c r="E38">
        <v>4.90095514722379E-2</v>
      </c>
    </row>
    <row r="39" spans="2:5" x14ac:dyDescent="0.45">
      <c r="B39">
        <v>4.204244303702398E-2</v>
      </c>
      <c r="C39">
        <v>4.221078078762025E-2</v>
      </c>
      <c r="D39">
        <v>4.0582887125620026E-2</v>
      </c>
      <c r="E39">
        <v>3.8834855149322001E-2</v>
      </c>
    </row>
    <row r="40" spans="2:5" x14ac:dyDescent="0.45">
      <c r="B40">
        <v>3.3287116426585106E-2</v>
      </c>
      <c r="C40">
        <v>3.3640238016182877E-2</v>
      </c>
      <c r="D40">
        <v>3.3451758185657376E-2</v>
      </c>
      <c r="E40">
        <v>3.2449970930891969E-2</v>
      </c>
    </row>
  </sheetData>
  <mergeCells count="5">
    <mergeCell ref="A1:J1"/>
    <mergeCell ref="F2:H2"/>
    <mergeCell ref="I2:N2"/>
    <mergeCell ref="T2:U2"/>
    <mergeCell ref="V2:W2"/>
  </mergeCells>
  <pageMargins left="0.7" right="0.7" top="0.75" bottom="0.75" header="0.3" footer="0.3"/>
  <pageSetup orientation="portrait" horizontalDpi="4294967292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close reconstruction using powe</vt:lpstr>
      <vt:lpstr>reconstruction phack 1990</vt:lpstr>
      <vt:lpstr>reconstruction change H0-H1</vt:lpstr>
    </vt:vector>
  </TitlesOfParts>
  <Company>TU Delft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Dimitra Dodou - 3ME</dc:creator>
  <cp:lastModifiedBy>Daniel Lakens</cp:lastModifiedBy>
  <dcterms:created xsi:type="dcterms:W3CDTF">2015-02-04T10:54:10Z</dcterms:created>
  <dcterms:modified xsi:type="dcterms:W3CDTF">2015-05-30T15:12:07Z</dcterms:modified>
</cp:coreProperties>
</file>