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15600" windowHeight="7365"/>
  </bookViews>
  <sheets>
    <sheet name="Rejection" sheetId="3" r:id="rId1"/>
  </sheets>
  <definedNames>
    <definedName name="_xlnm._FilterDatabase" localSheetId="0" hidden="1">Rejection!$A$24:$A$38</definedName>
  </definedNames>
  <calcPr calcId="125725"/>
</workbook>
</file>

<file path=xl/calcChain.xml><?xml version="1.0" encoding="utf-8"?>
<calcChain xmlns="http://schemas.openxmlformats.org/spreadsheetml/2006/main">
  <c r="G4" i="3"/>
  <c r="E4" l="1"/>
  <c r="O102"/>
  <c r="O99"/>
  <c r="O98"/>
  <c r="O95"/>
  <c r="O94"/>
  <c r="O92"/>
  <c r="O91"/>
  <c r="O90"/>
  <c r="O88"/>
  <c r="O87"/>
  <c r="O85"/>
  <c r="O83"/>
  <c r="O82"/>
  <c r="O81"/>
  <c r="O80"/>
  <c r="O79"/>
  <c r="O77"/>
  <c r="O76"/>
  <c r="O73"/>
  <c r="O72"/>
  <c r="O71"/>
  <c r="O69"/>
  <c r="O68"/>
  <c r="O67"/>
  <c r="O66"/>
  <c r="O64"/>
  <c r="O62"/>
  <c r="O61"/>
  <c r="O59"/>
  <c r="O58"/>
  <c r="O57"/>
  <c r="O56"/>
  <c r="O55"/>
  <c r="O54"/>
  <c r="O52"/>
  <c r="O50"/>
  <c r="O49"/>
  <c r="O48"/>
  <c r="O45"/>
  <c r="O41"/>
  <c r="O39"/>
  <c r="O37"/>
  <c r="O36"/>
  <c r="O35"/>
  <c r="O33"/>
  <c r="O31"/>
  <c r="O30"/>
  <c r="O29"/>
  <c r="O26"/>
  <c r="O25"/>
  <c r="O21"/>
  <c r="O17"/>
  <c r="O13"/>
  <c r="O9"/>
  <c r="O7"/>
  <c r="O5"/>
  <c r="O4"/>
  <c r="E99" l="1"/>
  <c r="E97"/>
  <c r="E95"/>
  <c r="E91"/>
  <c r="E83"/>
  <c r="E82"/>
  <c r="E81"/>
  <c r="E80"/>
  <c r="E79"/>
  <c r="E77"/>
  <c r="E76"/>
  <c r="E75"/>
  <c r="E74"/>
  <c r="E72"/>
  <c r="E71"/>
  <c r="E70"/>
  <c r="E68"/>
  <c r="E67"/>
  <c r="E66"/>
  <c r="E64"/>
  <c r="E63"/>
  <c r="E62"/>
  <c r="E60"/>
  <c r="E59"/>
  <c r="E58"/>
  <c r="E57"/>
  <c r="E56"/>
  <c r="E55"/>
  <c r="E54"/>
  <c r="E53"/>
  <c r="E52"/>
  <c r="E51"/>
  <c r="E50"/>
  <c r="E49"/>
  <c r="E46"/>
  <c r="E40"/>
  <c r="E39"/>
  <c r="E38"/>
  <c r="E37"/>
  <c r="E36"/>
  <c r="E35"/>
  <c r="E34"/>
  <c r="E33"/>
  <c r="E30"/>
  <c r="E29"/>
  <c r="E28"/>
  <c r="E26"/>
  <c r="E24"/>
  <c r="E23"/>
  <c r="E22"/>
  <c r="E21"/>
  <c r="E19"/>
  <c r="E18"/>
  <c r="E16"/>
  <c r="E15"/>
  <c r="E14"/>
  <c r="E11"/>
  <c r="E9"/>
  <c r="E8"/>
  <c r="E7"/>
  <c r="E6"/>
  <c r="E5"/>
</calcChain>
</file>

<file path=xl/sharedStrings.xml><?xml version="1.0" encoding="utf-8"?>
<sst xmlns="http://schemas.openxmlformats.org/spreadsheetml/2006/main" count="1310" uniqueCount="213">
  <si>
    <t>SF1</t>
  </si>
  <si>
    <t>SF2</t>
  </si>
  <si>
    <t>SF3</t>
  </si>
  <si>
    <t>SF4</t>
  </si>
  <si>
    <t>SF5</t>
  </si>
  <si>
    <t>SF8</t>
  </si>
  <si>
    <t>SF10</t>
  </si>
  <si>
    <t>SF11</t>
  </si>
  <si>
    <t>SF12</t>
  </si>
  <si>
    <t>SF13</t>
  </si>
  <si>
    <t>SM1</t>
  </si>
  <si>
    <t>SM2</t>
  </si>
  <si>
    <t>SM4</t>
  </si>
  <si>
    <t>SM5</t>
  </si>
  <si>
    <t>SM6</t>
  </si>
  <si>
    <t>SM8</t>
  </si>
  <si>
    <t>SM9</t>
  </si>
  <si>
    <t>SM10</t>
  </si>
  <si>
    <t>SM11</t>
  </si>
  <si>
    <t>SM14</t>
  </si>
  <si>
    <t>SM15</t>
  </si>
  <si>
    <t>SF15</t>
  </si>
  <si>
    <t>SF16</t>
  </si>
  <si>
    <t>SF17</t>
  </si>
  <si>
    <t>SF18</t>
  </si>
  <si>
    <t>SF19</t>
  </si>
  <si>
    <t>SF22</t>
  </si>
  <si>
    <t>SF23</t>
  </si>
  <si>
    <t>SF24</t>
  </si>
  <si>
    <t>SF25</t>
  </si>
  <si>
    <t>SF26</t>
  </si>
  <si>
    <t>SM16</t>
  </si>
  <si>
    <t>SM17</t>
  </si>
  <si>
    <t>SM18</t>
  </si>
  <si>
    <t>SM19</t>
  </si>
  <si>
    <t>SM22</t>
  </si>
  <si>
    <t>SM23</t>
  </si>
  <si>
    <t>SM24</t>
  </si>
  <si>
    <t>SM25</t>
  </si>
  <si>
    <t>SM26</t>
  </si>
  <si>
    <t>NF1</t>
  </si>
  <si>
    <t>NF2</t>
  </si>
  <si>
    <t>NF3</t>
  </si>
  <si>
    <t>NF4</t>
  </si>
  <si>
    <t>NF5</t>
  </si>
  <si>
    <t>NF8</t>
  </si>
  <si>
    <t>NF9</t>
  </si>
  <si>
    <t>NF10</t>
  </si>
  <si>
    <t>NF12</t>
  </si>
  <si>
    <t>NF13</t>
  </si>
  <si>
    <t>NF15</t>
  </si>
  <si>
    <t>NF16</t>
  </si>
  <si>
    <t>NF17</t>
  </si>
  <si>
    <t>NF18</t>
  </si>
  <si>
    <t>NF19</t>
  </si>
  <si>
    <t>NF22</t>
  </si>
  <si>
    <t>NF23</t>
  </si>
  <si>
    <t>NF24</t>
  </si>
  <si>
    <t>NF25</t>
  </si>
  <si>
    <t>NF26</t>
  </si>
  <si>
    <t>-</t>
  </si>
  <si>
    <t>NM1</t>
  </si>
  <si>
    <t>NM3</t>
  </si>
  <si>
    <t>NM4</t>
  </si>
  <si>
    <t>NM5</t>
  </si>
  <si>
    <t>NM6</t>
  </si>
  <si>
    <t>NM8</t>
  </si>
  <si>
    <t>NM9</t>
  </si>
  <si>
    <t>NM10</t>
  </si>
  <si>
    <t>NM12</t>
  </si>
  <si>
    <t>NM13</t>
  </si>
  <si>
    <t>NM15</t>
  </si>
  <si>
    <t>NM16</t>
  </si>
  <si>
    <t>NM18</t>
  </si>
  <si>
    <t>NM19</t>
  </si>
  <si>
    <t>NM20</t>
  </si>
  <si>
    <t>NM23</t>
  </si>
  <si>
    <t>NM24</t>
  </si>
  <si>
    <t>NM25</t>
  </si>
  <si>
    <t>NM26</t>
  </si>
  <si>
    <t>NM27</t>
  </si>
  <si>
    <t>D5</t>
  </si>
  <si>
    <t>D2</t>
  </si>
  <si>
    <t>D3</t>
  </si>
  <si>
    <t>D4</t>
  </si>
  <si>
    <t>Y</t>
  </si>
  <si>
    <t>2hr 50mins</t>
  </si>
  <si>
    <t>1hr 28mins</t>
  </si>
  <si>
    <t>2hr 18mins</t>
  </si>
  <si>
    <t>1hr 42mins</t>
  </si>
  <si>
    <t>N</t>
  </si>
  <si>
    <t>1hr 19mins</t>
  </si>
  <si>
    <t>3hr 36mins</t>
  </si>
  <si>
    <t>2hr 6mins</t>
  </si>
  <si>
    <t>1hr 40mins</t>
  </si>
  <si>
    <t>1hr 37mins</t>
  </si>
  <si>
    <t>1hr 50mins</t>
  </si>
  <si>
    <t>1hr 45mins</t>
  </si>
  <si>
    <t>1hr 52mins</t>
  </si>
  <si>
    <t>1hr 41mins</t>
  </si>
  <si>
    <t>1hr 26mins</t>
  </si>
  <si>
    <t>1hr 30mins</t>
  </si>
  <si>
    <t>1hr 12mins</t>
  </si>
  <si>
    <t>3hr 4mins</t>
  </si>
  <si>
    <t>2hr 30mins</t>
  </si>
  <si>
    <t>1hr 53mins</t>
  </si>
  <si>
    <t>1hr 51mins</t>
  </si>
  <si>
    <t>3hr 55mins</t>
  </si>
  <si>
    <t>3hr 20mins</t>
  </si>
  <si>
    <t>1hr 58mins</t>
  </si>
  <si>
    <t>2hr 57mins</t>
  </si>
  <si>
    <t>3hr 28mins</t>
  </si>
  <si>
    <t>2hr 5mins</t>
  </si>
  <si>
    <t>1hr 17mins</t>
  </si>
  <si>
    <t>3hr 26mins</t>
  </si>
  <si>
    <t>4hr 49mins</t>
  </si>
  <si>
    <t>1hr 49mins</t>
  </si>
  <si>
    <t>3hr 23mins</t>
  </si>
  <si>
    <t>4hr 7mins</t>
  </si>
  <si>
    <t>1hr 47mins</t>
  </si>
  <si>
    <t>1hr 43mins</t>
  </si>
  <si>
    <t>1hr 55mins</t>
  </si>
  <si>
    <t>1hr 46mins</t>
  </si>
  <si>
    <t>2hr 1min</t>
  </si>
  <si>
    <t>1hr 38mins</t>
  </si>
  <si>
    <t>1hr 23mins</t>
  </si>
  <si>
    <t>1hr 48mins</t>
  </si>
  <si>
    <t>1hr 57mins</t>
  </si>
  <si>
    <t>2hr 17mins</t>
  </si>
  <si>
    <t>2hr 24mins</t>
  </si>
  <si>
    <t>2hr 20mins</t>
  </si>
  <si>
    <t>2hr</t>
  </si>
  <si>
    <t>1hr 44mins</t>
  </si>
  <si>
    <t>2hr 15mins</t>
  </si>
  <si>
    <t>2hr 33mins</t>
  </si>
  <si>
    <t>1hr 13mins</t>
  </si>
  <si>
    <t>3hr 58mins</t>
  </si>
  <si>
    <t>2hr 11mins</t>
  </si>
  <si>
    <t>2hr 10mins</t>
  </si>
  <si>
    <t>1hr 14mins</t>
  </si>
  <si>
    <t>1hr 59mins</t>
  </si>
  <si>
    <t>2hr 7mins</t>
  </si>
  <si>
    <t>4hr 11mins</t>
  </si>
  <si>
    <t>1hr 32mins</t>
  </si>
  <si>
    <t>4hr 8mins</t>
  </si>
  <si>
    <t>3hr 48mins</t>
  </si>
  <si>
    <t>4hr 16mins</t>
  </si>
  <si>
    <t>5hr 11mins</t>
  </si>
  <si>
    <t>1hr 6mins</t>
  </si>
  <si>
    <t>4hr 13mins</t>
  </si>
  <si>
    <t>3hr 41mins</t>
  </si>
  <si>
    <t>2hr 58mins</t>
  </si>
  <si>
    <t>2hr 19mins</t>
  </si>
  <si>
    <t>1hr 54mins</t>
  </si>
  <si>
    <t>2hr 1mins</t>
  </si>
  <si>
    <t>4hr 20mins</t>
  </si>
  <si>
    <t>3hr 54mins</t>
  </si>
  <si>
    <t>2hr 36mins</t>
  </si>
  <si>
    <t>2hr 13mins</t>
  </si>
  <si>
    <t>4hr 6mins</t>
  </si>
  <si>
    <t>3hr 11mins</t>
  </si>
  <si>
    <t>4hr 2mins</t>
  </si>
  <si>
    <t>1hr 27mins</t>
  </si>
  <si>
    <t>1hr 56mins</t>
  </si>
  <si>
    <t>4hr 3mins</t>
  </si>
  <si>
    <t>1hr 35mins</t>
  </si>
  <si>
    <t>4hr 15mins</t>
  </si>
  <si>
    <t>♀</t>
  </si>
  <si>
    <t>♂</t>
  </si>
  <si>
    <t>Stockholm</t>
  </si>
  <si>
    <t>Duration (Hr/mins)</t>
  </si>
  <si>
    <t>3hr 53</t>
  </si>
  <si>
    <t>B2/D1</t>
  </si>
  <si>
    <t>Block/Day</t>
  </si>
  <si>
    <t>B1/D1</t>
  </si>
  <si>
    <t>B3/D1</t>
  </si>
  <si>
    <t>B4/D1</t>
  </si>
  <si>
    <t>Histogram</t>
  </si>
  <si>
    <t>Frequency</t>
  </si>
  <si>
    <t>60-75</t>
  </si>
  <si>
    <t>106-120</t>
  </si>
  <si>
    <t>91-105</t>
  </si>
  <si>
    <t>76-90</t>
  </si>
  <si>
    <t>121-135</t>
  </si>
  <si>
    <t>136-150</t>
  </si>
  <si>
    <t>151-165</t>
  </si>
  <si>
    <t>166-180</t>
  </si>
  <si>
    <t>181-195</t>
  </si>
  <si>
    <t>196-210</t>
  </si>
  <si>
    <t>211-225</t>
  </si>
  <si>
    <t>226-240</t>
  </si>
  <si>
    <t>241-255</t>
  </si>
  <si>
    <t>256-270</t>
  </si>
  <si>
    <t>271-285</t>
  </si>
  <si>
    <t>286-300</t>
  </si>
  <si>
    <t>301-315</t>
  </si>
  <si>
    <t>Nassjo</t>
  </si>
  <si>
    <t>Rejection attempts</t>
  </si>
  <si>
    <t>♂ on ♀</t>
  </si>
  <si>
    <t>Pair Mated</t>
  </si>
  <si>
    <t>T</t>
  </si>
  <si>
    <t>Rejection  Duration (mins)</t>
  </si>
  <si>
    <t>Mating Duration (mins)</t>
  </si>
  <si>
    <t>Mating Duration (Hr/mins)</t>
  </si>
  <si>
    <t>Rejection</t>
  </si>
  <si>
    <t>Rejection Duration (mins)</t>
  </si>
  <si>
    <t>No interaction</t>
  </si>
  <si>
    <t>No rejection</t>
  </si>
  <si>
    <t>moderate</t>
  </si>
  <si>
    <t>intense</t>
  </si>
  <si>
    <t>d2-5</t>
  </si>
  <si>
    <t>Interaction</t>
  </si>
  <si>
    <t>weak rejection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</si>
</sst>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0" fillId="15" borderId="1" xfId="0" applyNumberFormat="1" applyFill="1" applyBorder="1"/>
    <xf numFmtId="2" fontId="0" fillId="10" borderId="1" xfId="0" applyNumberFormat="1" applyFill="1" applyBorder="1"/>
    <xf numFmtId="2" fontId="0" fillId="16" borderId="1" xfId="0" applyNumberFormat="1" applyFill="1" applyBorder="1"/>
    <xf numFmtId="2" fontId="0" fillId="6" borderId="1" xfId="0" applyNumberFormat="1" applyFill="1" applyBorder="1"/>
    <xf numFmtId="2" fontId="0" fillId="12" borderId="1" xfId="0" applyNumberFormat="1" applyFill="1" applyBorder="1"/>
    <xf numFmtId="2" fontId="0" fillId="8" borderId="1" xfId="0" applyNumberFormat="1" applyFill="1" applyBorder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2" fontId="0" fillId="13" borderId="1" xfId="0" applyNumberFormat="1" applyFill="1" applyBorder="1"/>
    <xf numFmtId="2" fontId="0" fillId="11" borderId="1" xfId="0" applyNumberFormat="1" applyFill="1" applyBorder="1"/>
    <xf numFmtId="2" fontId="0" fillId="18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895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Stockholm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Rejection!$B$111:$B$127</c:f>
              <c:strCache>
                <c:ptCount val="17"/>
                <c:pt idx="0">
                  <c:v>60-75</c:v>
                </c:pt>
                <c:pt idx="1">
                  <c:v>76-90</c:v>
                </c:pt>
                <c:pt idx="2">
                  <c:v>91-105</c:v>
                </c:pt>
                <c:pt idx="3">
                  <c:v>106-120</c:v>
                </c:pt>
                <c:pt idx="4">
                  <c:v>121-135</c:v>
                </c:pt>
                <c:pt idx="5">
                  <c:v>136-150</c:v>
                </c:pt>
                <c:pt idx="6">
                  <c:v>151-165</c:v>
                </c:pt>
                <c:pt idx="7">
                  <c:v>166-180</c:v>
                </c:pt>
                <c:pt idx="8">
                  <c:v>181-195</c:v>
                </c:pt>
                <c:pt idx="9">
                  <c:v>196-210</c:v>
                </c:pt>
                <c:pt idx="10">
                  <c:v>211-225</c:v>
                </c:pt>
                <c:pt idx="11">
                  <c:v>226-240</c:v>
                </c:pt>
                <c:pt idx="12">
                  <c:v>241-255</c:v>
                </c:pt>
                <c:pt idx="13">
                  <c:v>256-270</c:v>
                </c:pt>
                <c:pt idx="14">
                  <c:v>271-285</c:v>
                </c:pt>
                <c:pt idx="15">
                  <c:v>286-300</c:v>
                </c:pt>
                <c:pt idx="16">
                  <c:v>301-315</c:v>
                </c:pt>
              </c:strCache>
            </c:strRef>
          </c:cat>
          <c:val>
            <c:numRef>
              <c:f>Rejection!$C$111:$C$127</c:f>
              <c:numCache>
                <c:formatCode>General</c:formatCode>
                <c:ptCount val="17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axId val="91217920"/>
        <c:axId val="91220224"/>
      </c:barChart>
      <c:catAx>
        <c:axId val="91217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Mating Duration (mins)</a:t>
                </a:r>
              </a:p>
            </c:rich>
          </c:tx>
          <c:layout/>
        </c:title>
        <c:tickLblPos val="nextTo"/>
        <c:crossAx val="91220224"/>
        <c:crosses val="autoZero"/>
        <c:auto val="1"/>
        <c:lblAlgn val="ctr"/>
        <c:lblOffset val="100"/>
      </c:catAx>
      <c:valAx>
        <c:axId val="91220224"/>
        <c:scaling>
          <c:orientation val="minMax"/>
        </c:scaling>
        <c:axPos val="l"/>
        <c:numFmt formatCode="General" sourceLinked="1"/>
        <c:tickLblPos val="nextTo"/>
        <c:crossAx val="9121792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Nassjo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0877296587926524E-2"/>
          <c:y val="5.6030183727034097E-2"/>
          <c:w val="0.89745603674540686"/>
          <c:h val="0.5848920968212305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cat>
            <c:strRef>
              <c:f>Rejection!$D$111:$D$127</c:f>
              <c:strCache>
                <c:ptCount val="17"/>
                <c:pt idx="0">
                  <c:v>60-75</c:v>
                </c:pt>
                <c:pt idx="1">
                  <c:v>76-90</c:v>
                </c:pt>
                <c:pt idx="2">
                  <c:v>91-105</c:v>
                </c:pt>
                <c:pt idx="3">
                  <c:v>106-120</c:v>
                </c:pt>
                <c:pt idx="4">
                  <c:v>121-135</c:v>
                </c:pt>
                <c:pt idx="5">
                  <c:v>136-150</c:v>
                </c:pt>
                <c:pt idx="6">
                  <c:v>151-165</c:v>
                </c:pt>
                <c:pt idx="7">
                  <c:v>166-180</c:v>
                </c:pt>
                <c:pt idx="8">
                  <c:v>181-195</c:v>
                </c:pt>
                <c:pt idx="9">
                  <c:v>196-210</c:v>
                </c:pt>
                <c:pt idx="10">
                  <c:v>211-225</c:v>
                </c:pt>
                <c:pt idx="11">
                  <c:v>226-240</c:v>
                </c:pt>
                <c:pt idx="12">
                  <c:v>241-255</c:v>
                </c:pt>
                <c:pt idx="13">
                  <c:v>256-270</c:v>
                </c:pt>
                <c:pt idx="14">
                  <c:v>271-285</c:v>
                </c:pt>
                <c:pt idx="15">
                  <c:v>286-300</c:v>
                </c:pt>
                <c:pt idx="16">
                  <c:v>301-315</c:v>
                </c:pt>
              </c:strCache>
            </c:strRef>
          </c:cat>
          <c:val>
            <c:numRef>
              <c:f>Rejection!$E$111:$E$127</c:f>
              <c:numCache>
                <c:formatCode>General</c:formatCode>
                <c:ptCount val="17"/>
                <c:pt idx="0">
                  <c:v>1</c:v>
                </c:pt>
                <c:pt idx="1">
                  <c:v>4</c:v>
                </c:pt>
                <c:pt idx="2">
                  <c:v>12</c:v>
                </c:pt>
                <c:pt idx="3">
                  <c:v>17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axId val="92562944"/>
        <c:axId val="92564864"/>
      </c:barChart>
      <c:catAx>
        <c:axId val="92562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Mating Duration (mins)
</a:t>
                </a:r>
              </a:p>
            </c:rich>
          </c:tx>
          <c:layout/>
        </c:title>
        <c:tickLblPos val="nextTo"/>
        <c:crossAx val="92564864"/>
        <c:crosses val="autoZero"/>
        <c:auto val="1"/>
        <c:lblAlgn val="ctr"/>
        <c:lblOffset val="100"/>
      </c:catAx>
      <c:valAx>
        <c:axId val="92564864"/>
        <c:scaling>
          <c:orientation val="minMax"/>
        </c:scaling>
        <c:axPos val="l"/>
        <c:numFmt formatCode="General" sourceLinked="1"/>
        <c:tickLblPos val="nextTo"/>
        <c:crossAx val="9256294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Rejection!$B$108</c:f>
              <c:strCache>
                <c:ptCount val="1"/>
                <c:pt idx="0">
                  <c:v>Stockholm</c:v>
                </c:pt>
              </c:strCache>
            </c:strRef>
          </c:tx>
          <c:cat>
            <c:strRef>
              <c:f>Rejection!$B$111:$B$127</c:f>
              <c:strCache>
                <c:ptCount val="17"/>
                <c:pt idx="0">
                  <c:v>60-75</c:v>
                </c:pt>
                <c:pt idx="1">
                  <c:v>76-90</c:v>
                </c:pt>
                <c:pt idx="2">
                  <c:v>91-105</c:v>
                </c:pt>
                <c:pt idx="3">
                  <c:v>106-120</c:v>
                </c:pt>
                <c:pt idx="4">
                  <c:v>121-135</c:v>
                </c:pt>
                <c:pt idx="5">
                  <c:v>136-150</c:v>
                </c:pt>
                <c:pt idx="6">
                  <c:v>151-165</c:v>
                </c:pt>
                <c:pt idx="7">
                  <c:v>166-180</c:v>
                </c:pt>
                <c:pt idx="8">
                  <c:v>181-195</c:v>
                </c:pt>
                <c:pt idx="9">
                  <c:v>196-210</c:v>
                </c:pt>
                <c:pt idx="10">
                  <c:v>211-225</c:v>
                </c:pt>
                <c:pt idx="11">
                  <c:v>226-240</c:v>
                </c:pt>
                <c:pt idx="12">
                  <c:v>241-255</c:v>
                </c:pt>
                <c:pt idx="13">
                  <c:v>256-270</c:v>
                </c:pt>
                <c:pt idx="14">
                  <c:v>271-285</c:v>
                </c:pt>
                <c:pt idx="15">
                  <c:v>286-300</c:v>
                </c:pt>
                <c:pt idx="16">
                  <c:v>301-315</c:v>
                </c:pt>
              </c:strCache>
            </c:strRef>
          </c:cat>
          <c:val>
            <c:numRef>
              <c:f>Rejection!$C$111:$C$127</c:f>
              <c:numCache>
                <c:formatCode>General</c:formatCode>
                <c:ptCount val="17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Rejection!$D$108</c:f>
              <c:strCache>
                <c:ptCount val="1"/>
                <c:pt idx="0">
                  <c:v>Nassjo</c:v>
                </c:pt>
              </c:strCache>
            </c:strRef>
          </c:tx>
          <c:val>
            <c:numRef>
              <c:f>Rejection!$E$111:$E$127</c:f>
              <c:numCache>
                <c:formatCode>General</c:formatCode>
                <c:ptCount val="17"/>
                <c:pt idx="0">
                  <c:v>1</c:v>
                </c:pt>
                <c:pt idx="1">
                  <c:v>4</c:v>
                </c:pt>
                <c:pt idx="2">
                  <c:v>12</c:v>
                </c:pt>
                <c:pt idx="3">
                  <c:v>17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axId val="93269376"/>
        <c:axId val="93271552"/>
      </c:barChart>
      <c:catAx>
        <c:axId val="9326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Mating Duration (mins)</a:t>
                </a:r>
              </a:p>
            </c:rich>
          </c:tx>
          <c:layout/>
        </c:title>
        <c:tickLblPos val="nextTo"/>
        <c:crossAx val="93271552"/>
        <c:crosses val="autoZero"/>
        <c:auto val="1"/>
        <c:lblAlgn val="ctr"/>
        <c:lblOffset val="100"/>
      </c:catAx>
      <c:valAx>
        <c:axId val="93271552"/>
        <c:scaling>
          <c:orientation val="minMax"/>
        </c:scaling>
        <c:axPos val="l"/>
        <c:numFmt formatCode="General" sourceLinked="1"/>
        <c:tickLblPos val="nextTo"/>
        <c:crossAx val="932693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504827</xdr:colOff>
      <xdr:row>118</xdr:row>
      <xdr:rowOff>61232</xdr:rowOff>
    </xdr:from>
    <xdr:to>
      <xdr:col>9</xdr:col>
      <xdr:colOff>787400</xdr:colOff>
      <xdr:row>122</xdr:row>
      <xdr:rowOff>174625</xdr:rowOff>
    </xdr:to>
    <xdr:sp macro="" textlink="">
      <xdr:nvSpPr>
        <xdr:cNvPr id="8" name="TextBox 7"/>
        <xdr:cNvSpPr txBox="1"/>
      </xdr:nvSpPr>
      <xdr:spPr>
        <a:xfrm>
          <a:off x="5426077" y="23016482"/>
          <a:ext cx="3917948" cy="875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Stockholm</a:t>
          </a: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GB" sz="1400"/>
            <a:t> </a:t>
          </a:r>
          <a:br>
            <a:rPr lang="en-GB" sz="1400"/>
          </a:br>
          <a:r>
            <a:rPr lang="en-GB" sz="1400" b="1"/>
            <a:t>Cycle</a:t>
          </a:r>
          <a:r>
            <a:rPr lang="en-GB" sz="1400" b="1" baseline="0"/>
            <a:t> </a:t>
          </a:r>
          <a:r>
            <a:rPr lang="en-GB" sz="1400" b="1"/>
            <a:t>1</a:t>
          </a:r>
          <a:r>
            <a:rPr lang="en-GB" sz="1400"/>
            <a:t>: 106-120: </a:t>
          </a:r>
          <a:r>
            <a:rPr lang="en-GB" sz="1400" b="1"/>
            <a:t>1hr 46mins - 2hrs</a:t>
          </a:r>
        </a:p>
        <a:p>
          <a:r>
            <a:rPr lang="en-GB" sz="1400" b="1"/>
            <a:t>Cycle</a:t>
          </a:r>
          <a:r>
            <a:rPr lang="en-GB" sz="1400" b="1" baseline="0"/>
            <a:t> </a:t>
          </a:r>
          <a:r>
            <a:rPr lang="en-GB" sz="1400" b="1"/>
            <a:t>2</a:t>
          </a:r>
          <a:r>
            <a:rPr lang="en-GB" sz="1400"/>
            <a:t>:</a:t>
          </a: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226-240: </a:t>
          </a:r>
          <a:r>
            <a:rPr lang="en-GB" sz="1400"/>
            <a:t> </a:t>
          </a:r>
          <a:r>
            <a:rPr lang="en-GB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3hrs 46mins - 4hrs</a:t>
          </a:r>
          <a:r>
            <a:rPr lang="en-GB" sz="1400" b="1"/>
            <a:t> </a:t>
          </a:r>
        </a:p>
      </xdr:txBody>
    </xdr:sp>
    <xdr:clientData/>
  </xdr:twoCellAnchor>
  <xdr:twoCellAnchor>
    <xdr:from>
      <xdr:col>5</xdr:col>
      <xdr:colOff>773792</xdr:colOff>
      <xdr:row>141</xdr:row>
      <xdr:rowOff>188232</xdr:rowOff>
    </xdr:from>
    <xdr:to>
      <xdr:col>10</xdr:col>
      <xdr:colOff>447674</xdr:colOff>
      <xdr:row>147</xdr:row>
      <xdr:rowOff>11339</xdr:rowOff>
    </xdr:to>
    <xdr:sp macro="" textlink="">
      <xdr:nvSpPr>
        <xdr:cNvPr id="16" name="TextBox 15"/>
        <xdr:cNvSpPr txBox="1"/>
      </xdr:nvSpPr>
      <xdr:spPr>
        <a:xfrm>
          <a:off x="5695042" y="27524982"/>
          <a:ext cx="4182382" cy="966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Nassjo: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/>
            <a:t>Cycle</a:t>
          </a:r>
          <a:r>
            <a:rPr lang="en-GB" sz="1400" b="1" baseline="0"/>
            <a:t> </a:t>
          </a:r>
          <a:r>
            <a:rPr lang="en-GB" sz="1400" b="1"/>
            <a:t>1:</a:t>
          </a:r>
          <a:r>
            <a:rPr lang="en-GB" sz="1400" baseline="0"/>
            <a:t> 106-120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1hr 46mins - 2hrs</a:t>
          </a:r>
          <a:endParaRPr lang="en-GB" sz="1400" b="1">
            <a:effectLst/>
          </a:endParaRPr>
        </a:p>
        <a:p>
          <a:r>
            <a:rPr lang="en-GB" sz="1400" b="1" baseline="0"/>
            <a:t>Cycle 2</a:t>
          </a:r>
          <a:r>
            <a:rPr lang="en-GB" sz="1400" baseline="0"/>
            <a:t>: 241-255: </a:t>
          </a:r>
          <a:r>
            <a:rPr lang="en-GB" sz="1400" b="1" baseline="0"/>
            <a:t>4hr 1min - 4hr14mins</a:t>
          </a:r>
          <a:endParaRPr lang="en-GB" sz="1400" b="1"/>
        </a:p>
      </xdr:txBody>
    </xdr:sp>
    <xdr:clientData/>
  </xdr:twoCellAnchor>
  <xdr:twoCellAnchor>
    <xdr:from>
      <xdr:col>5</xdr:col>
      <xdr:colOff>174625</xdr:colOff>
      <xdr:row>103</xdr:row>
      <xdr:rowOff>155574</xdr:rowOff>
    </xdr:from>
    <xdr:to>
      <xdr:col>10</xdr:col>
      <xdr:colOff>301625</xdr:colOff>
      <xdr:row>118</xdr:row>
      <xdr:rowOff>41274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127</xdr:row>
      <xdr:rowOff>22224</xdr:rowOff>
    </xdr:from>
    <xdr:to>
      <xdr:col>10</xdr:col>
      <xdr:colOff>441325</xdr:colOff>
      <xdr:row>141</xdr:row>
      <xdr:rowOff>98424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752475</xdr:colOff>
      <xdr:row>109</xdr:row>
      <xdr:rowOff>177800</xdr:rowOff>
    </xdr:from>
    <xdr:to>
      <xdr:col>19</xdr:col>
      <xdr:colOff>225425</xdr:colOff>
      <xdr:row>127</xdr:row>
      <xdr:rowOff>130174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8"/>
  <sheetViews>
    <sheetView tabSelected="1" zoomScale="60" zoomScaleNormal="60" workbookViewId="0">
      <selection activeCell="A74" sqref="A74:XFD88"/>
    </sheetView>
  </sheetViews>
  <sheetFormatPr defaultRowHeight="15"/>
  <cols>
    <col min="1" max="2" width="14.7109375" bestFit="1" customWidth="1"/>
    <col min="3" max="3" width="14.42578125" bestFit="1" customWidth="1"/>
    <col min="4" max="4" width="14.140625" bestFit="1" customWidth="1"/>
    <col min="5" max="5" width="15.140625" customWidth="1"/>
    <col min="6" max="6" width="13.28515625" customWidth="1"/>
    <col min="7" max="7" width="14.5703125" customWidth="1"/>
    <col min="8" max="8" width="14.42578125" customWidth="1"/>
    <col min="9" max="9" width="9" customWidth="1"/>
    <col min="10" max="10" width="13.140625" customWidth="1"/>
    <col min="11" max="11" width="15" bestFit="1" customWidth="1"/>
    <col min="12" max="12" width="7" bestFit="1" customWidth="1"/>
    <col min="13" max="13" width="6.7109375" bestFit="1" customWidth="1"/>
    <col min="14" max="14" width="14.28515625" customWidth="1"/>
    <col min="15" max="17" width="14.5703125" customWidth="1"/>
    <col min="18" max="18" width="13.7109375" customWidth="1"/>
    <col min="19" max="19" width="9.28515625" customWidth="1"/>
    <col min="20" max="20" width="15.5703125" bestFit="1" customWidth="1"/>
    <col min="29" max="29" width="14.7109375" bestFit="1" customWidth="1"/>
    <col min="30" max="30" width="6.85546875" bestFit="1" customWidth="1"/>
    <col min="31" max="31" width="7.5703125" bestFit="1" customWidth="1"/>
    <col min="32" max="32" width="25.140625" bestFit="1" customWidth="1"/>
    <col min="33" max="33" width="21.28515625" bestFit="1" customWidth="1"/>
    <col min="34" max="34" width="14.7109375" bestFit="1" customWidth="1"/>
    <col min="35" max="35" width="14.42578125" customWidth="1"/>
    <col min="36" max="36" width="9" bestFit="1" customWidth="1"/>
    <col min="37" max="37" width="14.42578125" customWidth="1"/>
    <col min="38" max="38" width="14.7109375" bestFit="1" customWidth="1"/>
    <col min="39" max="39" width="7" customWidth="1"/>
    <col min="40" max="40" width="7.7109375" customWidth="1"/>
    <col min="41" max="41" width="17.85546875" customWidth="1"/>
    <col min="42" max="44" width="14.42578125" customWidth="1"/>
    <col min="45" max="45" width="8.42578125" bestFit="1" customWidth="1"/>
    <col min="46" max="46" width="14.42578125" customWidth="1"/>
    <col min="47" max="47" width="14.7109375" bestFit="1" customWidth="1"/>
    <col min="48" max="48" width="14.42578125" bestFit="1" customWidth="1"/>
  </cols>
  <sheetData>
    <row r="1" spans="1:61">
      <c r="A1" s="69" t="s">
        <v>169</v>
      </c>
      <c r="B1" s="69"/>
      <c r="C1" s="69"/>
      <c r="D1" s="69"/>
      <c r="E1" s="69"/>
      <c r="F1" s="69"/>
      <c r="G1" s="69"/>
      <c r="H1" s="69"/>
      <c r="I1" s="69"/>
      <c r="J1" s="69"/>
      <c r="K1" s="57" t="s">
        <v>196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61" ht="30" customHeight="1">
      <c r="A2" s="56" t="s">
        <v>173</v>
      </c>
      <c r="B2" s="64" t="s">
        <v>167</v>
      </c>
      <c r="C2" s="64" t="s">
        <v>168</v>
      </c>
      <c r="D2" s="56" t="s">
        <v>203</v>
      </c>
      <c r="E2" s="62" t="s">
        <v>202</v>
      </c>
      <c r="F2" s="58" t="s">
        <v>204</v>
      </c>
      <c r="G2" s="65" t="s">
        <v>201</v>
      </c>
      <c r="H2" s="58" t="s">
        <v>197</v>
      </c>
      <c r="I2" s="68" t="s">
        <v>198</v>
      </c>
      <c r="J2" s="62" t="s">
        <v>199</v>
      </c>
      <c r="K2" s="56" t="s">
        <v>173</v>
      </c>
      <c r="L2" s="64" t="s">
        <v>167</v>
      </c>
      <c r="M2" s="64" t="s">
        <v>168</v>
      </c>
      <c r="N2" s="56" t="s">
        <v>170</v>
      </c>
      <c r="O2" s="62" t="s">
        <v>202</v>
      </c>
      <c r="P2" s="58" t="s">
        <v>204</v>
      </c>
      <c r="Q2" s="67" t="s">
        <v>205</v>
      </c>
      <c r="R2" s="58" t="s">
        <v>197</v>
      </c>
      <c r="S2" s="68" t="s">
        <v>198</v>
      </c>
      <c r="T2" s="62" t="s">
        <v>199</v>
      </c>
      <c r="U2" s="62"/>
      <c r="V2" s="62"/>
      <c r="W2" s="1"/>
      <c r="X2" s="1"/>
      <c r="Y2" s="1"/>
      <c r="Z2" s="1"/>
      <c r="AA2" s="1"/>
    </row>
    <row r="3" spans="1:61" ht="37.5" customHeight="1">
      <c r="A3" s="56"/>
      <c r="B3" s="64"/>
      <c r="C3" s="64"/>
      <c r="D3" s="56"/>
      <c r="E3" s="62"/>
      <c r="F3" s="59"/>
      <c r="G3" s="66"/>
      <c r="H3" s="59"/>
      <c r="I3" s="62"/>
      <c r="J3" s="62"/>
      <c r="K3" s="56"/>
      <c r="L3" s="64"/>
      <c r="M3" s="64"/>
      <c r="N3" s="56"/>
      <c r="O3" s="62"/>
      <c r="P3" s="59"/>
      <c r="Q3" s="67"/>
      <c r="R3" s="59"/>
      <c r="S3" s="62"/>
      <c r="T3" s="62"/>
      <c r="U3" s="62"/>
      <c r="V3" s="62"/>
      <c r="W3" s="1"/>
      <c r="X3" s="1"/>
      <c r="Y3" s="1"/>
      <c r="Z3" s="1"/>
      <c r="AA3" s="1"/>
      <c r="AX3" s="16"/>
      <c r="AY3" s="8"/>
      <c r="AZ3" s="9"/>
      <c r="BA3" s="9"/>
      <c r="BD3" s="1"/>
      <c r="BE3" s="1"/>
      <c r="BF3" s="1"/>
      <c r="BG3" s="1"/>
      <c r="BH3" s="1"/>
      <c r="BI3" s="1"/>
    </row>
    <row r="4" spans="1:61" ht="15" customHeight="1">
      <c r="A4" s="47" t="s">
        <v>174</v>
      </c>
      <c r="B4" s="28" t="s">
        <v>0</v>
      </c>
      <c r="C4" s="28" t="s">
        <v>11</v>
      </c>
      <c r="D4" s="29" t="s">
        <v>86</v>
      </c>
      <c r="E4" s="28">
        <f>(2*60)+50</f>
        <v>170</v>
      </c>
      <c r="F4" s="28" t="s">
        <v>85</v>
      </c>
      <c r="G4" s="41">
        <f>0.42</f>
        <v>0.42</v>
      </c>
      <c r="H4" s="29">
        <v>1</v>
      </c>
      <c r="I4" s="31" t="s">
        <v>85</v>
      </c>
      <c r="J4" s="31" t="s">
        <v>85</v>
      </c>
      <c r="K4" s="47" t="s">
        <v>174</v>
      </c>
      <c r="L4" s="30" t="s">
        <v>40</v>
      </c>
      <c r="M4" s="30" t="s">
        <v>65</v>
      </c>
      <c r="N4" s="30" t="s">
        <v>103</v>
      </c>
      <c r="O4" s="30">
        <f>180+4</f>
        <v>184</v>
      </c>
      <c r="P4" s="30" t="s">
        <v>85</v>
      </c>
      <c r="Q4" s="41">
        <v>0.4</v>
      </c>
      <c r="R4" s="38">
        <v>1</v>
      </c>
      <c r="S4" s="31" t="s">
        <v>85</v>
      </c>
      <c r="T4" s="31" t="s">
        <v>85</v>
      </c>
      <c r="U4" s="30"/>
      <c r="V4" s="28"/>
      <c r="W4" s="3"/>
      <c r="X4" s="3"/>
      <c r="Y4" s="3"/>
      <c r="Z4" s="3"/>
      <c r="AA4" s="15"/>
      <c r="AX4" s="13"/>
      <c r="AY4" s="13"/>
      <c r="AZ4" s="17"/>
      <c r="BA4" s="8"/>
      <c r="BD4" s="3"/>
      <c r="BE4" s="3"/>
      <c r="BF4" s="71"/>
      <c r="BG4" s="71"/>
      <c r="BH4" s="2"/>
      <c r="BI4" s="1"/>
    </row>
    <row r="5" spans="1:61">
      <c r="A5" s="48"/>
      <c r="B5" s="28" t="s">
        <v>1</v>
      </c>
      <c r="C5" s="28" t="s">
        <v>14</v>
      </c>
      <c r="D5" s="28" t="s">
        <v>171</v>
      </c>
      <c r="E5" s="28">
        <f>(3*60)+53</f>
        <v>233</v>
      </c>
      <c r="F5" s="28" t="s">
        <v>90</v>
      </c>
      <c r="G5" s="42">
        <v>0</v>
      </c>
      <c r="H5" s="29">
        <v>0</v>
      </c>
      <c r="I5" s="31" t="s">
        <v>90</v>
      </c>
      <c r="J5" s="31" t="s">
        <v>85</v>
      </c>
      <c r="K5" s="48"/>
      <c r="L5" s="30" t="s">
        <v>41</v>
      </c>
      <c r="M5" s="30" t="s">
        <v>62</v>
      </c>
      <c r="N5" s="30" t="s">
        <v>106</v>
      </c>
      <c r="O5" s="30">
        <f>60+51</f>
        <v>111</v>
      </c>
      <c r="P5" s="30" t="s">
        <v>85</v>
      </c>
      <c r="Q5" s="53">
        <v>1.05</v>
      </c>
      <c r="R5" s="38">
        <v>1</v>
      </c>
      <c r="S5" s="31" t="s">
        <v>85</v>
      </c>
      <c r="T5" s="31" t="s">
        <v>85</v>
      </c>
      <c r="U5" s="30"/>
      <c r="V5" s="28"/>
      <c r="W5" s="3"/>
      <c r="X5" s="3"/>
      <c r="Y5" s="3"/>
      <c r="Z5" s="3"/>
      <c r="AA5" s="15"/>
      <c r="AX5" s="13"/>
      <c r="AY5" s="13"/>
      <c r="AZ5" s="17"/>
      <c r="BA5" s="8"/>
      <c r="BD5" s="3"/>
      <c r="BE5" s="3"/>
      <c r="BF5" s="71"/>
      <c r="BG5" s="71"/>
      <c r="BH5" s="2"/>
      <c r="BI5" s="1"/>
    </row>
    <row r="6" spans="1:61">
      <c r="A6" s="48"/>
      <c r="B6" s="28" t="s">
        <v>2</v>
      </c>
      <c r="C6" s="28" t="s">
        <v>12</v>
      </c>
      <c r="D6" s="30" t="s">
        <v>95</v>
      </c>
      <c r="E6" s="30">
        <f>60+37</f>
        <v>97</v>
      </c>
      <c r="F6" s="30" t="s">
        <v>90</v>
      </c>
      <c r="G6" s="42">
        <v>0</v>
      </c>
      <c r="H6" s="29">
        <v>0</v>
      </c>
      <c r="I6" s="31" t="s">
        <v>90</v>
      </c>
      <c r="J6" s="31" t="s">
        <v>85</v>
      </c>
      <c r="K6" s="48"/>
      <c r="L6" s="30" t="s">
        <v>42</v>
      </c>
      <c r="M6" s="30" t="s">
        <v>63</v>
      </c>
      <c r="N6" s="30" t="s">
        <v>60</v>
      </c>
      <c r="O6" s="30">
        <v>0</v>
      </c>
      <c r="P6" s="30" t="s">
        <v>90</v>
      </c>
      <c r="Q6" s="54">
        <v>0</v>
      </c>
      <c r="R6" s="38">
        <v>0</v>
      </c>
      <c r="S6" s="31" t="s">
        <v>90</v>
      </c>
      <c r="T6" s="31" t="s">
        <v>90</v>
      </c>
      <c r="U6" s="30"/>
      <c r="V6" s="28"/>
      <c r="W6" s="15"/>
      <c r="X6" s="15"/>
      <c r="Y6" s="15"/>
      <c r="Z6" s="15"/>
      <c r="AA6" s="15"/>
      <c r="AX6" s="18"/>
      <c r="AY6" s="18"/>
      <c r="AZ6" s="17"/>
      <c r="BA6" s="19"/>
      <c r="BD6" s="2"/>
      <c r="BE6" s="2"/>
      <c r="BF6" s="2"/>
      <c r="BG6" s="2"/>
      <c r="BH6" s="2"/>
      <c r="BI6" s="1"/>
    </row>
    <row r="7" spans="1:61">
      <c r="A7" s="48"/>
      <c r="B7" s="28" t="s">
        <v>3</v>
      </c>
      <c r="C7" s="28" t="s">
        <v>13</v>
      </c>
      <c r="D7" s="30" t="s">
        <v>98</v>
      </c>
      <c r="E7" s="30">
        <f>60+52</f>
        <v>112</v>
      </c>
      <c r="F7" s="30" t="s">
        <v>85</v>
      </c>
      <c r="G7" s="43">
        <v>2.4700000000000002</v>
      </c>
      <c r="H7" s="29">
        <v>2</v>
      </c>
      <c r="I7" s="31" t="s">
        <v>85</v>
      </c>
      <c r="J7" s="31" t="s">
        <v>85</v>
      </c>
      <c r="K7" s="48"/>
      <c r="L7" s="30" t="s">
        <v>43</v>
      </c>
      <c r="M7" s="30" t="s">
        <v>64</v>
      </c>
      <c r="N7" s="30" t="s">
        <v>103</v>
      </c>
      <c r="O7" s="30">
        <f>180+4</f>
        <v>184</v>
      </c>
      <c r="P7" s="30" t="s">
        <v>90</v>
      </c>
      <c r="Q7" s="54">
        <v>0</v>
      </c>
      <c r="R7" s="38">
        <v>0</v>
      </c>
      <c r="S7" s="31" t="s">
        <v>90</v>
      </c>
      <c r="T7" s="31" t="s">
        <v>85</v>
      </c>
      <c r="U7" s="30"/>
      <c r="V7" s="28"/>
      <c r="W7" s="4"/>
      <c r="X7" s="4"/>
      <c r="Y7" s="4"/>
      <c r="Z7" s="4"/>
      <c r="AA7" s="15"/>
      <c r="AX7" s="13"/>
      <c r="AY7" s="13"/>
      <c r="AZ7" s="17"/>
      <c r="BA7" s="8"/>
      <c r="BD7" s="4"/>
      <c r="BE7" s="4"/>
      <c r="BF7" s="70"/>
      <c r="BG7" s="70"/>
      <c r="BH7" s="2"/>
      <c r="BI7" s="1"/>
    </row>
    <row r="8" spans="1:61">
      <c r="A8" s="48"/>
      <c r="B8" s="28" t="s">
        <v>4</v>
      </c>
      <c r="C8" s="28" t="s">
        <v>10</v>
      </c>
      <c r="D8" s="30" t="s">
        <v>99</v>
      </c>
      <c r="E8" s="30">
        <f>60+41</f>
        <v>101</v>
      </c>
      <c r="F8" s="30" t="s">
        <v>85</v>
      </c>
      <c r="G8" s="44">
        <v>15.57</v>
      </c>
      <c r="H8" s="29">
        <v>1</v>
      </c>
      <c r="I8" s="31" t="s">
        <v>85</v>
      </c>
      <c r="J8" s="31" t="s">
        <v>85</v>
      </c>
      <c r="K8" s="48"/>
      <c r="L8" s="30" t="s">
        <v>44</v>
      </c>
      <c r="M8" s="30" t="s">
        <v>61</v>
      </c>
      <c r="N8" s="30" t="s">
        <v>60</v>
      </c>
      <c r="O8" s="30">
        <v>0</v>
      </c>
      <c r="P8" s="30" t="s">
        <v>85</v>
      </c>
      <c r="Q8" s="44">
        <v>14.05</v>
      </c>
      <c r="R8" s="38">
        <v>2</v>
      </c>
      <c r="S8" s="31" t="s">
        <v>85</v>
      </c>
      <c r="T8" s="31" t="s">
        <v>90</v>
      </c>
      <c r="U8" s="30"/>
      <c r="V8" s="28"/>
      <c r="W8" s="15"/>
      <c r="X8" s="15"/>
      <c r="Y8" s="15"/>
      <c r="Z8" s="15"/>
      <c r="AA8" s="15"/>
      <c r="AX8" s="13"/>
      <c r="AY8" s="18"/>
      <c r="AZ8" s="17"/>
      <c r="BA8" s="19"/>
      <c r="BD8" s="2"/>
      <c r="BE8" s="2"/>
      <c r="BF8" s="2"/>
      <c r="BG8" s="2"/>
      <c r="BH8" s="2"/>
      <c r="BI8" s="1"/>
    </row>
    <row r="9" spans="1:61">
      <c r="A9" s="49" t="s">
        <v>82</v>
      </c>
      <c r="B9" s="21" t="s">
        <v>0</v>
      </c>
      <c r="C9" s="21" t="s">
        <v>14</v>
      </c>
      <c r="D9" s="24" t="s">
        <v>87</v>
      </c>
      <c r="E9" s="24">
        <f>60+28</f>
        <v>88</v>
      </c>
      <c r="F9" s="24" t="s">
        <v>85</v>
      </c>
      <c r="G9" s="44">
        <v>7.55</v>
      </c>
      <c r="H9" s="36">
        <v>1</v>
      </c>
      <c r="I9" s="32" t="s">
        <v>85</v>
      </c>
      <c r="J9" s="32" t="s">
        <v>85</v>
      </c>
      <c r="K9" s="49" t="s">
        <v>82</v>
      </c>
      <c r="L9" s="25" t="s">
        <v>40</v>
      </c>
      <c r="M9" s="25" t="s">
        <v>62</v>
      </c>
      <c r="N9" s="25" t="s">
        <v>104</v>
      </c>
      <c r="O9" s="25">
        <f>120+30</f>
        <v>150</v>
      </c>
      <c r="P9" s="27" t="s">
        <v>85</v>
      </c>
      <c r="Q9" s="44">
        <v>5.57</v>
      </c>
      <c r="R9" s="37">
        <v>1</v>
      </c>
      <c r="S9" s="32" t="s">
        <v>85</v>
      </c>
      <c r="T9" s="32" t="s">
        <v>85</v>
      </c>
      <c r="U9" s="24"/>
      <c r="V9" s="23"/>
      <c r="W9" s="4"/>
      <c r="X9" s="4"/>
      <c r="Y9" s="4"/>
      <c r="Z9" s="4"/>
      <c r="AA9" s="15"/>
      <c r="AX9" s="13"/>
      <c r="AY9" s="18"/>
      <c r="AZ9" s="17"/>
      <c r="BA9" s="8"/>
      <c r="BD9" s="4"/>
      <c r="BE9" s="4"/>
      <c r="BF9" s="70"/>
      <c r="BG9" s="70"/>
      <c r="BH9" s="2"/>
      <c r="BI9" s="1"/>
    </row>
    <row r="10" spans="1:61">
      <c r="A10" s="49"/>
      <c r="B10" s="21" t="s">
        <v>1</v>
      </c>
      <c r="C10" s="21" t="s">
        <v>12</v>
      </c>
      <c r="D10" s="24" t="s">
        <v>60</v>
      </c>
      <c r="E10" s="24">
        <v>0</v>
      </c>
      <c r="F10" s="24" t="s">
        <v>85</v>
      </c>
      <c r="G10" s="44">
        <v>8.3800000000000008</v>
      </c>
      <c r="H10" s="22">
        <v>2</v>
      </c>
      <c r="I10" s="33" t="s">
        <v>90</v>
      </c>
      <c r="J10" s="33" t="s">
        <v>90</v>
      </c>
      <c r="K10" s="49"/>
      <c r="L10" s="25" t="s">
        <v>41</v>
      </c>
      <c r="M10" s="25" t="s">
        <v>63</v>
      </c>
      <c r="N10" s="25" t="s">
        <v>60</v>
      </c>
      <c r="O10" s="25">
        <v>0</v>
      </c>
      <c r="P10" s="27" t="s">
        <v>90</v>
      </c>
      <c r="Q10" s="54">
        <v>0</v>
      </c>
      <c r="R10" s="37">
        <v>0</v>
      </c>
      <c r="S10" s="33" t="s">
        <v>90</v>
      </c>
      <c r="T10" s="33" t="s">
        <v>90</v>
      </c>
      <c r="U10" s="24"/>
      <c r="V10" s="23"/>
      <c r="W10" s="15"/>
      <c r="X10" s="15"/>
      <c r="Y10" s="15"/>
      <c r="Z10" s="15"/>
      <c r="AA10" s="15"/>
      <c r="AX10" s="13"/>
      <c r="AY10" s="18"/>
      <c r="AZ10" s="17"/>
      <c r="BA10" s="19"/>
      <c r="BD10" s="2"/>
      <c r="BE10" s="2"/>
      <c r="BF10" s="2"/>
      <c r="BG10" s="2"/>
      <c r="BH10" s="2"/>
      <c r="BI10" s="1"/>
    </row>
    <row r="11" spans="1:61">
      <c r="A11" s="49"/>
      <c r="B11" s="21" t="s">
        <v>2</v>
      </c>
      <c r="C11" s="21" t="s">
        <v>13</v>
      </c>
      <c r="D11" s="24" t="s">
        <v>96</v>
      </c>
      <c r="E11" s="24">
        <f>60+50</f>
        <v>110</v>
      </c>
      <c r="F11" s="24" t="s">
        <v>85</v>
      </c>
      <c r="G11" s="44">
        <v>10.75</v>
      </c>
      <c r="H11" s="36">
        <v>1</v>
      </c>
      <c r="I11" s="32" t="s">
        <v>85</v>
      </c>
      <c r="J11" s="32" t="s">
        <v>85</v>
      </c>
      <c r="K11" s="49"/>
      <c r="L11" s="25" t="s">
        <v>42</v>
      </c>
      <c r="M11" s="25" t="s">
        <v>64</v>
      </c>
      <c r="N11" s="25" t="s">
        <v>60</v>
      </c>
      <c r="O11" s="25">
        <v>0</v>
      </c>
      <c r="P11" s="27" t="s">
        <v>85</v>
      </c>
      <c r="Q11" s="44">
        <v>12.65</v>
      </c>
      <c r="R11" s="37">
        <v>2</v>
      </c>
      <c r="S11" s="32" t="s">
        <v>85</v>
      </c>
      <c r="T11" s="32" t="s">
        <v>90</v>
      </c>
      <c r="U11" s="25"/>
      <c r="V11" s="23"/>
      <c r="W11" s="4"/>
      <c r="X11" s="4"/>
      <c r="Y11" s="4"/>
      <c r="Z11" s="4"/>
      <c r="AA11" s="15"/>
      <c r="AX11" s="13"/>
      <c r="AY11" s="13"/>
      <c r="AZ11" s="17"/>
      <c r="BA11" s="8"/>
      <c r="BD11" s="4"/>
      <c r="BE11" s="4"/>
      <c r="BF11" s="70"/>
      <c r="BG11" s="70"/>
      <c r="BH11" s="2"/>
      <c r="BI11" s="1"/>
    </row>
    <row r="12" spans="1:61">
      <c r="A12" s="49"/>
      <c r="B12" s="21" t="s">
        <v>3</v>
      </c>
      <c r="C12" s="21" t="s">
        <v>10</v>
      </c>
      <c r="D12" s="24" t="s">
        <v>60</v>
      </c>
      <c r="E12" s="24">
        <v>0</v>
      </c>
      <c r="F12" s="24" t="s">
        <v>85</v>
      </c>
      <c r="G12" s="44">
        <v>21.07</v>
      </c>
      <c r="H12" s="36">
        <v>2</v>
      </c>
      <c r="I12" s="32" t="s">
        <v>90</v>
      </c>
      <c r="J12" s="32" t="s">
        <v>90</v>
      </c>
      <c r="K12" s="49"/>
      <c r="L12" s="25" t="s">
        <v>43</v>
      </c>
      <c r="M12" s="25" t="s">
        <v>61</v>
      </c>
      <c r="N12" s="25" t="s">
        <v>60</v>
      </c>
      <c r="O12" s="25">
        <v>0</v>
      </c>
      <c r="P12" s="27" t="s">
        <v>85</v>
      </c>
      <c r="Q12" s="44">
        <v>17.75</v>
      </c>
      <c r="R12" s="37">
        <v>2</v>
      </c>
      <c r="S12" s="32" t="s">
        <v>85</v>
      </c>
      <c r="T12" s="32" t="s">
        <v>90</v>
      </c>
      <c r="U12" s="24"/>
      <c r="V12" s="23"/>
      <c r="W12" s="15"/>
      <c r="X12" s="15"/>
      <c r="Y12" s="15"/>
      <c r="Z12" s="15"/>
      <c r="AA12" s="15"/>
      <c r="AX12" s="13"/>
      <c r="AY12" s="13"/>
      <c r="AZ12" s="17"/>
      <c r="BA12" s="19"/>
      <c r="BD12" s="2"/>
      <c r="BE12" s="2"/>
      <c r="BF12" s="2"/>
      <c r="BG12" s="2"/>
      <c r="BH12" s="2"/>
      <c r="BI12" s="1"/>
    </row>
    <row r="13" spans="1:61">
      <c r="A13" s="49"/>
      <c r="B13" s="21" t="s">
        <v>4</v>
      </c>
      <c r="C13" s="21" t="s">
        <v>11</v>
      </c>
      <c r="D13" s="24" t="s">
        <v>60</v>
      </c>
      <c r="E13" s="24">
        <v>0</v>
      </c>
      <c r="F13" s="24" t="s">
        <v>85</v>
      </c>
      <c r="G13" s="41">
        <v>0.42</v>
      </c>
      <c r="H13" s="36">
        <v>2</v>
      </c>
      <c r="I13" s="32" t="s">
        <v>90</v>
      </c>
      <c r="J13" s="32" t="s">
        <v>90</v>
      </c>
      <c r="K13" s="49"/>
      <c r="L13" s="25" t="s">
        <v>44</v>
      </c>
      <c r="M13" s="25" t="s">
        <v>65</v>
      </c>
      <c r="N13" s="25" t="s">
        <v>110</v>
      </c>
      <c r="O13" s="25">
        <f>120+57</f>
        <v>177</v>
      </c>
      <c r="P13" s="27" t="s">
        <v>85</v>
      </c>
      <c r="Q13" s="44">
        <v>6.83</v>
      </c>
      <c r="R13" s="37">
        <v>1</v>
      </c>
      <c r="S13" s="32" t="s">
        <v>85</v>
      </c>
      <c r="T13" s="32" t="s">
        <v>85</v>
      </c>
      <c r="U13" s="24"/>
      <c r="V13" s="23"/>
      <c r="W13" s="4"/>
      <c r="X13" s="4"/>
      <c r="Y13" s="4"/>
      <c r="Z13" s="4"/>
      <c r="AA13" s="15"/>
      <c r="AX13" s="13"/>
      <c r="AY13" s="18"/>
      <c r="AZ13" s="17"/>
      <c r="BA13" s="8"/>
      <c r="BD13" s="4"/>
      <c r="BE13" s="4"/>
      <c r="BF13" s="70"/>
      <c r="BG13" s="70"/>
      <c r="BH13" s="2"/>
      <c r="BI13" s="1"/>
    </row>
    <row r="14" spans="1:61">
      <c r="A14" s="50" t="s">
        <v>83</v>
      </c>
      <c r="B14" s="28" t="s">
        <v>0</v>
      </c>
      <c r="C14" s="28" t="s">
        <v>12</v>
      </c>
      <c r="D14" s="30" t="s">
        <v>88</v>
      </c>
      <c r="E14" s="30">
        <f>120+18</f>
        <v>138</v>
      </c>
      <c r="F14" s="30" t="s">
        <v>85</v>
      </c>
      <c r="G14" s="44">
        <v>6.75</v>
      </c>
      <c r="H14" s="29">
        <v>1</v>
      </c>
      <c r="I14" s="31" t="s">
        <v>85</v>
      </c>
      <c r="J14" s="31" t="s">
        <v>85</v>
      </c>
      <c r="K14" s="50" t="s">
        <v>83</v>
      </c>
      <c r="L14" s="30" t="s">
        <v>40</v>
      </c>
      <c r="M14" s="30" t="s">
        <v>63</v>
      </c>
      <c r="N14" s="30" t="s">
        <v>60</v>
      </c>
      <c r="O14" s="30">
        <v>0</v>
      </c>
      <c r="P14" s="30" t="s">
        <v>85</v>
      </c>
      <c r="Q14" s="54">
        <v>0</v>
      </c>
      <c r="R14" s="38">
        <v>0</v>
      </c>
      <c r="S14" s="31" t="s">
        <v>90</v>
      </c>
      <c r="T14" s="31" t="s">
        <v>90</v>
      </c>
      <c r="U14" s="30"/>
      <c r="V14" s="28"/>
      <c r="W14" s="15"/>
      <c r="X14" s="15"/>
      <c r="Y14" s="15"/>
      <c r="Z14" s="15"/>
      <c r="AA14" s="15"/>
      <c r="AX14" s="13"/>
      <c r="AY14" s="13"/>
      <c r="AZ14" s="17"/>
      <c r="BA14" s="19"/>
      <c r="BD14" s="2"/>
      <c r="BE14" s="2"/>
      <c r="BF14" s="2"/>
      <c r="BG14" s="2"/>
      <c r="BH14" s="2"/>
      <c r="BI14" s="1"/>
    </row>
    <row r="15" spans="1:61">
      <c r="A15" s="50"/>
      <c r="B15" s="28" t="s">
        <v>1</v>
      </c>
      <c r="C15" s="28" t="s">
        <v>13</v>
      </c>
      <c r="D15" s="30" t="s">
        <v>91</v>
      </c>
      <c r="E15" s="30">
        <f>60+19</f>
        <v>79</v>
      </c>
      <c r="F15" s="30" t="s">
        <v>85</v>
      </c>
      <c r="G15" s="43">
        <v>4.88</v>
      </c>
      <c r="H15" s="29">
        <v>1</v>
      </c>
      <c r="I15" s="31" t="s">
        <v>85</v>
      </c>
      <c r="J15" s="31" t="s">
        <v>85</v>
      </c>
      <c r="K15" s="50"/>
      <c r="L15" s="30" t="s">
        <v>41</v>
      </c>
      <c r="M15" s="30" t="s">
        <v>64</v>
      </c>
      <c r="N15" s="30" t="s">
        <v>60</v>
      </c>
      <c r="O15" s="30">
        <v>0</v>
      </c>
      <c r="P15" s="30" t="s">
        <v>85</v>
      </c>
      <c r="Q15" s="44">
        <v>20.57</v>
      </c>
      <c r="R15" s="38">
        <v>3</v>
      </c>
      <c r="S15" s="31" t="s">
        <v>85</v>
      </c>
      <c r="T15" s="31" t="s">
        <v>90</v>
      </c>
      <c r="U15" s="30"/>
      <c r="V15" s="28"/>
      <c r="W15" s="4"/>
      <c r="X15" s="4"/>
      <c r="Y15" s="4"/>
      <c r="Z15" s="4"/>
      <c r="AA15" s="15"/>
      <c r="AX15" s="13"/>
      <c r="AY15" s="13"/>
      <c r="AZ15" s="17"/>
      <c r="BA15" s="8"/>
      <c r="BD15" s="4"/>
      <c r="BE15" s="4"/>
      <c r="BF15" s="70"/>
      <c r="BG15" s="70"/>
      <c r="BH15" s="2"/>
      <c r="BI15" s="1"/>
    </row>
    <row r="16" spans="1:61">
      <c r="A16" s="50"/>
      <c r="B16" s="28" t="s">
        <v>2</v>
      </c>
      <c r="C16" s="28" t="s">
        <v>10</v>
      </c>
      <c r="D16" s="30" t="s">
        <v>92</v>
      </c>
      <c r="E16" s="30">
        <f>180+36</f>
        <v>216</v>
      </c>
      <c r="F16" s="30" t="s">
        <v>85</v>
      </c>
      <c r="G16" s="41">
        <v>0.8</v>
      </c>
      <c r="H16" s="29">
        <v>1</v>
      </c>
      <c r="I16" s="31" t="s">
        <v>85</v>
      </c>
      <c r="J16" s="31" t="s">
        <v>85</v>
      </c>
      <c r="K16" s="50"/>
      <c r="L16" s="30" t="s">
        <v>42</v>
      </c>
      <c r="M16" s="30" t="s">
        <v>61</v>
      </c>
      <c r="N16" s="30" t="s">
        <v>60</v>
      </c>
      <c r="O16" s="30">
        <v>0</v>
      </c>
      <c r="P16" s="30" t="s">
        <v>85</v>
      </c>
      <c r="Q16" s="44">
        <v>27.73</v>
      </c>
      <c r="R16" s="38">
        <v>1</v>
      </c>
      <c r="S16" s="31" t="s">
        <v>85</v>
      </c>
      <c r="T16" s="31" t="s">
        <v>90</v>
      </c>
      <c r="U16" s="30"/>
      <c r="V16" s="28"/>
      <c r="W16" s="15"/>
      <c r="X16" s="15"/>
      <c r="Y16" s="15"/>
      <c r="Z16" s="15"/>
      <c r="AA16" s="15"/>
      <c r="AX16" s="13"/>
      <c r="AY16" s="18"/>
      <c r="AZ16" s="17"/>
      <c r="BA16" s="19"/>
      <c r="BD16" s="2"/>
      <c r="BE16" s="2"/>
      <c r="BF16" s="2"/>
      <c r="BG16" s="2"/>
      <c r="BH16" s="2"/>
      <c r="BI16" s="1"/>
    </row>
    <row r="17" spans="1:61">
      <c r="A17" s="50"/>
      <c r="B17" s="28" t="s">
        <v>3</v>
      </c>
      <c r="C17" s="28" t="s">
        <v>11</v>
      </c>
      <c r="D17" s="30" t="s">
        <v>60</v>
      </c>
      <c r="E17" s="30">
        <v>0</v>
      </c>
      <c r="F17" s="30" t="s">
        <v>90</v>
      </c>
      <c r="G17" s="44">
        <v>28.5</v>
      </c>
      <c r="H17" s="29">
        <v>1</v>
      </c>
      <c r="I17" s="31" t="s">
        <v>85</v>
      </c>
      <c r="J17" s="31" t="s">
        <v>85</v>
      </c>
      <c r="K17" s="50"/>
      <c r="L17" s="30" t="s">
        <v>43</v>
      </c>
      <c r="M17" s="30" t="s">
        <v>65</v>
      </c>
      <c r="N17" s="30" t="s">
        <v>109</v>
      </c>
      <c r="O17" s="30">
        <f>60+58</f>
        <v>118</v>
      </c>
      <c r="P17" s="30" t="s">
        <v>85</v>
      </c>
      <c r="Q17" s="44">
        <v>15.4</v>
      </c>
      <c r="R17" s="38">
        <v>1</v>
      </c>
      <c r="S17" s="31" t="s">
        <v>85</v>
      </c>
      <c r="T17" s="31" t="s">
        <v>90</v>
      </c>
      <c r="U17" s="30"/>
      <c r="V17" s="28"/>
      <c r="W17" s="15"/>
      <c r="X17" s="15"/>
      <c r="Y17" s="15"/>
      <c r="Z17" s="15"/>
      <c r="AA17" s="15"/>
      <c r="AX17" s="13"/>
      <c r="AY17" s="13"/>
      <c r="AZ17" s="17"/>
      <c r="BA17" s="19"/>
      <c r="BD17" s="2"/>
      <c r="BE17" s="2"/>
      <c r="BF17" s="2"/>
      <c r="BG17" s="2"/>
      <c r="BH17" s="2"/>
      <c r="BI17" s="1"/>
    </row>
    <row r="18" spans="1:61">
      <c r="A18" s="50"/>
      <c r="B18" s="28" t="s">
        <v>4</v>
      </c>
      <c r="C18" s="28" t="s">
        <v>14</v>
      </c>
      <c r="D18" s="30" t="s">
        <v>100</v>
      </c>
      <c r="E18" s="30">
        <f>60+26</f>
        <v>86</v>
      </c>
      <c r="F18" s="30" t="s">
        <v>85</v>
      </c>
      <c r="G18" s="44">
        <v>17.48</v>
      </c>
      <c r="H18" s="29">
        <v>2</v>
      </c>
      <c r="I18" s="31" t="s">
        <v>85</v>
      </c>
      <c r="J18" s="31" t="s">
        <v>85</v>
      </c>
      <c r="K18" s="50"/>
      <c r="L18" s="30" t="s">
        <v>44</v>
      </c>
      <c r="M18" s="30" t="s">
        <v>62</v>
      </c>
      <c r="N18" s="30" t="s">
        <v>60</v>
      </c>
      <c r="O18" s="30">
        <v>0</v>
      </c>
      <c r="P18" s="30" t="s">
        <v>85</v>
      </c>
      <c r="Q18" s="44">
        <v>26.78</v>
      </c>
      <c r="R18" s="38">
        <v>1</v>
      </c>
      <c r="S18" s="31" t="s">
        <v>85</v>
      </c>
      <c r="T18" s="31" t="s">
        <v>85</v>
      </c>
      <c r="U18" s="30"/>
      <c r="V18" s="28"/>
      <c r="W18" s="1"/>
      <c r="X18" s="1"/>
      <c r="Y18" s="1"/>
      <c r="Z18" s="1"/>
      <c r="AA18" s="1"/>
      <c r="AX18" s="13"/>
      <c r="AY18" s="13"/>
      <c r="AZ18" s="17"/>
      <c r="BA18" s="11"/>
      <c r="BD18" s="1"/>
      <c r="BE18" s="1"/>
      <c r="BF18" s="1"/>
      <c r="BG18" s="1"/>
      <c r="BH18" s="1"/>
      <c r="BI18" s="1"/>
    </row>
    <row r="19" spans="1:61">
      <c r="A19" s="52" t="s">
        <v>84</v>
      </c>
      <c r="B19" s="23" t="s">
        <v>0</v>
      </c>
      <c r="C19" s="23" t="s">
        <v>13</v>
      </c>
      <c r="D19" s="24" t="s">
        <v>89</v>
      </c>
      <c r="E19" s="24">
        <f>60+42</f>
        <v>102</v>
      </c>
      <c r="F19" s="24" t="s">
        <v>90</v>
      </c>
      <c r="G19" s="42">
        <v>0</v>
      </c>
      <c r="H19" s="36">
        <v>0</v>
      </c>
      <c r="I19" s="32" t="s">
        <v>90</v>
      </c>
      <c r="J19" s="32" t="s">
        <v>85</v>
      </c>
      <c r="K19" s="52" t="s">
        <v>84</v>
      </c>
      <c r="L19" s="25" t="s">
        <v>40</v>
      </c>
      <c r="M19" s="25" t="s">
        <v>64</v>
      </c>
      <c r="N19" s="25" t="s">
        <v>60</v>
      </c>
      <c r="O19" s="25">
        <v>0</v>
      </c>
      <c r="P19" s="27" t="s">
        <v>85</v>
      </c>
      <c r="Q19" s="53">
        <v>2.17</v>
      </c>
      <c r="R19" s="37">
        <v>2</v>
      </c>
      <c r="S19" s="32" t="s">
        <v>90</v>
      </c>
      <c r="T19" s="32" t="s">
        <v>90</v>
      </c>
      <c r="U19" s="24"/>
      <c r="V19" s="21"/>
      <c r="W19" s="1"/>
      <c r="X19" s="1"/>
      <c r="Y19" s="1"/>
      <c r="Z19" s="1"/>
      <c r="AA19" s="1"/>
      <c r="AX19" s="13"/>
      <c r="AY19" s="13"/>
      <c r="AZ19" s="17"/>
      <c r="BA19" s="11"/>
      <c r="BD19" s="1"/>
      <c r="BE19" s="1"/>
      <c r="BF19" s="1"/>
      <c r="BG19" s="1"/>
      <c r="BH19" s="1"/>
      <c r="BI19" s="1"/>
    </row>
    <row r="20" spans="1:61">
      <c r="A20" s="52"/>
      <c r="B20" s="23" t="s">
        <v>1</v>
      </c>
      <c r="C20" s="23" t="s">
        <v>10</v>
      </c>
      <c r="D20" s="24" t="s">
        <v>60</v>
      </c>
      <c r="E20" s="24">
        <v>0</v>
      </c>
      <c r="F20" s="24" t="s">
        <v>85</v>
      </c>
      <c r="G20" s="43">
        <v>2.4300000000000002</v>
      </c>
      <c r="H20" s="36">
        <v>3</v>
      </c>
      <c r="I20" s="32" t="s">
        <v>90</v>
      </c>
      <c r="J20" s="32" t="s">
        <v>90</v>
      </c>
      <c r="K20" s="52"/>
      <c r="L20" s="25" t="s">
        <v>41</v>
      </c>
      <c r="M20" s="25" t="s">
        <v>61</v>
      </c>
      <c r="N20" s="25" t="s">
        <v>60</v>
      </c>
      <c r="O20" s="25">
        <v>0</v>
      </c>
      <c r="P20" s="27" t="s">
        <v>90</v>
      </c>
      <c r="Q20" s="54">
        <v>0</v>
      </c>
      <c r="R20" s="37">
        <v>0</v>
      </c>
      <c r="S20" s="32" t="s">
        <v>90</v>
      </c>
      <c r="T20" s="32" t="s">
        <v>90</v>
      </c>
      <c r="U20" s="21"/>
      <c r="V20" s="21"/>
      <c r="W20" s="1"/>
      <c r="X20" s="1"/>
      <c r="Y20" s="1"/>
      <c r="Z20" s="1"/>
      <c r="AA20" s="1"/>
      <c r="AX20" s="13"/>
      <c r="AY20" s="13"/>
      <c r="AZ20" s="17"/>
      <c r="BA20" s="11"/>
      <c r="BD20" s="1"/>
      <c r="BE20" s="1"/>
      <c r="BF20" s="1"/>
      <c r="BG20" s="1"/>
      <c r="BH20" s="1"/>
      <c r="BI20" s="1"/>
    </row>
    <row r="21" spans="1:61">
      <c r="A21" s="52"/>
      <c r="B21" s="21" t="s">
        <v>2</v>
      </c>
      <c r="C21" s="21" t="s">
        <v>11</v>
      </c>
      <c r="D21" s="24" t="s">
        <v>93</v>
      </c>
      <c r="E21" s="24">
        <f>120+6</f>
        <v>126</v>
      </c>
      <c r="F21" s="24" t="s">
        <v>85</v>
      </c>
      <c r="G21" s="41">
        <v>0.4</v>
      </c>
      <c r="H21" s="36">
        <v>1</v>
      </c>
      <c r="I21" s="32" t="s">
        <v>85</v>
      </c>
      <c r="J21" s="32" t="s">
        <v>85</v>
      </c>
      <c r="K21" s="52"/>
      <c r="L21" s="25" t="s">
        <v>42</v>
      </c>
      <c r="M21" s="25" t="s">
        <v>65</v>
      </c>
      <c r="N21" s="25" t="s">
        <v>107</v>
      </c>
      <c r="O21" s="25">
        <f>180+55</f>
        <v>235</v>
      </c>
      <c r="P21" s="27" t="s">
        <v>85</v>
      </c>
      <c r="Q21" s="44">
        <v>26.38</v>
      </c>
      <c r="R21" s="37">
        <v>1</v>
      </c>
      <c r="S21" s="32" t="s">
        <v>85</v>
      </c>
      <c r="T21" s="32" t="s">
        <v>85</v>
      </c>
      <c r="U21" s="21"/>
      <c r="V21" s="21"/>
      <c r="W21" s="3"/>
      <c r="X21" s="3"/>
      <c r="Y21" s="3"/>
      <c r="Z21" s="3"/>
      <c r="AA21" s="1"/>
      <c r="AW21" s="5"/>
      <c r="AX21" s="13"/>
      <c r="AY21" s="13"/>
      <c r="AZ21" s="17"/>
      <c r="BA21" s="8"/>
      <c r="BB21" s="6"/>
      <c r="BC21" s="6"/>
      <c r="BD21" s="3"/>
      <c r="BE21" s="3"/>
      <c r="BF21" s="71"/>
      <c r="BG21" s="71"/>
      <c r="BH21" s="1"/>
      <c r="BI21" s="1"/>
    </row>
    <row r="22" spans="1:61">
      <c r="A22" s="52"/>
      <c r="B22" s="21" t="s">
        <v>3</v>
      </c>
      <c r="C22" s="21" t="s">
        <v>14</v>
      </c>
      <c r="D22" s="24" t="s">
        <v>97</v>
      </c>
      <c r="E22" s="24">
        <f>60+45</f>
        <v>105</v>
      </c>
      <c r="F22" s="24" t="s">
        <v>85</v>
      </c>
      <c r="G22" s="44">
        <v>7.37</v>
      </c>
      <c r="H22" s="36">
        <v>1</v>
      </c>
      <c r="I22" s="32" t="s">
        <v>85</v>
      </c>
      <c r="J22" s="32" t="s">
        <v>85</v>
      </c>
      <c r="K22" s="52"/>
      <c r="L22" s="25" t="s">
        <v>43</v>
      </c>
      <c r="M22" s="25" t="s">
        <v>62</v>
      </c>
      <c r="N22" s="25" t="s">
        <v>60</v>
      </c>
      <c r="O22" s="25">
        <v>0</v>
      </c>
      <c r="P22" s="27" t="s">
        <v>85</v>
      </c>
      <c r="Q22" s="44">
        <v>25.98</v>
      </c>
      <c r="R22" s="37">
        <v>1</v>
      </c>
      <c r="S22" s="32" t="s">
        <v>85</v>
      </c>
      <c r="T22" s="32" t="s">
        <v>90</v>
      </c>
      <c r="U22" s="21"/>
      <c r="V22" s="21"/>
      <c r="W22" s="3"/>
      <c r="X22" s="3"/>
      <c r="Y22" s="3"/>
      <c r="Z22" s="3"/>
      <c r="AA22" s="1"/>
      <c r="AW22" s="5"/>
      <c r="AX22" s="13"/>
      <c r="AY22" s="13"/>
      <c r="AZ22" s="17"/>
      <c r="BA22" s="8"/>
      <c r="BB22" s="6"/>
      <c r="BC22" s="6"/>
      <c r="BD22" s="3"/>
      <c r="BE22" s="3"/>
      <c r="BF22" s="71"/>
      <c r="BG22" s="71"/>
      <c r="BH22" s="1"/>
      <c r="BI22" s="1"/>
    </row>
    <row r="23" spans="1:61">
      <c r="A23" s="52"/>
      <c r="B23" s="21" t="s">
        <v>4</v>
      </c>
      <c r="C23" s="21" t="s">
        <v>12</v>
      </c>
      <c r="D23" s="24" t="s">
        <v>101</v>
      </c>
      <c r="E23" s="24">
        <f>60+30</f>
        <v>90</v>
      </c>
      <c r="F23" s="24" t="s">
        <v>85</v>
      </c>
      <c r="G23" s="43">
        <v>4.82</v>
      </c>
      <c r="H23" s="37">
        <v>1</v>
      </c>
      <c r="I23" s="34" t="s">
        <v>85</v>
      </c>
      <c r="J23" s="34" t="s">
        <v>85</v>
      </c>
      <c r="K23" s="52"/>
      <c r="L23" s="25" t="s">
        <v>44</v>
      </c>
      <c r="M23" s="25" t="s">
        <v>63</v>
      </c>
      <c r="N23" s="25" t="s">
        <v>60</v>
      </c>
      <c r="O23" s="25">
        <v>0</v>
      </c>
      <c r="P23" s="27" t="s">
        <v>85</v>
      </c>
      <c r="Q23" s="41">
        <v>0.47</v>
      </c>
      <c r="R23" s="37">
        <v>1</v>
      </c>
      <c r="S23" s="34" t="s">
        <v>90</v>
      </c>
      <c r="T23" s="34" t="s">
        <v>90</v>
      </c>
      <c r="U23" s="21"/>
      <c r="V23" s="21"/>
      <c r="W23" s="15"/>
      <c r="X23" s="15"/>
      <c r="Y23" s="15"/>
      <c r="Z23" s="15"/>
      <c r="AA23" s="1"/>
      <c r="AW23" s="6"/>
      <c r="AX23" s="13"/>
      <c r="AY23" s="13"/>
      <c r="AZ23" s="17"/>
      <c r="BA23" s="19"/>
      <c r="BB23" s="5"/>
      <c r="BC23" s="5"/>
      <c r="BD23" s="2"/>
      <c r="BE23" s="2"/>
      <c r="BF23" s="2"/>
      <c r="BG23" s="2"/>
      <c r="BH23" s="1"/>
      <c r="BI23" s="1"/>
    </row>
    <row r="24" spans="1:61">
      <c r="A24" s="51" t="s">
        <v>81</v>
      </c>
      <c r="B24" s="28" t="s">
        <v>0</v>
      </c>
      <c r="C24" s="28" t="s">
        <v>10</v>
      </c>
      <c r="D24" s="30" t="s">
        <v>86</v>
      </c>
      <c r="E24" s="30">
        <f>120+50</f>
        <v>170</v>
      </c>
      <c r="F24" s="30" t="s">
        <v>85</v>
      </c>
      <c r="G24" s="41">
        <v>0.4</v>
      </c>
      <c r="H24" s="29">
        <v>1</v>
      </c>
      <c r="I24" s="31" t="s">
        <v>85</v>
      </c>
      <c r="J24" s="31" t="s">
        <v>85</v>
      </c>
      <c r="K24" s="51" t="s">
        <v>81</v>
      </c>
      <c r="L24" s="30" t="s">
        <v>40</v>
      </c>
      <c r="M24" s="30" t="s">
        <v>61</v>
      </c>
      <c r="N24" s="30" t="s">
        <v>60</v>
      </c>
      <c r="O24" s="30">
        <v>0</v>
      </c>
      <c r="P24" s="30" t="s">
        <v>85</v>
      </c>
      <c r="Q24" s="53">
        <v>1.3</v>
      </c>
      <c r="R24" s="38">
        <v>1</v>
      </c>
      <c r="S24" s="31" t="s">
        <v>90</v>
      </c>
      <c r="T24" s="31" t="s">
        <v>90</v>
      </c>
      <c r="U24" s="28"/>
      <c r="V24" s="28"/>
      <c r="W24" s="4"/>
      <c r="X24" s="4"/>
      <c r="Y24" s="4"/>
      <c r="Z24" s="4"/>
      <c r="AA24" s="1"/>
      <c r="AW24" s="6"/>
      <c r="AX24" s="13"/>
      <c r="AY24" s="13"/>
      <c r="AZ24" s="17"/>
      <c r="BA24" s="8"/>
      <c r="BB24" s="6"/>
      <c r="BC24" s="6"/>
      <c r="BD24" s="4"/>
      <c r="BE24" s="4"/>
      <c r="BF24" s="70"/>
      <c r="BG24" s="70"/>
      <c r="BH24" s="1"/>
      <c r="BI24" s="1"/>
    </row>
    <row r="25" spans="1:61">
      <c r="A25" s="51"/>
      <c r="B25" s="28" t="s">
        <v>1</v>
      </c>
      <c r="C25" s="28" t="s">
        <v>11</v>
      </c>
      <c r="D25" s="30" t="s">
        <v>60</v>
      </c>
      <c r="E25" s="30">
        <v>0</v>
      </c>
      <c r="F25" s="30" t="s">
        <v>85</v>
      </c>
      <c r="G25" s="43">
        <v>4.6500000000000004</v>
      </c>
      <c r="H25" s="38">
        <v>1</v>
      </c>
      <c r="I25" s="35" t="s">
        <v>90</v>
      </c>
      <c r="J25" s="35" t="s">
        <v>90</v>
      </c>
      <c r="K25" s="51"/>
      <c r="L25" s="30" t="s">
        <v>41</v>
      </c>
      <c r="M25" s="30" t="s">
        <v>65</v>
      </c>
      <c r="N25" s="30" t="s">
        <v>105</v>
      </c>
      <c r="O25" s="30">
        <f>60+53</f>
        <v>113</v>
      </c>
      <c r="P25" s="30" t="s">
        <v>85</v>
      </c>
      <c r="Q25" s="53">
        <v>2.0499999999999998</v>
      </c>
      <c r="R25" s="38">
        <v>1</v>
      </c>
      <c r="S25" s="35" t="s">
        <v>85</v>
      </c>
      <c r="T25" s="35" t="s">
        <v>85</v>
      </c>
      <c r="U25" s="28"/>
      <c r="V25" s="28"/>
      <c r="W25" s="15"/>
      <c r="X25" s="15"/>
      <c r="Y25" s="15"/>
      <c r="Z25" s="15"/>
      <c r="AA25" s="1"/>
      <c r="AW25" s="6"/>
      <c r="AX25" s="13"/>
      <c r="AY25" s="13"/>
      <c r="AZ25" s="17"/>
      <c r="BA25" s="19"/>
      <c r="BB25" s="5"/>
      <c r="BC25" s="5"/>
      <c r="BD25" s="2"/>
      <c r="BE25" s="2"/>
      <c r="BF25" s="2"/>
      <c r="BG25" s="2"/>
      <c r="BH25" s="1"/>
      <c r="BI25" s="1"/>
    </row>
    <row r="26" spans="1:61">
      <c r="A26" s="51"/>
      <c r="B26" s="28" t="s">
        <v>2</v>
      </c>
      <c r="C26" s="28" t="s">
        <v>14</v>
      </c>
      <c r="D26" s="30" t="s">
        <v>94</v>
      </c>
      <c r="E26" s="30">
        <f>60+40</f>
        <v>100</v>
      </c>
      <c r="F26" s="30" t="s">
        <v>85</v>
      </c>
      <c r="G26" s="43">
        <v>1.22</v>
      </c>
      <c r="H26" s="38">
        <v>1</v>
      </c>
      <c r="I26" s="35" t="s">
        <v>85</v>
      </c>
      <c r="J26" s="35" t="s">
        <v>85</v>
      </c>
      <c r="K26" s="51"/>
      <c r="L26" s="30" t="s">
        <v>42</v>
      </c>
      <c r="M26" s="30" t="s">
        <v>62</v>
      </c>
      <c r="N26" s="30" t="s">
        <v>108</v>
      </c>
      <c r="O26" s="30">
        <f>180+20</f>
        <v>200</v>
      </c>
      <c r="P26" s="30" t="s">
        <v>85</v>
      </c>
      <c r="Q26" s="41">
        <v>0.56999999999999995</v>
      </c>
      <c r="R26" s="38">
        <v>1</v>
      </c>
      <c r="S26" s="35" t="s">
        <v>85</v>
      </c>
      <c r="T26" s="35" t="s">
        <v>85</v>
      </c>
      <c r="U26" s="28"/>
      <c r="V26" s="28"/>
      <c r="W26" s="4"/>
      <c r="X26" s="4"/>
      <c r="Y26" s="4"/>
      <c r="Z26" s="4"/>
      <c r="AA26" s="1"/>
      <c r="AW26" s="6"/>
      <c r="AX26" s="13"/>
      <c r="AY26" s="13"/>
      <c r="AZ26" s="17"/>
      <c r="BA26" s="8"/>
      <c r="BB26" s="6"/>
      <c r="BC26" s="6"/>
      <c r="BD26" s="4"/>
      <c r="BE26" s="4"/>
      <c r="BF26" s="70"/>
      <c r="BG26" s="70"/>
      <c r="BH26" s="1"/>
      <c r="BI26" s="1"/>
    </row>
    <row r="27" spans="1:61">
      <c r="A27" s="51"/>
      <c r="B27" s="28" t="s">
        <v>3</v>
      </c>
      <c r="C27" s="28" t="s">
        <v>12</v>
      </c>
      <c r="D27" s="30" t="s">
        <v>60</v>
      </c>
      <c r="E27" s="30">
        <v>0</v>
      </c>
      <c r="F27" s="30" t="s">
        <v>90</v>
      </c>
      <c r="G27" s="42">
        <v>0</v>
      </c>
      <c r="H27" s="38">
        <v>0</v>
      </c>
      <c r="I27" s="35" t="s">
        <v>90</v>
      </c>
      <c r="J27" s="35" t="s">
        <v>90</v>
      </c>
      <c r="K27" s="51"/>
      <c r="L27" s="30" t="s">
        <v>43</v>
      </c>
      <c r="M27" s="30" t="s">
        <v>63</v>
      </c>
      <c r="N27" s="30" t="s">
        <v>60</v>
      </c>
      <c r="O27" s="30">
        <v>0</v>
      </c>
      <c r="P27" s="30" t="s">
        <v>85</v>
      </c>
      <c r="Q27" s="53">
        <v>2.98</v>
      </c>
      <c r="R27" s="38">
        <v>1</v>
      </c>
      <c r="S27" s="35" t="s">
        <v>90</v>
      </c>
      <c r="T27" s="35" t="s">
        <v>90</v>
      </c>
      <c r="U27" s="28"/>
      <c r="V27" s="28"/>
      <c r="W27" s="15"/>
      <c r="X27" s="15"/>
      <c r="Y27" s="15"/>
      <c r="Z27" s="15"/>
      <c r="AA27" s="1"/>
      <c r="AW27" s="6"/>
      <c r="AX27" s="13"/>
      <c r="AY27" s="13"/>
      <c r="AZ27" s="17"/>
      <c r="BA27" s="19"/>
      <c r="BB27" s="5"/>
      <c r="BC27" s="5"/>
      <c r="BD27" s="2"/>
      <c r="BE27" s="2"/>
      <c r="BF27" s="2"/>
      <c r="BG27" s="2"/>
      <c r="BH27" s="1"/>
      <c r="BI27" s="1"/>
    </row>
    <row r="28" spans="1:61">
      <c r="A28" s="51"/>
      <c r="B28" s="28" t="s">
        <v>4</v>
      </c>
      <c r="C28" s="28" t="s">
        <v>13</v>
      </c>
      <c r="D28" s="30" t="s">
        <v>102</v>
      </c>
      <c r="E28" s="30">
        <f>60+12</f>
        <v>72</v>
      </c>
      <c r="F28" s="30" t="s">
        <v>85</v>
      </c>
      <c r="G28" s="44">
        <v>5.2</v>
      </c>
      <c r="H28" s="29">
        <v>1</v>
      </c>
      <c r="I28" s="31" t="s">
        <v>85</v>
      </c>
      <c r="J28" s="31" t="s">
        <v>85</v>
      </c>
      <c r="K28" s="51"/>
      <c r="L28" s="30" t="s">
        <v>44</v>
      </c>
      <c r="M28" s="30" t="s">
        <v>64</v>
      </c>
      <c r="N28" s="30" t="s">
        <v>60</v>
      </c>
      <c r="O28" s="30">
        <v>0</v>
      </c>
      <c r="P28" s="30" t="s">
        <v>85</v>
      </c>
      <c r="Q28" s="44">
        <v>13.78</v>
      </c>
      <c r="R28" s="38">
        <v>1</v>
      </c>
      <c r="S28" s="31" t="s">
        <v>85</v>
      </c>
      <c r="T28" s="31" t="s">
        <v>90</v>
      </c>
      <c r="U28" s="28"/>
      <c r="V28" s="28"/>
      <c r="W28" s="4"/>
      <c r="X28" s="4"/>
      <c r="Y28" s="4"/>
      <c r="Z28" s="4"/>
      <c r="AA28" s="1"/>
      <c r="AW28" s="6"/>
      <c r="AX28" s="13"/>
      <c r="AY28" s="13"/>
      <c r="AZ28" s="17"/>
      <c r="BA28" s="8"/>
      <c r="BB28" s="6"/>
      <c r="BC28" s="6"/>
      <c r="BD28" s="4"/>
      <c r="BE28" s="4"/>
      <c r="BF28" s="70"/>
      <c r="BG28" s="70"/>
      <c r="BH28" s="1"/>
      <c r="BI28" s="1"/>
    </row>
    <row r="29" spans="1:61">
      <c r="A29" s="47" t="s">
        <v>172</v>
      </c>
      <c r="B29" s="21" t="s">
        <v>5</v>
      </c>
      <c r="C29" s="21" t="s">
        <v>17</v>
      </c>
      <c r="D29" s="25" t="s">
        <v>112</v>
      </c>
      <c r="E29" s="25">
        <f>120+5</f>
        <v>125</v>
      </c>
      <c r="F29" s="27" t="s">
        <v>85</v>
      </c>
      <c r="G29" s="43">
        <v>2.0499999999999998</v>
      </c>
      <c r="H29" s="36">
        <v>1</v>
      </c>
      <c r="I29" s="32" t="s">
        <v>85</v>
      </c>
      <c r="J29" s="32" t="s">
        <v>85</v>
      </c>
      <c r="K29" s="47" t="s">
        <v>172</v>
      </c>
      <c r="L29" s="25" t="s">
        <v>45</v>
      </c>
      <c r="M29" s="25" t="s">
        <v>67</v>
      </c>
      <c r="N29" s="25" t="s">
        <v>122</v>
      </c>
      <c r="O29" s="25">
        <f>60+46</f>
        <v>106</v>
      </c>
      <c r="P29" s="27" t="s">
        <v>85</v>
      </c>
      <c r="Q29" s="44">
        <v>17.57</v>
      </c>
      <c r="R29" s="37">
        <v>1</v>
      </c>
      <c r="S29" s="32" t="s">
        <v>85</v>
      </c>
      <c r="T29" s="32" t="s">
        <v>85</v>
      </c>
      <c r="U29" s="21"/>
      <c r="V29" s="21"/>
      <c r="W29" s="15"/>
      <c r="X29" s="15"/>
      <c r="Y29" s="15"/>
      <c r="Z29" s="15"/>
      <c r="AA29" s="1"/>
      <c r="AW29" s="6"/>
      <c r="AX29" s="13"/>
      <c r="AY29" s="13"/>
      <c r="AZ29" s="17"/>
      <c r="BA29" s="19"/>
      <c r="BB29" s="5"/>
      <c r="BC29" s="5"/>
      <c r="BD29" s="2"/>
      <c r="BE29" s="2"/>
      <c r="BF29" s="2"/>
      <c r="BG29" s="2"/>
      <c r="BH29" s="1"/>
      <c r="BI29" s="1"/>
    </row>
    <row r="30" spans="1:61">
      <c r="A30" s="48"/>
      <c r="B30" s="21" t="s">
        <v>6</v>
      </c>
      <c r="C30" s="21" t="s">
        <v>18</v>
      </c>
      <c r="D30" s="25" t="s">
        <v>114</v>
      </c>
      <c r="E30" s="25">
        <f>180+26</f>
        <v>206</v>
      </c>
      <c r="F30" s="27" t="s">
        <v>85</v>
      </c>
      <c r="G30" s="44">
        <v>9.8699999999999992</v>
      </c>
      <c r="H30" s="37">
        <v>1</v>
      </c>
      <c r="I30" s="34" t="s">
        <v>85</v>
      </c>
      <c r="J30" s="34" t="s">
        <v>85</v>
      </c>
      <c r="K30" s="48"/>
      <c r="L30" s="25" t="s">
        <v>46</v>
      </c>
      <c r="M30" s="25" t="s">
        <v>68</v>
      </c>
      <c r="N30" s="25" t="s">
        <v>119</v>
      </c>
      <c r="O30" s="25">
        <f>60+47</f>
        <v>107</v>
      </c>
      <c r="P30" s="27" t="s">
        <v>85</v>
      </c>
      <c r="Q30" s="44">
        <v>16.78</v>
      </c>
      <c r="R30" s="37">
        <v>1</v>
      </c>
      <c r="S30" s="34" t="s">
        <v>85</v>
      </c>
      <c r="T30" s="34" t="s">
        <v>85</v>
      </c>
      <c r="U30" s="21"/>
      <c r="V30" s="21"/>
      <c r="W30" s="4"/>
      <c r="X30" s="4"/>
      <c r="Y30" s="4"/>
      <c r="Z30" s="4"/>
      <c r="AA30" s="1"/>
      <c r="AW30" s="6"/>
      <c r="AX30" s="13"/>
      <c r="AY30" s="13"/>
      <c r="AZ30" s="17"/>
      <c r="BA30" s="8"/>
      <c r="BB30" s="6"/>
      <c r="BC30" s="6"/>
      <c r="BD30" s="4"/>
      <c r="BE30" s="4"/>
      <c r="BF30" s="70"/>
      <c r="BG30" s="70"/>
      <c r="BH30" s="1"/>
      <c r="BI30" s="1"/>
    </row>
    <row r="31" spans="1:61">
      <c r="A31" s="48"/>
      <c r="B31" s="21" t="s">
        <v>7</v>
      </c>
      <c r="C31" s="21" t="s">
        <v>19</v>
      </c>
      <c r="D31" s="25" t="s">
        <v>60</v>
      </c>
      <c r="E31" s="25">
        <v>0</v>
      </c>
      <c r="F31" s="27" t="s">
        <v>85</v>
      </c>
      <c r="G31" s="44">
        <v>17.170000000000002</v>
      </c>
      <c r="H31" s="36">
        <v>1</v>
      </c>
      <c r="I31" s="32" t="s">
        <v>85</v>
      </c>
      <c r="J31" s="32" t="s">
        <v>90</v>
      </c>
      <c r="K31" s="48"/>
      <c r="L31" s="25" t="s">
        <v>47</v>
      </c>
      <c r="M31" s="25" t="s">
        <v>69</v>
      </c>
      <c r="N31" s="25" t="s">
        <v>126</v>
      </c>
      <c r="O31" s="25">
        <f>60+48</f>
        <v>108</v>
      </c>
      <c r="P31" s="27" t="s">
        <v>85</v>
      </c>
      <c r="Q31" s="44">
        <v>13.6</v>
      </c>
      <c r="R31" s="37">
        <v>1</v>
      </c>
      <c r="S31" s="32" t="s">
        <v>85</v>
      </c>
      <c r="T31" s="32" t="s">
        <v>85</v>
      </c>
      <c r="U31" s="21"/>
      <c r="V31" s="21"/>
      <c r="W31" s="15"/>
      <c r="X31" s="15"/>
      <c r="Y31" s="15"/>
      <c r="Z31" s="15"/>
      <c r="AA31" s="1"/>
      <c r="AW31" s="6"/>
      <c r="AX31" s="13"/>
      <c r="AY31" s="13"/>
      <c r="AZ31" s="17"/>
      <c r="BA31" s="19"/>
      <c r="BB31" s="5"/>
      <c r="BC31" s="5"/>
      <c r="BD31" s="2"/>
      <c r="BE31" s="2"/>
      <c r="BF31" s="2"/>
      <c r="BG31" s="2"/>
      <c r="BH31" s="1"/>
      <c r="BI31" s="1"/>
    </row>
    <row r="32" spans="1:61">
      <c r="A32" s="48"/>
      <c r="B32" s="21" t="s">
        <v>8</v>
      </c>
      <c r="C32" s="23" t="s">
        <v>16</v>
      </c>
      <c r="D32" s="25" t="s">
        <v>60</v>
      </c>
      <c r="E32" s="25">
        <v>0</v>
      </c>
      <c r="F32" s="27" t="s">
        <v>85</v>
      </c>
      <c r="G32" s="44">
        <v>23.15</v>
      </c>
      <c r="H32" s="37">
        <v>1</v>
      </c>
      <c r="I32" s="34" t="s">
        <v>85</v>
      </c>
      <c r="J32" s="34" t="s">
        <v>90</v>
      </c>
      <c r="K32" s="48"/>
      <c r="L32" s="25" t="s">
        <v>48</v>
      </c>
      <c r="M32" s="25" t="s">
        <v>70</v>
      </c>
      <c r="N32" s="25" t="s">
        <v>60</v>
      </c>
      <c r="O32" s="25">
        <v>0</v>
      </c>
      <c r="P32" s="27" t="s">
        <v>85</v>
      </c>
      <c r="Q32" s="44">
        <v>6.15</v>
      </c>
      <c r="R32" s="37">
        <v>1</v>
      </c>
      <c r="S32" s="34" t="s">
        <v>90</v>
      </c>
      <c r="T32" s="34" t="s">
        <v>90</v>
      </c>
      <c r="U32" s="21"/>
      <c r="V32" s="21"/>
      <c r="W32" s="4"/>
      <c r="X32" s="4"/>
      <c r="Y32" s="4"/>
      <c r="Z32" s="4"/>
      <c r="AA32" s="1"/>
      <c r="AW32" s="6"/>
      <c r="AX32" s="13"/>
      <c r="AY32" s="13"/>
      <c r="AZ32" s="17"/>
      <c r="BA32" s="8"/>
      <c r="BB32" s="6"/>
      <c r="BC32" s="6"/>
      <c r="BD32" s="4"/>
      <c r="BE32" s="4"/>
      <c r="BF32" s="70"/>
      <c r="BG32" s="70"/>
      <c r="BH32" s="1"/>
      <c r="BI32" s="1"/>
    </row>
    <row r="33" spans="1:61">
      <c r="A33" s="48"/>
      <c r="B33" s="23" t="s">
        <v>9</v>
      </c>
      <c r="C33" s="23" t="s">
        <v>15</v>
      </c>
      <c r="D33" s="25" t="s">
        <v>118</v>
      </c>
      <c r="E33" s="25">
        <f>(4*60)+7</f>
        <v>247</v>
      </c>
      <c r="F33" s="27" t="s">
        <v>85</v>
      </c>
      <c r="G33" s="44">
        <v>9.5</v>
      </c>
      <c r="H33" s="37">
        <v>1</v>
      </c>
      <c r="I33" s="34" t="s">
        <v>85</v>
      </c>
      <c r="J33" s="34" t="s">
        <v>85</v>
      </c>
      <c r="K33" s="48"/>
      <c r="L33" s="25" t="s">
        <v>49</v>
      </c>
      <c r="M33" s="25" t="s">
        <v>66</v>
      </c>
      <c r="N33" s="25" t="s">
        <v>94</v>
      </c>
      <c r="O33" s="25">
        <f>60+40</f>
        <v>100</v>
      </c>
      <c r="P33" s="27" t="s">
        <v>85</v>
      </c>
      <c r="Q33" s="44">
        <v>14.18</v>
      </c>
      <c r="R33" s="37">
        <v>1</v>
      </c>
      <c r="S33" s="34" t="s">
        <v>85</v>
      </c>
      <c r="T33" s="34" t="s">
        <v>85</v>
      </c>
      <c r="U33" s="21"/>
      <c r="V33" s="21"/>
      <c r="W33" s="1"/>
      <c r="X33" s="1"/>
      <c r="Y33" s="1"/>
      <c r="Z33" s="1"/>
      <c r="AA33" s="1"/>
      <c r="AW33" s="7"/>
      <c r="AX33" s="13"/>
      <c r="AY33" s="13"/>
      <c r="AZ33" s="13"/>
      <c r="BA33" s="11"/>
      <c r="BB33" s="7"/>
      <c r="BC33" s="7"/>
      <c r="BD33" s="1"/>
      <c r="BE33" s="1"/>
      <c r="BF33" s="1"/>
      <c r="BG33" s="1"/>
      <c r="BH33" s="1"/>
      <c r="BI33" s="1"/>
    </row>
    <row r="34" spans="1:61">
      <c r="A34" s="49" t="s">
        <v>82</v>
      </c>
      <c r="B34" s="28" t="s">
        <v>5</v>
      </c>
      <c r="C34" s="28" t="s">
        <v>18</v>
      </c>
      <c r="D34" s="30" t="s">
        <v>113</v>
      </c>
      <c r="E34" s="30">
        <f>60+17</f>
        <v>77</v>
      </c>
      <c r="F34" s="30" t="s">
        <v>85</v>
      </c>
      <c r="G34" s="42">
        <v>0</v>
      </c>
      <c r="H34" s="38">
        <v>1</v>
      </c>
      <c r="I34" s="35" t="s">
        <v>85</v>
      </c>
      <c r="J34" s="35" t="s">
        <v>85</v>
      </c>
      <c r="K34" s="49" t="s">
        <v>82</v>
      </c>
      <c r="L34" s="30" t="s">
        <v>45</v>
      </c>
      <c r="M34" s="30" t="s">
        <v>68</v>
      </c>
      <c r="N34" s="30" t="s">
        <v>60</v>
      </c>
      <c r="O34" s="30">
        <v>0</v>
      </c>
      <c r="P34" s="30" t="s">
        <v>90</v>
      </c>
      <c r="Q34" s="54">
        <v>0</v>
      </c>
      <c r="R34" s="38">
        <v>0</v>
      </c>
      <c r="S34" s="35" t="s">
        <v>90</v>
      </c>
      <c r="T34" s="35" t="s">
        <v>90</v>
      </c>
      <c r="U34" s="28"/>
      <c r="V34" s="28"/>
      <c r="W34" s="1"/>
      <c r="X34" s="1"/>
      <c r="Y34" s="1"/>
      <c r="Z34" s="1"/>
      <c r="AA34" s="1"/>
      <c r="AW34" s="7"/>
      <c r="AX34" s="13"/>
      <c r="AY34" s="13"/>
      <c r="AZ34" s="13"/>
      <c r="BA34" s="11"/>
      <c r="BB34" s="7"/>
      <c r="BC34" s="7"/>
      <c r="BD34" s="1"/>
      <c r="BE34" s="1"/>
      <c r="BF34" s="1"/>
      <c r="BG34" s="1"/>
      <c r="BH34" s="1"/>
      <c r="BI34" s="1"/>
    </row>
    <row r="35" spans="1:61">
      <c r="A35" s="49"/>
      <c r="B35" s="28" t="s">
        <v>6</v>
      </c>
      <c r="C35" s="28" t="s">
        <v>19</v>
      </c>
      <c r="D35" s="30" t="s">
        <v>115</v>
      </c>
      <c r="E35" s="30">
        <f>(4*60)+49</f>
        <v>289</v>
      </c>
      <c r="F35" s="30" t="s">
        <v>85</v>
      </c>
      <c r="G35" s="44">
        <v>7.25</v>
      </c>
      <c r="H35" s="29">
        <v>1</v>
      </c>
      <c r="I35" s="31" t="s">
        <v>85</v>
      </c>
      <c r="J35" s="31" t="s">
        <v>85</v>
      </c>
      <c r="K35" s="49"/>
      <c r="L35" s="30" t="s">
        <v>46</v>
      </c>
      <c r="M35" s="30" t="s">
        <v>69</v>
      </c>
      <c r="N35" s="30" t="s">
        <v>96</v>
      </c>
      <c r="O35" s="30">
        <f>50+50</f>
        <v>100</v>
      </c>
      <c r="P35" s="30" t="s">
        <v>85</v>
      </c>
      <c r="Q35" s="53">
        <v>4.28</v>
      </c>
      <c r="R35" s="38">
        <v>1</v>
      </c>
      <c r="S35" s="31" t="s">
        <v>85</v>
      </c>
      <c r="T35" s="31" t="s">
        <v>85</v>
      </c>
      <c r="U35" s="28"/>
      <c r="V35" s="28"/>
      <c r="W35" s="1"/>
      <c r="X35" s="1"/>
      <c r="Y35" s="1"/>
      <c r="Z35" s="1"/>
      <c r="AA35" s="1"/>
      <c r="AW35" s="7"/>
      <c r="AX35" s="13"/>
      <c r="AY35" s="13"/>
      <c r="AZ35" s="13"/>
      <c r="BA35" s="11"/>
      <c r="BB35" s="7"/>
      <c r="BC35" s="7"/>
      <c r="BD35" s="1"/>
      <c r="BE35" s="1"/>
      <c r="BF35" s="1"/>
      <c r="BG35" s="1"/>
      <c r="BH35" s="1"/>
      <c r="BI35" s="1"/>
    </row>
    <row r="36" spans="1:61">
      <c r="A36" s="49"/>
      <c r="B36" s="28" t="s">
        <v>7</v>
      </c>
      <c r="C36" s="28" t="s">
        <v>16</v>
      </c>
      <c r="D36" s="30" t="s">
        <v>109</v>
      </c>
      <c r="E36" s="30">
        <f>60+58</f>
        <v>118</v>
      </c>
      <c r="F36" s="30" t="s">
        <v>85</v>
      </c>
      <c r="G36" s="44">
        <v>22.47</v>
      </c>
      <c r="H36" s="29">
        <v>1</v>
      </c>
      <c r="I36" s="31" t="s">
        <v>85</v>
      </c>
      <c r="J36" s="31" t="s">
        <v>85</v>
      </c>
      <c r="K36" s="49"/>
      <c r="L36" s="30" t="s">
        <v>47</v>
      </c>
      <c r="M36" s="30" t="s">
        <v>70</v>
      </c>
      <c r="N36" s="30" t="s">
        <v>91</v>
      </c>
      <c r="O36" s="30">
        <f>60+19</f>
        <v>79</v>
      </c>
      <c r="P36" s="30" t="s">
        <v>85</v>
      </c>
      <c r="Q36" s="53">
        <v>3.97</v>
      </c>
      <c r="R36" s="38">
        <v>1</v>
      </c>
      <c r="S36" s="31" t="s">
        <v>85</v>
      </c>
      <c r="T36" s="31" t="s">
        <v>85</v>
      </c>
      <c r="U36" s="28"/>
      <c r="V36" s="28"/>
      <c r="W36" s="1"/>
      <c r="X36" s="1"/>
      <c r="Y36" s="1"/>
      <c r="Z36" s="1"/>
      <c r="AA36" s="1"/>
      <c r="AW36" s="7"/>
      <c r="AX36" s="13"/>
      <c r="AY36" s="13"/>
      <c r="AZ36" s="17"/>
      <c r="BA36" s="11"/>
      <c r="BB36" s="7"/>
      <c r="BC36" s="7"/>
      <c r="BD36" s="1"/>
      <c r="BE36" s="1"/>
      <c r="BF36" s="1"/>
      <c r="BG36" s="1"/>
      <c r="BH36" s="1"/>
      <c r="BI36" s="1"/>
    </row>
    <row r="37" spans="1:61">
      <c r="A37" s="49"/>
      <c r="B37" s="28" t="s">
        <v>8</v>
      </c>
      <c r="C37" s="28" t="s">
        <v>15</v>
      </c>
      <c r="D37" s="30" t="s">
        <v>116</v>
      </c>
      <c r="E37" s="30">
        <f>60+49</f>
        <v>109</v>
      </c>
      <c r="F37" s="30" t="s">
        <v>85</v>
      </c>
      <c r="G37" s="43">
        <v>4.93</v>
      </c>
      <c r="H37" s="38">
        <v>1</v>
      </c>
      <c r="I37" s="35" t="s">
        <v>85</v>
      </c>
      <c r="J37" s="35" t="s">
        <v>85</v>
      </c>
      <c r="K37" s="49"/>
      <c r="L37" s="30" t="s">
        <v>48</v>
      </c>
      <c r="M37" s="30" t="s">
        <v>66</v>
      </c>
      <c r="N37" s="30" t="s">
        <v>127</v>
      </c>
      <c r="O37" s="30">
        <f>60+57</f>
        <v>117</v>
      </c>
      <c r="P37" s="30" t="s">
        <v>85</v>
      </c>
      <c r="Q37" s="53">
        <v>3.25</v>
      </c>
      <c r="R37" s="38">
        <v>1</v>
      </c>
      <c r="S37" s="35" t="s">
        <v>85</v>
      </c>
      <c r="T37" s="35" t="s">
        <v>85</v>
      </c>
      <c r="U37" s="28"/>
      <c r="V37" s="28"/>
      <c r="W37" s="1"/>
      <c r="X37" s="1"/>
      <c r="Y37" s="1"/>
      <c r="Z37" s="1"/>
      <c r="AA37" s="1"/>
      <c r="AW37" s="7"/>
      <c r="AX37" s="13"/>
      <c r="AY37" s="18"/>
      <c r="AZ37" s="17"/>
      <c r="BA37" s="11"/>
      <c r="BB37" s="7"/>
      <c r="BC37" s="7"/>
      <c r="BD37" s="1"/>
      <c r="BE37" s="1"/>
      <c r="BF37" s="1"/>
      <c r="BG37" s="1"/>
      <c r="BH37" s="1"/>
      <c r="BI37" s="1"/>
    </row>
    <row r="38" spans="1:61">
      <c r="A38" s="49"/>
      <c r="B38" s="28" t="s">
        <v>9</v>
      </c>
      <c r="C38" s="28" t="s">
        <v>17</v>
      </c>
      <c r="D38" s="30" t="s">
        <v>119</v>
      </c>
      <c r="E38" s="30">
        <f>60+47</f>
        <v>107</v>
      </c>
      <c r="F38" s="30" t="s">
        <v>85</v>
      </c>
      <c r="G38" s="44">
        <v>7.37</v>
      </c>
      <c r="H38" s="29">
        <v>1</v>
      </c>
      <c r="I38" s="31" t="s">
        <v>85</v>
      </c>
      <c r="J38" s="31" t="s">
        <v>85</v>
      </c>
      <c r="K38" s="49"/>
      <c r="L38" s="30" t="s">
        <v>49</v>
      </c>
      <c r="M38" s="30" t="s">
        <v>67</v>
      </c>
      <c r="N38" s="30" t="s">
        <v>60</v>
      </c>
      <c r="O38" s="30">
        <v>0</v>
      </c>
      <c r="P38" s="30" t="s">
        <v>85</v>
      </c>
      <c r="Q38" s="44">
        <v>12</v>
      </c>
      <c r="R38" s="38">
        <v>2</v>
      </c>
      <c r="S38" s="31" t="s">
        <v>85</v>
      </c>
      <c r="T38" s="31" t="s">
        <v>90</v>
      </c>
      <c r="U38" s="28"/>
      <c r="V38" s="28"/>
      <c r="W38" s="3"/>
      <c r="X38" s="3"/>
      <c r="Y38" s="3"/>
      <c r="Z38" s="3"/>
      <c r="AA38" s="1"/>
      <c r="AW38" s="5"/>
      <c r="AX38" s="13"/>
      <c r="AY38" s="18"/>
      <c r="AZ38" s="17"/>
      <c r="BA38" s="8"/>
      <c r="BB38" s="6"/>
      <c r="BC38" s="6"/>
      <c r="BD38" s="3"/>
      <c r="BE38" s="3"/>
      <c r="BF38" s="71"/>
      <c r="BG38" s="71"/>
      <c r="BH38" s="1"/>
      <c r="BI38" s="1"/>
    </row>
    <row r="39" spans="1:61">
      <c r="A39" s="50" t="s">
        <v>83</v>
      </c>
      <c r="B39" s="21" t="s">
        <v>5</v>
      </c>
      <c r="C39" s="21" t="s">
        <v>19</v>
      </c>
      <c r="D39" s="25" t="s">
        <v>95</v>
      </c>
      <c r="E39" s="25">
        <f>60+37</f>
        <v>97</v>
      </c>
      <c r="F39" s="27" t="s">
        <v>85</v>
      </c>
      <c r="G39" s="44">
        <v>6</v>
      </c>
      <c r="H39" s="36">
        <v>2</v>
      </c>
      <c r="I39" s="32" t="s">
        <v>85</v>
      </c>
      <c r="J39" s="32" t="s">
        <v>85</v>
      </c>
      <c r="K39" s="50" t="s">
        <v>83</v>
      </c>
      <c r="L39" s="25" t="s">
        <v>45</v>
      </c>
      <c r="M39" s="25" t="s">
        <v>69</v>
      </c>
      <c r="N39" s="25" t="s">
        <v>123</v>
      </c>
      <c r="O39" s="25">
        <f>120+1</f>
        <v>121</v>
      </c>
      <c r="P39" s="27" t="s">
        <v>85</v>
      </c>
      <c r="Q39" s="44">
        <v>6.78</v>
      </c>
      <c r="R39" s="37">
        <v>1</v>
      </c>
      <c r="S39" s="32" t="s">
        <v>85</v>
      </c>
      <c r="T39" s="32" t="s">
        <v>85</v>
      </c>
      <c r="U39" s="21"/>
      <c r="V39" s="21"/>
      <c r="W39" s="3"/>
      <c r="X39" s="3"/>
      <c r="Y39" s="3"/>
      <c r="Z39" s="3"/>
      <c r="AA39" s="1"/>
      <c r="AW39" s="5"/>
      <c r="AX39" s="18"/>
      <c r="AY39" s="18"/>
      <c r="AZ39" s="17"/>
      <c r="BA39" s="8"/>
      <c r="BB39" s="6"/>
      <c r="BC39" s="6"/>
      <c r="BD39" s="3"/>
      <c r="BE39" s="3"/>
      <c r="BF39" s="71"/>
      <c r="BG39" s="71"/>
      <c r="BH39" s="1"/>
      <c r="BI39" s="1"/>
    </row>
    <row r="40" spans="1:61">
      <c r="A40" s="50"/>
      <c r="B40" s="21" t="s">
        <v>6</v>
      </c>
      <c r="C40" s="23" t="s">
        <v>16</v>
      </c>
      <c r="D40" s="25" t="s">
        <v>116</v>
      </c>
      <c r="E40" s="25">
        <f>60+49</f>
        <v>109</v>
      </c>
      <c r="F40" s="27" t="s">
        <v>85</v>
      </c>
      <c r="G40" s="43">
        <v>3.13</v>
      </c>
      <c r="H40" s="36">
        <v>1</v>
      </c>
      <c r="I40" s="32" t="s">
        <v>85</v>
      </c>
      <c r="J40" s="32" t="s">
        <v>85</v>
      </c>
      <c r="K40" s="50"/>
      <c r="L40" s="25" t="s">
        <v>46</v>
      </c>
      <c r="M40" s="25" t="s">
        <v>70</v>
      </c>
      <c r="N40" s="25" t="s">
        <v>60</v>
      </c>
      <c r="O40" s="25">
        <v>0</v>
      </c>
      <c r="P40" s="27" t="s">
        <v>90</v>
      </c>
      <c r="Q40" s="54">
        <v>0</v>
      </c>
      <c r="R40" s="37">
        <v>0</v>
      </c>
      <c r="S40" s="32" t="s">
        <v>90</v>
      </c>
      <c r="T40" s="32" t="s">
        <v>90</v>
      </c>
      <c r="U40" s="21"/>
      <c r="V40" s="21"/>
      <c r="W40" s="15"/>
      <c r="X40" s="15"/>
      <c r="Y40" s="15"/>
      <c r="Z40" s="15"/>
      <c r="AA40" s="1"/>
      <c r="AW40" s="6"/>
      <c r="AX40" s="18"/>
      <c r="AY40" s="18"/>
      <c r="AZ40" s="17"/>
      <c r="BA40" s="19"/>
      <c r="BB40" s="5"/>
      <c r="BC40" s="5"/>
      <c r="BD40" s="2"/>
      <c r="BE40" s="2"/>
      <c r="BF40" s="2"/>
      <c r="BG40" s="2"/>
      <c r="BH40" s="1"/>
      <c r="BI40" s="1"/>
    </row>
    <row r="41" spans="1:61">
      <c r="A41" s="50"/>
      <c r="B41" s="21" t="s">
        <v>7</v>
      </c>
      <c r="C41" s="21" t="s">
        <v>15</v>
      </c>
      <c r="D41" s="25" t="s">
        <v>60</v>
      </c>
      <c r="E41" s="25">
        <v>0</v>
      </c>
      <c r="F41" s="27" t="s">
        <v>90</v>
      </c>
      <c r="G41" s="42">
        <v>0</v>
      </c>
      <c r="H41" s="36">
        <v>0</v>
      </c>
      <c r="I41" s="32" t="s">
        <v>90</v>
      </c>
      <c r="J41" s="32" t="s">
        <v>90</v>
      </c>
      <c r="K41" s="50"/>
      <c r="L41" s="25" t="s">
        <v>47</v>
      </c>
      <c r="M41" s="25" t="s">
        <v>66</v>
      </c>
      <c r="N41" s="25" t="s">
        <v>125</v>
      </c>
      <c r="O41" s="25">
        <f>60+23</f>
        <v>83</v>
      </c>
      <c r="P41" s="27" t="s">
        <v>85</v>
      </c>
      <c r="Q41" s="44">
        <v>9.48</v>
      </c>
      <c r="R41" s="37">
        <v>1</v>
      </c>
      <c r="S41" s="32" t="s">
        <v>85</v>
      </c>
      <c r="T41" s="32" t="s">
        <v>85</v>
      </c>
      <c r="U41" s="21"/>
      <c r="V41" s="21"/>
      <c r="W41" s="4"/>
      <c r="X41" s="4"/>
      <c r="Y41" s="4"/>
      <c r="Z41" s="4"/>
      <c r="AA41" s="1"/>
      <c r="AW41" s="6"/>
      <c r="AX41" s="18"/>
      <c r="AY41" s="18"/>
      <c r="AZ41" s="17"/>
      <c r="BA41" s="8"/>
      <c r="BB41" s="6"/>
      <c r="BC41" s="6"/>
      <c r="BD41" s="4"/>
      <c r="BE41" s="4"/>
      <c r="BF41" s="70"/>
      <c r="BG41" s="70"/>
      <c r="BH41" s="1"/>
      <c r="BI41" s="1"/>
    </row>
    <row r="42" spans="1:61">
      <c r="A42" s="50"/>
      <c r="B42" s="21" t="s">
        <v>8</v>
      </c>
      <c r="C42" s="21" t="s">
        <v>17</v>
      </c>
      <c r="D42" s="25" t="s">
        <v>60</v>
      </c>
      <c r="E42" s="25">
        <v>0</v>
      </c>
      <c r="F42" s="27" t="s">
        <v>90</v>
      </c>
      <c r="G42" s="42">
        <v>0</v>
      </c>
      <c r="H42" s="36">
        <v>0</v>
      </c>
      <c r="I42" s="32" t="s">
        <v>90</v>
      </c>
      <c r="J42" s="32" t="s">
        <v>90</v>
      </c>
      <c r="K42" s="50"/>
      <c r="L42" s="25" t="s">
        <v>48</v>
      </c>
      <c r="M42" s="25" t="s">
        <v>67</v>
      </c>
      <c r="N42" s="25" t="s">
        <v>60</v>
      </c>
      <c r="O42" s="25">
        <v>0</v>
      </c>
      <c r="P42" s="27" t="s">
        <v>85</v>
      </c>
      <c r="Q42" s="44">
        <v>11.55</v>
      </c>
      <c r="R42" s="37">
        <v>1</v>
      </c>
      <c r="S42" s="32" t="s">
        <v>85</v>
      </c>
      <c r="T42" s="32" t="s">
        <v>90</v>
      </c>
      <c r="U42" s="21"/>
      <c r="V42" s="21"/>
      <c r="W42" s="15"/>
      <c r="X42" s="15"/>
      <c r="Y42" s="15"/>
      <c r="Z42" s="15"/>
      <c r="AA42" s="1"/>
      <c r="AW42" s="6"/>
      <c r="AX42" s="18"/>
      <c r="AY42" s="18"/>
      <c r="AZ42" s="17"/>
      <c r="BA42" s="19"/>
      <c r="BB42" s="5"/>
      <c r="BC42" s="5"/>
      <c r="BD42" s="2"/>
      <c r="BE42" s="2"/>
      <c r="BF42" s="2"/>
      <c r="BG42" s="2"/>
      <c r="BH42" s="1"/>
      <c r="BI42" s="1"/>
    </row>
    <row r="43" spans="1:61">
      <c r="A43" s="50"/>
      <c r="B43" s="23" t="s">
        <v>9</v>
      </c>
      <c r="C43" s="21" t="s">
        <v>18</v>
      </c>
      <c r="D43" s="25" t="s">
        <v>60</v>
      </c>
      <c r="E43" s="25">
        <v>0</v>
      </c>
      <c r="F43" s="27" t="s">
        <v>85</v>
      </c>
      <c r="G43" s="45">
        <v>0.03</v>
      </c>
      <c r="H43" s="36">
        <v>1</v>
      </c>
      <c r="I43" s="32" t="s">
        <v>90</v>
      </c>
      <c r="J43" s="32" t="s">
        <v>90</v>
      </c>
      <c r="K43" s="50"/>
      <c r="L43" s="25" t="s">
        <v>49</v>
      </c>
      <c r="M43" s="25" t="s">
        <v>68</v>
      </c>
      <c r="N43" s="25" t="s">
        <v>60</v>
      </c>
      <c r="O43" s="25">
        <v>0</v>
      </c>
      <c r="P43" s="27" t="s">
        <v>90</v>
      </c>
      <c r="Q43" s="54">
        <v>0</v>
      </c>
      <c r="R43" s="37">
        <v>0</v>
      </c>
      <c r="S43" s="32" t="s">
        <v>90</v>
      </c>
      <c r="T43" s="32" t="s">
        <v>90</v>
      </c>
      <c r="U43" s="21"/>
      <c r="V43" s="21"/>
      <c r="W43" s="4"/>
      <c r="X43" s="4"/>
      <c r="Y43" s="4"/>
      <c r="Z43" s="4"/>
      <c r="AA43" s="1"/>
      <c r="AW43" s="6"/>
      <c r="AX43" s="18"/>
      <c r="AY43" s="18"/>
      <c r="AZ43" s="17"/>
      <c r="BA43" s="8"/>
      <c r="BB43" s="6"/>
      <c r="BC43" s="6"/>
      <c r="BD43" s="4"/>
      <c r="BE43" s="4"/>
      <c r="BF43" s="70"/>
      <c r="BG43" s="70"/>
      <c r="BH43" s="1"/>
      <c r="BI43" s="1"/>
    </row>
    <row r="44" spans="1:61">
      <c r="A44" s="52" t="s">
        <v>84</v>
      </c>
      <c r="B44" s="28" t="s">
        <v>5</v>
      </c>
      <c r="C44" s="28" t="s">
        <v>16</v>
      </c>
      <c r="D44" s="30" t="s">
        <v>60</v>
      </c>
      <c r="E44" s="30">
        <v>0</v>
      </c>
      <c r="F44" s="30" t="s">
        <v>85</v>
      </c>
      <c r="G44" s="41">
        <v>28.85</v>
      </c>
      <c r="H44" s="29">
        <v>1</v>
      </c>
      <c r="I44" s="31" t="s">
        <v>85</v>
      </c>
      <c r="J44" s="31" t="s">
        <v>90</v>
      </c>
      <c r="K44" s="52" t="s">
        <v>84</v>
      </c>
      <c r="L44" s="30" t="s">
        <v>45</v>
      </c>
      <c r="M44" s="30" t="s">
        <v>70</v>
      </c>
      <c r="N44" s="30" t="s">
        <v>60</v>
      </c>
      <c r="O44" s="30">
        <v>0</v>
      </c>
      <c r="P44" s="30" t="s">
        <v>90</v>
      </c>
      <c r="Q44" s="54">
        <v>0</v>
      </c>
      <c r="R44" s="38">
        <v>0</v>
      </c>
      <c r="S44" s="31" t="s">
        <v>90</v>
      </c>
      <c r="T44" s="31" t="s">
        <v>90</v>
      </c>
      <c r="U44" s="28"/>
      <c r="V44" s="28"/>
      <c r="W44" s="15"/>
      <c r="X44" s="15"/>
      <c r="Y44" s="15"/>
      <c r="Z44" s="15"/>
      <c r="AA44" s="1"/>
      <c r="AW44" s="6"/>
      <c r="AX44" s="18"/>
      <c r="AY44" s="18"/>
      <c r="AZ44" s="17"/>
      <c r="BA44" s="19"/>
      <c r="BB44" s="5"/>
      <c r="BC44" s="5"/>
      <c r="BD44" s="2"/>
      <c r="BE44" s="2"/>
      <c r="BF44" s="2"/>
      <c r="BG44" s="2"/>
      <c r="BH44" s="1"/>
      <c r="BI44" s="1"/>
    </row>
    <row r="45" spans="1:61">
      <c r="A45" s="52"/>
      <c r="B45" s="28" t="s">
        <v>6</v>
      </c>
      <c r="C45" s="28" t="s">
        <v>15</v>
      </c>
      <c r="D45" s="30" t="s">
        <v>60</v>
      </c>
      <c r="E45" s="30">
        <v>0</v>
      </c>
      <c r="F45" s="30" t="s">
        <v>90</v>
      </c>
      <c r="G45" s="42">
        <v>0</v>
      </c>
      <c r="H45" s="38">
        <v>0</v>
      </c>
      <c r="I45" s="35" t="s">
        <v>90</v>
      </c>
      <c r="J45" s="35" t="s">
        <v>90</v>
      </c>
      <c r="K45" s="52"/>
      <c r="L45" s="30" t="s">
        <v>46</v>
      </c>
      <c r="M45" s="30" t="s">
        <v>66</v>
      </c>
      <c r="N45" s="30" t="s">
        <v>124</v>
      </c>
      <c r="O45" s="30">
        <f>60+38</f>
        <v>98</v>
      </c>
      <c r="P45" s="30" t="s">
        <v>85</v>
      </c>
      <c r="Q45" s="53">
        <v>4.5199999999999996</v>
      </c>
      <c r="R45" s="38">
        <v>1</v>
      </c>
      <c r="S45" s="35" t="s">
        <v>85</v>
      </c>
      <c r="T45" s="35" t="s">
        <v>85</v>
      </c>
      <c r="U45" s="28"/>
      <c r="V45" s="28"/>
      <c r="W45" s="4"/>
      <c r="X45" s="4"/>
      <c r="Y45" s="4"/>
      <c r="Z45" s="4"/>
      <c r="AA45" s="1"/>
      <c r="AW45" s="6"/>
      <c r="AX45" s="13"/>
      <c r="AY45" s="18"/>
      <c r="AZ45" s="17"/>
      <c r="BA45" s="14"/>
      <c r="BC45" s="6"/>
      <c r="BD45" s="4"/>
      <c r="BE45" s="4"/>
      <c r="BF45" s="70"/>
      <c r="BG45" s="70"/>
      <c r="BH45" s="1"/>
      <c r="BI45" s="1"/>
    </row>
    <row r="46" spans="1:61">
      <c r="A46" s="52"/>
      <c r="B46" s="28" t="s">
        <v>7</v>
      </c>
      <c r="C46" s="28" t="s">
        <v>17</v>
      </c>
      <c r="D46" s="30" t="s">
        <v>100</v>
      </c>
      <c r="E46" s="30">
        <f>60+26</f>
        <v>86</v>
      </c>
      <c r="F46" s="30" t="s">
        <v>85</v>
      </c>
      <c r="G46" s="44">
        <v>9.9</v>
      </c>
      <c r="H46" s="29">
        <v>1</v>
      </c>
      <c r="I46" s="31" t="s">
        <v>85</v>
      </c>
      <c r="J46" s="31" t="s">
        <v>85</v>
      </c>
      <c r="K46" s="52"/>
      <c r="L46" s="30" t="s">
        <v>47</v>
      </c>
      <c r="M46" s="30" t="s">
        <v>67</v>
      </c>
      <c r="N46" s="30" t="s">
        <v>60</v>
      </c>
      <c r="O46" s="30">
        <v>0</v>
      </c>
      <c r="P46" s="30" t="s">
        <v>90</v>
      </c>
      <c r="Q46" s="54">
        <v>0</v>
      </c>
      <c r="R46" s="38">
        <v>0</v>
      </c>
      <c r="S46" s="31" t="s">
        <v>90</v>
      </c>
      <c r="T46" s="31" t="s">
        <v>90</v>
      </c>
      <c r="U46" s="28"/>
      <c r="V46" s="28"/>
      <c r="W46" s="15"/>
      <c r="X46" s="15"/>
      <c r="Y46" s="15"/>
      <c r="Z46" s="15"/>
      <c r="AA46" s="1"/>
      <c r="AW46" s="6"/>
      <c r="AX46" s="13"/>
      <c r="AY46" s="13"/>
      <c r="AZ46" s="17"/>
      <c r="BA46" s="14"/>
      <c r="BC46" s="5"/>
      <c r="BD46" s="2"/>
      <c r="BE46" s="2"/>
      <c r="BF46" s="2"/>
      <c r="BG46" s="2"/>
      <c r="BH46" s="1"/>
      <c r="BI46" s="1"/>
    </row>
    <row r="47" spans="1:61">
      <c r="A47" s="52"/>
      <c r="B47" s="28" t="s">
        <v>8</v>
      </c>
      <c r="C47" s="28" t="s">
        <v>18</v>
      </c>
      <c r="D47" s="30" t="s">
        <v>60</v>
      </c>
      <c r="E47" s="30">
        <v>0</v>
      </c>
      <c r="F47" s="30" t="s">
        <v>90</v>
      </c>
      <c r="G47" s="42">
        <v>0</v>
      </c>
      <c r="H47" s="38">
        <v>0</v>
      </c>
      <c r="I47" s="35" t="s">
        <v>90</v>
      </c>
      <c r="J47" s="35" t="s">
        <v>90</v>
      </c>
      <c r="K47" s="52"/>
      <c r="L47" s="30" t="s">
        <v>48</v>
      </c>
      <c r="M47" s="30" t="s">
        <v>68</v>
      </c>
      <c r="N47" s="30" t="s">
        <v>60</v>
      </c>
      <c r="O47" s="30">
        <v>0</v>
      </c>
      <c r="P47" s="30" t="s">
        <v>90</v>
      </c>
      <c r="Q47" s="54">
        <v>0</v>
      </c>
      <c r="R47" s="38">
        <v>0</v>
      </c>
      <c r="S47" s="35" t="s">
        <v>90</v>
      </c>
      <c r="T47" s="35" t="s">
        <v>90</v>
      </c>
      <c r="U47" s="28"/>
      <c r="V47" s="28"/>
      <c r="W47" s="4"/>
      <c r="X47" s="4"/>
      <c r="Y47" s="4"/>
      <c r="Z47" s="4"/>
      <c r="AA47" s="1"/>
      <c r="AW47" s="6"/>
      <c r="AX47" s="13"/>
      <c r="AY47" s="13"/>
      <c r="AZ47" s="17"/>
      <c r="BA47" s="14"/>
      <c r="BC47" s="6"/>
      <c r="BD47" s="4"/>
      <c r="BE47" s="4"/>
      <c r="BF47" s="70"/>
      <c r="BG47" s="70"/>
      <c r="BH47" s="1"/>
      <c r="BI47" s="1"/>
    </row>
    <row r="48" spans="1:61">
      <c r="A48" s="52"/>
      <c r="B48" s="28" t="s">
        <v>9</v>
      </c>
      <c r="C48" s="28" t="s">
        <v>19</v>
      </c>
      <c r="D48" s="30" t="s">
        <v>60</v>
      </c>
      <c r="E48" s="30">
        <v>0</v>
      </c>
      <c r="F48" s="30" t="s">
        <v>85</v>
      </c>
      <c r="G48" s="44">
        <v>9.83</v>
      </c>
      <c r="H48" s="38">
        <v>3</v>
      </c>
      <c r="I48" s="35" t="s">
        <v>85</v>
      </c>
      <c r="J48" s="35" t="s">
        <v>90</v>
      </c>
      <c r="K48" s="52"/>
      <c r="L48" s="30" t="s">
        <v>49</v>
      </c>
      <c r="M48" s="30" t="s">
        <v>69</v>
      </c>
      <c r="N48" s="30" t="s">
        <v>98</v>
      </c>
      <c r="O48" s="30">
        <f>60+52</f>
        <v>112</v>
      </c>
      <c r="P48" s="30" t="s">
        <v>85</v>
      </c>
      <c r="Q48" s="44">
        <v>6.3</v>
      </c>
      <c r="R48" s="38">
        <v>1</v>
      </c>
      <c r="S48" s="35" t="s">
        <v>85</v>
      </c>
      <c r="T48" s="35" t="s">
        <v>85</v>
      </c>
      <c r="U48" s="28"/>
      <c r="V48" s="28"/>
      <c r="W48" s="15"/>
      <c r="X48" s="15"/>
      <c r="Y48" s="15"/>
      <c r="Z48" s="15"/>
      <c r="AA48" s="1"/>
      <c r="AW48" s="6"/>
      <c r="AX48" s="13"/>
      <c r="AY48" s="18"/>
      <c r="AZ48" s="17"/>
      <c r="BA48" s="14"/>
      <c r="BC48" s="5"/>
      <c r="BD48" s="2"/>
      <c r="BE48" s="2"/>
      <c r="BF48" s="2"/>
      <c r="BG48" s="2"/>
      <c r="BH48" s="1"/>
      <c r="BI48" s="1"/>
    </row>
    <row r="49" spans="1:61">
      <c r="A49" s="51" t="s">
        <v>81</v>
      </c>
      <c r="B49" s="21" t="s">
        <v>5</v>
      </c>
      <c r="C49" s="21" t="s">
        <v>15</v>
      </c>
      <c r="D49" s="25" t="s">
        <v>111</v>
      </c>
      <c r="E49" s="25">
        <f>180+28</f>
        <v>208</v>
      </c>
      <c r="F49" s="27" t="s">
        <v>85</v>
      </c>
      <c r="G49" s="44">
        <v>10.199999999999999</v>
      </c>
      <c r="H49" s="36">
        <v>1</v>
      </c>
      <c r="I49" s="32" t="s">
        <v>85</v>
      </c>
      <c r="J49" s="32" t="s">
        <v>85</v>
      </c>
      <c r="K49" s="51" t="s">
        <v>81</v>
      </c>
      <c r="L49" s="25" t="s">
        <v>45</v>
      </c>
      <c r="M49" s="25" t="s">
        <v>66</v>
      </c>
      <c r="N49" s="25" t="s">
        <v>121</v>
      </c>
      <c r="O49" s="25">
        <f>0+55</f>
        <v>55</v>
      </c>
      <c r="P49" s="27" t="s">
        <v>85</v>
      </c>
      <c r="Q49" s="44">
        <v>6.45</v>
      </c>
      <c r="R49" s="37">
        <v>1</v>
      </c>
      <c r="S49" s="32" t="s">
        <v>85</v>
      </c>
      <c r="T49" s="32" t="s">
        <v>85</v>
      </c>
      <c r="U49" s="21"/>
      <c r="V49" s="21"/>
      <c r="W49" s="4"/>
      <c r="X49" s="4"/>
      <c r="Y49" s="4"/>
      <c r="Z49" s="4"/>
      <c r="AA49" s="1"/>
      <c r="AW49" s="6"/>
      <c r="AX49" s="18"/>
      <c r="AY49" s="18"/>
      <c r="AZ49" s="17"/>
      <c r="BA49" s="14"/>
      <c r="BC49" s="6"/>
      <c r="BD49" s="4"/>
      <c r="BE49" s="4"/>
      <c r="BF49" s="70"/>
      <c r="BG49" s="70"/>
      <c r="BH49" s="1"/>
      <c r="BI49" s="1"/>
    </row>
    <row r="50" spans="1:61">
      <c r="A50" s="51"/>
      <c r="B50" s="21" t="s">
        <v>6</v>
      </c>
      <c r="C50" s="21" t="s">
        <v>17</v>
      </c>
      <c r="D50" s="25" t="s">
        <v>96</v>
      </c>
      <c r="E50" s="25">
        <f>60+50</f>
        <v>110</v>
      </c>
      <c r="F50" s="27" t="s">
        <v>85</v>
      </c>
      <c r="G50" s="46">
        <v>3.18</v>
      </c>
      <c r="H50" s="36">
        <v>1</v>
      </c>
      <c r="I50" s="32" t="s">
        <v>85</v>
      </c>
      <c r="J50" s="32" t="s">
        <v>85</v>
      </c>
      <c r="K50" s="51"/>
      <c r="L50" s="25" t="s">
        <v>46</v>
      </c>
      <c r="M50" s="25" t="s">
        <v>67</v>
      </c>
      <c r="N50" s="25" t="s">
        <v>95</v>
      </c>
      <c r="O50" s="25">
        <f>60+37</f>
        <v>97</v>
      </c>
      <c r="P50" s="27" t="s">
        <v>85</v>
      </c>
      <c r="Q50" s="44">
        <v>11.53</v>
      </c>
      <c r="R50" s="37">
        <v>1</v>
      </c>
      <c r="S50" s="32" t="s">
        <v>85</v>
      </c>
      <c r="T50" s="32" t="s">
        <v>85</v>
      </c>
      <c r="U50" s="21"/>
      <c r="V50" s="21"/>
      <c r="W50" s="1"/>
      <c r="X50" s="1"/>
      <c r="Y50" s="1"/>
      <c r="Z50" s="1"/>
      <c r="AA50" s="1"/>
      <c r="AW50" s="7"/>
      <c r="AX50" s="13"/>
      <c r="AY50" s="18"/>
      <c r="AZ50" s="17"/>
      <c r="BA50" s="14"/>
      <c r="BC50" s="7"/>
      <c r="BD50" s="1"/>
      <c r="BE50" s="1"/>
      <c r="BF50" s="1"/>
      <c r="BG50" s="1"/>
      <c r="BH50" s="1"/>
      <c r="BI50" s="1"/>
    </row>
    <row r="51" spans="1:61">
      <c r="A51" s="51"/>
      <c r="B51" s="21" t="s">
        <v>7</v>
      </c>
      <c r="C51" s="21" t="s">
        <v>18</v>
      </c>
      <c r="D51" s="25" t="s">
        <v>99</v>
      </c>
      <c r="E51" s="25">
        <f>60+41</f>
        <v>101</v>
      </c>
      <c r="F51" s="27" t="s">
        <v>85</v>
      </c>
      <c r="G51" s="44">
        <v>19.920000000000002</v>
      </c>
      <c r="H51" s="37">
        <v>1</v>
      </c>
      <c r="I51" s="34" t="s">
        <v>85</v>
      </c>
      <c r="J51" s="34" t="s">
        <v>85</v>
      </c>
      <c r="K51" s="51"/>
      <c r="L51" s="25" t="s">
        <v>47</v>
      </c>
      <c r="M51" s="25" t="s">
        <v>68</v>
      </c>
      <c r="N51" s="25" t="s">
        <v>60</v>
      </c>
      <c r="O51" s="25">
        <v>0</v>
      </c>
      <c r="P51" s="27" t="s">
        <v>90</v>
      </c>
      <c r="Q51" s="54">
        <v>0</v>
      </c>
      <c r="R51" s="37">
        <v>0</v>
      </c>
      <c r="S51" s="34" t="s">
        <v>90</v>
      </c>
      <c r="T51" s="34" t="s">
        <v>90</v>
      </c>
      <c r="U51" s="21"/>
      <c r="V51" s="21"/>
      <c r="W51" s="1"/>
      <c r="X51" s="1"/>
      <c r="Y51" s="1"/>
      <c r="Z51" s="1"/>
      <c r="AA51" s="1"/>
      <c r="AW51" s="7"/>
      <c r="AX51" s="18"/>
      <c r="AY51" s="18"/>
      <c r="AZ51" s="17"/>
      <c r="BA51" s="14"/>
      <c r="BC51" s="7"/>
      <c r="BD51" s="1"/>
      <c r="BE51" s="1"/>
      <c r="BF51" s="1"/>
      <c r="BG51" s="1"/>
      <c r="BH51" s="1"/>
      <c r="BI51" s="1"/>
    </row>
    <row r="52" spans="1:61">
      <c r="A52" s="51"/>
      <c r="B52" s="21" t="s">
        <v>8</v>
      </c>
      <c r="C52" s="21" t="s">
        <v>19</v>
      </c>
      <c r="D52" s="25" t="s">
        <v>117</v>
      </c>
      <c r="E52" s="25">
        <f>180+23</f>
        <v>203</v>
      </c>
      <c r="F52" s="27" t="s">
        <v>85</v>
      </c>
      <c r="G52" s="44">
        <v>10.82</v>
      </c>
      <c r="H52" s="37">
        <v>1</v>
      </c>
      <c r="I52" s="34" t="s">
        <v>85</v>
      </c>
      <c r="J52" s="34" t="s">
        <v>85</v>
      </c>
      <c r="K52" s="51"/>
      <c r="L52" s="25" t="s">
        <v>48</v>
      </c>
      <c r="M52" s="25" t="s">
        <v>69</v>
      </c>
      <c r="N52" s="25" t="s">
        <v>126</v>
      </c>
      <c r="O52" s="25">
        <f>60+48</f>
        <v>108</v>
      </c>
      <c r="P52" s="27" t="s">
        <v>85</v>
      </c>
      <c r="Q52" s="44">
        <v>14.65</v>
      </c>
      <c r="R52" s="37">
        <v>1</v>
      </c>
      <c r="S52" s="34" t="s">
        <v>85</v>
      </c>
      <c r="T52" s="34" t="s">
        <v>85</v>
      </c>
      <c r="U52" s="21"/>
      <c r="V52" s="21"/>
      <c r="W52" s="1"/>
      <c r="X52" s="1"/>
      <c r="Y52" s="1"/>
      <c r="Z52" s="1"/>
      <c r="AA52" s="1"/>
      <c r="AW52" s="7"/>
      <c r="AX52" s="13"/>
      <c r="AY52" s="18"/>
      <c r="AZ52" s="17"/>
      <c r="BA52" s="14"/>
      <c r="BC52" s="7"/>
      <c r="BD52" s="1"/>
      <c r="BE52" s="1"/>
      <c r="BF52" s="1"/>
      <c r="BG52" s="1"/>
      <c r="BH52" s="1"/>
      <c r="BI52" s="1"/>
    </row>
    <row r="53" spans="1:61">
      <c r="A53" s="51"/>
      <c r="B53" s="23" t="s">
        <v>9</v>
      </c>
      <c r="C53" s="23" t="s">
        <v>16</v>
      </c>
      <c r="D53" s="25" t="s">
        <v>120</v>
      </c>
      <c r="E53" s="25">
        <f>60+43</f>
        <v>103</v>
      </c>
      <c r="F53" s="27" t="s">
        <v>85</v>
      </c>
      <c r="G53" s="43">
        <v>3.22</v>
      </c>
      <c r="H53" s="37">
        <v>1</v>
      </c>
      <c r="I53" s="34" t="s">
        <v>85</v>
      </c>
      <c r="J53" s="34" t="s">
        <v>85</v>
      </c>
      <c r="K53" s="51"/>
      <c r="L53" s="25" t="s">
        <v>49</v>
      </c>
      <c r="M53" s="25" t="s">
        <v>70</v>
      </c>
      <c r="N53" s="25" t="s">
        <v>60</v>
      </c>
      <c r="O53" s="25">
        <v>0</v>
      </c>
      <c r="P53" s="27" t="s">
        <v>90</v>
      </c>
      <c r="Q53" s="54">
        <v>0</v>
      </c>
      <c r="R53" s="37">
        <v>0</v>
      </c>
      <c r="S53" s="34" t="s">
        <v>90</v>
      </c>
      <c r="T53" s="34" t="s">
        <v>90</v>
      </c>
      <c r="U53" s="21"/>
      <c r="V53" s="21"/>
      <c r="W53" s="1"/>
      <c r="X53" s="1"/>
      <c r="Y53" s="1"/>
      <c r="Z53" s="1"/>
      <c r="AA53" s="1"/>
      <c r="AW53" s="7"/>
      <c r="AX53" s="13"/>
      <c r="AY53" s="13"/>
      <c r="AZ53" s="17"/>
      <c r="BA53" s="14"/>
      <c r="BC53" s="7"/>
      <c r="BD53" s="1"/>
      <c r="BE53" s="1"/>
      <c r="BF53" s="1"/>
      <c r="BG53" s="1"/>
      <c r="BH53" s="1"/>
      <c r="BI53" s="1"/>
    </row>
    <row r="54" spans="1:61">
      <c r="A54" s="47" t="s">
        <v>175</v>
      </c>
      <c r="B54" s="28" t="s">
        <v>21</v>
      </c>
      <c r="C54" s="30" t="s">
        <v>31</v>
      </c>
      <c r="D54" s="30" t="s">
        <v>129</v>
      </c>
      <c r="E54" s="30">
        <f>120+24</f>
        <v>144</v>
      </c>
      <c r="F54" s="30" t="s">
        <v>85</v>
      </c>
      <c r="G54" s="41">
        <v>0.28000000000000003</v>
      </c>
      <c r="H54" s="38">
        <v>1</v>
      </c>
      <c r="I54" s="35" t="s">
        <v>85</v>
      </c>
      <c r="J54" s="35" t="s">
        <v>85</v>
      </c>
      <c r="K54" s="47" t="s">
        <v>175</v>
      </c>
      <c r="L54" s="30" t="s">
        <v>50</v>
      </c>
      <c r="M54" s="30" t="s">
        <v>72</v>
      </c>
      <c r="N54" s="30" t="s">
        <v>141</v>
      </c>
      <c r="O54" s="30">
        <f>120+7</f>
        <v>127</v>
      </c>
      <c r="P54" s="30" t="s">
        <v>85</v>
      </c>
      <c r="Q54" s="53">
        <v>1.65</v>
      </c>
      <c r="R54" s="38">
        <v>1</v>
      </c>
      <c r="S54" s="35" t="s">
        <v>85</v>
      </c>
      <c r="T54" s="35" t="s">
        <v>85</v>
      </c>
      <c r="U54" s="28"/>
      <c r="V54" s="28"/>
      <c r="W54" s="1"/>
      <c r="X54" s="1"/>
      <c r="Y54" s="1"/>
      <c r="Z54" s="1"/>
      <c r="AA54" s="1"/>
      <c r="AW54" s="7"/>
      <c r="AX54" s="18"/>
      <c r="AY54" s="18"/>
      <c r="AZ54" s="17"/>
      <c r="BA54" s="14"/>
      <c r="BC54" s="7"/>
      <c r="BD54" s="1"/>
      <c r="BE54" s="1"/>
      <c r="BF54" s="1"/>
      <c r="BG54" s="1"/>
      <c r="BH54" s="1"/>
      <c r="BI54" s="1"/>
    </row>
    <row r="55" spans="1:61">
      <c r="A55" s="48"/>
      <c r="B55" s="28" t="s">
        <v>22</v>
      </c>
      <c r="C55" s="30" t="s">
        <v>32</v>
      </c>
      <c r="D55" s="30" t="s">
        <v>133</v>
      </c>
      <c r="E55" s="30">
        <f>120+15</f>
        <v>135</v>
      </c>
      <c r="F55" s="30" t="s">
        <v>85</v>
      </c>
      <c r="G55" s="41">
        <v>0.92</v>
      </c>
      <c r="H55" s="38">
        <v>1</v>
      </c>
      <c r="I55" s="35" t="s">
        <v>85</v>
      </c>
      <c r="J55" s="35" t="s">
        <v>85</v>
      </c>
      <c r="K55" s="48"/>
      <c r="L55" s="30" t="s">
        <v>51</v>
      </c>
      <c r="M55" s="30" t="s">
        <v>75</v>
      </c>
      <c r="N55" s="30" t="s">
        <v>144</v>
      </c>
      <c r="O55" s="30">
        <f>240+8</f>
        <v>248</v>
      </c>
      <c r="P55" s="30" t="s">
        <v>85</v>
      </c>
      <c r="Q55" s="41">
        <v>0.65</v>
      </c>
      <c r="R55" s="38">
        <v>1</v>
      </c>
      <c r="S55" s="35" t="s">
        <v>85</v>
      </c>
      <c r="T55" s="35" t="s">
        <v>85</v>
      </c>
      <c r="U55" s="28"/>
      <c r="V55" s="28"/>
      <c r="W55" s="3"/>
      <c r="X55" s="3"/>
      <c r="Y55" s="3"/>
      <c r="Z55" s="3"/>
      <c r="AA55" s="1"/>
      <c r="AW55" s="5"/>
      <c r="AX55" s="18"/>
      <c r="AY55" s="18"/>
      <c r="AZ55" s="17"/>
      <c r="BA55" s="14"/>
      <c r="BC55" s="6"/>
      <c r="BD55" s="3"/>
      <c r="BE55" s="3"/>
      <c r="BF55" s="71"/>
      <c r="BG55" s="71"/>
      <c r="BH55" s="1"/>
      <c r="BI55" s="1"/>
    </row>
    <row r="56" spans="1:61">
      <c r="A56" s="48"/>
      <c r="B56" s="28" t="s">
        <v>23</v>
      </c>
      <c r="C56" s="30" t="s">
        <v>33</v>
      </c>
      <c r="D56" s="30" t="s">
        <v>136</v>
      </c>
      <c r="E56" s="30">
        <f>180+58</f>
        <v>238</v>
      </c>
      <c r="F56" s="30" t="s">
        <v>85</v>
      </c>
      <c r="G56" s="43">
        <v>3.78</v>
      </c>
      <c r="H56" s="38">
        <v>1</v>
      </c>
      <c r="I56" s="35" t="s">
        <v>85</v>
      </c>
      <c r="J56" s="35" t="s">
        <v>85</v>
      </c>
      <c r="K56" s="48"/>
      <c r="L56" s="30" t="s">
        <v>52</v>
      </c>
      <c r="M56" s="30" t="s">
        <v>73</v>
      </c>
      <c r="N56" s="30" t="s">
        <v>146</v>
      </c>
      <c r="O56" s="30">
        <f>240+16</f>
        <v>256</v>
      </c>
      <c r="P56" s="30" t="s">
        <v>85</v>
      </c>
      <c r="Q56" s="44">
        <v>6.3</v>
      </c>
      <c r="R56" s="38">
        <v>1</v>
      </c>
      <c r="S56" s="35" t="s">
        <v>85</v>
      </c>
      <c r="T56" s="35" t="s">
        <v>85</v>
      </c>
      <c r="U56" s="28"/>
      <c r="V56" s="28"/>
      <c r="W56" s="3"/>
      <c r="X56" s="3"/>
      <c r="Y56" s="3"/>
      <c r="Z56" s="3"/>
      <c r="AA56" s="1"/>
      <c r="AW56" s="5"/>
      <c r="AX56" s="13"/>
      <c r="AY56" s="13"/>
      <c r="AZ56" s="17"/>
      <c r="BA56" s="14"/>
      <c r="BC56" s="6"/>
      <c r="BD56" s="3"/>
      <c r="BE56" s="3"/>
      <c r="BF56" s="71"/>
      <c r="BG56" s="71"/>
      <c r="BH56" s="1"/>
      <c r="BI56" s="1"/>
    </row>
    <row r="57" spans="1:61">
      <c r="A57" s="48"/>
      <c r="B57" s="28" t="s">
        <v>24</v>
      </c>
      <c r="C57" s="30" t="s">
        <v>34</v>
      </c>
      <c r="D57" s="30" t="s">
        <v>139</v>
      </c>
      <c r="E57" s="30">
        <f>60+14</f>
        <v>74</v>
      </c>
      <c r="F57" s="30" t="s">
        <v>85</v>
      </c>
      <c r="G57" s="43">
        <v>3.12</v>
      </c>
      <c r="H57" s="38">
        <v>1</v>
      </c>
      <c r="I57" s="35" t="s">
        <v>85</v>
      </c>
      <c r="J57" s="35" t="s">
        <v>85</v>
      </c>
      <c r="K57" s="48"/>
      <c r="L57" s="30" t="s">
        <v>53</v>
      </c>
      <c r="M57" s="30" t="s">
        <v>74</v>
      </c>
      <c r="N57" s="30" t="s">
        <v>131</v>
      </c>
      <c r="O57" s="30">
        <f>120</f>
        <v>120</v>
      </c>
      <c r="P57" s="30" t="s">
        <v>85</v>
      </c>
      <c r="Q57" s="44">
        <v>5.58</v>
      </c>
      <c r="R57" s="38">
        <v>1</v>
      </c>
      <c r="S57" s="35" t="s">
        <v>85</v>
      </c>
      <c r="T57" s="35" t="s">
        <v>85</v>
      </c>
      <c r="U57" s="28"/>
      <c r="V57" s="28"/>
      <c r="W57" s="15"/>
      <c r="X57" s="15"/>
      <c r="Y57" s="15"/>
      <c r="Z57" s="15"/>
      <c r="AA57" s="1"/>
      <c r="AW57" s="6"/>
      <c r="AX57" s="13"/>
      <c r="AY57" s="13"/>
      <c r="AZ57" s="17"/>
      <c r="BA57" s="14"/>
      <c r="BC57" s="5"/>
      <c r="BD57" s="2"/>
      <c r="BE57" s="2"/>
      <c r="BF57" s="2"/>
      <c r="BG57" s="2"/>
      <c r="BH57" s="1"/>
      <c r="BI57" s="1"/>
    </row>
    <row r="58" spans="1:61">
      <c r="A58" s="48"/>
      <c r="B58" s="28" t="s">
        <v>25</v>
      </c>
      <c r="C58" s="30" t="s">
        <v>20</v>
      </c>
      <c r="D58" s="30" t="s">
        <v>140</v>
      </c>
      <c r="E58" s="30">
        <f>60+59</f>
        <v>119</v>
      </c>
      <c r="F58" s="30" t="s">
        <v>85</v>
      </c>
      <c r="G58" s="43">
        <v>3.13</v>
      </c>
      <c r="H58" s="38">
        <v>1</v>
      </c>
      <c r="I58" s="35" t="s">
        <v>85</v>
      </c>
      <c r="J58" s="35" t="s">
        <v>85</v>
      </c>
      <c r="K58" s="48"/>
      <c r="L58" s="30" t="s">
        <v>54</v>
      </c>
      <c r="M58" s="30" t="s">
        <v>71</v>
      </c>
      <c r="N58" s="30" t="s">
        <v>89</v>
      </c>
      <c r="O58" s="30">
        <f>60+42</f>
        <v>102</v>
      </c>
      <c r="P58" s="30" t="s">
        <v>85</v>
      </c>
      <c r="Q58" s="44">
        <v>18.7</v>
      </c>
      <c r="R58" s="38">
        <v>1</v>
      </c>
      <c r="S58" s="35" t="s">
        <v>85</v>
      </c>
      <c r="T58" s="35" t="s">
        <v>85</v>
      </c>
      <c r="U58" s="28"/>
      <c r="V58" s="28"/>
      <c r="W58" s="4"/>
      <c r="X58" s="4"/>
      <c r="Y58" s="4"/>
      <c r="Z58" s="4"/>
      <c r="AA58" s="1"/>
      <c r="AW58" s="6"/>
      <c r="AX58" s="18"/>
      <c r="AY58" s="18"/>
      <c r="AZ58" s="17"/>
      <c r="BA58" s="14"/>
      <c r="BC58" s="6"/>
      <c r="BD58" s="4"/>
      <c r="BE58" s="4"/>
      <c r="BF58" s="70"/>
      <c r="BG58" s="70"/>
      <c r="BH58" s="1"/>
      <c r="BI58" s="1"/>
    </row>
    <row r="59" spans="1:61">
      <c r="A59" s="49" t="s">
        <v>82</v>
      </c>
      <c r="B59" s="23" t="s">
        <v>21</v>
      </c>
      <c r="C59" s="25" t="s">
        <v>32</v>
      </c>
      <c r="D59" s="25" t="s">
        <v>91</v>
      </c>
      <c r="E59" s="25">
        <f>60+19</f>
        <v>79</v>
      </c>
      <c r="F59" s="27" t="s">
        <v>85</v>
      </c>
      <c r="G59" s="44">
        <v>5.23</v>
      </c>
      <c r="H59" s="37">
        <v>1</v>
      </c>
      <c r="I59" s="34" t="s">
        <v>85</v>
      </c>
      <c r="J59" s="34" t="s">
        <v>85</v>
      </c>
      <c r="K59" s="49" t="s">
        <v>82</v>
      </c>
      <c r="L59" s="25" t="s">
        <v>50</v>
      </c>
      <c r="M59" s="25" t="s">
        <v>75</v>
      </c>
      <c r="N59" s="25" t="s">
        <v>142</v>
      </c>
      <c r="O59" s="25">
        <f>240+11</f>
        <v>251</v>
      </c>
      <c r="P59" s="27" t="s">
        <v>85</v>
      </c>
      <c r="Q59" s="53">
        <v>3.27</v>
      </c>
      <c r="R59" s="37">
        <v>1</v>
      </c>
      <c r="S59" s="34" t="s">
        <v>85</v>
      </c>
      <c r="T59" s="34" t="s">
        <v>85</v>
      </c>
      <c r="U59" s="21"/>
      <c r="V59" s="21"/>
      <c r="W59" s="15"/>
      <c r="X59" s="15"/>
      <c r="Y59" s="15"/>
      <c r="Z59" s="15"/>
      <c r="AA59" s="1"/>
      <c r="AW59" s="6"/>
      <c r="AX59" s="13"/>
      <c r="AY59" s="18"/>
      <c r="AZ59" s="17"/>
      <c r="BA59" s="14"/>
      <c r="BC59" s="5"/>
      <c r="BD59" s="2"/>
      <c r="BE59" s="2"/>
      <c r="BF59" s="2"/>
      <c r="BG59" s="2"/>
      <c r="BH59" s="1"/>
      <c r="BI59" s="1"/>
    </row>
    <row r="60" spans="1:61">
      <c r="A60" s="49"/>
      <c r="B60" s="21" t="s">
        <v>22</v>
      </c>
      <c r="C60" s="25" t="s">
        <v>33</v>
      </c>
      <c r="D60" s="25" t="s">
        <v>93</v>
      </c>
      <c r="E60" s="25">
        <f>120+6</f>
        <v>126</v>
      </c>
      <c r="F60" s="27" t="s">
        <v>85</v>
      </c>
      <c r="G60" s="44">
        <v>5.17</v>
      </c>
      <c r="H60" s="37">
        <v>1</v>
      </c>
      <c r="I60" s="34" t="s">
        <v>85</v>
      </c>
      <c r="J60" s="34" t="s">
        <v>85</v>
      </c>
      <c r="K60" s="49"/>
      <c r="L60" s="25" t="s">
        <v>51</v>
      </c>
      <c r="M60" s="25" t="s">
        <v>73</v>
      </c>
      <c r="N60" s="25" t="s">
        <v>60</v>
      </c>
      <c r="O60" s="25">
        <v>0</v>
      </c>
      <c r="P60" s="27" t="s">
        <v>90</v>
      </c>
      <c r="Q60" s="54">
        <v>0</v>
      </c>
      <c r="R60" s="37">
        <v>0</v>
      </c>
      <c r="S60" s="34" t="s">
        <v>90</v>
      </c>
      <c r="T60" s="34" t="s">
        <v>90</v>
      </c>
      <c r="U60" s="21"/>
      <c r="V60" s="21"/>
      <c r="W60" s="4"/>
      <c r="X60" s="4"/>
      <c r="Y60" s="4"/>
      <c r="Z60" s="4"/>
      <c r="AA60" s="1"/>
      <c r="AW60" s="6"/>
      <c r="AX60" s="18"/>
      <c r="AY60" s="18"/>
      <c r="AZ60" s="17"/>
      <c r="BA60" s="14"/>
      <c r="BC60" s="6"/>
      <c r="BD60" s="4"/>
      <c r="BE60" s="4"/>
      <c r="BF60" s="70"/>
      <c r="BG60" s="70"/>
      <c r="BH60" s="1"/>
      <c r="BI60" s="1"/>
    </row>
    <row r="61" spans="1:61">
      <c r="A61" s="49"/>
      <c r="B61" s="21" t="s">
        <v>23</v>
      </c>
      <c r="C61" s="25" t="s">
        <v>34</v>
      </c>
      <c r="D61" s="25" t="s">
        <v>60</v>
      </c>
      <c r="E61" s="25">
        <v>0</v>
      </c>
      <c r="F61" s="27" t="s">
        <v>90</v>
      </c>
      <c r="G61" s="42">
        <v>0</v>
      </c>
      <c r="H61" s="37">
        <v>0</v>
      </c>
      <c r="I61" s="34" t="s">
        <v>90</v>
      </c>
      <c r="J61" s="34" t="s">
        <v>90</v>
      </c>
      <c r="K61" s="49"/>
      <c r="L61" s="25" t="s">
        <v>52</v>
      </c>
      <c r="M61" s="25" t="s">
        <v>74</v>
      </c>
      <c r="N61" s="25" t="s">
        <v>147</v>
      </c>
      <c r="O61" s="25">
        <f>(60*5)+11</f>
        <v>311</v>
      </c>
      <c r="P61" s="27" t="s">
        <v>85</v>
      </c>
      <c r="Q61" s="53">
        <v>2.2200000000000002</v>
      </c>
      <c r="R61" s="37">
        <v>1</v>
      </c>
      <c r="S61" s="34" t="s">
        <v>85</v>
      </c>
      <c r="T61" s="34" t="s">
        <v>85</v>
      </c>
      <c r="U61" s="21"/>
      <c r="V61" s="21"/>
      <c r="W61" s="15"/>
      <c r="X61" s="15"/>
      <c r="Y61" s="15"/>
      <c r="Z61" s="15"/>
      <c r="AA61" s="1"/>
      <c r="AW61" s="6"/>
      <c r="AX61" s="18"/>
      <c r="AY61" s="18"/>
      <c r="AZ61" s="17"/>
      <c r="BA61" s="14"/>
      <c r="BC61" s="5"/>
      <c r="BD61" s="2"/>
      <c r="BE61" s="2"/>
      <c r="BF61" s="2"/>
      <c r="BG61" s="2"/>
      <c r="BH61" s="1"/>
      <c r="BI61" s="1"/>
    </row>
    <row r="62" spans="1:61">
      <c r="A62" s="49"/>
      <c r="B62" s="21" t="s">
        <v>24</v>
      </c>
      <c r="C62" s="25" t="s">
        <v>20</v>
      </c>
      <c r="D62" s="25" t="s">
        <v>120</v>
      </c>
      <c r="E62" s="25">
        <f>60+43</f>
        <v>103</v>
      </c>
      <c r="F62" s="27" t="s">
        <v>85</v>
      </c>
      <c r="G62" s="44">
        <v>8.5299999999999994</v>
      </c>
      <c r="H62" s="37">
        <v>1</v>
      </c>
      <c r="I62" s="34" t="s">
        <v>85</v>
      </c>
      <c r="J62" s="34" t="s">
        <v>85</v>
      </c>
      <c r="K62" s="49"/>
      <c r="L62" s="25" t="s">
        <v>53</v>
      </c>
      <c r="M62" s="25" t="s">
        <v>71</v>
      </c>
      <c r="N62" s="25" t="s">
        <v>148</v>
      </c>
      <c r="O62" s="25">
        <f>60+6</f>
        <v>66</v>
      </c>
      <c r="P62" s="27" t="s">
        <v>85</v>
      </c>
      <c r="Q62" s="55">
        <v>1.22</v>
      </c>
      <c r="R62" s="37">
        <v>1</v>
      </c>
      <c r="S62" s="34" t="s">
        <v>85</v>
      </c>
      <c r="T62" s="34" t="s">
        <v>85</v>
      </c>
      <c r="U62" s="21"/>
      <c r="V62" s="21"/>
      <c r="W62" s="4"/>
      <c r="X62" s="4"/>
      <c r="Y62" s="4"/>
      <c r="Z62" s="4"/>
      <c r="AA62" s="1"/>
      <c r="AW62" s="6"/>
      <c r="AX62" s="13"/>
      <c r="AY62" s="13"/>
      <c r="AZ62" s="17"/>
      <c r="BA62" s="8"/>
      <c r="BB62" s="6"/>
      <c r="BC62" s="6"/>
      <c r="BD62" s="4"/>
      <c r="BE62" s="4"/>
      <c r="BF62" s="70"/>
      <c r="BG62" s="70"/>
      <c r="BH62" s="1"/>
      <c r="BI62" s="1"/>
    </row>
    <row r="63" spans="1:61">
      <c r="A63" s="49"/>
      <c r="B63" s="21" t="s">
        <v>25</v>
      </c>
      <c r="C63" s="25" t="s">
        <v>31</v>
      </c>
      <c r="D63" s="25" t="s">
        <v>116</v>
      </c>
      <c r="E63" s="25">
        <f>60+49</f>
        <v>109</v>
      </c>
      <c r="F63" s="27" t="s">
        <v>85</v>
      </c>
      <c r="G63" s="41">
        <v>0.75</v>
      </c>
      <c r="H63" s="37">
        <v>1</v>
      </c>
      <c r="I63" s="34" t="s">
        <v>85</v>
      </c>
      <c r="J63" s="34" t="s">
        <v>85</v>
      </c>
      <c r="K63" s="49"/>
      <c r="L63" s="25" t="s">
        <v>54</v>
      </c>
      <c r="M63" s="25" t="s">
        <v>72</v>
      </c>
      <c r="N63" s="25" t="s">
        <v>60</v>
      </c>
      <c r="O63" s="25">
        <v>0</v>
      </c>
      <c r="P63" s="27" t="s">
        <v>90</v>
      </c>
      <c r="Q63" s="54">
        <v>0</v>
      </c>
      <c r="R63" s="37">
        <v>0</v>
      </c>
      <c r="S63" s="34" t="s">
        <v>90</v>
      </c>
      <c r="T63" s="34" t="s">
        <v>90</v>
      </c>
      <c r="U63" s="21"/>
      <c r="V63" s="21"/>
      <c r="W63" s="15"/>
      <c r="X63" s="15"/>
      <c r="Y63" s="15"/>
      <c r="Z63" s="15"/>
      <c r="AA63" s="1"/>
      <c r="AW63" s="6"/>
      <c r="AX63" s="13"/>
      <c r="AY63" s="18"/>
      <c r="AZ63" s="17"/>
      <c r="BA63" s="19"/>
      <c r="BB63" s="5"/>
      <c r="BC63" s="5"/>
      <c r="BD63" s="2"/>
      <c r="BE63" s="2"/>
      <c r="BF63" s="2"/>
      <c r="BG63" s="2"/>
      <c r="BH63" s="1"/>
      <c r="BI63" s="1"/>
    </row>
    <row r="64" spans="1:61">
      <c r="A64" s="50" t="s">
        <v>83</v>
      </c>
      <c r="B64" s="28" t="s">
        <v>21</v>
      </c>
      <c r="C64" s="30" t="s">
        <v>33</v>
      </c>
      <c r="D64" s="30" t="s">
        <v>130</v>
      </c>
      <c r="E64" s="30">
        <f>120+20</f>
        <v>140</v>
      </c>
      <c r="F64" s="30" t="s">
        <v>85</v>
      </c>
      <c r="G64" s="44">
        <v>5.0199999999999996</v>
      </c>
      <c r="H64" s="38">
        <v>1</v>
      </c>
      <c r="I64" s="35" t="s">
        <v>85</v>
      </c>
      <c r="J64" s="35" t="s">
        <v>200</v>
      </c>
      <c r="K64" s="50" t="s">
        <v>83</v>
      </c>
      <c r="L64" s="30" t="s">
        <v>50</v>
      </c>
      <c r="M64" s="30" t="s">
        <v>73</v>
      </c>
      <c r="N64" s="30" t="s">
        <v>143</v>
      </c>
      <c r="O64" s="30">
        <f>60+32</f>
        <v>92</v>
      </c>
      <c r="P64" s="30" t="s">
        <v>85</v>
      </c>
      <c r="Q64" s="44">
        <v>17.82</v>
      </c>
      <c r="R64" s="38">
        <v>1</v>
      </c>
      <c r="S64" s="35" t="s">
        <v>85</v>
      </c>
      <c r="T64" s="35" t="s">
        <v>85</v>
      </c>
      <c r="U64" s="28"/>
      <c r="V64" s="28"/>
      <c r="W64" s="4"/>
      <c r="X64" s="4"/>
      <c r="Y64" s="4"/>
      <c r="Z64" s="4"/>
      <c r="AA64" s="1"/>
      <c r="AW64" s="6"/>
      <c r="AX64" s="13"/>
      <c r="AY64" s="13"/>
      <c r="AZ64" s="17"/>
      <c r="BA64" s="8"/>
      <c r="BB64" s="6"/>
      <c r="BC64" s="6"/>
      <c r="BD64" s="4"/>
      <c r="BE64" s="4"/>
      <c r="BF64" s="70"/>
      <c r="BG64" s="70"/>
      <c r="BH64" s="1"/>
      <c r="BI64" s="1"/>
    </row>
    <row r="65" spans="1:61">
      <c r="A65" s="50"/>
      <c r="B65" s="28" t="s">
        <v>22</v>
      </c>
      <c r="C65" s="30" t="s">
        <v>34</v>
      </c>
      <c r="D65" s="30" t="s">
        <v>60</v>
      </c>
      <c r="E65" s="30">
        <v>0</v>
      </c>
      <c r="F65" s="30" t="s">
        <v>85</v>
      </c>
      <c r="G65" s="44">
        <v>21.93</v>
      </c>
      <c r="H65" s="38">
        <v>1</v>
      </c>
      <c r="I65" s="35" t="s">
        <v>90</v>
      </c>
      <c r="J65" s="35" t="s">
        <v>90</v>
      </c>
      <c r="K65" s="50"/>
      <c r="L65" s="30" t="s">
        <v>51</v>
      </c>
      <c r="M65" s="30" t="s">
        <v>74</v>
      </c>
      <c r="N65" s="30" t="s">
        <v>60</v>
      </c>
      <c r="O65" s="30">
        <v>0</v>
      </c>
      <c r="P65" s="30" t="s">
        <v>90</v>
      </c>
      <c r="Q65" s="54">
        <v>0</v>
      </c>
      <c r="R65" s="38">
        <v>0</v>
      </c>
      <c r="S65" s="35" t="s">
        <v>90</v>
      </c>
      <c r="T65" s="35" t="s">
        <v>90</v>
      </c>
      <c r="U65" s="28"/>
      <c r="V65" s="28"/>
      <c r="W65" s="15"/>
      <c r="X65" s="15"/>
      <c r="Y65" s="15"/>
      <c r="Z65" s="15"/>
      <c r="AA65" s="1"/>
      <c r="AW65" s="6"/>
      <c r="AX65" s="13"/>
      <c r="AY65" s="13"/>
      <c r="AZ65" s="17"/>
      <c r="BA65" s="19"/>
      <c r="BB65" s="5"/>
      <c r="BC65" s="5"/>
      <c r="BD65" s="2"/>
      <c r="BE65" s="2"/>
      <c r="BF65" s="2"/>
      <c r="BG65" s="2"/>
      <c r="BH65" s="1"/>
      <c r="BI65" s="1"/>
    </row>
    <row r="66" spans="1:61">
      <c r="A66" s="50"/>
      <c r="B66" s="28" t="s">
        <v>23</v>
      </c>
      <c r="C66" s="30" t="s">
        <v>20</v>
      </c>
      <c r="D66" s="30" t="s">
        <v>122</v>
      </c>
      <c r="E66" s="30">
        <f>60+46</f>
        <v>106</v>
      </c>
      <c r="F66" s="30" t="s">
        <v>85</v>
      </c>
      <c r="G66" s="43">
        <v>2.02</v>
      </c>
      <c r="H66" s="38">
        <v>1</v>
      </c>
      <c r="I66" s="35" t="s">
        <v>85</v>
      </c>
      <c r="J66" s="35" t="s">
        <v>85</v>
      </c>
      <c r="K66" s="50"/>
      <c r="L66" s="30" t="s">
        <v>52</v>
      </c>
      <c r="M66" s="30" t="s">
        <v>71</v>
      </c>
      <c r="N66" s="30" t="s">
        <v>122</v>
      </c>
      <c r="O66" s="30">
        <f>60+46</f>
        <v>106</v>
      </c>
      <c r="P66" s="30" t="s">
        <v>85</v>
      </c>
      <c r="Q66" s="44">
        <v>6.73</v>
      </c>
      <c r="R66" s="38">
        <v>1</v>
      </c>
      <c r="S66" s="35" t="s">
        <v>85</v>
      </c>
      <c r="T66" s="35" t="s">
        <v>85</v>
      </c>
      <c r="U66" s="30"/>
      <c r="V66" s="30"/>
      <c r="W66" s="4"/>
      <c r="X66" s="4"/>
      <c r="Y66" s="4"/>
      <c r="Z66" s="4"/>
      <c r="AA66" s="1"/>
      <c r="AW66" s="3"/>
      <c r="AX66" s="13"/>
      <c r="AY66" s="13"/>
      <c r="AZ66" s="17"/>
      <c r="BA66" s="10"/>
      <c r="BB66" s="4"/>
      <c r="BC66" s="4"/>
      <c r="BD66" s="4"/>
      <c r="BE66" s="4"/>
      <c r="BF66" s="70"/>
      <c r="BG66" s="70"/>
      <c r="BH66" s="1"/>
      <c r="BI66" s="1"/>
    </row>
    <row r="67" spans="1:61">
      <c r="A67" s="50"/>
      <c r="B67" s="28" t="s">
        <v>24</v>
      </c>
      <c r="C67" s="30" t="s">
        <v>31</v>
      </c>
      <c r="D67" s="30" t="s">
        <v>97</v>
      </c>
      <c r="E67" s="30">
        <f>60+45</f>
        <v>105</v>
      </c>
      <c r="F67" s="30" t="s">
        <v>85</v>
      </c>
      <c r="G67" s="44">
        <v>5.28</v>
      </c>
      <c r="H67" s="38">
        <v>1</v>
      </c>
      <c r="I67" s="35" t="s">
        <v>85</v>
      </c>
      <c r="J67" s="35" t="s">
        <v>85</v>
      </c>
      <c r="K67" s="50"/>
      <c r="L67" s="30" t="s">
        <v>53</v>
      </c>
      <c r="M67" s="30" t="s">
        <v>72</v>
      </c>
      <c r="N67" s="30" t="s">
        <v>149</v>
      </c>
      <c r="O67" s="30">
        <f>240+13</f>
        <v>253</v>
      </c>
      <c r="P67" s="30" t="s">
        <v>90</v>
      </c>
      <c r="Q67" s="54">
        <v>0</v>
      </c>
      <c r="R67" s="38">
        <v>0</v>
      </c>
      <c r="S67" s="35" t="s">
        <v>90</v>
      </c>
      <c r="T67" s="35" t="s">
        <v>85</v>
      </c>
      <c r="U67" s="30"/>
      <c r="V67" s="30"/>
      <c r="W67" s="1"/>
      <c r="X67" s="1"/>
      <c r="Y67" s="1"/>
      <c r="Z67" s="1"/>
      <c r="AA67" s="1"/>
      <c r="AW67" s="1"/>
      <c r="AX67" s="18"/>
      <c r="AY67" s="18"/>
      <c r="AZ67" s="17"/>
      <c r="BA67" s="9"/>
      <c r="BB67" s="1"/>
      <c r="BC67" s="1"/>
      <c r="BD67" s="1"/>
      <c r="BE67" s="1"/>
      <c r="BF67" s="1"/>
      <c r="BG67" s="1"/>
      <c r="BH67" s="1"/>
      <c r="BI67" s="1"/>
    </row>
    <row r="68" spans="1:61">
      <c r="A68" s="50"/>
      <c r="B68" s="28" t="s">
        <v>25</v>
      </c>
      <c r="C68" s="30" t="s">
        <v>32</v>
      </c>
      <c r="D68" s="30" t="s">
        <v>93</v>
      </c>
      <c r="E68" s="30">
        <f>120+6</f>
        <v>126</v>
      </c>
      <c r="F68" s="30" t="s">
        <v>85</v>
      </c>
      <c r="G68" s="44">
        <v>12.15</v>
      </c>
      <c r="H68" s="38">
        <v>1</v>
      </c>
      <c r="I68" s="35" t="s">
        <v>85</v>
      </c>
      <c r="J68" s="35" t="s">
        <v>85</v>
      </c>
      <c r="K68" s="50"/>
      <c r="L68" s="30" t="s">
        <v>54</v>
      </c>
      <c r="M68" s="30" t="s">
        <v>75</v>
      </c>
      <c r="N68" s="30" t="s">
        <v>151</v>
      </c>
      <c r="O68" s="30">
        <f>120+58</f>
        <v>178</v>
      </c>
      <c r="P68" s="30" t="s">
        <v>85</v>
      </c>
      <c r="Q68" s="44">
        <v>17.28</v>
      </c>
      <c r="R68" s="38">
        <v>1</v>
      </c>
      <c r="S68" s="35" t="s">
        <v>85</v>
      </c>
      <c r="T68" s="35" t="s">
        <v>85</v>
      </c>
      <c r="U68" s="30"/>
      <c r="V68" s="30"/>
      <c r="AW68" s="1"/>
      <c r="AX68" s="18"/>
      <c r="AY68" s="18"/>
      <c r="AZ68" s="17"/>
      <c r="BA68" s="9"/>
      <c r="BB68" s="1"/>
      <c r="BC68" s="1"/>
      <c r="BD68" s="1"/>
      <c r="BE68" s="1"/>
      <c r="BF68" s="1"/>
      <c r="BG68" s="1"/>
      <c r="BH68" s="1"/>
      <c r="BI68" s="1"/>
    </row>
    <row r="69" spans="1:61">
      <c r="A69" s="52" t="s">
        <v>84</v>
      </c>
      <c r="B69" s="23" t="s">
        <v>21</v>
      </c>
      <c r="C69" s="25" t="s">
        <v>34</v>
      </c>
      <c r="D69" s="25" t="s">
        <v>60</v>
      </c>
      <c r="E69" s="25">
        <v>0</v>
      </c>
      <c r="F69" s="27" t="s">
        <v>90</v>
      </c>
      <c r="G69" s="42">
        <v>0</v>
      </c>
      <c r="H69" s="37">
        <v>0</v>
      </c>
      <c r="I69" s="34" t="s">
        <v>90</v>
      </c>
      <c r="J69" s="34" t="s">
        <v>90</v>
      </c>
      <c r="K69" s="52" t="s">
        <v>84</v>
      </c>
      <c r="L69" s="25" t="s">
        <v>50</v>
      </c>
      <c r="M69" s="25" t="s">
        <v>74</v>
      </c>
      <c r="N69" s="25" t="s">
        <v>133</v>
      </c>
      <c r="O69" s="25">
        <f>120+15</f>
        <v>135</v>
      </c>
      <c r="P69" s="27" t="s">
        <v>85</v>
      </c>
      <c r="Q69" s="44">
        <v>16.079999999999998</v>
      </c>
      <c r="R69" s="37">
        <v>1</v>
      </c>
      <c r="S69" s="34" t="s">
        <v>85</v>
      </c>
      <c r="T69" s="34" t="s">
        <v>85</v>
      </c>
      <c r="U69" s="25"/>
      <c r="V69" s="25"/>
      <c r="AX69" s="18"/>
      <c r="AY69" s="18"/>
      <c r="AZ69" s="17"/>
      <c r="BA69" s="14"/>
    </row>
    <row r="70" spans="1:61">
      <c r="A70" s="52"/>
      <c r="B70" s="21" t="s">
        <v>22</v>
      </c>
      <c r="C70" s="25" t="s">
        <v>20</v>
      </c>
      <c r="D70" s="25" t="s">
        <v>131</v>
      </c>
      <c r="E70" s="25">
        <f>120</f>
        <v>120</v>
      </c>
      <c r="F70" s="27" t="s">
        <v>85</v>
      </c>
      <c r="G70" s="42">
        <v>0</v>
      </c>
      <c r="H70" s="37">
        <v>0</v>
      </c>
      <c r="I70" s="34" t="s">
        <v>85</v>
      </c>
      <c r="J70" s="34" t="s">
        <v>85</v>
      </c>
      <c r="K70" s="52"/>
      <c r="L70" s="25" t="s">
        <v>51</v>
      </c>
      <c r="M70" s="25" t="s">
        <v>71</v>
      </c>
      <c r="N70" s="25" t="s">
        <v>60</v>
      </c>
      <c r="O70" s="25">
        <v>0</v>
      </c>
      <c r="P70" s="27" t="s">
        <v>85</v>
      </c>
      <c r="Q70" s="53">
        <v>1.58</v>
      </c>
      <c r="R70" s="37">
        <v>1</v>
      </c>
      <c r="S70" s="34" t="s">
        <v>90</v>
      </c>
      <c r="T70" s="34" t="s">
        <v>90</v>
      </c>
      <c r="U70" s="25"/>
      <c r="V70" s="25"/>
      <c r="AX70" s="13"/>
      <c r="AY70" s="13"/>
      <c r="AZ70" s="17"/>
      <c r="BA70" s="14"/>
    </row>
    <row r="71" spans="1:61">
      <c r="A71" s="52"/>
      <c r="B71" s="21" t="s">
        <v>23</v>
      </c>
      <c r="C71" s="25" t="s">
        <v>31</v>
      </c>
      <c r="D71" s="25" t="s">
        <v>134</v>
      </c>
      <c r="E71" s="25">
        <f>120+33</f>
        <v>153</v>
      </c>
      <c r="F71" s="27" t="s">
        <v>85</v>
      </c>
      <c r="G71" s="41">
        <v>0.88</v>
      </c>
      <c r="H71" s="37">
        <v>1</v>
      </c>
      <c r="I71" s="34" t="s">
        <v>85</v>
      </c>
      <c r="J71" s="34" t="s">
        <v>85</v>
      </c>
      <c r="K71" s="52"/>
      <c r="L71" s="25" t="s">
        <v>52</v>
      </c>
      <c r="M71" s="25" t="s">
        <v>72</v>
      </c>
      <c r="N71" s="25" t="s">
        <v>95</v>
      </c>
      <c r="O71" s="25">
        <f>60+37</f>
        <v>97</v>
      </c>
      <c r="P71" s="27" t="s">
        <v>85</v>
      </c>
      <c r="Q71" s="53">
        <v>4.18</v>
      </c>
      <c r="R71" s="37">
        <v>1</v>
      </c>
      <c r="S71" s="34" t="s">
        <v>85</v>
      </c>
      <c r="T71" s="34" t="s">
        <v>85</v>
      </c>
      <c r="U71" s="25"/>
      <c r="V71" s="25"/>
      <c r="AX71" s="13"/>
      <c r="AY71" s="13"/>
      <c r="AZ71" s="17"/>
      <c r="BA71" s="14"/>
    </row>
    <row r="72" spans="1:61">
      <c r="A72" s="52"/>
      <c r="B72" s="21" t="s">
        <v>24</v>
      </c>
      <c r="C72" s="25" t="s">
        <v>32</v>
      </c>
      <c r="D72" s="25" t="s">
        <v>137</v>
      </c>
      <c r="E72" s="25">
        <f>120+11</f>
        <v>131</v>
      </c>
      <c r="F72" s="27" t="s">
        <v>90</v>
      </c>
      <c r="G72" s="42">
        <v>0</v>
      </c>
      <c r="H72" s="37">
        <v>0</v>
      </c>
      <c r="I72" s="34" t="s">
        <v>90</v>
      </c>
      <c r="J72" s="34" t="s">
        <v>85</v>
      </c>
      <c r="K72" s="52"/>
      <c r="L72" s="25" t="s">
        <v>53</v>
      </c>
      <c r="M72" s="25" t="s">
        <v>75</v>
      </c>
      <c r="N72" s="25" t="s">
        <v>150</v>
      </c>
      <c r="O72" s="25">
        <f>180+41</f>
        <v>221</v>
      </c>
      <c r="P72" s="27" t="s">
        <v>85</v>
      </c>
      <c r="Q72" s="53">
        <v>2</v>
      </c>
      <c r="R72" s="37">
        <v>1</v>
      </c>
      <c r="S72" s="34" t="s">
        <v>85</v>
      </c>
      <c r="T72" s="34" t="s">
        <v>85</v>
      </c>
      <c r="U72" s="25"/>
      <c r="V72" s="25"/>
      <c r="AX72" s="13"/>
      <c r="AY72" s="13"/>
      <c r="AZ72" s="17"/>
      <c r="BA72" s="14"/>
    </row>
    <row r="73" spans="1:61">
      <c r="A73" s="52"/>
      <c r="B73" s="21" t="s">
        <v>25</v>
      </c>
      <c r="C73" s="25" t="s">
        <v>33</v>
      </c>
      <c r="D73" s="25" t="s">
        <v>60</v>
      </c>
      <c r="E73" s="25">
        <v>0</v>
      </c>
      <c r="F73" s="27" t="s">
        <v>85</v>
      </c>
      <c r="G73" s="44">
        <v>24.13</v>
      </c>
      <c r="H73" s="37">
        <v>1</v>
      </c>
      <c r="I73" s="34" t="s">
        <v>85</v>
      </c>
      <c r="J73" s="34" t="s">
        <v>90</v>
      </c>
      <c r="K73" s="52"/>
      <c r="L73" s="25" t="s">
        <v>54</v>
      </c>
      <c r="M73" s="25" t="s">
        <v>73</v>
      </c>
      <c r="N73" s="25" t="s">
        <v>152</v>
      </c>
      <c r="O73" s="25">
        <f>120+19</f>
        <v>139</v>
      </c>
      <c r="P73" s="27" t="s">
        <v>85</v>
      </c>
      <c r="Q73" s="44">
        <v>8.57</v>
      </c>
      <c r="R73" s="37">
        <v>1</v>
      </c>
      <c r="S73" s="34" t="s">
        <v>85</v>
      </c>
      <c r="T73" s="34" t="s">
        <v>85</v>
      </c>
      <c r="U73" s="25"/>
      <c r="V73" s="25"/>
      <c r="AX73" s="13"/>
      <c r="AY73" s="13"/>
      <c r="AZ73" s="17"/>
      <c r="BA73" s="14"/>
    </row>
    <row r="74" spans="1:61">
      <c r="A74" s="51" t="s">
        <v>81</v>
      </c>
      <c r="B74" s="28" t="s">
        <v>21</v>
      </c>
      <c r="C74" s="30" t="s">
        <v>20</v>
      </c>
      <c r="D74" s="30" t="s">
        <v>128</v>
      </c>
      <c r="E74" s="30">
        <f>120+17</f>
        <v>137</v>
      </c>
      <c r="F74" s="30" t="s">
        <v>85</v>
      </c>
      <c r="G74" s="44">
        <v>5.2</v>
      </c>
      <c r="H74" s="38">
        <v>1</v>
      </c>
      <c r="I74" s="35" t="s">
        <v>85</v>
      </c>
      <c r="J74" s="35" t="s">
        <v>85</v>
      </c>
      <c r="K74" s="51" t="s">
        <v>81</v>
      </c>
      <c r="L74" s="30" t="s">
        <v>50</v>
      </c>
      <c r="M74" s="30" t="s">
        <v>71</v>
      </c>
      <c r="N74" s="30" t="s">
        <v>60</v>
      </c>
      <c r="O74" s="30">
        <v>0</v>
      </c>
      <c r="P74" s="30" t="s">
        <v>85</v>
      </c>
      <c r="Q74" s="44">
        <v>5.07</v>
      </c>
      <c r="R74" s="38">
        <v>1</v>
      </c>
      <c r="S74" s="35" t="s">
        <v>90</v>
      </c>
      <c r="T74" s="35" t="s">
        <v>90</v>
      </c>
      <c r="U74" s="30"/>
      <c r="V74" s="30"/>
      <c r="AX74" s="13"/>
      <c r="AY74" s="13"/>
      <c r="AZ74" s="17"/>
      <c r="BA74" s="14"/>
    </row>
    <row r="75" spans="1:61">
      <c r="A75" s="51"/>
      <c r="B75" s="28" t="s">
        <v>22</v>
      </c>
      <c r="C75" s="30" t="s">
        <v>31</v>
      </c>
      <c r="D75" s="30" t="s">
        <v>132</v>
      </c>
      <c r="E75" s="30">
        <f>60+44</f>
        <v>104</v>
      </c>
      <c r="F75" s="30" t="s">
        <v>85</v>
      </c>
      <c r="G75" s="44">
        <v>8.35</v>
      </c>
      <c r="H75" s="38">
        <v>1</v>
      </c>
      <c r="I75" s="35" t="s">
        <v>85</v>
      </c>
      <c r="J75" s="35" t="s">
        <v>85</v>
      </c>
      <c r="K75" s="51"/>
      <c r="L75" s="30" t="s">
        <v>51</v>
      </c>
      <c r="M75" s="30" t="s">
        <v>72</v>
      </c>
      <c r="N75" s="30" t="s">
        <v>60</v>
      </c>
      <c r="O75" s="30">
        <v>0</v>
      </c>
      <c r="P75" s="30" t="s">
        <v>85</v>
      </c>
      <c r="Q75" s="53">
        <v>2.3199999999999998</v>
      </c>
      <c r="R75" s="38">
        <v>2</v>
      </c>
      <c r="S75" s="35" t="s">
        <v>90</v>
      </c>
      <c r="T75" s="35" t="s">
        <v>90</v>
      </c>
      <c r="U75" s="30"/>
      <c r="V75" s="30"/>
      <c r="AX75" s="18"/>
      <c r="AY75" s="18"/>
      <c r="AZ75" s="17"/>
      <c r="BA75" s="14"/>
    </row>
    <row r="76" spans="1:61">
      <c r="A76" s="51"/>
      <c r="B76" s="28" t="s">
        <v>23</v>
      </c>
      <c r="C76" s="30" t="s">
        <v>32</v>
      </c>
      <c r="D76" s="30" t="s">
        <v>135</v>
      </c>
      <c r="E76" s="30">
        <f>60+13</f>
        <v>73</v>
      </c>
      <c r="F76" s="30" t="s">
        <v>90</v>
      </c>
      <c r="G76" s="42">
        <v>0</v>
      </c>
      <c r="H76" s="38">
        <v>0</v>
      </c>
      <c r="I76" s="35" t="s">
        <v>90</v>
      </c>
      <c r="J76" s="35" t="s">
        <v>85</v>
      </c>
      <c r="K76" s="51"/>
      <c r="L76" s="30" t="s">
        <v>52</v>
      </c>
      <c r="M76" s="30" t="s">
        <v>75</v>
      </c>
      <c r="N76" s="30" t="s">
        <v>145</v>
      </c>
      <c r="O76" s="30">
        <f>180+48</f>
        <v>228</v>
      </c>
      <c r="P76" s="30" t="s">
        <v>85</v>
      </c>
      <c r="Q76" s="41">
        <v>0.78</v>
      </c>
      <c r="R76" s="38">
        <v>1</v>
      </c>
      <c r="S76" s="35" t="s">
        <v>85</v>
      </c>
      <c r="T76" s="35" t="s">
        <v>85</v>
      </c>
      <c r="U76" s="30"/>
      <c r="V76" s="30"/>
      <c r="AX76" s="13"/>
      <c r="AY76" s="13"/>
      <c r="AZ76" s="17"/>
      <c r="BA76" s="14"/>
    </row>
    <row r="77" spans="1:61">
      <c r="A77" s="51"/>
      <c r="B77" s="28" t="s">
        <v>24</v>
      </c>
      <c r="C77" s="30" t="s">
        <v>33</v>
      </c>
      <c r="D77" s="30" t="s">
        <v>138</v>
      </c>
      <c r="E77" s="30">
        <f>120+10</f>
        <v>130</v>
      </c>
      <c r="F77" s="30" t="s">
        <v>85</v>
      </c>
      <c r="G77" s="44">
        <v>17.93</v>
      </c>
      <c r="H77" s="38">
        <v>1</v>
      </c>
      <c r="I77" s="35" t="s">
        <v>85</v>
      </c>
      <c r="J77" s="35" t="s">
        <v>85</v>
      </c>
      <c r="K77" s="51"/>
      <c r="L77" s="30" t="s">
        <v>53</v>
      </c>
      <c r="M77" s="30" t="s">
        <v>73</v>
      </c>
      <c r="N77" s="30" t="s">
        <v>100</v>
      </c>
      <c r="O77" s="30">
        <f>60+26</f>
        <v>86</v>
      </c>
      <c r="P77" s="30" t="s">
        <v>85</v>
      </c>
      <c r="Q77" s="44">
        <v>5.73</v>
      </c>
      <c r="R77" s="38">
        <v>1</v>
      </c>
      <c r="S77" s="35" t="s">
        <v>85</v>
      </c>
      <c r="T77" s="35" t="s">
        <v>85</v>
      </c>
      <c r="U77" s="30"/>
      <c r="V77" s="30"/>
      <c r="AX77" s="13"/>
      <c r="AY77" s="13"/>
      <c r="AZ77" s="17"/>
      <c r="BA77" s="14"/>
    </row>
    <row r="78" spans="1:61">
      <c r="A78" s="51"/>
      <c r="B78" s="28" t="s">
        <v>25</v>
      </c>
      <c r="C78" s="30" t="s">
        <v>34</v>
      </c>
      <c r="D78" s="30" t="s">
        <v>60</v>
      </c>
      <c r="E78" s="30">
        <v>0</v>
      </c>
      <c r="F78" s="30" t="s">
        <v>85</v>
      </c>
      <c r="G78" s="41">
        <v>0.75</v>
      </c>
      <c r="H78" s="38">
        <v>1</v>
      </c>
      <c r="I78" s="35" t="s">
        <v>90</v>
      </c>
      <c r="J78" s="35" t="s">
        <v>90</v>
      </c>
      <c r="K78" s="51"/>
      <c r="L78" s="30" t="s">
        <v>54</v>
      </c>
      <c r="M78" s="30" t="s">
        <v>74</v>
      </c>
      <c r="N78" s="30" t="s">
        <v>60</v>
      </c>
      <c r="O78" s="30">
        <v>0</v>
      </c>
      <c r="P78" s="30" t="s">
        <v>85</v>
      </c>
      <c r="Q78" s="44">
        <v>15.88</v>
      </c>
      <c r="R78" s="38">
        <v>2</v>
      </c>
      <c r="S78" s="35" t="s">
        <v>90</v>
      </c>
      <c r="T78" s="35" t="s">
        <v>90</v>
      </c>
      <c r="U78" s="30"/>
      <c r="V78" s="30"/>
      <c r="AX78" s="13"/>
      <c r="AY78" s="18"/>
      <c r="AZ78" s="17"/>
      <c r="BA78" s="14"/>
    </row>
    <row r="79" spans="1:61">
      <c r="A79" s="47" t="s">
        <v>176</v>
      </c>
      <c r="B79" s="23" t="s">
        <v>26</v>
      </c>
      <c r="C79" s="25" t="s">
        <v>36</v>
      </c>
      <c r="D79" s="25" t="s">
        <v>154</v>
      </c>
      <c r="E79" s="25">
        <f>120+1</f>
        <v>121</v>
      </c>
      <c r="F79" s="27" t="s">
        <v>85</v>
      </c>
      <c r="G79" s="43">
        <v>2.9</v>
      </c>
      <c r="H79" s="37">
        <v>1</v>
      </c>
      <c r="I79" s="34" t="s">
        <v>85</v>
      </c>
      <c r="J79" s="34" t="s">
        <v>85</v>
      </c>
      <c r="K79" s="47" t="s">
        <v>176</v>
      </c>
      <c r="L79" s="25" t="s">
        <v>55</v>
      </c>
      <c r="M79" s="25" t="s">
        <v>76</v>
      </c>
      <c r="N79" s="25" t="s">
        <v>160</v>
      </c>
      <c r="O79" s="25">
        <f>180+11</f>
        <v>191</v>
      </c>
      <c r="P79" s="27" t="s">
        <v>85</v>
      </c>
      <c r="Q79" s="44">
        <v>5.78</v>
      </c>
      <c r="R79" s="37">
        <v>1</v>
      </c>
      <c r="S79" s="34" t="s">
        <v>85</v>
      </c>
      <c r="T79" s="34" t="s">
        <v>85</v>
      </c>
      <c r="U79" s="25"/>
      <c r="V79" s="25"/>
      <c r="AX79" s="13"/>
      <c r="AY79" s="13"/>
      <c r="AZ79" s="17"/>
      <c r="BA79" s="14"/>
    </row>
    <row r="80" spans="1:61">
      <c r="A80" s="48"/>
      <c r="B80" s="23" t="s">
        <v>27</v>
      </c>
      <c r="C80" s="25" t="s">
        <v>37</v>
      </c>
      <c r="D80" s="25" t="s">
        <v>155</v>
      </c>
      <c r="E80" s="25">
        <f>(4*60)+20</f>
        <v>260</v>
      </c>
      <c r="F80" s="27" t="s">
        <v>85</v>
      </c>
      <c r="G80" s="44">
        <v>6.92</v>
      </c>
      <c r="H80" s="37">
        <v>1</v>
      </c>
      <c r="I80" s="34" t="s">
        <v>85</v>
      </c>
      <c r="J80" s="34" t="s">
        <v>85</v>
      </c>
      <c r="K80" s="48"/>
      <c r="L80" s="25" t="s">
        <v>56</v>
      </c>
      <c r="M80" s="25" t="s">
        <v>77</v>
      </c>
      <c r="N80" s="25" t="s">
        <v>161</v>
      </c>
      <c r="O80" s="25">
        <f>242</f>
        <v>242</v>
      </c>
      <c r="P80" s="27" t="s">
        <v>85</v>
      </c>
      <c r="Q80" s="53">
        <v>1.43</v>
      </c>
      <c r="R80" s="37">
        <v>1</v>
      </c>
      <c r="S80" s="34" t="s">
        <v>85</v>
      </c>
      <c r="T80" s="34" t="s">
        <v>85</v>
      </c>
      <c r="U80" s="25"/>
      <c r="V80" s="25"/>
      <c r="AX80" s="13"/>
      <c r="AY80" s="18"/>
      <c r="AZ80" s="17"/>
      <c r="BA80" s="14"/>
    </row>
    <row r="81" spans="1:53">
      <c r="A81" s="48"/>
      <c r="B81" s="23" t="s">
        <v>28</v>
      </c>
      <c r="C81" s="25" t="s">
        <v>38</v>
      </c>
      <c r="D81" s="25" t="s">
        <v>110</v>
      </c>
      <c r="E81" s="25">
        <f>120+57</f>
        <v>177</v>
      </c>
      <c r="F81" s="27" t="s">
        <v>85</v>
      </c>
      <c r="G81" s="44">
        <v>6.83</v>
      </c>
      <c r="H81" s="37">
        <v>1</v>
      </c>
      <c r="I81" s="34" t="s">
        <v>85</v>
      </c>
      <c r="J81" s="34" t="s">
        <v>85</v>
      </c>
      <c r="K81" s="48"/>
      <c r="L81" s="25" t="s">
        <v>57</v>
      </c>
      <c r="M81" s="25" t="s">
        <v>78</v>
      </c>
      <c r="N81" s="25" t="s">
        <v>164</v>
      </c>
      <c r="O81" s="25">
        <f>243</f>
        <v>243</v>
      </c>
      <c r="P81" s="27" t="s">
        <v>85</v>
      </c>
      <c r="Q81" s="41">
        <v>0.18</v>
      </c>
      <c r="R81" s="37">
        <v>1</v>
      </c>
      <c r="S81" s="34" t="s">
        <v>85</v>
      </c>
      <c r="T81" s="34" t="s">
        <v>85</v>
      </c>
      <c r="U81" s="25"/>
      <c r="V81" s="25"/>
      <c r="AX81" s="18"/>
      <c r="AY81" s="18"/>
      <c r="AZ81" s="17"/>
      <c r="BA81" s="14"/>
    </row>
    <row r="82" spans="1:53">
      <c r="A82" s="48"/>
      <c r="B82" s="23" t="s">
        <v>29</v>
      </c>
      <c r="C82" s="25" t="s">
        <v>39</v>
      </c>
      <c r="D82" s="25" t="s">
        <v>158</v>
      </c>
      <c r="E82" s="25">
        <f>120+13</f>
        <v>133</v>
      </c>
      <c r="F82" s="27" t="s">
        <v>85</v>
      </c>
      <c r="G82" s="41">
        <v>0.5</v>
      </c>
      <c r="H82" s="37">
        <v>1</v>
      </c>
      <c r="I82" s="34" t="s">
        <v>85</v>
      </c>
      <c r="J82" s="34" t="s">
        <v>85</v>
      </c>
      <c r="K82" s="48"/>
      <c r="L82" s="25" t="s">
        <v>58</v>
      </c>
      <c r="M82" s="25" t="s">
        <v>79</v>
      </c>
      <c r="N82" s="25" t="s">
        <v>141</v>
      </c>
      <c r="O82" s="25">
        <f>127</f>
        <v>127</v>
      </c>
      <c r="P82" s="27" t="s">
        <v>85</v>
      </c>
      <c r="Q82" s="53">
        <v>2.48</v>
      </c>
      <c r="R82" s="37">
        <v>1</v>
      </c>
      <c r="S82" s="34" t="s">
        <v>85</v>
      </c>
      <c r="T82" s="34" t="s">
        <v>85</v>
      </c>
      <c r="U82" s="25"/>
      <c r="V82" s="25"/>
      <c r="AX82" s="13"/>
      <c r="AY82" s="18"/>
      <c r="AZ82" s="17"/>
      <c r="BA82" s="14"/>
    </row>
    <row r="83" spans="1:53">
      <c r="A83" s="48"/>
      <c r="B83" s="23" t="s">
        <v>30</v>
      </c>
      <c r="C83" s="25" t="s">
        <v>35</v>
      </c>
      <c r="D83" s="25" t="s">
        <v>159</v>
      </c>
      <c r="E83" s="25">
        <f>(4*60)+6</f>
        <v>246</v>
      </c>
      <c r="F83" s="27" t="s">
        <v>85</v>
      </c>
      <c r="G83" s="43">
        <v>3.05</v>
      </c>
      <c r="H83" s="36">
        <v>1</v>
      </c>
      <c r="I83" s="32" t="s">
        <v>85</v>
      </c>
      <c r="J83" s="32" t="s">
        <v>85</v>
      </c>
      <c r="K83" s="48"/>
      <c r="L83" s="25" t="s">
        <v>59</v>
      </c>
      <c r="M83" s="25" t="s">
        <v>80</v>
      </c>
      <c r="N83" s="25" t="s">
        <v>166</v>
      </c>
      <c r="O83" s="25">
        <f>240+15</f>
        <v>255</v>
      </c>
      <c r="P83" s="27" t="s">
        <v>85</v>
      </c>
      <c r="Q83" s="44">
        <v>6.78</v>
      </c>
      <c r="R83" s="37">
        <v>1</v>
      </c>
      <c r="S83" s="32" t="s">
        <v>85</v>
      </c>
      <c r="T83" s="32" t="s">
        <v>85</v>
      </c>
      <c r="U83" s="25"/>
      <c r="V83" s="25"/>
      <c r="AX83" s="13"/>
      <c r="AY83" s="18"/>
      <c r="AZ83" s="17"/>
      <c r="BA83" s="14"/>
    </row>
    <row r="84" spans="1:53">
      <c r="A84" s="49" t="s">
        <v>82</v>
      </c>
      <c r="B84" s="28" t="s">
        <v>26</v>
      </c>
      <c r="C84" s="30" t="s">
        <v>37</v>
      </c>
      <c r="D84" s="30" t="s">
        <v>60</v>
      </c>
      <c r="E84" s="30">
        <v>0</v>
      </c>
      <c r="F84" s="30" t="s">
        <v>90</v>
      </c>
      <c r="G84" s="42">
        <v>0</v>
      </c>
      <c r="H84" s="29">
        <v>0</v>
      </c>
      <c r="I84" s="31" t="s">
        <v>90</v>
      </c>
      <c r="J84" s="31" t="s">
        <v>90</v>
      </c>
      <c r="K84" s="49" t="s">
        <v>82</v>
      </c>
      <c r="L84" s="30" t="s">
        <v>55</v>
      </c>
      <c r="M84" s="30" t="s">
        <v>77</v>
      </c>
      <c r="N84" s="30" t="s">
        <v>60</v>
      </c>
      <c r="O84" s="30">
        <v>0</v>
      </c>
      <c r="P84" s="30" t="s">
        <v>85</v>
      </c>
      <c r="Q84" s="44">
        <v>5.28</v>
      </c>
      <c r="R84" s="38">
        <v>2</v>
      </c>
      <c r="S84" s="31" t="s">
        <v>90</v>
      </c>
      <c r="T84" s="31" t="s">
        <v>90</v>
      </c>
      <c r="U84" s="30"/>
      <c r="V84" s="30"/>
      <c r="AX84" s="13"/>
      <c r="AY84" s="13"/>
      <c r="AZ84" s="17"/>
      <c r="BA84" s="14"/>
    </row>
    <row r="85" spans="1:53">
      <c r="A85" s="49"/>
      <c r="B85" s="28" t="s">
        <v>27</v>
      </c>
      <c r="C85" s="30" t="s">
        <v>38</v>
      </c>
      <c r="D85" s="30" t="s">
        <v>60</v>
      </c>
      <c r="E85" s="30">
        <v>0</v>
      </c>
      <c r="F85" s="30" t="s">
        <v>90</v>
      </c>
      <c r="G85" s="42">
        <v>0</v>
      </c>
      <c r="H85" s="38">
        <v>0</v>
      </c>
      <c r="I85" s="35" t="s">
        <v>90</v>
      </c>
      <c r="J85" s="35" t="s">
        <v>90</v>
      </c>
      <c r="K85" s="49"/>
      <c r="L85" s="30" t="s">
        <v>56</v>
      </c>
      <c r="M85" s="30" t="s">
        <v>78</v>
      </c>
      <c r="N85" s="30" t="s">
        <v>162</v>
      </c>
      <c r="O85" s="30">
        <f>60+27</f>
        <v>87</v>
      </c>
      <c r="P85" s="30" t="s">
        <v>85</v>
      </c>
      <c r="Q85" s="44">
        <v>13.78</v>
      </c>
      <c r="R85" s="38">
        <v>1</v>
      </c>
      <c r="S85" s="35" t="s">
        <v>85</v>
      </c>
      <c r="T85" s="35" t="s">
        <v>85</v>
      </c>
      <c r="U85" s="30"/>
      <c r="V85" s="30"/>
      <c r="AX85" s="13"/>
      <c r="AY85" s="13"/>
      <c r="AZ85" s="17"/>
      <c r="BA85" s="14"/>
    </row>
    <row r="86" spans="1:53">
      <c r="A86" s="49"/>
      <c r="B86" s="28" t="s">
        <v>28</v>
      </c>
      <c r="C86" s="30" t="s">
        <v>39</v>
      </c>
      <c r="D86" s="30" t="s">
        <v>60</v>
      </c>
      <c r="E86" s="30">
        <v>0</v>
      </c>
      <c r="F86" s="30" t="s">
        <v>90</v>
      </c>
      <c r="G86" s="42">
        <v>0</v>
      </c>
      <c r="H86" s="38">
        <v>0</v>
      </c>
      <c r="I86" s="35" t="s">
        <v>90</v>
      </c>
      <c r="J86" s="35" t="s">
        <v>90</v>
      </c>
      <c r="K86" s="49"/>
      <c r="L86" s="30" t="s">
        <v>57</v>
      </c>
      <c r="M86" s="30" t="s">
        <v>79</v>
      </c>
      <c r="N86" s="30" t="s">
        <v>60</v>
      </c>
      <c r="O86" s="30">
        <v>0</v>
      </c>
      <c r="P86" s="30" t="s">
        <v>85</v>
      </c>
      <c r="Q86" s="44">
        <v>21.02</v>
      </c>
      <c r="R86" s="38">
        <v>1</v>
      </c>
      <c r="S86" s="35" t="s">
        <v>85</v>
      </c>
      <c r="T86" s="35" t="s">
        <v>90</v>
      </c>
      <c r="U86" s="30"/>
      <c r="V86" s="30"/>
      <c r="AX86" s="13"/>
      <c r="AY86" s="18"/>
      <c r="AZ86" s="17"/>
      <c r="BA86" s="14"/>
    </row>
    <row r="87" spans="1:53">
      <c r="A87" s="49"/>
      <c r="B87" s="28" t="s">
        <v>29</v>
      </c>
      <c r="C87" s="30" t="s">
        <v>35</v>
      </c>
      <c r="D87" s="30" t="s">
        <v>60</v>
      </c>
      <c r="E87" s="30">
        <v>0</v>
      </c>
      <c r="F87" s="30" t="s">
        <v>85</v>
      </c>
      <c r="G87" s="44">
        <v>6.2</v>
      </c>
      <c r="H87" s="38">
        <v>1</v>
      </c>
      <c r="I87" s="35" t="s">
        <v>85</v>
      </c>
      <c r="J87" s="35" t="s">
        <v>85</v>
      </c>
      <c r="K87" s="49"/>
      <c r="L87" s="30" t="s">
        <v>58</v>
      </c>
      <c r="M87" s="30" t="s">
        <v>80</v>
      </c>
      <c r="N87" s="30" t="s">
        <v>126</v>
      </c>
      <c r="O87" s="30">
        <f>60+48</f>
        <v>108</v>
      </c>
      <c r="P87" s="30" t="s">
        <v>85</v>
      </c>
      <c r="Q87" s="53">
        <v>2.83</v>
      </c>
      <c r="R87" s="38">
        <v>1</v>
      </c>
      <c r="S87" s="35" t="s">
        <v>85</v>
      </c>
      <c r="T87" s="35" t="s">
        <v>85</v>
      </c>
      <c r="U87" s="30"/>
      <c r="V87" s="30"/>
      <c r="AX87" s="13"/>
      <c r="AY87" s="13"/>
      <c r="AZ87" s="17"/>
      <c r="BA87" s="14"/>
    </row>
    <row r="88" spans="1:53">
      <c r="A88" s="49"/>
      <c r="B88" s="28" t="s">
        <v>30</v>
      </c>
      <c r="C88" s="30" t="s">
        <v>36</v>
      </c>
      <c r="D88" s="30" t="s">
        <v>60</v>
      </c>
      <c r="E88" s="30">
        <v>0</v>
      </c>
      <c r="F88" s="30" t="s">
        <v>85</v>
      </c>
      <c r="G88" s="44">
        <v>17.670000000000002</v>
      </c>
      <c r="H88" s="38">
        <v>1</v>
      </c>
      <c r="I88" s="35" t="s">
        <v>85</v>
      </c>
      <c r="J88" s="35" t="s">
        <v>90</v>
      </c>
      <c r="K88" s="49"/>
      <c r="L88" s="30" t="s">
        <v>59</v>
      </c>
      <c r="M88" s="30" t="s">
        <v>76</v>
      </c>
      <c r="N88" s="30" t="s">
        <v>116</v>
      </c>
      <c r="O88" s="30">
        <f>60+49</f>
        <v>109</v>
      </c>
      <c r="P88" s="30" t="s">
        <v>85</v>
      </c>
      <c r="Q88" s="41">
        <v>0.98</v>
      </c>
      <c r="R88" s="38">
        <v>1</v>
      </c>
      <c r="S88" s="35" t="s">
        <v>85</v>
      </c>
      <c r="T88" s="35" t="s">
        <v>85</v>
      </c>
      <c r="U88" s="30"/>
      <c r="V88" s="30"/>
      <c r="AX88" s="13"/>
      <c r="AY88" s="13"/>
      <c r="AZ88" s="17"/>
      <c r="BA88" s="14"/>
    </row>
    <row r="89" spans="1:53">
      <c r="A89" s="50" t="s">
        <v>83</v>
      </c>
      <c r="B89" s="23" t="s">
        <v>26</v>
      </c>
      <c r="C89" s="25" t="s">
        <v>38</v>
      </c>
      <c r="D89" s="25" t="s">
        <v>60</v>
      </c>
      <c r="E89" s="25">
        <v>0</v>
      </c>
      <c r="F89" s="27" t="s">
        <v>90</v>
      </c>
      <c r="G89" s="42">
        <v>0</v>
      </c>
      <c r="H89" s="37">
        <v>0</v>
      </c>
      <c r="I89" s="34" t="s">
        <v>90</v>
      </c>
      <c r="J89" s="34" t="s">
        <v>90</v>
      </c>
      <c r="K89" s="50" t="s">
        <v>83</v>
      </c>
      <c r="L89" s="25" t="s">
        <v>55</v>
      </c>
      <c r="M89" s="25" t="s">
        <v>78</v>
      </c>
      <c r="N89" s="25" t="s">
        <v>60</v>
      </c>
      <c r="O89" s="25">
        <v>0</v>
      </c>
      <c r="P89" s="27" t="s">
        <v>90</v>
      </c>
      <c r="Q89" s="54">
        <v>0</v>
      </c>
      <c r="R89" s="37">
        <v>0</v>
      </c>
      <c r="S89" s="34" t="s">
        <v>90</v>
      </c>
      <c r="T89" s="34" t="s">
        <v>90</v>
      </c>
      <c r="U89" s="25"/>
      <c r="V89" s="25"/>
      <c r="AX89" s="18"/>
      <c r="AY89" s="18"/>
      <c r="AZ89" s="17"/>
      <c r="BA89" s="14"/>
    </row>
    <row r="90" spans="1:53">
      <c r="A90" s="50"/>
      <c r="B90" s="23" t="s">
        <v>27</v>
      </c>
      <c r="C90" s="25" t="s">
        <v>39</v>
      </c>
      <c r="D90" s="25" t="s">
        <v>60</v>
      </c>
      <c r="E90" s="25">
        <v>0</v>
      </c>
      <c r="F90" s="27" t="s">
        <v>85</v>
      </c>
      <c r="G90" s="44">
        <v>5.38</v>
      </c>
      <c r="H90" s="37">
        <v>1</v>
      </c>
      <c r="I90" s="34" t="s">
        <v>90</v>
      </c>
      <c r="J90" s="34" t="s">
        <v>90</v>
      </c>
      <c r="K90" s="50"/>
      <c r="L90" s="25" t="s">
        <v>56</v>
      </c>
      <c r="M90" s="25" t="s">
        <v>79</v>
      </c>
      <c r="N90" s="25" t="s">
        <v>163</v>
      </c>
      <c r="O90" s="25">
        <f>60+56</f>
        <v>116</v>
      </c>
      <c r="P90" s="27" t="s">
        <v>85</v>
      </c>
      <c r="Q90" s="44">
        <v>9.82</v>
      </c>
      <c r="R90" s="37">
        <v>2</v>
      </c>
      <c r="S90" s="34" t="s">
        <v>85</v>
      </c>
      <c r="T90" s="34" t="s">
        <v>85</v>
      </c>
      <c r="U90" s="25"/>
      <c r="V90" s="25"/>
      <c r="AX90" s="13"/>
      <c r="AY90" s="13"/>
      <c r="AZ90" s="17"/>
      <c r="BA90" s="14"/>
    </row>
    <row r="91" spans="1:53">
      <c r="A91" s="50"/>
      <c r="B91" s="23" t="s">
        <v>28</v>
      </c>
      <c r="C91" s="25" t="s">
        <v>35</v>
      </c>
      <c r="D91" s="25" t="s">
        <v>156</v>
      </c>
      <c r="E91" s="25">
        <f>180+54</f>
        <v>234</v>
      </c>
      <c r="F91" s="27" t="s">
        <v>85</v>
      </c>
      <c r="G91" s="43">
        <v>1.85</v>
      </c>
      <c r="H91" s="37">
        <v>1</v>
      </c>
      <c r="I91" s="34" t="s">
        <v>85</v>
      </c>
      <c r="J91" s="34" t="s">
        <v>85</v>
      </c>
      <c r="K91" s="50"/>
      <c r="L91" s="25" t="s">
        <v>57</v>
      </c>
      <c r="M91" s="25" t="s">
        <v>80</v>
      </c>
      <c r="N91" s="25" t="s">
        <v>120</v>
      </c>
      <c r="O91" s="25">
        <f>60+43</f>
        <v>103</v>
      </c>
      <c r="P91" s="27" t="s">
        <v>85</v>
      </c>
      <c r="Q91" s="44">
        <v>10.15</v>
      </c>
      <c r="R91" s="37">
        <v>2</v>
      </c>
      <c r="S91" s="34" t="s">
        <v>85</v>
      </c>
      <c r="T91" s="34" t="s">
        <v>85</v>
      </c>
      <c r="U91" s="25"/>
      <c r="V91" s="25"/>
      <c r="AX91" s="13"/>
      <c r="AY91" s="18"/>
      <c r="AZ91" s="17"/>
      <c r="BA91" s="14"/>
    </row>
    <row r="92" spans="1:53">
      <c r="A92" s="50"/>
      <c r="B92" s="23" t="s">
        <v>29</v>
      </c>
      <c r="C92" s="25" t="s">
        <v>36</v>
      </c>
      <c r="D92" s="25" t="s">
        <v>60</v>
      </c>
      <c r="E92" s="25">
        <v>0</v>
      </c>
      <c r="F92" s="27" t="s">
        <v>90</v>
      </c>
      <c r="G92" s="42">
        <v>0</v>
      </c>
      <c r="H92" s="37">
        <v>0</v>
      </c>
      <c r="I92" s="34" t="s">
        <v>90</v>
      </c>
      <c r="J92" s="34" t="s">
        <v>90</v>
      </c>
      <c r="K92" s="50"/>
      <c r="L92" s="25" t="s">
        <v>58</v>
      </c>
      <c r="M92" s="25" t="s">
        <v>76</v>
      </c>
      <c r="N92" s="25" t="s">
        <v>94</v>
      </c>
      <c r="O92" s="25">
        <f>60+40</f>
        <v>100</v>
      </c>
      <c r="P92" s="27" t="s">
        <v>85</v>
      </c>
      <c r="Q92" s="41">
        <v>0.03</v>
      </c>
      <c r="R92" s="37">
        <v>1</v>
      </c>
      <c r="S92" s="34" t="s">
        <v>85</v>
      </c>
      <c r="T92" s="34" t="s">
        <v>85</v>
      </c>
      <c r="U92" s="25"/>
      <c r="V92" s="25"/>
      <c r="AX92" s="13"/>
      <c r="AY92" s="18"/>
      <c r="AZ92" s="17"/>
      <c r="BA92" s="14"/>
    </row>
    <row r="93" spans="1:53">
      <c r="A93" s="50"/>
      <c r="B93" s="23" t="s">
        <v>30</v>
      </c>
      <c r="C93" s="25" t="s">
        <v>37</v>
      </c>
      <c r="D93" s="25" t="s">
        <v>60</v>
      </c>
      <c r="E93" s="25">
        <v>0</v>
      </c>
      <c r="F93" s="27" t="s">
        <v>90</v>
      </c>
      <c r="G93" s="42">
        <v>0</v>
      </c>
      <c r="H93" s="37">
        <v>0</v>
      </c>
      <c r="I93" s="34" t="s">
        <v>90</v>
      </c>
      <c r="J93" s="34" t="s">
        <v>90</v>
      </c>
      <c r="K93" s="50"/>
      <c r="L93" s="25" t="s">
        <v>59</v>
      </c>
      <c r="M93" s="25" t="s">
        <v>77</v>
      </c>
      <c r="N93" s="25" t="s">
        <v>60</v>
      </c>
      <c r="O93" s="25">
        <v>0</v>
      </c>
      <c r="P93" s="27" t="s">
        <v>85</v>
      </c>
      <c r="Q93" s="44">
        <v>20.02</v>
      </c>
      <c r="R93" s="37">
        <v>1</v>
      </c>
      <c r="S93" s="34" t="s">
        <v>85</v>
      </c>
      <c r="T93" s="34" t="s">
        <v>90</v>
      </c>
      <c r="U93" s="25"/>
      <c r="V93" s="25"/>
      <c r="AX93" s="13"/>
      <c r="AY93" s="13"/>
      <c r="AZ93" s="17"/>
      <c r="BA93" s="14"/>
    </row>
    <row r="94" spans="1:53">
      <c r="A94" s="52" t="s">
        <v>84</v>
      </c>
      <c r="B94" s="28" t="s">
        <v>26</v>
      </c>
      <c r="C94" s="30" t="s">
        <v>39</v>
      </c>
      <c r="D94" s="30" t="s">
        <v>60</v>
      </c>
      <c r="E94" s="30">
        <v>0</v>
      </c>
      <c r="F94" s="30" t="s">
        <v>85</v>
      </c>
      <c r="G94" s="43">
        <v>1.45</v>
      </c>
      <c r="H94" s="38">
        <v>1</v>
      </c>
      <c r="I94" s="35" t="s">
        <v>90</v>
      </c>
      <c r="J94" s="35" t="s">
        <v>90</v>
      </c>
      <c r="K94" s="52" t="s">
        <v>84</v>
      </c>
      <c r="L94" s="30" t="s">
        <v>55</v>
      </c>
      <c r="M94" s="30" t="s">
        <v>79</v>
      </c>
      <c r="N94" s="30" t="s">
        <v>89</v>
      </c>
      <c r="O94" s="30">
        <f>60+42</f>
        <v>102</v>
      </c>
      <c r="P94" s="30" t="s">
        <v>85</v>
      </c>
      <c r="Q94" s="53">
        <v>4.28</v>
      </c>
      <c r="R94" s="38">
        <v>1</v>
      </c>
      <c r="S94" s="35" t="s">
        <v>85</v>
      </c>
      <c r="T94" s="35" t="s">
        <v>85</v>
      </c>
      <c r="U94" s="30"/>
      <c r="V94" s="30"/>
      <c r="AX94" s="18"/>
      <c r="AY94" s="18"/>
      <c r="AZ94" s="17"/>
      <c r="BA94" s="14"/>
    </row>
    <row r="95" spans="1:53">
      <c r="A95" s="52"/>
      <c r="B95" s="28" t="s">
        <v>27</v>
      </c>
      <c r="C95" s="30" t="s">
        <v>35</v>
      </c>
      <c r="D95" s="30" t="s">
        <v>154</v>
      </c>
      <c r="E95" s="30">
        <f>120+1</f>
        <v>121</v>
      </c>
      <c r="F95" s="30" t="s">
        <v>85</v>
      </c>
      <c r="G95" s="44">
        <v>6.73</v>
      </c>
      <c r="H95" s="38">
        <v>1</v>
      </c>
      <c r="I95" s="35" t="s">
        <v>85</v>
      </c>
      <c r="J95" s="35" t="s">
        <v>85</v>
      </c>
      <c r="K95" s="52"/>
      <c r="L95" s="30" t="s">
        <v>56</v>
      </c>
      <c r="M95" s="30" t="s">
        <v>80</v>
      </c>
      <c r="N95" s="30" t="s">
        <v>124</v>
      </c>
      <c r="O95" s="30">
        <f>60+38</f>
        <v>98</v>
      </c>
      <c r="P95" s="30" t="s">
        <v>85</v>
      </c>
      <c r="Q95" s="44">
        <v>17.45</v>
      </c>
      <c r="R95" s="38">
        <v>1</v>
      </c>
      <c r="S95" s="35" t="s">
        <v>85</v>
      </c>
      <c r="T95" s="35" t="s">
        <v>85</v>
      </c>
      <c r="U95" s="30"/>
      <c r="V95" s="30"/>
      <c r="AX95" s="18"/>
      <c r="AY95" s="18"/>
      <c r="AZ95" s="17"/>
      <c r="BA95" s="14"/>
    </row>
    <row r="96" spans="1:53">
      <c r="A96" s="52"/>
      <c r="B96" s="28" t="s">
        <v>28</v>
      </c>
      <c r="C96" s="30" t="s">
        <v>36</v>
      </c>
      <c r="D96" s="30" t="s">
        <v>60</v>
      </c>
      <c r="E96" s="30">
        <v>0</v>
      </c>
      <c r="F96" s="30" t="s">
        <v>85</v>
      </c>
      <c r="G96" s="44">
        <v>20.9</v>
      </c>
      <c r="H96" s="38">
        <v>1</v>
      </c>
      <c r="I96" s="35" t="s">
        <v>85</v>
      </c>
      <c r="J96" s="35" t="s">
        <v>90</v>
      </c>
      <c r="K96" s="52"/>
      <c r="L96" s="30" t="s">
        <v>57</v>
      </c>
      <c r="M96" s="30" t="s">
        <v>76</v>
      </c>
      <c r="N96" s="30" t="s">
        <v>60</v>
      </c>
      <c r="O96" s="30">
        <v>0</v>
      </c>
      <c r="P96" s="30" t="s">
        <v>85</v>
      </c>
      <c r="Q96" s="53">
        <v>1.77</v>
      </c>
      <c r="R96" s="38">
        <v>2</v>
      </c>
      <c r="S96" s="35" t="s">
        <v>90</v>
      </c>
      <c r="T96" s="35" t="s">
        <v>90</v>
      </c>
      <c r="U96" s="30"/>
      <c r="V96" s="30"/>
      <c r="AX96" s="13"/>
      <c r="AY96" s="18"/>
      <c r="AZ96" s="17"/>
      <c r="BA96" s="14"/>
    </row>
    <row r="97" spans="1:53">
      <c r="A97" s="52"/>
      <c r="B97" s="28" t="s">
        <v>29</v>
      </c>
      <c r="C97" s="30" t="s">
        <v>37</v>
      </c>
      <c r="D97" s="30" t="s">
        <v>157</v>
      </c>
      <c r="E97" s="30">
        <f>120+36</f>
        <v>156</v>
      </c>
      <c r="F97" s="30" t="s">
        <v>85</v>
      </c>
      <c r="G97" s="43">
        <v>4.72</v>
      </c>
      <c r="H97" s="38">
        <v>1</v>
      </c>
      <c r="I97" s="35" t="s">
        <v>85</v>
      </c>
      <c r="J97" s="35" t="s">
        <v>85</v>
      </c>
      <c r="K97" s="52"/>
      <c r="L97" s="30" t="s">
        <v>58</v>
      </c>
      <c r="M97" s="30" t="s">
        <v>77</v>
      </c>
      <c r="N97" s="30" t="s">
        <v>60</v>
      </c>
      <c r="O97" s="30">
        <v>0</v>
      </c>
      <c r="P97" s="30" t="s">
        <v>90</v>
      </c>
      <c r="Q97" s="54">
        <v>0</v>
      </c>
      <c r="R97" s="38">
        <v>0</v>
      </c>
      <c r="S97" s="35" t="s">
        <v>90</v>
      </c>
      <c r="T97" s="35" t="s">
        <v>90</v>
      </c>
      <c r="U97" s="30"/>
      <c r="V97" s="30"/>
      <c r="AX97" s="13"/>
      <c r="AY97" s="18"/>
      <c r="AZ97" s="17"/>
      <c r="BA97" s="14"/>
    </row>
    <row r="98" spans="1:53">
      <c r="A98" s="52"/>
      <c r="B98" s="28" t="s">
        <v>30</v>
      </c>
      <c r="C98" s="30" t="s">
        <v>38</v>
      </c>
      <c r="D98" s="30" t="s">
        <v>60</v>
      </c>
      <c r="E98" s="30">
        <v>0</v>
      </c>
      <c r="F98" s="30" t="s">
        <v>90</v>
      </c>
      <c r="G98" s="42">
        <v>0</v>
      </c>
      <c r="H98" s="38">
        <v>0</v>
      </c>
      <c r="I98" s="35" t="s">
        <v>90</v>
      </c>
      <c r="J98" s="35" t="s">
        <v>90</v>
      </c>
      <c r="K98" s="52"/>
      <c r="L98" s="30" t="s">
        <v>59</v>
      </c>
      <c r="M98" s="30" t="s">
        <v>78</v>
      </c>
      <c r="N98" s="30" t="s">
        <v>116</v>
      </c>
      <c r="O98" s="30">
        <f>60+49</f>
        <v>109</v>
      </c>
      <c r="P98" s="30" t="s">
        <v>85</v>
      </c>
      <c r="Q98" s="44">
        <v>9.9</v>
      </c>
      <c r="R98" s="38">
        <v>1</v>
      </c>
      <c r="S98" s="35" t="s">
        <v>85</v>
      </c>
      <c r="T98" s="35" t="s">
        <v>85</v>
      </c>
      <c r="U98" s="30"/>
      <c r="V98" s="30"/>
      <c r="AX98" s="13"/>
      <c r="AY98" s="18"/>
      <c r="AZ98" s="17"/>
      <c r="BA98" s="14"/>
    </row>
    <row r="99" spans="1:53">
      <c r="A99" s="51" t="s">
        <v>81</v>
      </c>
      <c r="B99" s="23" t="s">
        <v>26</v>
      </c>
      <c r="C99" s="25" t="s">
        <v>35</v>
      </c>
      <c r="D99" s="25" t="s">
        <v>153</v>
      </c>
      <c r="E99" s="25">
        <f>60+54</f>
        <v>114</v>
      </c>
      <c r="F99" s="27" t="s">
        <v>85</v>
      </c>
      <c r="G99" s="43">
        <v>2.93</v>
      </c>
      <c r="H99" s="37">
        <v>1</v>
      </c>
      <c r="I99" s="34" t="s">
        <v>85</v>
      </c>
      <c r="J99" s="34" t="s">
        <v>85</v>
      </c>
      <c r="K99" s="51" t="s">
        <v>81</v>
      </c>
      <c r="L99" s="25" t="s">
        <v>55</v>
      </c>
      <c r="M99" s="25" t="s">
        <v>80</v>
      </c>
      <c r="N99" s="25" t="s">
        <v>124</v>
      </c>
      <c r="O99" s="25">
        <f>60+38</f>
        <v>98</v>
      </c>
      <c r="P99" s="27" t="s">
        <v>85</v>
      </c>
      <c r="Q99" s="53">
        <v>3.98</v>
      </c>
      <c r="R99" s="37">
        <v>1</v>
      </c>
      <c r="S99" s="34" t="s">
        <v>85</v>
      </c>
      <c r="T99" s="34" t="s">
        <v>85</v>
      </c>
      <c r="U99" s="25"/>
      <c r="V99" s="25"/>
      <c r="AX99" s="18"/>
      <c r="AY99" s="18"/>
      <c r="AZ99" s="17"/>
      <c r="BA99" s="14"/>
    </row>
    <row r="100" spans="1:53">
      <c r="A100" s="51"/>
      <c r="B100" s="23" t="s">
        <v>27</v>
      </c>
      <c r="C100" s="25" t="s">
        <v>36</v>
      </c>
      <c r="D100" s="25" t="s">
        <v>60</v>
      </c>
      <c r="E100" s="25">
        <v>0</v>
      </c>
      <c r="F100" s="27" t="s">
        <v>85</v>
      </c>
      <c r="G100" s="44">
        <v>22.82</v>
      </c>
      <c r="H100" s="37">
        <v>1</v>
      </c>
      <c r="I100" s="34" t="s">
        <v>85</v>
      </c>
      <c r="J100" s="34" t="s">
        <v>90</v>
      </c>
      <c r="K100" s="51"/>
      <c r="L100" s="25" t="s">
        <v>56</v>
      </c>
      <c r="M100" s="25" t="s">
        <v>76</v>
      </c>
      <c r="N100" s="25" t="s">
        <v>60</v>
      </c>
      <c r="O100" s="25">
        <v>0</v>
      </c>
      <c r="P100" s="27" t="s">
        <v>85</v>
      </c>
      <c r="Q100" s="44">
        <v>10.58</v>
      </c>
      <c r="R100" s="37">
        <v>3</v>
      </c>
      <c r="S100" s="34" t="s">
        <v>90</v>
      </c>
      <c r="T100" s="34" t="s">
        <v>90</v>
      </c>
      <c r="U100" s="25"/>
      <c r="V100" s="25"/>
      <c r="AX100" s="13"/>
      <c r="AY100" s="18"/>
      <c r="AZ100" s="17"/>
      <c r="BA100" s="14"/>
    </row>
    <row r="101" spans="1:53">
      <c r="A101" s="51"/>
      <c r="B101" s="23" t="s">
        <v>28</v>
      </c>
      <c r="C101" s="25" t="s">
        <v>37</v>
      </c>
      <c r="D101" s="25" t="s">
        <v>60</v>
      </c>
      <c r="E101" s="25">
        <v>0</v>
      </c>
      <c r="F101" s="27" t="s">
        <v>90</v>
      </c>
      <c r="G101" s="42">
        <v>0</v>
      </c>
      <c r="H101" s="37">
        <v>0</v>
      </c>
      <c r="I101" s="34" t="s">
        <v>90</v>
      </c>
      <c r="J101" s="34" t="s">
        <v>90</v>
      </c>
      <c r="K101" s="51"/>
      <c r="L101" s="26" t="s">
        <v>57</v>
      </c>
      <c r="M101" s="26" t="s">
        <v>77</v>
      </c>
      <c r="N101" s="26"/>
      <c r="O101" s="26"/>
      <c r="P101" s="26" t="s">
        <v>85</v>
      </c>
      <c r="Q101" s="44">
        <v>10.6</v>
      </c>
      <c r="R101" s="39">
        <v>1</v>
      </c>
      <c r="S101" s="34" t="s">
        <v>85</v>
      </c>
      <c r="T101" s="34" t="s">
        <v>85</v>
      </c>
      <c r="U101" s="25"/>
      <c r="V101" s="25"/>
      <c r="AX101" s="13"/>
      <c r="AY101" s="18"/>
      <c r="AZ101" s="17"/>
      <c r="BA101" s="14"/>
    </row>
    <row r="102" spans="1:53">
      <c r="A102" s="51"/>
      <c r="B102" s="23" t="s">
        <v>29</v>
      </c>
      <c r="C102" s="25" t="s">
        <v>38</v>
      </c>
      <c r="D102" s="25" t="s">
        <v>60</v>
      </c>
      <c r="E102" s="25">
        <v>0</v>
      </c>
      <c r="F102" s="27" t="s">
        <v>90</v>
      </c>
      <c r="G102" s="42">
        <v>0</v>
      </c>
      <c r="H102" s="37">
        <v>0</v>
      </c>
      <c r="I102" s="34" t="s">
        <v>90</v>
      </c>
      <c r="J102" s="34" t="s">
        <v>90</v>
      </c>
      <c r="K102" s="51"/>
      <c r="L102" s="25" t="s">
        <v>58</v>
      </c>
      <c r="M102" s="25" t="s">
        <v>78</v>
      </c>
      <c r="N102" s="25" t="s">
        <v>165</v>
      </c>
      <c r="O102" s="25">
        <f>60+35</f>
        <v>95</v>
      </c>
      <c r="P102" s="27" t="s">
        <v>85</v>
      </c>
      <c r="Q102" s="44">
        <v>7.15</v>
      </c>
      <c r="R102" s="39">
        <v>1</v>
      </c>
      <c r="S102" s="34" t="s">
        <v>85</v>
      </c>
      <c r="T102" s="34" t="s">
        <v>85</v>
      </c>
      <c r="U102" s="25"/>
      <c r="V102" s="25"/>
      <c r="AX102" s="18"/>
      <c r="AY102" s="18"/>
      <c r="AZ102" s="20"/>
      <c r="BA102" s="14"/>
    </row>
    <row r="103" spans="1:53">
      <c r="A103" s="51"/>
      <c r="B103" s="23" t="s">
        <v>30</v>
      </c>
      <c r="C103" s="25" t="s">
        <v>39</v>
      </c>
      <c r="D103" s="25" t="s">
        <v>60</v>
      </c>
      <c r="E103" s="25">
        <v>0</v>
      </c>
      <c r="F103" s="27" t="s">
        <v>85</v>
      </c>
      <c r="G103" s="43">
        <v>1.02</v>
      </c>
      <c r="H103" s="37">
        <v>1</v>
      </c>
      <c r="I103" s="34" t="s">
        <v>90</v>
      </c>
      <c r="J103" s="34" t="s">
        <v>90</v>
      </c>
      <c r="K103" s="51"/>
      <c r="L103" s="26" t="s">
        <v>59</v>
      </c>
      <c r="M103" s="26" t="s">
        <v>79</v>
      </c>
      <c r="N103" s="26"/>
      <c r="O103" s="26"/>
      <c r="P103" s="26" t="s">
        <v>85</v>
      </c>
      <c r="Q103" s="53">
        <v>3.75</v>
      </c>
      <c r="R103" s="39">
        <v>1</v>
      </c>
      <c r="S103" s="34" t="s">
        <v>85</v>
      </c>
      <c r="T103" s="34" t="s">
        <v>85</v>
      </c>
      <c r="U103" s="25"/>
      <c r="V103" s="25"/>
      <c r="AX103" s="18"/>
      <c r="AY103" s="18"/>
      <c r="AZ103" s="17"/>
      <c r="BA103" s="14"/>
    </row>
    <row r="104" spans="1:53">
      <c r="AM104" s="12"/>
      <c r="AN104" s="12"/>
    </row>
    <row r="105" spans="1:53">
      <c r="AM105" s="12"/>
      <c r="AN105" s="12"/>
    </row>
    <row r="108" spans="1:53">
      <c r="B108" s="60" t="s">
        <v>169</v>
      </c>
      <c r="C108" s="61"/>
      <c r="D108" s="63" t="s">
        <v>196</v>
      </c>
      <c r="E108" s="63"/>
      <c r="F108" s="15"/>
    </row>
    <row r="109" spans="1:53">
      <c r="B109" s="58" t="s">
        <v>177</v>
      </c>
      <c r="C109" s="58" t="s">
        <v>178</v>
      </c>
      <c r="D109" s="62" t="s">
        <v>177</v>
      </c>
      <c r="E109" s="62" t="s">
        <v>178</v>
      </c>
      <c r="F109" s="40"/>
    </row>
    <row r="110" spans="1:53">
      <c r="B110" s="59"/>
      <c r="C110" s="59"/>
      <c r="D110" s="62"/>
      <c r="E110" s="62"/>
      <c r="F110" s="40"/>
    </row>
    <row r="111" spans="1:53">
      <c r="B111" s="24" t="s">
        <v>179</v>
      </c>
      <c r="C111" s="23">
        <v>3</v>
      </c>
      <c r="D111" s="24" t="s">
        <v>179</v>
      </c>
      <c r="E111" s="23">
        <v>1</v>
      </c>
      <c r="F111" s="19"/>
    </row>
    <row r="112" spans="1:53">
      <c r="B112" s="24" t="s">
        <v>182</v>
      </c>
      <c r="C112" s="23">
        <v>8</v>
      </c>
      <c r="D112" s="24" t="s">
        <v>182</v>
      </c>
      <c r="E112" s="23">
        <v>4</v>
      </c>
      <c r="F112" s="19"/>
    </row>
    <row r="113" spans="2:6">
      <c r="B113" s="24" t="s">
        <v>181</v>
      </c>
      <c r="C113" s="23">
        <v>11</v>
      </c>
      <c r="D113" s="24" t="s">
        <v>181</v>
      </c>
      <c r="E113" s="23">
        <v>12</v>
      </c>
      <c r="F113" s="19"/>
    </row>
    <row r="114" spans="2:6">
      <c r="B114" s="24" t="s">
        <v>180</v>
      </c>
      <c r="C114" s="23">
        <v>12</v>
      </c>
      <c r="D114" s="24" t="s">
        <v>180</v>
      </c>
      <c r="E114" s="23">
        <v>17</v>
      </c>
      <c r="F114" s="19"/>
    </row>
    <row r="115" spans="2:6">
      <c r="B115" s="24" t="s">
        <v>183</v>
      </c>
      <c r="C115" s="23">
        <v>10</v>
      </c>
      <c r="D115" s="24" t="s">
        <v>183</v>
      </c>
      <c r="E115" s="23">
        <v>4</v>
      </c>
      <c r="F115" s="19"/>
    </row>
    <row r="116" spans="2:6">
      <c r="B116" s="24" t="s">
        <v>184</v>
      </c>
      <c r="C116" s="23">
        <v>4</v>
      </c>
      <c r="D116" s="24" t="s">
        <v>184</v>
      </c>
      <c r="E116" s="23">
        <v>2</v>
      </c>
      <c r="F116" s="19"/>
    </row>
    <row r="117" spans="2:6">
      <c r="B117" s="24" t="s">
        <v>185</v>
      </c>
      <c r="C117" s="23">
        <v>2</v>
      </c>
      <c r="D117" s="24" t="s">
        <v>185</v>
      </c>
      <c r="E117" s="23">
        <v>0</v>
      </c>
      <c r="F117" s="19"/>
    </row>
    <row r="118" spans="2:6">
      <c r="B118" s="24" t="s">
        <v>186</v>
      </c>
      <c r="C118" s="23">
        <v>3</v>
      </c>
      <c r="D118" s="24" t="s">
        <v>186</v>
      </c>
      <c r="E118" s="23">
        <v>2</v>
      </c>
      <c r="F118" s="19"/>
    </row>
    <row r="119" spans="2:6">
      <c r="B119" s="24" t="s">
        <v>187</v>
      </c>
      <c r="C119" s="23">
        <v>0</v>
      </c>
      <c r="D119" s="24" t="s">
        <v>187</v>
      </c>
      <c r="E119" s="23">
        <v>3</v>
      </c>
      <c r="F119" s="19"/>
    </row>
    <row r="120" spans="2:6">
      <c r="B120" s="24" t="s">
        <v>188</v>
      </c>
      <c r="C120" s="23">
        <v>3</v>
      </c>
      <c r="D120" s="24" t="s">
        <v>188</v>
      </c>
      <c r="E120" s="23">
        <v>1</v>
      </c>
      <c r="F120" s="19"/>
    </row>
    <row r="121" spans="2:6">
      <c r="B121" s="24" t="s">
        <v>189</v>
      </c>
      <c r="C121" s="23">
        <v>1</v>
      </c>
      <c r="D121" s="24" t="s">
        <v>189</v>
      </c>
      <c r="E121" s="23">
        <v>1</v>
      </c>
      <c r="F121" s="19"/>
    </row>
    <row r="122" spans="2:6">
      <c r="B122" s="24" t="s">
        <v>190</v>
      </c>
      <c r="C122" s="23">
        <v>3</v>
      </c>
      <c r="D122" s="24" t="s">
        <v>190</v>
      </c>
      <c r="E122" s="23">
        <v>2</v>
      </c>
      <c r="F122" s="19"/>
    </row>
    <row r="123" spans="2:6">
      <c r="B123" s="24" t="s">
        <v>191</v>
      </c>
      <c r="C123" s="23">
        <v>2</v>
      </c>
      <c r="D123" s="24" t="s">
        <v>191</v>
      </c>
      <c r="E123" s="23">
        <v>6</v>
      </c>
      <c r="F123" s="19"/>
    </row>
    <row r="124" spans="2:6">
      <c r="B124" s="24" t="s">
        <v>192</v>
      </c>
      <c r="C124" s="23">
        <v>1</v>
      </c>
      <c r="D124" s="24" t="s">
        <v>192</v>
      </c>
      <c r="E124" s="23">
        <v>1</v>
      </c>
      <c r="F124" s="19"/>
    </row>
    <row r="125" spans="2:6">
      <c r="B125" s="24" t="s">
        <v>193</v>
      </c>
      <c r="C125" s="23">
        <v>0</v>
      </c>
      <c r="D125" s="24" t="s">
        <v>193</v>
      </c>
      <c r="E125" s="23">
        <v>0</v>
      </c>
      <c r="F125" s="19"/>
    </row>
    <row r="126" spans="2:6">
      <c r="B126" s="24" t="s">
        <v>194</v>
      </c>
      <c r="C126" s="23">
        <v>1</v>
      </c>
      <c r="D126" s="24" t="s">
        <v>194</v>
      </c>
      <c r="E126" s="23">
        <v>0</v>
      </c>
      <c r="F126" s="19"/>
    </row>
    <row r="127" spans="2:6">
      <c r="B127" s="23" t="s">
        <v>195</v>
      </c>
      <c r="C127" s="23">
        <v>0</v>
      </c>
      <c r="D127" s="23" t="s">
        <v>195</v>
      </c>
      <c r="E127" s="23">
        <v>1</v>
      </c>
      <c r="F127" s="19"/>
    </row>
    <row r="145" spans="1:6">
      <c r="A145" t="s">
        <v>210</v>
      </c>
      <c r="B145" t="s">
        <v>206</v>
      </c>
      <c r="C145" t="s">
        <v>211</v>
      </c>
      <c r="D145" t="s">
        <v>211</v>
      </c>
    </row>
    <row r="146" spans="1:6">
      <c r="C146" t="s">
        <v>207</v>
      </c>
      <c r="D146" t="s">
        <v>212</v>
      </c>
      <c r="E146" t="s">
        <v>208</v>
      </c>
      <c r="F146" t="s">
        <v>209</v>
      </c>
    </row>
    <row r="147" spans="1:6">
      <c r="A147" t="s">
        <v>169</v>
      </c>
      <c r="B147">
        <v>16</v>
      </c>
      <c r="C147">
        <v>5</v>
      </c>
      <c r="D147">
        <v>8</v>
      </c>
      <c r="E147">
        <v>15</v>
      </c>
      <c r="F147">
        <v>36</v>
      </c>
    </row>
    <row r="148" spans="1:6">
      <c r="A148" t="s">
        <v>196</v>
      </c>
      <c r="B148">
        <v>16</v>
      </c>
      <c r="C148">
        <v>1</v>
      </c>
      <c r="D148">
        <v>5</v>
      </c>
      <c r="E148">
        <v>20</v>
      </c>
      <c r="F148">
        <v>38</v>
      </c>
    </row>
  </sheetData>
  <mergeCells count="54">
    <mergeCell ref="BF11:BG11"/>
    <mergeCell ref="BF9:BG9"/>
    <mergeCell ref="BF7:BG7"/>
    <mergeCell ref="BF4:BG5"/>
    <mergeCell ref="BF26:BG26"/>
    <mergeCell ref="BF24:BG24"/>
    <mergeCell ref="BF21:BG22"/>
    <mergeCell ref="BF15:BG15"/>
    <mergeCell ref="BF13:BG13"/>
    <mergeCell ref="BF41:BG41"/>
    <mergeCell ref="BF38:BG39"/>
    <mergeCell ref="BF32:BG32"/>
    <mergeCell ref="BF30:BG30"/>
    <mergeCell ref="BF28:BG28"/>
    <mergeCell ref="BF55:BG56"/>
    <mergeCell ref="BF49:BG49"/>
    <mergeCell ref="BF47:BG47"/>
    <mergeCell ref="BF45:BG45"/>
    <mergeCell ref="BF43:BG43"/>
    <mergeCell ref="BF66:BG66"/>
    <mergeCell ref="BF64:BG64"/>
    <mergeCell ref="BF62:BG62"/>
    <mergeCell ref="BF60:BG60"/>
    <mergeCell ref="BF58:BG58"/>
    <mergeCell ref="A1:J1"/>
    <mergeCell ref="A2:A3"/>
    <mergeCell ref="B2:B3"/>
    <mergeCell ref="C2:C3"/>
    <mergeCell ref="D2:D3"/>
    <mergeCell ref="E2:E3"/>
    <mergeCell ref="I2:I3"/>
    <mergeCell ref="J2:J3"/>
    <mergeCell ref="H2:H3"/>
    <mergeCell ref="U2:U3"/>
    <mergeCell ref="V2:V3"/>
    <mergeCell ref="K1:V1"/>
    <mergeCell ref="Q2:Q3"/>
    <mergeCell ref="R2:R3"/>
    <mergeCell ref="S2:S3"/>
    <mergeCell ref="T2:T3"/>
    <mergeCell ref="O2:O3"/>
    <mergeCell ref="B109:B110"/>
    <mergeCell ref="B108:C108"/>
    <mergeCell ref="F2:F3"/>
    <mergeCell ref="P2:P3"/>
    <mergeCell ref="D109:D110"/>
    <mergeCell ref="E109:E110"/>
    <mergeCell ref="D108:E108"/>
    <mergeCell ref="C109:C110"/>
    <mergeCell ref="K2:K3"/>
    <mergeCell ref="L2:L3"/>
    <mergeCell ref="M2:M3"/>
    <mergeCell ref="N2:N3"/>
    <mergeCell ref="G2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Rejection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ghurst</cp:lastModifiedBy>
  <dcterms:created xsi:type="dcterms:W3CDTF">2013-03-02T18:21:54Z</dcterms:created>
  <dcterms:modified xsi:type="dcterms:W3CDTF">2015-01-29T10:54:33Z</dcterms:modified>
</cp:coreProperties>
</file>