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-28640" yWindow="3040" windowWidth="25600" windowHeight="14620" tabRatio="500"/>
  </bookViews>
  <sheets>
    <sheet name="sporeMig-clonal" sheetId="1" r:id="rId1"/>
    <sheet name="sporeMigChimeras" sheetId="2" r:id="rId2"/>
    <sheet name="Morph-clonal" sheetId="3" r:id="rId3"/>
    <sheet name="Morph-chimera" sheetId="4" r:id="rId4"/>
  </sheets>
  <externalReferences>
    <externalReference r:id="rId5"/>
  </externalReferences>
  <definedNames>
    <definedName name="_xlnm._FilterDatabase" localSheetId="0" hidden="1">'sporeMig-clonal'!$A$1:$P$128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1" i="4" l="1"/>
  <c r="N201" i="4"/>
  <c r="P201" i="4"/>
  <c r="H201" i="4"/>
  <c r="M201" i="4"/>
  <c r="L201" i="4"/>
  <c r="O201" i="4"/>
  <c r="R201" i="4"/>
  <c r="Q201" i="4"/>
  <c r="I200" i="4"/>
  <c r="N200" i="4"/>
  <c r="P200" i="4"/>
  <c r="H200" i="4"/>
  <c r="M200" i="4"/>
  <c r="L200" i="4"/>
  <c r="O200" i="4"/>
  <c r="R200" i="4"/>
  <c r="Q200" i="4"/>
  <c r="I199" i="4"/>
  <c r="N199" i="4"/>
  <c r="P199" i="4"/>
  <c r="H199" i="4"/>
  <c r="M199" i="4"/>
  <c r="L199" i="4"/>
  <c r="O199" i="4"/>
  <c r="R199" i="4"/>
  <c r="Q199" i="4"/>
  <c r="I198" i="4"/>
  <c r="N198" i="4"/>
  <c r="P198" i="4"/>
  <c r="H198" i="4"/>
  <c r="M198" i="4"/>
  <c r="L198" i="4"/>
  <c r="O198" i="4"/>
  <c r="R198" i="4"/>
  <c r="Q198" i="4"/>
  <c r="I197" i="4"/>
  <c r="N197" i="4"/>
  <c r="P197" i="4"/>
  <c r="H197" i="4"/>
  <c r="M197" i="4"/>
  <c r="L197" i="4"/>
  <c r="O197" i="4"/>
  <c r="R197" i="4"/>
  <c r="Q197" i="4"/>
  <c r="I196" i="4"/>
  <c r="N196" i="4"/>
  <c r="P196" i="4"/>
  <c r="H196" i="4"/>
  <c r="M196" i="4"/>
  <c r="L196" i="4"/>
  <c r="O196" i="4"/>
  <c r="R196" i="4"/>
  <c r="Q196" i="4"/>
  <c r="I194" i="4"/>
  <c r="N194" i="4"/>
  <c r="P194" i="4"/>
  <c r="H194" i="4"/>
  <c r="M194" i="4"/>
  <c r="L194" i="4"/>
  <c r="O194" i="4"/>
  <c r="R194" i="4"/>
  <c r="I195" i="4"/>
  <c r="N195" i="4"/>
  <c r="P195" i="4"/>
  <c r="H195" i="4"/>
  <c r="M195" i="4"/>
  <c r="L195" i="4"/>
  <c r="O195" i="4"/>
  <c r="R195" i="4"/>
  <c r="U195" i="4"/>
  <c r="V195" i="4"/>
  <c r="T195" i="4"/>
  <c r="Q195" i="4"/>
  <c r="Q194" i="4"/>
  <c r="U194" i="4"/>
  <c r="V194" i="4"/>
  <c r="T194" i="4"/>
  <c r="I191" i="4"/>
  <c r="N191" i="4"/>
  <c r="P191" i="4"/>
  <c r="H191" i="4"/>
  <c r="M191" i="4"/>
  <c r="L191" i="4"/>
  <c r="O191" i="4"/>
  <c r="R191" i="4"/>
  <c r="Q191" i="4"/>
  <c r="I190" i="4"/>
  <c r="N190" i="4"/>
  <c r="P190" i="4"/>
  <c r="H190" i="4"/>
  <c r="M190" i="4"/>
  <c r="L190" i="4"/>
  <c r="O190" i="4"/>
  <c r="R190" i="4"/>
  <c r="Q190" i="4"/>
  <c r="I189" i="4"/>
  <c r="N189" i="4"/>
  <c r="P189" i="4"/>
  <c r="H189" i="4"/>
  <c r="M189" i="4"/>
  <c r="L189" i="4"/>
  <c r="O189" i="4"/>
  <c r="R189" i="4"/>
  <c r="Q189" i="4"/>
  <c r="I188" i="4"/>
  <c r="N188" i="4"/>
  <c r="P188" i="4"/>
  <c r="H188" i="4"/>
  <c r="M188" i="4"/>
  <c r="L188" i="4"/>
  <c r="O188" i="4"/>
  <c r="R188" i="4"/>
  <c r="Q188" i="4"/>
  <c r="I187" i="4"/>
  <c r="N187" i="4"/>
  <c r="P187" i="4"/>
  <c r="H187" i="4"/>
  <c r="M187" i="4"/>
  <c r="L187" i="4"/>
  <c r="O187" i="4"/>
  <c r="R187" i="4"/>
  <c r="Q187" i="4"/>
  <c r="I186" i="4"/>
  <c r="N186" i="4"/>
  <c r="P186" i="4"/>
  <c r="H186" i="4"/>
  <c r="M186" i="4"/>
  <c r="L186" i="4"/>
  <c r="O186" i="4"/>
  <c r="R186" i="4"/>
  <c r="Q186" i="4"/>
  <c r="I184" i="4"/>
  <c r="N184" i="4"/>
  <c r="P184" i="4"/>
  <c r="H184" i="4"/>
  <c r="M184" i="4"/>
  <c r="L184" i="4"/>
  <c r="O184" i="4"/>
  <c r="R184" i="4"/>
  <c r="I185" i="4"/>
  <c r="N185" i="4"/>
  <c r="P185" i="4"/>
  <c r="H185" i="4"/>
  <c r="M185" i="4"/>
  <c r="L185" i="4"/>
  <c r="O185" i="4"/>
  <c r="R185" i="4"/>
  <c r="U185" i="4"/>
  <c r="V185" i="4"/>
  <c r="T185" i="4"/>
  <c r="Q185" i="4"/>
  <c r="Q184" i="4"/>
  <c r="U184" i="4"/>
  <c r="V184" i="4"/>
  <c r="T184" i="4"/>
  <c r="I181" i="4"/>
  <c r="N181" i="4"/>
  <c r="P181" i="4"/>
  <c r="H181" i="4"/>
  <c r="M181" i="4"/>
  <c r="L181" i="4"/>
  <c r="O181" i="4"/>
  <c r="R181" i="4"/>
  <c r="Q181" i="4"/>
  <c r="I180" i="4"/>
  <c r="N180" i="4"/>
  <c r="P180" i="4"/>
  <c r="H180" i="4"/>
  <c r="M180" i="4"/>
  <c r="L180" i="4"/>
  <c r="O180" i="4"/>
  <c r="R180" i="4"/>
  <c r="Q180" i="4"/>
  <c r="I179" i="4"/>
  <c r="N179" i="4"/>
  <c r="P179" i="4"/>
  <c r="H179" i="4"/>
  <c r="M179" i="4"/>
  <c r="L179" i="4"/>
  <c r="O179" i="4"/>
  <c r="R179" i="4"/>
  <c r="Q179" i="4"/>
  <c r="I178" i="4"/>
  <c r="N178" i="4"/>
  <c r="P178" i="4"/>
  <c r="H178" i="4"/>
  <c r="M178" i="4"/>
  <c r="L178" i="4"/>
  <c r="O178" i="4"/>
  <c r="R178" i="4"/>
  <c r="Q178" i="4"/>
  <c r="I177" i="4"/>
  <c r="N177" i="4"/>
  <c r="P177" i="4"/>
  <c r="H177" i="4"/>
  <c r="M177" i="4"/>
  <c r="L177" i="4"/>
  <c r="O177" i="4"/>
  <c r="R177" i="4"/>
  <c r="Q177" i="4"/>
  <c r="I176" i="4"/>
  <c r="N176" i="4"/>
  <c r="P176" i="4"/>
  <c r="H176" i="4"/>
  <c r="M176" i="4"/>
  <c r="L176" i="4"/>
  <c r="O176" i="4"/>
  <c r="R176" i="4"/>
  <c r="Q176" i="4"/>
  <c r="I174" i="4"/>
  <c r="N174" i="4"/>
  <c r="P174" i="4"/>
  <c r="H174" i="4"/>
  <c r="M174" i="4"/>
  <c r="L174" i="4"/>
  <c r="O174" i="4"/>
  <c r="R174" i="4"/>
  <c r="I175" i="4"/>
  <c r="N175" i="4"/>
  <c r="P175" i="4"/>
  <c r="H175" i="4"/>
  <c r="M175" i="4"/>
  <c r="L175" i="4"/>
  <c r="O175" i="4"/>
  <c r="R175" i="4"/>
  <c r="U175" i="4"/>
  <c r="V175" i="4"/>
  <c r="T175" i="4"/>
  <c r="Q175" i="4"/>
  <c r="Q174" i="4"/>
  <c r="U174" i="4"/>
  <c r="V174" i="4"/>
  <c r="T174" i="4"/>
  <c r="I171" i="4"/>
  <c r="N171" i="4"/>
  <c r="P171" i="4"/>
  <c r="H171" i="4"/>
  <c r="M171" i="4"/>
  <c r="L171" i="4"/>
  <c r="O171" i="4"/>
  <c r="R171" i="4"/>
  <c r="Q171" i="4"/>
  <c r="I170" i="4"/>
  <c r="N170" i="4"/>
  <c r="P170" i="4"/>
  <c r="H170" i="4"/>
  <c r="M170" i="4"/>
  <c r="L170" i="4"/>
  <c r="O170" i="4"/>
  <c r="R170" i="4"/>
  <c r="Q170" i="4"/>
  <c r="I169" i="4"/>
  <c r="N169" i="4"/>
  <c r="P169" i="4"/>
  <c r="H169" i="4"/>
  <c r="M169" i="4"/>
  <c r="L169" i="4"/>
  <c r="O169" i="4"/>
  <c r="R169" i="4"/>
  <c r="Q169" i="4"/>
  <c r="I168" i="4"/>
  <c r="N168" i="4"/>
  <c r="P168" i="4"/>
  <c r="H168" i="4"/>
  <c r="M168" i="4"/>
  <c r="L168" i="4"/>
  <c r="O168" i="4"/>
  <c r="R168" i="4"/>
  <c r="Q168" i="4"/>
  <c r="I167" i="4"/>
  <c r="N167" i="4"/>
  <c r="P167" i="4"/>
  <c r="H167" i="4"/>
  <c r="M167" i="4"/>
  <c r="L167" i="4"/>
  <c r="O167" i="4"/>
  <c r="R167" i="4"/>
  <c r="Q167" i="4"/>
  <c r="I166" i="4"/>
  <c r="N166" i="4"/>
  <c r="P166" i="4"/>
  <c r="H166" i="4"/>
  <c r="M166" i="4"/>
  <c r="L166" i="4"/>
  <c r="O166" i="4"/>
  <c r="R166" i="4"/>
  <c r="Q166" i="4"/>
  <c r="I164" i="4"/>
  <c r="N164" i="4"/>
  <c r="P164" i="4"/>
  <c r="H164" i="4"/>
  <c r="M164" i="4"/>
  <c r="L164" i="4"/>
  <c r="O164" i="4"/>
  <c r="R164" i="4"/>
  <c r="I165" i="4"/>
  <c r="N165" i="4"/>
  <c r="P165" i="4"/>
  <c r="H165" i="4"/>
  <c r="M165" i="4"/>
  <c r="L165" i="4"/>
  <c r="O165" i="4"/>
  <c r="R165" i="4"/>
  <c r="U165" i="4"/>
  <c r="V165" i="4"/>
  <c r="T165" i="4"/>
  <c r="Q165" i="4"/>
  <c r="Q164" i="4"/>
  <c r="U164" i="4"/>
  <c r="V164" i="4"/>
  <c r="T164" i="4"/>
  <c r="I161" i="4"/>
  <c r="N161" i="4"/>
  <c r="P161" i="4"/>
  <c r="H161" i="4"/>
  <c r="M161" i="4"/>
  <c r="L161" i="4"/>
  <c r="O161" i="4"/>
  <c r="R161" i="4"/>
  <c r="Q161" i="4"/>
  <c r="I160" i="4"/>
  <c r="N160" i="4"/>
  <c r="P160" i="4"/>
  <c r="H160" i="4"/>
  <c r="M160" i="4"/>
  <c r="L160" i="4"/>
  <c r="O160" i="4"/>
  <c r="R160" i="4"/>
  <c r="Q160" i="4"/>
  <c r="I159" i="4"/>
  <c r="N159" i="4"/>
  <c r="P159" i="4"/>
  <c r="H159" i="4"/>
  <c r="M159" i="4"/>
  <c r="L159" i="4"/>
  <c r="O159" i="4"/>
  <c r="R159" i="4"/>
  <c r="Q159" i="4"/>
  <c r="I158" i="4"/>
  <c r="N158" i="4"/>
  <c r="P158" i="4"/>
  <c r="H158" i="4"/>
  <c r="M158" i="4"/>
  <c r="L158" i="4"/>
  <c r="O158" i="4"/>
  <c r="R158" i="4"/>
  <c r="Q158" i="4"/>
  <c r="I157" i="4"/>
  <c r="N157" i="4"/>
  <c r="P157" i="4"/>
  <c r="H157" i="4"/>
  <c r="M157" i="4"/>
  <c r="L157" i="4"/>
  <c r="O157" i="4"/>
  <c r="R157" i="4"/>
  <c r="Q157" i="4"/>
  <c r="I156" i="4"/>
  <c r="N156" i="4"/>
  <c r="P156" i="4"/>
  <c r="H156" i="4"/>
  <c r="M156" i="4"/>
  <c r="L156" i="4"/>
  <c r="O156" i="4"/>
  <c r="R156" i="4"/>
  <c r="Q156" i="4"/>
  <c r="I154" i="4"/>
  <c r="N154" i="4"/>
  <c r="P154" i="4"/>
  <c r="H154" i="4"/>
  <c r="M154" i="4"/>
  <c r="L154" i="4"/>
  <c r="O154" i="4"/>
  <c r="R154" i="4"/>
  <c r="I155" i="4"/>
  <c r="N155" i="4"/>
  <c r="P155" i="4"/>
  <c r="H155" i="4"/>
  <c r="M155" i="4"/>
  <c r="L155" i="4"/>
  <c r="O155" i="4"/>
  <c r="R155" i="4"/>
  <c r="U155" i="4"/>
  <c r="V155" i="4"/>
  <c r="T155" i="4"/>
  <c r="Q155" i="4"/>
  <c r="Q154" i="4"/>
  <c r="U154" i="4"/>
  <c r="V154" i="4"/>
  <c r="T154" i="4"/>
  <c r="I151" i="4"/>
  <c r="N151" i="4"/>
  <c r="P151" i="4"/>
  <c r="H151" i="4"/>
  <c r="M151" i="4"/>
  <c r="L151" i="4"/>
  <c r="O151" i="4"/>
  <c r="R151" i="4"/>
  <c r="Q151" i="4"/>
  <c r="I150" i="4"/>
  <c r="N150" i="4"/>
  <c r="P150" i="4"/>
  <c r="H150" i="4"/>
  <c r="M150" i="4"/>
  <c r="L150" i="4"/>
  <c r="O150" i="4"/>
  <c r="R150" i="4"/>
  <c r="Q150" i="4"/>
  <c r="I149" i="4"/>
  <c r="N149" i="4"/>
  <c r="P149" i="4"/>
  <c r="H149" i="4"/>
  <c r="M149" i="4"/>
  <c r="L149" i="4"/>
  <c r="O149" i="4"/>
  <c r="R149" i="4"/>
  <c r="Q149" i="4"/>
  <c r="I148" i="4"/>
  <c r="N148" i="4"/>
  <c r="P148" i="4"/>
  <c r="H148" i="4"/>
  <c r="M148" i="4"/>
  <c r="L148" i="4"/>
  <c r="O148" i="4"/>
  <c r="R148" i="4"/>
  <c r="Q148" i="4"/>
  <c r="I147" i="4"/>
  <c r="N147" i="4"/>
  <c r="P147" i="4"/>
  <c r="H147" i="4"/>
  <c r="M147" i="4"/>
  <c r="L147" i="4"/>
  <c r="O147" i="4"/>
  <c r="R147" i="4"/>
  <c r="Q147" i="4"/>
  <c r="I146" i="4"/>
  <c r="N146" i="4"/>
  <c r="P146" i="4"/>
  <c r="H146" i="4"/>
  <c r="M146" i="4"/>
  <c r="L146" i="4"/>
  <c r="O146" i="4"/>
  <c r="R146" i="4"/>
  <c r="Q146" i="4"/>
  <c r="I144" i="4"/>
  <c r="N144" i="4"/>
  <c r="P144" i="4"/>
  <c r="H144" i="4"/>
  <c r="M144" i="4"/>
  <c r="L144" i="4"/>
  <c r="O144" i="4"/>
  <c r="R144" i="4"/>
  <c r="I145" i="4"/>
  <c r="N145" i="4"/>
  <c r="P145" i="4"/>
  <c r="H145" i="4"/>
  <c r="M145" i="4"/>
  <c r="L145" i="4"/>
  <c r="O145" i="4"/>
  <c r="R145" i="4"/>
  <c r="U145" i="4"/>
  <c r="V145" i="4"/>
  <c r="T145" i="4"/>
  <c r="Q145" i="4"/>
  <c r="Q144" i="4"/>
  <c r="U144" i="4"/>
  <c r="V144" i="4"/>
  <c r="T144" i="4"/>
  <c r="I141" i="4"/>
  <c r="N141" i="4"/>
  <c r="P141" i="4"/>
  <c r="H141" i="4"/>
  <c r="M141" i="4"/>
  <c r="L141" i="4"/>
  <c r="O141" i="4"/>
  <c r="R141" i="4"/>
  <c r="Q141" i="4"/>
  <c r="I140" i="4"/>
  <c r="N140" i="4"/>
  <c r="P140" i="4"/>
  <c r="H140" i="4"/>
  <c r="M140" i="4"/>
  <c r="L140" i="4"/>
  <c r="O140" i="4"/>
  <c r="R140" i="4"/>
  <c r="Q140" i="4"/>
  <c r="I139" i="4"/>
  <c r="N139" i="4"/>
  <c r="P139" i="4"/>
  <c r="H139" i="4"/>
  <c r="M139" i="4"/>
  <c r="L139" i="4"/>
  <c r="O139" i="4"/>
  <c r="R139" i="4"/>
  <c r="Q139" i="4"/>
  <c r="I138" i="4"/>
  <c r="N138" i="4"/>
  <c r="P138" i="4"/>
  <c r="H138" i="4"/>
  <c r="M138" i="4"/>
  <c r="L138" i="4"/>
  <c r="O138" i="4"/>
  <c r="R138" i="4"/>
  <c r="Q138" i="4"/>
  <c r="I137" i="4"/>
  <c r="N137" i="4"/>
  <c r="P137" i="4"/>
  <c r="H137" i="4"/>
  <c r="M137" i="4"/>
  <c r="L137" i="4"/>
  <c r="O137" i="4"/>
  <c r="R137" i="4"/>
  <c r="Q137" i="4"/>
  <c r="I136" i="4"/>
  <c r="N136" i="4"/>
  <c r="P136" i="4"/>
  <c r="H136" i="4"/>
  <c r="M136" i="4"/>
  <c r="L136" i="4"/>
  <c r="O136" i="4"/>
  <c r="R136" i="4"/>
  <c r="Q136" i="4"/>
  <c r="I134" i="4"/>
  <c r="N134" i="4"/>
  <c r="P134" i="4"/>
  <c r="H134" i="4"/>
  <c r="M134" i="4"/>
  <c r="L134" i="4"/>
  <c r="O134" i="4"/>
  <c r="R134" i="4"/>
  <c r="I135" i="4"/>
  <c r="N135" i="4"/>
  <c r="P135" i="4"/>
  <c r="H135" i="4"/>
  <c r="M135" i="4"/>
  <c r="L135" i="4"/>
  <c r="O135" i="4"/>
  <c r="R135" i="4"/>
  <c r="U135" i="4"/>
  <c r="V135" i="4"/>
  <c r="T135" i="4"/>
  <c r="Q135" i="4"/>
  <c r="Q134" i="4"/>
  <c r="U134" i="4"/>
  <c r="V134" i="4"/>
  <c r="T134" i="4"/>
  <c r="I131" i="4"/>
  <c r="N131" i="4"/>
  <c r="P131" i="4"/>
  <c r="H131" i="4"/>
  <c r="M131" i="4"/>
  <c r="L131" i="4"/>
  <c r="O131" i="4"/>
  <c r="R131" i="4"/>
  <c r="Q131" i="4"/>
  <c r="I130" i="4"/>
  <c r="N130" i="4"/>
  <c r="P130" i="4"/>
  <c r="H130" i="4"/>
  <c r="M130" i="4"/>
  <c r="L130" i="4"/>
  <c r="O130" i="4"/>
  <c r="R130" i="4"/>
  <c r="Q130" i="4"/>
  <c r="I129" i="4"/>
  <c r="N129" i="4"/>
  <c r="P129" i="4"/>
  <c r="H129" i="4"/>
  <c r="M129" i="4"/>
  <c r="L129" i="4"/>
  <c r="O129" i="4"/>
  <c r="R129" i="4"/>
  <c r="Q129" i="4"/>
  <c r="I128" i="4"/>
  <c r="N128" i="4"/>
  <c r="P128" i="4"/>
  <c r="H128" i="4"/>
  <c r="M128" i="4"/>
  <c r="L128" i="4"/>
  <c r="O128" i="4"/>
  <c r="R128" i="4"/>
  <c r="Q128" i="4"/>
  <c r="I127" i="4"/>
  <c r="N127" i="4"/>
  <c r="P127" i="4"/>
  <c r="H127" i="4"/>
  <c r="M127" i="4"/>
  <c r="L127" i="4"/>
  <c r="O127" i="4"/>
  <c r="R127" i="4"/>
  <c r="Q127" i="4"/>
  <c r="I126" i="4"/>
  <c r="N126" i="4"/>
  <c r="P126" i="4"/>
  <c r="H126" i="4"/>
  <c r="M126" i="4"/>
  <c r="L126" i="4"/>
  <c r="O126" i="4"/>
  <c r="R126" i="4"/>
  <c r="Q126" i="4"/>
  <c r="I124" i="4"/>
  <c r="N124" i="4"/>
  <c r="P124" i="4"/>
  <c r="H124" i="4"/>
  <c r="M124" i="4"/>
  <c r="L124" i="4"/>
  <c r="O124" i="4"/>
  <c r="R124" i="4"/>
  <c r="I125" i="4"/>
  <c r="N125" i="4"/>
  <c r="P125" i="4"/>
  <c r="H125" i="4"/>
  <c r="M125" i="4"/>
  <c r="L125" i="4"/>
  <c r="O125" i="4"/>
  <c r="R125" i="4"/>
  <c r="U125" i="4"/>
  <c r="V125" i="4"/>
  <c r="T125" i="4"/>
  <c r="Q125" i="4"/>
  <c r="Q124" i="4"/>
  <c r="U124" i="4"/>
  <c r="V124" i="4"/>
  <c r="T124" i="4"/>
  <c r="I121" i="4"/>
  <c r="N121" i="4"/>
  <c r="P121" i="4"/>
  <c r="H121" i="4"/>
  <c r="M121" i="4"/>
  <c r="L121" i="4"/>
  <c r="O121" i="4"/>
  <c r="R121" i="4"/>
  <c r="Q121" i="4"/>
  <c r="I120" i="4"/>
  <c r="N120" i="4"/>
  <c r="P120" i="4"/>
  <c r="H120" i="4"/>
  <c r="M120" i="4"/>
  <c r="L120" i="4"/>
  <c r="O120" i="4"/>
  <c r="R120" i="4"/>
  <c r="Q120" i="4"/>
  <c r="I119" i="4"/>
  <c r="N119" i="4"/>
  <c r="P119" i="4"/>
  <c r="H119" i="4"/>
  <c r="M119" i="4"/>
  <c r="L119" i="4"/>
  <c r="O119" i="4"/>
  <c r="R119" i="4"/>
  <c r="Q119" i="4"/>
  <c r="I118" i="4"/>
  <c r="N118" i="4"/>
  <c r="P118" i="4"/>
  <c r="H118" i="4"/>
  <c r="M118" i="4"/>
  <c r="L118" i="4"/>
  <c r="O118" i="4"/>
  <c r="R118" i="4"/>
  <c r="Q118" i="4"/>
  <c r="I117" i="4"/>
  <c r="N117" i="4"/>
  <c r="P117" i="4"/>
  <c r="H117" i="4"/>
  <c r="M117" i="4"/>
  <c r="L117" i="4"/>
  <c r="O117" i="4"/>
  <c r="R117" i="4"/>
  <c r="Q117" i="4"/>
  <c r="I116" i="4"/>
  <c r="N116" i="4"/>
  <c r="P116" i="4"/>
  <c r="H116" i="4"/>
  <c r="M116" i="4"/>
  <c r="L116" i="4"/>
  <c r="O116" i="4"/>
  <c r="R116" i="4"/>
  <c r="Q116" i="4"/>
  <c r="I114" i="4"/>
  <c r="N114" i="4"/>
  <c r="P114" i="4"/>
  <c r="H114" i="4"/>
  <c r="M114" i="4"/>
  <c r="L114" i="4"/>
  <c r="O114" i="4"/>
  <c r="R114" i="4"/>
  <c r="I115" i="4"/>
  <c r="N115" i="4"/>
  <c r="P115" i="4"/>
  <c r="H115" i="4"/>
  <c r="M115" i="4"/>
  <c r="L115" i="4"/>
  <c r="O115" i="4"/>
  <c r="R115" i="4"/>
  <c r="U115" i="4"/>
  <c r="V115" i="4"/>
  <c r="T115" i="4"/>
  <c r="Q115" i="4"/>
  <c r="Q114" i="4"/>
  <c r="U114" i="4"/>
  <c r="V114" i="4"/>
  <c r="T114" i="4"/>
  <c r="I111" i="4"/>
  <c r="N111" i="4"/>
  <c r="P111" i="4"/>
  <c r="H111" i="4"/>
  <c r="M111" i="4"/>
  <c r="L111" i="4"/>
  <c r="O111" i="4"/>
  <c r="R111" i="4"/>
  <c r="Q111" i="4"/>
  <c r="I110" i="4"/>
  <c r="N110" i="4"/>
  <c r="P110" i="4"/>
  <c r="H110" i="4"/>
  <c r="M110" i="4"/>
  <c r="L110" i="4"/>
  <c r="O110" i="4"/>
  <c r="R110" i="4"/>
  <c r="Q110" i="4"/>
  <c r="I109" i="4"/>
  <c r="N109" i="4"/>
  <c r="P109" i="4"/>
  <c r="H109" i="4"/>
  <c r="M109" i="4"/>
  <c r="L109" i="4"/>
  <c r="O109" i="4"/>
  <c r="R109" i="4"/>
  <c r="Q109" i="4"/>
  <c r="I108" i="4"/>
  <c r="N108" i="4"/>
  <c r="P108" i="4"/>
  <c r="H108" i="4"/>
  <c r="M108" i="4"/>
  <c r="L108" i="4"/>
  <c r="O108" i="4"/>
  <c r="R108" i="4"/>
  <c r="Q108" i="4"/>
  <c r="I107" i="4"/>
  <c r="N107" i="4"/>
  <c r="P107" i="4"/>
  <c r="H107" i="4"/>
  <c r="M107" i="4"/>
  <c r="L107" i="4"/>
  <c r="O107" i="4"/>
  <c r="R107" i="4"/>
  <c r="Q107" i="4"/>
  <c r="I106" i="4"/>
  <c r="N106" i="4"/>
  <c r="P106" i="4"/>
  <c r="H106" i="4"/>
  <c r="M106" i="4"/>
  <c r="L106" i="4"/>
  <c r="O106" i="4"/>
  <c r="R106" i="4"/>
  <c r="Q106" i="4"/>
  <c r="I104" i="4"/>
  <c r="N104" i="4"/>
  <c r="P104" i="4"/>
  <c r="H104" i="4"/>
  <c r="M104" i="4"/>
  <c r="L104" i="4"/>
  <c r="O104" i="4"/>
  <c r="R104" i="4"/>
  <c r="I105" i="4"/>
  <c r="N105" i="4"/>
  <c r="P105" i="4"/>
  <c r="H105" i="4"/>
  <c r="M105" i="4"/>
  <c r="L105" i="4"/>
  <c r="O105" i="4"/>
  <c r="R105" i="4"/>
  <c r="U105" i="4"/>
  <c r="V105" i="4"/>
  <c r="T105" i="4"/>
  <c r="Q105" i="4"/>
  <c r="Q104" i="4"/>
  <c r="U104" i="4"/>
  <c r="V104" i="4"/>
  <c r="T104" i="4"/>
  <c r="I100" i="4"/>
  <c r="N100" i="4"/>
  <c r="P100" i="4"/>
  <c r="H100" i="4"/>
  <c r="M100" i="4"/>
  <c r="L100" i="4"/>
  <c r="O100" i="4"/>
  <c r="R100" i="4"/>
  <c r="Q100" i="4"/>
  <c r="I99" i="4"/>
  <c r="N99" i="4"/>
  <c r="P99" i="4"/>
  <c r="H99" i="4"/>
  <c r="M99" i="4"/>
  <c r="L99" i="4"/>
  <c r="O99" i="4"/>
  <c r="R99" i="4"/>
  <c r="Q99" i="4"/>
  <c r="I98" i="4"/>
  <c r="N98" i="4"/>
  <c r="P98" i="4"/>
  <c r="H98" i="4"/>
  <c r="M98" i="4"/>
  <c r="L98" i="4"/>
  <c r="O98" i="4"/>
  <c r="R98" i="4"/>
  <c r="Q98" i="4"/>
  <c r="I97" i="4"/>
  <c r="N97" i="4"/>
  <c r="P97" i="4"/>
  <c r="H97" i="4"/>
  <c r="M97" i="4"/>
  <c r="L97" i="4"/>
  <c r="O97" i="4"/>
  <c r="R97" i="4"/>
  <c r="Q97" i="4"/>
  <c r="I96" i="4"/>
  <c r="N96" i="4"/>
  <c r="P96" i="4"/>
  <c r="H96" i="4"/>
  <c r="M96" i="4"/>
  <c r="L96" i="4"/>
  <c r="O96" i="4"/>
  <c r="R96" i="4"/>
  <c r="Q96" i="4"/>
  <c r="I95" i="4"/>
  <c r="N95" i="4"/>
  <c r="P95" i="4"/>
  <c r="H95" i="4"/>
  <c r="M95" i="4"/>
  <c r="L95" i="4"/>
  <c r="O95" i="4"/>
  <c r="R95" i="4"/>
  <c r="Q95" i="4"/>
  <c r="I93" i="4"/>
  <c r="N93" i="4"/>
  <c r="P93" i="4"/>
  <c r="H93" i="4"/>
  <c r="M93" i="4"/>
  <c r="L93" i="4"/>
  <c r="O93" i="4"/>
  <c r="R93" i="4"/>
  <c r="I94" i="4"/>
  <c r="N94" i="4"/>
  <c r="P94" i="4"/>
  <c r="H94" i="4"/>
  <c r="M94" i="4"/>
  <c r="L94" i="4"/>
  <c r="O94" i="4"/>
  <c r="R94" i="4"/>
  <c r="U94" i="4"/>
  <c r="V94" i="4"/>
  <c r="T94" i="4"/>
  <c r="Q94" i="4"/>
  <c r="Q93" i="4"/>
  <c r="U93" i="4"/>
  <c r="V93" i="4"/>
  <c r="T93" i="4"/>
  <c r="I90" i="4"/>
  <c r="N90" i="4"/>
  <c r="P90" i="4"/>
  <c r="H90" i="4"/>
  <c r="M90" i="4"/>
  <c r="L90" i="4"/>
  <c r="O90" i="4"/>
  <c r="R90" i="4"/>
  <c r="Q90" i="4"/>
  <c r="I89" i="4"/>
  <c r="N89" i="4"/>
  <c r="P89" i="4"/>
  <c r="H89" i="4"/>
  <c r="M89" i="4"/>
  <c r="L89" i="4"/>
  <c r="O89" i="4"/>
  <c r="R89" i="4"/>
  <c r="Q89" i="4"/>
  <c r="I88" i="4"/>
  <c r="N88" i="4"/>
  <c r="P88" i="4"/>
  <c r="H88" i="4"/>
  <c r="M88" i="4"/>
  <c r="L88" i="4"/>
  <c r="O88" i="4"/>
  <c r="R88" i="4"/>
  <c r="Q88" i="4"/>
  <c r="I87" i="4"/>
  <c r="N87" i="4"/>
  <c r="P87" i="4"/>
  <c r="H87" i="4"/>
  <c r="M87" i="4"/>
  <c r="L87" i="4"/>
  <c r="O87" i="4"/>
  <c r="R87" i="4"/>
  <c r="Q87" i="4"/>
  <c r="I86" i="4"/>
  <c r="N86" i="4"/>
  <c r="P86" i="4"/>
  <c r="H86" i="4"/>
  <c r="M86" i="4"/>
  <c r="L86" i="4"/>
  <c r="O86" i="4"/>
  <c r="R86" i="4"/>
  <c r="Q86" i="4"/>
  <c r="I85" i="4"/>
  <c r="N85" i="4"/>
  <c r="P85" i="4"/>
  <c r="H85" i="4"/>
  <c r="M85" i="4"/>
  <c r="L85" i="4"/>
  <c r="O85" i="4"/>
  <c r="R85" i="4"/>
  <c r="Q85" i="4"/>
  <c r="I83" i="4"/>
  <c r="N83" i="4"/>
  <c r="P83" i="4"/>
  <c r="H83" i="4"/>
  <c r="M83" i="4"/>
  <c r="L83" i="4"/>
  <c r="O83" i="4"/>
  <c r="R83" i="4"/>
  <c r="I84" i="4"/>
  <c r="N84" i="4"/>
  <c r="P84" i="4"/>
  <c r="H84" i="4"/>
  <c r="M84" i="4"/>
  <c r="L84" i="4"/>
  <c r="O84" i="4"/>
  <c r="R84" i="4"/>
  <c r="U84" i="4"/>
  <c r="V84" i="4"/>
  <c r="T84" i="4"/>
  <c r="Q84" i="4"/>
  <c r="Q83" i="4"/>
  <c r="U83" i="4"/>
  <c r="V83" i="4"/>
  <c r="T83" i="4"/>
  <c r="I80" i="4"/>
  <c r="N80" i="4"/>
  <c r="P80" i="4"/>
  <c r="H80" i="4"/>
  <c r="M80" i="4"/>
  <c r="L80" i="4"/>
  <c r="O80" i="4"/>
  <c r="R80" i="4"/>
  <c r="Q80" i="4"/>
  <c r="I79" i="4"/>
  <c r="N79" i="4"/>
  <c r="P79" i="4"/>
  <c r="H79" i="4"/>
  <c r="M79" i="4"/>
  <c r="L79" i="4"/>
  <c r="O79" i="4"/>
  <c r="R79" i="4"/>
  <c r="Q79" i="4"/>
  <c r="I78" i="4"/>
  <c r="N78" i="4"/>
  <c r="P78" i="4"/>
  <c r="H78" i="4"/>
  <c r="M78" i="4"/>
  <c r="L78" i="4"/>
  <c r="O78" i="4"/>
  <c r="R78" i="4"/>
  <c r="Q78" i="4"/>
  <c r="I77" i="4"/>
  <c r="N77" i="4"/>
  <c r="P77" i="4"/>
  <c r="H77" i="4"/>
  <c r="M77" i="4"/>
  <c r="L77" i="4"/>
  <c r="O77" i="4"/>
  <c r="R77" i="4"/>
  <c r="Q77" i="4"/>
  <c r="I76" i="4"/>
  <c r="N76" i="4"/>
  <c r="P76" i="4"/>
  <c r="H76" i="4"/>
  <c r="M76" i="4"/>
  <c r="L76" i="4"/>
  <c r="O76" i="4"/>
  <c r="R76" i="4"/>
  <c r="Q76" i="4"/>
  <c r="I75" i="4"/>
  <c r="N75" i="4"/>
  <c r="P75" i="4"/>
  <c r="H75" i="4"/>
  <c r="M75" i="4"/>
  <c r="L75" i="4"/>
  <c r="O75" i="4"/>
  <c r="R75" i="4"/>
  <c r="Q75" i="4"/>
  <c r="I73" i="4"/>
  <c r="N73" i="4"/>
  <c r="P73" i="4"/>
  <c r="H73" i="4"/>
  <c r="M73" i="4"/>
  <c r="L73" i="4"/>
  <c r="O73" i="4"/>
  <c r="R73" i="4"/>
  <c r="I74" i="4"/>
  <c r="N74" i="4"/>
  <c r="P74" i="4"/>
  <c r="H74" i="4"/>
  <c r="M74" i="4"/>
  <c r="L74" i="4"/>
  <c r="O74" i="4"/>
  <c r="R74" i="4"/>
  <c r="U74" i="4"/>
  <c r="V74" i="4"/>
  <c r="T74" i="4"/>
  <c r="Q74" i="4"/>
  <c r="Q73" i="4"/>
  <c r="U73" i="4"/>
  <c r="V73" i="4"/>
  <c r="T73" i="4"/>
  <c r="I70" i="4"/>
  <c r="N70" i="4"/>
  <c r="P70" i="4"/>
  <c r="H70" i="4"/>
  <c r="M70" i="4"/>
  <c r="L70" i="4"/>
  <c r="O70" i="4"/>
  <c r="R70" i="4"/>
  <c r="Q70" i="4"/>
  <c r="I69" i="4"/>
  <c r="N69" i="4"/>
  <c r="P69" i="4"/>
  <c r="H69" i="4"/>
  <c r="M69" i="4"/>
  <c r="L69" i="4"/>
  <c r="O69" i="4"/>
  <c r="R69" i="4"/>
  <c r="Q69" i="4"/>
  <c r="I68" i="4"/>
  <c r="N68" i="4"/>
  <c r="P68" i="4"/>
  <c r="H68" i="4"/>
  <c r="M68" i="4"/>
  <c r="L68" i="4"/>
  <c r="O68" i="4"/>
  <c r="R68" i="4"/>
  <c r="Q68" i="4"/>
  <c r="I67" i="4"/>
  <c r="N67" i="4"/>
  <c r="P67" i="4"/>
  <c r="H67" i="4"/>
  <c r="M67" i="4"/>
  <c r="L67" i="4"/>
  <c r="O67" i="4"/>
  <c r="R67" i="4"/>
  <c r="Q67" i="4"/>
  <c r="I66" i="4"/>
  <c r="N66" i="4"/>
  <c r="P66" i="4"/>
  <c r="H66" i="4"/>
  <c r="M66" i="4"/>
  <c r="L66" i="4"/>
  <c r="O66" i="4"/>
  <c r="R66" i="4"/>
  <c r="Q66" i="4"/>
  <c r="I64" i="4"/>
  <c r="N64" i="4"/>
  <c r="P64" i="4"/>
  <c r="H64" i="4"/>
  <c r="M64" i="4"/>
  <c r="L64" i="4"/>
  <c r="O64" i="4"/>
  <c r="R64" i="4"/>
  <c r="I65" i="4"/>
  <c r="N65" i="4"/>
  <c r="P65" i="4"/>
  <c r="H65" i="4"/>
  <c r="M65" i="4"/>
  <c r="L65" i="4"/>
  <c r="O65" i="4"/>
  <c r="R65" i="4"/>
  <c r="U65" i="4"/>
  <c r="V65" i="4"/>
  <c r="T65" i="4"/>
  <c r="Q65" i="4"/>
  <c r="Q64" i="4"/>
  <c r="U64" i="4"/>
  <c r="V64" i="4"/>
  <c r="T64" i="4"/>
  <c r="I61" i="4"/>
  <c r="N61" i="4"/>
  <c r="P61" i="4"/>
  <c r="H61" i="4"/>
  <c r="M61" i="4"/>
  <c r="L61" i="4"/>
  <c r="O61" i="4"/>
  <c r="R61" i="4"/>
  <c r="Q61" i="4"/>
  <c r="I60" i="4"/>
  <c r="N60" i="4"/>
  <c r="P60" i="4"/>
  <c r="H60" i="4"/>
  <c r="M60" i="4"/>
  <c r="L60" i="4"/>
  <c r="O60" i="4"/>
  <c r="R60" i="4"/>
  <c r="Q60" i="4"/>
  <c r="I59" i="4"/>
  <c r="N59" i="4"/>
  <c r="P59" i="4"/>
  <c r="H59" i="4"/>
  <c r="M59" i="4"/>
  <c r="L59" i="4"/>
  <c r="O59" i="4"/>
  <c r="R59" i="4"/>
  <c r="Q59" i="4"/>
  <c r="I58" i="4"/>
  <c r="N58" i="4"/>
  <c r="P58" i="4"/>
  <c r="H58" i="4"/>
  <c r="M58" i="4"/>
  <c r="L58" i="4"/>
  <c r="O58" i="4"/>
  <c r="R58" i="4"/>
  <c r="Q58" i="4"/>
  <c r="I57" i="4"/>
  <c r="N57" i="4"/>
  <c r="P57" i="4"/>
  <c r="H57" i="4"/>
  <c r="M57" i="4"/>
  <c r="L57" i="4"/>
  <c r="O57" i="4"/>
  <c r="R57" i="4"/>
  <c r="Q57" i="4"/>
  <c r="I56" i="4"/>
  <c r="N56" i="4"/>
  <c r="P56" i="4"/>
  <c r="H56" i="4"/>
  <c r="M56" i="4"/>
  <c r="L56" i="4"/>
  <c r="O56" i="4"/>
  <c r="R56" i="4"/>
  <c r="Q56" i="4"/>
  <c r="I54" i="4"/>
  <c r="N54" i="4"/>
  <c r="P54" i="4"/>
  <c r="H54" i="4"/>
  <c r="M54" i="4"/>
  <c r="L54" i="4"/>
  <c r="O54" i="4"/>
  <c r="R54" i="4"/>
  <c r="I55" i="4"/>
  <c r="N55" i="4"/>
  <c r="P55" i="4"/>
  <c r="H55" i="4"/>
  <c r="M55" i="4"/>
  <c r="L55" i="4"/>
  <c r="O55" i="4"/>
  <c r="R55" i="4"/>
  <c r="U55" i="4"/>
  <c r="V55" i="4"/>
  <c r="T55" i="4"/>
  <c r="Q55" i="4"/>
  <c r="Q54" i="4"/>
  <c r="U54" i="4"/>
  <c r="V54" i="4"/>
  <c r="T54" i="4"/>
  <c r="I51" i="4"/>
  <c r="N51" i="4"/>
  <c r="P51" i="4"/>
  <c r="H51" i="4"/>
  <c r="M51" i="4"/>
  <c r="L51" i="4"/>
  <c r="O51" i="4"/>
  <c r="R51" i="4"/>
  <c r="Q51" i="4"/>
  <c r="I50" i="4"/>
  <c r="N50" i="4"/>
  <c r="P50" i="4"/>
  <c r="H50" i="4"/>
  <c r="M50" i="4"/>
  <c r="L50" i="4"/>
  <c r="O50" i="4"/>
  <c r="R50" i="4"/>
  <c r="Q50" i="4"/>
  <c r="I49" i="4"/>
  <c r="N49" i="4"/>
  <c r="P49" i="4"/>
  <c r="H49" i="4"/>
  <c r="M49" i="4"/>
  <c r="L49" i="4"/>
  <c r="O49" i="4"/>
  <c r="R49" i="4"/>
  <c r="Q49" i="4"/>
  <c r="I48" i="4"/>
  <c r="N48" i="4"/>
  <c r="P48" i="4"/>
  <c r="H48" i="4"/>
  <c r="M48" i="4"/>
  <c r="L48" i="4"/>
  <c r="O48" i="4"/>
  <c r="R48" i="4"/>
  <c r="Q48" i="4"/>
  <c r="I47" i="4"/>
  <c r="N47" i="4"/>
  <c r="P47" i="4"/>
  <c r="H47" i="4"/>
  <c r="M47" i="4"/>
  <c r="L47" i="4"/>
  <c r="O47" i="4"/>
  <c r="R47" i="4"/>
  <c r="Q47" i="4"/>
  <c r="I46" i="4"/>
  <c r="N46" i="4"/>
  <c r="P46" i="4"/>
  <c r="H46" i="4"/>
  <c r="M46" i="4"/>
  <c r="L46" i="4"/>
  <c r="O46" i="4"/>
  <c r="R46" i="4"/>
  <c r="Q46" i="4"/>
  <c r="I44" i="4"/>
  <c r="N44" i="4"/>
  <c r="P44" i="4"/>
  <c r="H44" i="4"/>
  <c r="M44" i="4"/>
  <c r="L44" i="4"/>
  <c r="O44" i="4"/>
  <c r="R44" i="4"/>
  <c r="I45" i="4"/>
  <c r="N45" i="4"/>
  <c r="P45" i="4"/>
  <c r="H45" i="4"/>
  <c r="M45" i="4"/>
  <c r="L45" i="4"/>
  <c r="O45" i="4"/>
  <c r="R45" i="4"/>
  <c r="U45" i="4"/>
  <c r="V45" i="4"/>
  <c r="T45" i="4"/>
  <c r="Q45" i="4"/>
  <c r="Q44" i="4"/>
  <c r="U44" i="4"/>
  <c r="V44" i="4"/>
  <c r="T44" i="4"/>
  <c r="I41" i="4"/>
  <c r="N41" i="4"/>
  <c r="P41" i="4"/>
  <c r="H41" i="4"/>
  <c r="M41" i="4"/>
  <c r="L41" i="4"/>
  <c r="O41" i="4"/>
  <c r="R41" i="4"/>
  <c r="Q41" i="4"/>
  <c r="I40" i="4"/>
  <c r="N40" i="4"/>
  <c r="P40" i="4"/>
  <c r="H40" i="4"/>
  <c r="M40" i="4"/>
  <c r="L40" i="4"/>
  <c r="O40" i="4"/>
  <c r="R40" i="4"/>
  <c r="Q40" i="4"/>
  <c r="I39" i="4"/>
  <c r="N39" i="4"/>
  <c r="P39" i="4"/>
  <c r="H39" i="4"/>
  <c r="M39" i="4"/>
  <c r="L39" i="4"/>
  <c r="O39" i="4"/>
  <c r="R39" i="4"/>
  <c r="Q39" i="4"/>
  <c r="I38" i="4"/>
  <c r="N38" i="4"/>
  <c r="P38" i="4"/>
  <c r="H38" i="4"/>
  <c r="M38" i="4"/>
  <c r="L38" i="4"/>
  <c r="O38" i="4"/>
  <c r="R38" i="4"/>
  <c r="Q38" i="4"/>
  <c r="I37" i="4"/>
  <c r="N37" i="4"/>
  <c r="P37" i="4"/>
  <c r="H37" i="4"/>
  <c r="M37" i="4"/>
  <c r="L37" i="4"/>
  <c r="O37" i="4"/>
  <c r="R37" i="4"/>
  <c r="Q37" i="4"/>
  <c r="I36" i="4"/>
  <c r="N36" i="4"/>
  <c r="P36" i="4"/>
  <c r="H36" i="4"/>
  <c r="M36" i="4"/>
  <c r="L36" i="4"/>
  <c r="O36" i="4"/>
  <c r="R36" i="4"/>
  <c r="Q36" i="4"/>
  <c r="I34" i="4"/>
  <c r="N34" i="4"/>
  <c r="P34" i="4"/>
  <c r="H34" i="4"/>
  <c r="M34" i="4"/>
  <c r="L34" i="4"/>
  <c r="O34" i="4"/>
  <c r="R34" i="4"/>
  <c r="I35" i="4"/>
  <c r="N35" i="4"/>
  <c r="P35" i="4"/>
  <c r="H35" i="4"/>
  <c r="M35" i="4"/>
  <c r="L35" i="4"/>
  <c r="O35" i="4"/>
  <c r="R35" i="4"/>
  <c r="U35" i="4"/>
  <c r="V35" i="4"/>
  <c r="T35" i="4"/>
  <c r="Q35" i="4"/>
  <c r="Q34" i="4"/>
  <c r="U34" i="4"/>
  <c r="V34" i="4"/>
  <c r="T34" i="4"/>
  <c r="I31" i="4"/>
  <c r="N31" i="4"/>
  <c r="P31" i="4"/>
  <c r="H31" i="4"/>
  <c r="M31" i="4"/>
  <c r="L31" i="4"/>
  <c r="O31" i="4"/>
  <c r="R31" i="4"/>
  <c r="Q31" i="4"/>
  <c r="I30" i="4"/>
  <c r="N30" i="4"/>
  <c r="P30" i="4"/>
  <c r="H30" i="4"/>
  <c r="M30" i="4"/>
  <c r="L30" i="4"/>
  <c r="O30" i="4"/>
  <c r="R30" i="4"/>
  <c r="Q30" i="4"/>
  <c r="I29" i="4"/>
  <c r="N29" i="4"/>
  <c r="P29" i="4"/>
  <c r="H29" i="4"/>
  <c r="M29" i="4"/>
  <c r="L29" i="4"/>
  <c r="O29" i="4"/>
  <c r="R29" i="4"/>
  <c r="Q29" i="4"/>
  <c r="I28" i="4"/>
  <c r="N28" i="4"/>
  <c r="P28" i="4"/>
  <c r="H28" i="4"/>
  <c r="M28" i="4"/>
  <c r="L28" i="4"/>
  <c r="O28" i="4"/>
  <c r="R28" i="4"/>
  <c r="Q28" i="4"/>
  <c r="I27" i="4"/>
  <c r="N27" i="4"/>
  <c r="P27" i="4"/>
  <c r="H27" i="4"/>
  <c r="M27" i="4"/>
  <c r="L27" i="4"/>
  <c r="O27" i="4"/>
  <c r="R27" i="4"/>
  <c r="Q27" i="4"/>
  <c r="I26" i="4"/>
  <c r="N26" i="4"/>
  <c r="P26" i="4"/>
  <c r="H26" i="4"/>
  <c r="M26" i="4"/>
  <c r="L26" i="4"/>
  <c r="O26" i="4"/>
  <c r="R26" i="4"/>
  <c r="Q26" i="4"/>
  <c r="I24" i="4"/>
  <c r="N24" i="4"/>
  <c r="P24" i="4"/>
  <c r="H24" i="4"/>
  <c r="M24" i="4"/>
  <c r="L24" i="4"/>
  <c r="O24" i="4"/>
  <c r="R24" i="4"/>
  <c r="I25" i="4"/>
  <c r="N25" i="4"/>
  <c r="P25" i="4"/>
  <c r="H25" i="4"/>
  <c r="M25" i="4"/>
  <c r="L25" i="4"/>
  <c r="O25" i="4"/>
  <c r="R25" i="4"/>
  <c r="U25" i="4"/>
  <c r="V25" i="4"/>
  <c r="T25" i="4"/>
  <c r="Q25" i="4"/>
  <c r="Q24" i="4"/>
  <c r="U24" i="4"/>
  <c r="V24" i="4"/>
  <c r="T24" i="4"/>
  <c r="I21" i="4"/>
  <c r="N21" i="4"/>
  <c r="P21" i="4"/>
  <c r="H21" i="4"/>
  <c r="M21" i="4"/>
  <c r="L21" i="4"/>
  <c r="O21" i="4"/>
  <c r="R21" i="4"/>
  <c r="Q21" i="4"/>
  <c r="I20" i="4"/>
  <c r="N20" i="4"/>
  <c r="P20" i="4"/>
  <c r="H20" i="4"/>
  <c r="M20" i="4"/>
  <c r="L20" i="4"/>
  <c r="O20" i="4"/>
  <c r="R20" i="4"/>
  <c r="Q20" i="4"/>
  <c r="I19" i="4"/>
  <c r="N19" i="4"/>
  <c r="P19" i="4"/>
  <c r="H19" i="4"/>
  <c r="M19" i="4"/>
  <c r="L19" i="4"/>
  <c r="O19" i="4"/>
  <c r="R19" i="4"/>
  <c r="Q19" i="4"/>
  <c r="I18" i="4"/>
  <c r="N18" i="4"/>
  <c r="P18" i="4"/>
  <c r="H18" i="4"/>
  <c r="M18" i="4"/>
  <c r="L18" i="4"/>
  <c r="O18" i="4"/>
  <c r="R18" i="4"/>
  <c r="Q18" i="4"/>
  <c r="I17" i="4"/>
  <c r="N17" i="4"/>
  <c r="P17" i="4"/>
  <c r="H17" i="4"/>
  <c r="M17" i="4"/>
  <c r="L17" i="4"/>
  <c r="O17" i="4"/>
  <c r="R17" i="4"/>
  <c r="Q17" i="4"/>
  <c r="I16" i="4"/>
  <c r="N16" i="4"/>
  <c r="P16" i="4"/>
  <c r="H16" i="4"/>
  <c r="M16" i="4"/>
  <c r="L16" i="4"/>
  <c r="O16" i="4"/>
  <c r="R16" i="4"/>
  <c r="Q16" i="4"/>
  <c r="I14" i="4"/>
  <c r="N14" i="4"/>
  <c r="P14" i="4"/>
  <c r="H14" i="4"/>
  <c r="M14" i="4"/>
  <c r="L14" i="4"/>
  <c r="O14" i="4"/>
  <c r="R14" i="4"/>
  <c r="I15" i="4"/>
  <c r="N15" i="4"/>
  <c r="P15" i="4"/>
  <c r="H15" i="4"/>
  <c r="M15" i="4"/>
  <c r="L15" i="4"/>
  <c r="O15" i="4"/>
  <c r="R15" i="4"/>
  <c r="U15" i="4"/>
  <c r="V15" i="4"/>
  <c r="T15" i="4"/>
  <c r="Q15" i="4"/>
  <c r="Q14" i="4"/>
  <c r="U14" i="4"/>
  <c r="V14" i="4"/>
  <c r="T14" i="4"/>
  <c r="I11" i="4"/>
  <c r="N11" i="4"/>
  <c r="P11" i="4"/>
  <c r="H11" i="4"/>
  <c r="M11" i="4"/>
  <c r="L11" i="4"/>
  <c r="O11" i="4"/>
  <c r="R11" i="4"/>
  <c r="Q11" i="4"/>
  <c r="I10" i="4"/>
  <c r="N10" i="4"/>
  <c r="P10" i="4"/>
  <c r="H10" i="4"/>
  <c r="M10" i="4"/>
  <c r="L10" i="4"/>
  <c r="O10" i="4"/>
  <c r="R10" i="4"/>
  <c r="Q10" i="4"/>
  <c r="I9" i="4"/>
  <c r="N9" i="4"/>
  <c r="P9" i="4"/>
  <c r="H9" i="4"/>
  <c r="M9" i="4"/>
  <c r="L9" i="4"/>
  <c r="O9" i="4"/>
  <c r="R9" i="4"/>
  <c r="Q9" i="4"/>
  <c r="I8" i="4"/>
  <c r="N8" i="4"/>
  <c r="P8" i="4"/>
  <c r="H8" i="4"/>
  <c r="M8" i="4"/>
  <c r="L8" i="4"/>
  <c r="O8" i="4"/>
  <c r="R8" i="4"/>
  <c r="Q8" i="4"/>
  <c r="I7" i="4"/>
  <c r="N7" i="4"/>
  <c r="P7" i="4"/>
  <c r="H7" i="4"/>
  <c r="M7" i="4"/>
  <c r="L7" i="4"/>
  <c r="O7" i="4"/>
  <c r="R7" i="4"/>
  <c r="Q7" i="4"/>
  <c r="I6" i="4"/>
  <c r="N6" i="4"/>
  <c r="P6" i="4"/>
  <c r="H6" i="4"/>
  <c r="M6" i="4"/>
  <c r="L6" i="4"/>
  <c r="O6" i="4"/>
  <c r="R6" i="4"/>
  <c r="Q6" i="4"/>
  <c r="I4" i="4"/>
  <c r="N4" i="4"/>
  <c r="P4" i="4"/>
  <c r="H4" i="4"/>
  <c r="M4" i="4"/>
  <c r="L4" i="4"/>
  <c r="O4" i="4"/>
  <c r="R4" i="4"/>
  <c r="I5" i="4"/>
  <c r="N5" i="4"/>
  <c r="P5" i="4"/>
  <c r="H5" i="4"/>
  <c r="M5" i="4"/>
  <c r="L5" i="4"/>
  <c r="O5" i="4"/>
  <c r="R5" i="4"/>
  <c r="U5" i="4"/>
  <c r="V5" i="4"/>
  <c r="T5" i="4"/>
  <c r="Q5" i="4"/>
  <c r="Q4" i="4"/>
  <c r="U4" i="4"/>
  <c r="V4" i="4"/>
  <c r="T4" i="4"/>
  <c r="I82" i="3"/>
  <c r="N82" i="3"/>
  <c r="P82" i="3"/>
  <c r="H82" i="3"/>
  <c r="M82" i="3"/>
  <c r="L82" i="3"/>
  <c r="O82" i="3"/>
  <c r="R82" i="3"/>
  <c r="Q82" i="3"/>
  <c r="I81" i="3"/>
  <c r="N81" i="3"/>
  <c r="P81" i="3"/>
  <c r="H81" i="3"/>
  <c r="M81" i="3"/>
  <c r="L81" i="3"/>
  <c r="O81" i="3"/>
  <c r="R81" i="3"/>
  <c r="Q81" i="3"/>
  <c r="I80" i="3"/>
  <c r="N80" i="3"/>
  <c r="P80" i="3"/>
  <c r="H80" i="3"/>
  <c r="M80" i="3"/>
  <c r="L80" i="3"/>
  <c r="O80" i="3"/>
  <c r="R80" i="3"/>
  <c r="Q80" i="3"/>
  <c r="I79" i="3"/>
  <c r="N79" i="3"/>
  <c r="P79" i="3"/>
  <c r="H79" i="3"/>
  <c r="M79" i="3"/>
  <c r="L79" i="3"/>
  <c r="O79" i="3"/>
  <c r="R79" i="3"/>
  <c r="Q79" i="3"/>
  <c r="I78" i="3"/>
  <c r="N78" i="3"/>
  <c r="P78" i="3"/>
  <c r="H78" i="3"/>
  <c r="M78" i="3"/>
  <c r="L78" i="3"/>
  <c r="O78" i="3"/>
  <c r="R78" i="3"/>
  <c r="Q78" i="3"/>
  <c r="I77" i="3"/>
  <c r="N77" i="3"/>
  <c r="P77" i="3"/>
  <c r="H77" i="3"/>
  <c r="M77" i="3"/>
  <c r="L77" i="3"/>
  <c r="O77" i="3"/>
  <c r="R77" i="3"/>
  <c r="Q77" i="3"/>
  <c r="I75" i="3"/>
  <c r="N75" i="3"/>
  <c r="P75" i="3"/>
  <c r="H75" i="3"/>
  <c r="M75" i="3"/>
  <c r="L75" i="3"/>
  <c r="O75" i="3"/>
  <c r="R75" i="3"/>
  <c r="I76" i="3"/>
  <c r="N76" i="3"/>
  <c r="P76" i="3"/>
  <c r="H76" i="3"/>
  <c r="M76" i="3"/>
  <c r="L76" i="3"/>
  <c r="O76" i="3"/>
  <c r="R76" i="3"/>
  <c r="U76" i="3"/>
  <c r="V76" i="3"/>
  <c r="T76" i="3"/>
  <c r="Q76" i="3"/>
  <c r="Q75" i="3"/>
  <c r="U75" i="3"/>
  <c r="V75" i="3"/>
  <c r="T75" i="3"/>
  <c r="I72" i="3"/>
  <c r="N72" i="3"/>
  <c r="P72" i="3"/>
  <c r="H72" i="3"/>
  <c r="M72" i="3"/>
  <c r="L72" i="3"/>
  <c r="O72" i="3"/>
  <c r="R72" i="3"/>
  <c r="Q72" i="3"/>
  <c r="I71" i="3"/>
  <c r="N71" i="3"/>
  <c r="P71" i="3"/>
  <c r="H71" i="3"/>
  <c r="M71" i="3"/>
  <c r="L71" i="3"/>
  <c r="O71" i="3"/>
  <c r="R71" i="3"/>
  <c r="Q71" i="3"/>
  <c r="I70" i="3"/>
  <c r="N70" i="3"/>
  <c r="P70" i="3"/>
  <c r="H70" i="3"/>
  <c r="M70" i="3"/>
  <c r="L70" i="3"/>
  <c r="O70" i="3"/>
  <c r="R70" i="3"/>
  <c r="Q70" i="3"/>
  <c r="I69" i="3"/>
  <c r="N69" i="3"/>
  <c r="P69" i="3"/>
  <c r="H69" i="3"/>
  <c r="M69" i="3"/>
  <c r="L69" i="3"/>
  <c r="O69" i="3"/>
  <c r="R69" i="3"/>
  <c r="Q69" i="3"/>
  <c r="I68" i="3"/>
  <c r="N68" i="3"/>
  <c r="P68" i="3"/>
  <c r="H68" i="3"/>
  <c r="M68" i="3"/>
  <c r="L68" i="3"/>
  <c r="O68" i="3"/>
  <c r="R68" i="3"/>
  <c r="Q68" i="3"/>
  <c r="I66" i="3"/>
  <c r="N66" i="3"/>
  <c r="P66" i="3"/>
  <c r="H66" i="3"/>
  <c r="M66" i="3"/>
  <c r="L66" i="3"/>
  <c r="O66" i="3"/>
  <c r="R66" i="3"/>
  <c r="I67" i="3"/>
  <c r="N67" i="3"/>
  <c r="P67" i="3"/>
  <c r="H67" i="3"/>
  <c r="M67" i="3"/>
  <c r="L67" i="3"/>
  <c r="O67" i="3"/>
  <c r="R67" i="3"/>
  <c r="U67" i="3"/>
  <c r="V67" i="3"/>
  <c r="T67" i="3"/>
  <c r="Q67" i="3"/>
  <c r="Q66" i="3"/>
  <c r="U66" i="3"/>
  <c r="V66" i="3"/>
  <c r="T66" i="3"/>
  <c r="I62" i="3"/>
  <c r="N62" i="3"/>
  <c r="P62" i="3"/>
  <c r="H62" i="3"/>
  <c r="M62" i="3"/>
  <c r="L62" i="3"/>
  <c r="O62" i="3"/>
  <c r="R62" i="3"/>
  <c r="Q62" i="3"/>
  <c r="I61" i="3"/>
  <c r="N61" i="3"/>
  <c r="P61" i="3"/>
  <c r="H61" i="3"/>
  <c r="M61" i="3"/>
  <c r="L61" i="3"/>
  <c r="O61" i="3"/>
  <c r="R61" i="3"/>
  <c r="Q61" i="3"/>
  <c r="I60" i="3"/>
  <c r="N60" i="3"/>
  <c r="P60" i="3"/>
  <c r="H60" i="3"/>
  <c r="M60" i="3"/>
  <c r="L60" i="3"/>
  <c r="O60" i="3"/>
  <c r="R60" i="3"/>
  <c r="Q60" i="3"/>
  <c r="I59" i="3"/>
  <c r="N59" i="3"/>
  <c r="P59" i="3"/>
  <c r="H59" i="3"/>
  <c r="M59" i="3"/>
  <c r="L59" i="3"/>
  <c r="O59" i="3"/>
  <c r="R59" i="3"/>
  <c r="Q59" i="3"/>
  <c r="I58" i="3"/>
  <c r="N58" i="3"/>
  <c r="P58" i="3"/>
  <c r="H58" i="3"/>
  <c r="M58" i="3"/>
  <c r="L58" i="3"/>
  <c r="O58" i="3"/>
  <c r="R58" i="3"/>
  <c r="Q58" i="3"/>
  <c r="I57" i="3"/>
  <c r="N57" i="3"/>
  <c r="P57" i="3"/>
  <c r="H57" i="3"/>
  <c r="M57" i="3"/>
  <c r="L57" i="3"/>
  <c r="O57" i="3"/>
  <c r="R57" i="3"/>
  <c r="Q57" i="3"/>
  <c r="I55" i="3"/>
  <c r="N55" i="3"/>
  <c r="P55" i="3"/>
  <c r="H55" i="3"/>
  <c r="M55" i="3"/>
  <c r="L55" i="3"/>
  <c r="O55" i="3"/>
  <c r="R55" i="3"/>
  <c r="I56" i="3"/>
  <c r="N56" i="3"/>
  <c r="P56" i="3"/>
  <c r="H56" i="3"/>
  <c r="M56" i="3"/>
  <c r="L56" i="3"/>
  <c r="O56" i="3"/>
  <c r="R56" i="3"/>
  <c r="U56" i="3"/>
  <c r="V56" i="3"/>
  <c r="T56" i="3"/>
  <c r="Q56" i="3"/>
  <c r="Q55" i="3"/>
  <c r="U55" i="3"/>
  <c r="V55" i="3"/>
  <c r="T55" i="3"/>
  <c r="I52" i="3"/>
  <c r="N52" i="3"/>
  <c r="P52" i="3"/>
  <c r="H52" i="3"/>
  <c r="M52" i="3"/>
  <c r="L52" i="3"/>
  <c r="O52" i="3"/>
  <c r="R52" i="3"/>
  <c r="Q52" i="3"/>
  <c r="I51" i="3"/>
  <c r="N51" i="3"/>
  <c r="P51" i="3"/>
  <c r="H51" i="3"/>
  <c r="M51" i="3"/>
  <c r="L51" i="3"/>
  <c r="O51" i="3"/>
  <c r="R51" i="3"/>
  <c r="Q51" i="3"/>
  <c r="I50" i="3"/>
  <c r="N50" i="3"/>
  <c r="P50" i="3"/>
  <c r="H50" i="3"/>
  <c r="M50" i="3"/>
  <c r="L50" i="3"/>
  <c r="O50" i="3"/>
  <c r="R50" i="3"/>
  <c r="Q50" i="3"/>
  <c r="I49" i="3"/>
  <c r="N49" i="3"/>
  <c r="P49" i="3"/>
  <c r="H49" i="3"/>
  <c r="M49" i="3"/>
  <c r="L49" i="3"/>
  <c r="O49" i="3"/>
  <c r="R49" i="3"/>
  <c r="Q49" i="3"/>
  <c r="I48" i="3"/>
  <c r="N48" i="3"/>
  <c r="P48" i="3"/>
  <c r="H48" i="3"/>
  <c r="M48" i="3"/>
  <c r="L48" i="3"/>
  <c r="O48" i="3"/>
  <c r="R48" i="3"/>
  <c r="Q48" i="3"/>
  <c r="I47" i="3"/>
  <c r="N47" i="3"/>
  <c r="P47" i="3"/>
  <c r="H47" i="3"/>
  <c r="M47" i="3"/>
  <c r="L47" i="3"/>
  <c r="O47" i="3"/>
  <c r="R47" i="3"/>
  <c r="Q47" i="3"/>
  <c r="I45" i="3"/>
  <c r="N45" i="3"/>
  <c r="P45" i="3"/>
  <c r="H45" i="3"/>
  <c r="M45" i="3"/>
  <c r="L45" i="3"/>
  <c r="O45" i="3"/>
  <c r="R45" i="3"/>
  <c r="I46" i="3"/>
  <c r="N46" i="3"/>
  <c r="P46" i="3"/>
  <c r="H46" i="3"/>
  <c r="M46" i="3"/>
  <c r="L46" i="3"/>
  <c r="O46" i="3"/>
  <c r="R46" i="3"/>
  <c r="U46" i="3"/>
  <c r="V46" i="3"/>
  <c r="T46" i="3"/>
  <c r="Q46" i="3"/>
  <c r="Q45" i="3"/>
  <c r="U45" i="3"/>
  <c r="V45" i="3"/>
  <c r="T45" i="3"/>
  <c r="I41" i="3"/>
  <c r="N41" i="3"/>
  <c r="P41" i="3"/>
  <c r="H41" i="3"/>
  <c r="M41" i="3"/>
  <c r="L41" i="3"/>
  <c r="O41" i="3"/>
  <c r="R41" i="3"/>
  <c r="Q41" i="3"/>
  <c r="I40" i="3"/>
  <c r="N40" i="3"/>
  <c r="P40" i="3"/>
  <c r="H40" i="3"/>
  <c r="M40" i="3"/>
  <c r="L40" i="3"/>
  <c r="O40" i="3"/>
  <c r="R40" i="3"/>
  <c r="Q40" i="3"/>
  <c r="I39" i="3"/>
  <c r="N39" i="3"/>
  <c r="P39" i="3"/>
  <c r="H39" i="3"/>
  <c r="M39" i="3"/>
  <c r="L39" i="3"/>
  <c r="O39" i="3"/>
  <c r="R39" i="3"/>
  <c r="Q39" i="3"/>
  <c r="I38" i="3"/>
  <c r="N38" i="3"/>
  <c r="P38" i="3"/>
  <c r="H38" i="3"/>
  <c r="M38" i="3"/>
  <c r="L38" i="3"/>
  <c r="O38" i="3"/>
  <c r="R38" i="3"/>
  <c r="Q38" i="3"/>
  <c r="I37" i="3"/>
  <c r="N37" i="3"/>
  <c r="P37" i="3"/>
  <c r="H37" i="3"/>
  <c r="M37" i="3"/>
  <c r="L37" i="3"/>
  <c r="O37" i="3"/>
  <c r="R37" i="3"/>
  <c r="Q37" i="3"/>
  <c r="I36" i="3"/>
  <c r="N36" i="3"/>
  <c r="P36" i="3"/>
  <c r="H36" i="3"/>
  <c r="M36" i="3"/>
  <c r="L36" i="3"/>
  <c r="O36" i="3"/>
  <c r="R36" i="3"/>
  <c r="Q36" i="3"/>
  <c r="I34" i="3"/>
  <c r="N34" i="3"/>
  <c r="P34" i="3"/>
  <c r="H34" i="3"/>
  <c r="M34" i="3"/>
  <c r="L34" i="3"/>
  <c r="O34" i="3"/>
  <c r="R34" i="3"/>
  <c r="I35" i="3"/>
  <c r="N35" i="3"/>
  <c r="P35" i="3"/>
  <c r="H35" i="3"/>
  <c r="M35" i="3"/>
  <c r="L35" i="3"/>
  <c r="O35" i="3"/>
  <c r="R35" i="3"/>
  <c r="U35" i="3"/>
  <c r="V35" i="3"/>
  <c r="T35" i="3"/>
  <c r="Q35" i="3"/>
  <c r="Q34" i="3"/>
  <c r="U34" i="3"/>
  <c r="V34" i="3"/>
  <c r="T34" i="3"/>
  <c r="I31" i="3"/>
  <c r="N31" i="3"/>
  <c r="P31" i="3"/>
  <c r="H31" i="3"/>
  <c r="M31" i="3"/>
  <c r="L31" i="3"/>
  <c r="O31" i="3"/>
  <c r="R31" i="3"/>
  <c r="Q31" i="3"/>
  <c r="I30" i="3"/>
  <c r="N30" i="3"/>
  <c r="P30" i="3"/>
  <c r="H30" i="3"/>
  <c r="M30" i="3"/>
  <c r="L30" i="3"/>
  <c r="O30" i="3"/>
  <c r="R30" i="3"/>
  <c r="Q30" i="3"/>
  <c r="I29" i="3"/>
  <c r="N29" i="3"/>
  <c r="P29" i="3"/>
  <c r="H29" i="3"/>
  <c r="M29" i="3"/>
  <c r="L29" i="3"/>
  <c r="O29" i="3"/>
  <c r="R29" i="3"/>
  <c r="Q29" i="3"/>
  <c r="I28" i="3"/>
  <c r="N28" i="3"/>
  <c r="P28" i="3"/>
  <c r="H28" i="3"/>
  <c r="M28" i="3"/>
  <c r="L28" i="3"/>
  <c r="O28" i="3"/>
  <c r="R28" i="3"/>
  <c r="Q28" i="3"/>
  <c r="I27" i="3"/>
  <c r="N27" i="3"/>
  <c r="P27" i="3"/>
  <c r="H27" i="3"/>
  <c r="M27" i="3"/>
  <c r="L27" i="3"/>
  <c r="O27" i="3"/>
  <c r="R27" i="3"/>
  <c r="Q27" i="3"/>
  <c r="I26" i="3"/>
  <c r="N26" i="3"/>
  <c r="P26" i="3"/>
  <c r="H26" i="3"/>
  <c r="M26" i="3"/>
  <c r="L26" i="3"/>
  <c r="O26" i="3"/>
  <c r="R26" i="3"/>
  <c r="Q26" i="3"/>
  <c r="I24" i="3"/>
  <c r="N24" i="3"/>
  <c r="P24" i="3"/>
  <c r="H24" i="3"/>
  <c r="M24" i="3"/>
  <c r="L24" i="3"/>
  <c r="O24" i="3"/>
  <c r="R24" i="3"/>
  <c r="I25" i="3"/>
  <c r="N25" i="3"/>
  <c r="P25" i="3"/>
  <c r="H25" i="3"/>
  <c r="M25" i="3"/>
  <c r="L25" i="3"/>
  <c r="O25" i="3"/>
  <c r="R25" i="3"/>
  <c r="U25" i="3"/>
  <c r="V25" i="3"/>
  <c r="T25" i="3"/>
  <c r="Q25" i="3"/>
  <c r="Q24" i="3"/>
  <c r="U24" i="3"/>
  <c r="V24" i="3"/>
  <c r="T24" i="3"/>
  <c r="I21" i="3"/>
  <c r="N21" i="3"/>
  <c r="P21" i="3"/>
  <c r="H21" i="3"/>
  <c r="M21" i="3"/>
  <c r="L21" i="3"/>
  <c r="O21" i="3"/>
  <c r="R21" i="3"/>
  <c r="Q21" i="3"/>
  <c r="I20" i="3"/>
  <c r="N20" i="3"/>
  <c r="P20" i="3"/>
  <c r="H20" i="3"/>
  <c r="M20" i="3"/>
  <c r="L20" i="3"/>
  <c r="O20" i="3"/>
  <c r="R20" i="3"/>
  <c r="Q20" i="3"/>
  <c r="I19" i="3"/>
  <c r="N19" i="3"/>
  <c r="P19" i="3"/>
  <c r="H19" i="3"/>
  <c r="M19" i="3"/>
  <c r="L19" i="3"/>
  <c r="O19" i="3"/>
  <c r="R19" i="3"/>
  <c r="Q19" i="3"/>
  <c r="I18" i="3"/>
  <c r="N18" i="3"/>
  <c r="P18" i="3"/>
  <c r="H18" i="3"/>
  <c r="M18" i="3"/>
  <c r="L18" i="3"/>
  <c r="O18" i="3"/>
  <c r="R18" i="3"/>
  <c r="Q18" i="3"/>
  <c r="I17" i="3"/>
  <c r="N17" i="3"/>
  <c r="P17" i="3"/>
  <c r="H17" i="3"/>
  <c r="M17" i="3"/>
  <c r="L17" i="3"/>
  <c r="O17" i="3"/>
  <c r="R17" i="3"/>
  <c r="Q17" i="3"/>
  <c r="I16" i="3"/>
  <c r="N16" i="3"/>
  <c r="P16" i="3"/>
  <c r="H16" i="3"/>
  <c r="M16" i="3"/>
  <c r="L16" i="3"/>
  <c r="O16" i="3"/>
  <c r="R16" i="3"/>
  <c r="Q16" i="3"/>
  <c r="I14" i="3"/>
  <c r="N14" i="3"/>
  <c r="P14" i="3"/>
  <c r="H14" i="3"/>
  <c r="M14" i="3"/>
  <c r="L14" i="3"/>
  <c r="O14" i="3"/>
  <c r="R14" i="3"/>
  <c r="I15" i="3"/>
  <c r="N15" i="3"/>
  <c r="P15" i="3"/>
  <c r="H15" i="3"/>
  <c r="M15" i="3"/>
  <c r="L15" i="3"/>
  <c r="O15" i="3"/>
  <c r="R15" i="3"/>
  <c r="U15" i="3"/>
  <c r="V15" i="3"/>
  <c r="T15" i="3"/>
  <c r="Q15" i="3"/>
  <c r="Q14" i="3"/>
  <c r="U14" i="3"/>
  <c r="V14" i="3"/>
  <c r="T14" i="3"/>
  <c r="I11" i="3"/>
  <c r="N11" i="3"/>
  <c r="P11" i="3"/>
  <c r="H11" i="3"/>
  <c r="M11" i="3"/>
  <c r="L11" i="3"/>
  <c r="O11" i="3"/>
  <c r="R11" i="3"/>
  <c r="Q11" i="3"/>
  <c r="I10" i="3"/>
  <c r="N10" i="3"/>
  <c r="P10" i="3"/>
  <c r="H10" i="3"/>
  <c r="M10" i="3"/>
  <c r="L10" i="3"/>
  <c r="O10" i="3"/>
  <c r="R10" i="3"/>
  <c r="Q10" i="3"/>
  <c r="I9" i="3"/>
  <c r="N9" i="3"/>
  <c r="P9" i="3"/>
  <c r="H9" i="3"/>
  <c r="M9" i="3"/>
  <c r="L9" i="3"/>
  <c r="O9" i="3"/>
  <c r="R9" i="3"/>
  <c r="Q9" i="3"/>
  <c r="I8" i="3"/>
  <c r="N8" i="3"/>
  <c r="P8" i="3"/>
  <c r="H8" i="3"/>
  <c r="M8" i="3"/>
  <c r="L8" i="3"/>
  <c r="O8" i="3"/>
  <c r="R8" i="3"/>
  <c r="Q8" i="3"/>
  <c r="I7" i="3"/>
  <c r="N7" i="3"/>
  <c r="P7" i="3"/>
  <c r="H7" i="3"/>
  <c r="M7" i="3"/>
  <c r="L7" i="3"/>
  <c r="O7" i="3"/>
  <c r="R7" i="3"/>
  <c r="Q7" i="3"/>
  <c r="I6" i="3"/>
  <c r="N6" i="3"/>
  <c r="P6" i="3"/>
  <c r="H6" i="3"/>
  <c r="M6" i="3"/>
  <c r="L6" i="3"/>
  <c r="O6" i="3"/>
  <c r="R6" i="3"/>
  <c r="Q6" i="3"/>
  <c r="I4" i="3"/>
  <c r="N4" i="3"/>
  <c r="P4" i="3"/>
  <c r="H4" i="3"/>
  <c r="M4" i="3"/>
  <c r="L4" i="3"/>
  <c r="O4" i="3"/>
  <c r="R4" i="3"/>
  <c r="I5" i="3"/>
  <c r="N5" i="3"/>
  <c r="P5" i="3"/>
  <c r="H5" i="3"/>
  <c r="M5" i="3"/>
  <c r="L5" i="3"/>
  <c r="O5" i="3"/>
  <c r="R5" i="3"/>
  <c r="U5" i="3"/>
  <c r="V5" i="3"/>
  <c r="T5" i="3"/>
  <c r="Q5" i="3"/>
  <c r="Q4" i="3"/>
  <c r="U4" i="3"/>
  <c r="V4" i="3"/>
  <c r="T4" i="3"/>
  <c r="AM101" i="2"/>
  <c r="AK101" i="2"/>
  <c r="AN101" i="2"/>
  <c r="AL101" i="2"/>
  <c r="AG101" i="2"/>
  <c r="AH101" i="2"/>
  <c r="AC101" i="2"/>
  <c r="AD101" i="2"/>
  <c r="T101" i="2"/>
  <c r="R101" i="2"/>
  <c r="U101" i="2"/>
  <c r="S101" i="2"/>
  <c r="N101" i="2"/>
  <c r="O101" i="2"/>
  <c r="K101" i="2"/>
  <c r="J101" i="2"/>
  <c r="I101" i="2"/>
  <c r="AM100" i="2"/>
  <c r="AK100" i="2"/>
  <c r="AN100" i="2"/>
  <c r="AL100" i="2"/>
  <c r="AG100" i="2"/>
  <c r="AH100" i="2"/>
  <c r="AC100" i="2"/>
  <c r="AD100" i="2"/>
  <c r="T100" i="2"/>
  <c r="R100" i="2"/>
  <c r="U100" i="2"/>
  <c r="S100" i="2"/>
  <c r="N100" i="2"/>
  <c r="O100" i="2"/>
  <c r="K100" i="2"/>
  <c r="J100" i="2"/>
  <c r="I100" i="2"/>
  <c r="AM99" i="2"/>
  <c r="AK99" i="2"/>
  <c r="AN99" i="2"/>
  <c r="AL99" i="2"/>
  <c r="AG99" i="2"/>
  <c r="AH99" i="2"/>
  <c r="AC99" i="2"/>
  <c r="AD99" i="2"/>
  <c r="T99" i="2"/>
  <c r="R99" i="2"/>
  <c r="U99" i="2"/>
  <c r="S99" i="2"/>
  <c r="N99" i="2"/>
  <c r="O99" i="2"/>
  <c r="K99" i="2"/>
  <c r="J99" i="2"/>
  <c r="I99" i="2"/>
  <c r="AM98" i="2"/>
  <c r="AK98" i="2"/>
  <c r="AN98" i="2"/>
  <c r="AL98" i="2"/>
  <c r="AG98" i="2"/>
  <c r="AH98" i="2"/>
  <c r="AC98" i="2"/>
  <c r="AD98" i="2"/>
  <c r="T98" i="2"/>
  <c r="R98" i="2"/>
  <c r="U98" i="2"/>
  <c r="S98" i="2"/>
  <c r="N98" i="2"/>
  <c r="O98" i="2"/>
  <c r="K98" i="2"/>
  <c r="J98" i="2"/>
  <c r="I98" i="2"/>
  <c r="AM97" i="2"/>
  <c r="AK97" i="2"/>
  <c r="AN97" i="2"/>
  <c r="AL97" i="2"/>
  <c r="AG97" i="2"/>
  <c r="AH97" i="2"/>
  <c r="AC97" i="2"/>
  <c r="AD97" i="2"/>
  <c r="T97" i="2"/>
  <c r="R97" i="2"/>
  <c r="U97" i="2"/>
  <c r="S97" i="2"/>
  <c r="N97" i="2"/>
  <c r="O97" i="2"/>
  <c r="K97" i="2"/>
  <c r="J97" i="2"/>
  <c r="I97" i="2"/>
  <c r="AM96" i="2"/>
  <c r="AK96" i="2"/>
  <c r="AN96" i="2"/>
  <c r="AL96" i="2"/>
  <c r="AG96" i="2"/>
  <c r="AH96" i="2"/>
  <c r="AC96" i="2"/>
  <c r="AD96" i="2"/>
  <c r="T96" i="2"/>
  <c r="R96" i="2"/>
  <c r="U96" i="2"/>
  <c r="S96" i="2"/>
  <c r="N96" i="2"/>
  <c r="O96" i="2"/>
  <c r="K96" i="2"/>
  <c r="J96" i="2"/>
  <c r="I96" i="2"/>
  <c r="AM95" i="2"/>
  <c r="AK95" i="2"/>
  <c r="AN95" i="2"/>
  <c r="AL95" i="2"/>
  <c r="AG95" i="2"/>
  <c r="AH95" i="2"/>
  <c r="AC95" i="2"/>
  <c r="AD95" i="2"/>
  <c r="T95" i="2"/>
  <c r="R95" i="2"/>
  <c r="U95" i="2"/>
  <c r="S95" i="2"/>
  <c r="N95" i="2"/>
  <c r="O95" i="2"/>
  <c r="K95" i="2"/>
  <c r="J95" i="2"/>
  <c r="I95" i="2"/>
  <c r="AM94" i="2"/>
  <c r="AK94" i="2"/>
  <c r="AN94" i="2"/>
  <c r="AL94" i="2"/>
  <c r="AG94" i="2"/>
  <c r="AH94" i="2"/>
  <c r="AC94" i="2"/>
  <c r="AD94" i="2"/>
  <c r="T94" i="2"/>
  <c r="R94" i="2"/>
  <c r="U94" i="2"/>
  <c r="S94" i="2"/>
  <c r="N94" i="2"/>
  <c r="O94" i="2"/>
  <c r="K94" i="2"/>
  <c r="J94" i="2"/>
  <c r="I94" i="2"/>
  <c r="AM93" i="2"/>
  <c r="AK93" i="2"/>
  <c r="AN93" i="2"/>
  <c r="AL93" i="2"/>
  <c r="AG93" i="2"/>
  <c r="AH93" i="2"/>
  <c r="AC93" i="2"/>
  <c r="AD93" i="2"/>
  <c r="T93" i="2"/>
  <c r="R93" i="2"/>
  <c r="U93" i="2"/>
  <c r="S93" i="2"/>
  <c r="N93" i="2"/>
  <c r="O93" i="2"/>
  <c r="K93" i="2"/>
  <c r="J93" i="2"/>
  <c r="I93" i="2"/>
  <c r="AM92" i="2"/>
  <c r="AK92" i="2"/>
  <c r="AN92" i="2"/>
  <c r="AL92" i="2"/>
  <c r="AG92" i="2"/>
  <c r="AH92" i="2"/>
  <c r="AC92" i="2"/>
  <c r="AD92" i="2"/>
  <c r="T92" i="2"/>
  <c r="R92" i="2"/>
  <c r="U92" i="2"/>
  <c r="S92" i="2"/>
  <c r="N92" i="2"/>
  <c r="O92" i="2"/>
  <c r="K92" i="2"/>
  <c r="J92" i="2"/>
  <c r="I92" i="2"/>
  <c r="AM91" i="2"/>
  <c r="AK91" i="2"/>
  <c r="AN91" i="2"/>
  <c r="AL91" i="2"/>
  <c r="AG91" i="2"/>
  <c r="AH91" i="2"/>
  <c r="AC91" i="2"/>
  <c r="AD91" i="2"/>
  <c r="T91" i="2"/>
  <c r="R91" i="2"/>
  <c r="U91" i="2"/>
  <c r="S91" i="2"/>
  <c r="N91" i="2"/>
  <c r="O91" i="2"/>
  <c r="K91" i="2"/>
  <c r="J91" i="2"/>
  <c r="I91" i="2"/>
  <c r="AM90" i="2"/>
  <c r="AK90" i="2"/>
  <c r="AN90" i="2"/>
  <c r="AL90" i="2"/>
  <c r="AG90" i="2"/>
  <c r="AH90" i="2"/>
  <c r="AC90" i="2"/>
  <c r="AD90" i="2"/>
  <c r="T90" i="2"/>
  <c r="R90" i="2"/>
  <c r="U90" i="2"/>
  <c r="S90" i="2"/>
  <c r="N90" i="2"/>
  <c r="O90" i="2"/>
  <c r="K90" i="2"/>
  <c r="J90" i="2"/>
  <c r="I90" i="2"/>
  <c r="AM89" i="2"/>
  <c r="AK89" i="2"/>
  <c r="AN89" i="2"/>
  <c r="AL89" i="2"/>
  <c r="AG89" i="2"/>
  <c r="AH89" i="2"/>
  <c r="AC89" i="2"/>
  <c r="AD89" i="2"/>
  <c r="T89" i="2"/>
  <c r="R89" i="2"/>
  <c r="U89" i="2"/>
  <c r="S89" i="2"/>
  <c r="N89" i="2"/>
  <c r="O89" i="2"/>
  <c r="K89" i="2"/>
  <c r="J89" i="2"/>
  <c r="I89" i="2"/>
  <c r="AM88" i="2"/>
  <c r="AK88" i="2"/>
  <c r="AN88" i="2"/>
  <c r="AL88" i="2"/>
  <c r="AG88" i="2"/>
  <c r="AH88" i="2"/>
  <c r="AC88" i="2"/>
  <c r="AD88" i="2"/>
  <c r="T88" i="2"/>
  <c r="R88" i="2"/>
  <c r="U88" i="2"/>
  <c r="S88" i="2"/>
  <c r="N88" i="2"/>
  <c r="O88" i="2"/>
  <c r="K88" i="2"/>
  <c r="J88" i="2"/>
  <c r="I88" i="2"/>
  <c r="AM87" i="2"/>
  <c r="AK87" i="2"/>
  <c r="AN87" i="2"/>
  <c r="AL87" i="2"/>
  <c r="AG87" i="2"/>
  <c r="AH87" i="2"/>
  <c r="AC87" i="2"/>
  <c r="AD87" i="2"/>
  <c r="T87" i="2"/>
  <c r="R87" i="2"/>
  <c r="U87" i="2"/>
  <c r="S87" i="2"/>
  <c r="N87" i="2"/>
  <c r="O87" i="2"/>
  <c r="K87" i="2"/>
  <c r="J87" i="2"/>
  <c r="I87" i="2"/>
  <c r="AM86" i="2"/>
  <c r="AK86" i="2"/>
  <c r="AN86" i="2"/>
  <c r="AL86" i="2"/>
  <c r="AG86" i="2"/>
  <c r="AH86" i="2"/>
  <c r="AC86" i="2"/>
  <c r="AD86" i="2"/>
  <c r="T86" i="2"/>
  <c r="R86" i="2"/>
  <c r="U86" i="2"/>
  <c r="S86" i="2"/>
  <c r="N86" i="2"/>
  <c r="O86" i="2"/>
  <c r="K86" i="2"/>
  <c r="J86" i="2"/>
  <c r="I86" i="2"/>
  <c r="AM85" i="2"/>
  <c r="AK85" i="2"/>
  <c r="AN85" i="2"/>
  <c r="AL85" i="2"/>
  <c r="AG85" i="2"/>
  <c r="AH85" i="2"/>
  <c r="AC85" i="2"/>
  <c r="AD85" i="2"/>
  <c r="T85" i="2"/>
  <c r="R85" i="2"/>
  <c r="U85" i="2"/>
  <c r="S85" i="2"/>
  <c r="N85" i="2"/>
  <c r="O85" i="2"/>
  <c r="K85" i="2"/>
  <c r="J85" i="2"/>
  <c r="I85" i="2"/>
  <c r="AM84" i="2"/>
  <c r="AK84" i="2"/>
  <c r="AN84" i="2"/>
  <c r="AL84" i="2"/>
  <c r="AG84" i="2"/>
  <c r="AH84" i="2"/>
  <c r="AC84" i="2"/>
  <c r="AD84" i="2"/>
  <c r="T84" i="2"/>
  <c r="R84" i="2"/>
  <c r="U84" i="2"/>
  <c r="S84" i="2"/>
  <c r="N84" i="2"/>
  <c r="O84" i="2"/>
  <c r="K84" i="2"/>
  <c r="J84" i="2"/>
  <c r="I84" i="2"/>
  <c r="AM83" i="2"/>
  <c r="AK83" i="2"/>
  <c r="AN83" i="2"/>
  <c r="AL83" i="2"/>
  <c r="AG83" i="2"/>
  <c r="AH83" i="2"/>
  <c r="AC83" i="2"/>
  <c r="AD83" i="2"/>
  <c r="T83" i="2"/>
  <c r="R83" i="2"/>
  <c r="U83" i="2"/>
  <c r="S83" i="2"/>
  <c r="N83" i="2"/>
  <c r="O83" i="2"/>
  <c r="K83" i="2"/>
  <c r="J83" i="2"/>
  <c r="I83" i="2"/>
  <c r="AM82" i="2"/>
  <c r="AK82" i="2"/>
  <c r="AN82" i="2"/>
  <c r="AL82" i="2"/>
  <c r="AG82" i="2"/>
  <c r="AH82" i="2"/>
  <c r="AC82" i="2"/>
  <c r="AD82" i="2"/>
  <c r="T82" i="2"/>
  <c r="R82" i="2"/>
  <c r="U82" i="2"/>
  <c r="S82" i="2"/>
  <c r="N82" i="2"/>
  <c r="O82" i="2"/>
  <c r="K82" i="2"/>
  <c r="J82" i="2"/>
  <c r="I82" i="2"/>
  <c r="AM81" i="2"/>
  <c r="AK81" i="2"/>
  <c r="AN81" i="2"/>
  <c r="AL81" i="2"/>
  <c r="AG81" i="2"/>
  <c r="AH81" i="2"/>
  <c r="AC81" i="2"/>
  <c r="AD81" i="2"/>
  <c r="T81" i="2"/>
  <c r="R81" i="2"/>
  <c r="U81" i="2"/>
  <c r="S81" i="2"/>
  <c r="N81" i="2"/>
  <c r="O81" i="2"/>
  <c r="K81" i="2"/>
  <c r="J81" i="2"/>
  <c r="I81" i="2"/>
  <c r="AM80" i="2"/>
  <c r="AK80" i="2"/>
  <c r="AN80" i="2"/>
  <c r="AL80" i="2"/>
  <c r="AG80" i="2"/>
  <c r="AH80" i="2"/>
  <c r="AC80" i="2"/>
  <c r="AD80" i="2"/>
  <c r="T80" i="2"/>
  <c r="R80" i="2"/>
  <c r="U80" i="2"/>
  <c r="S80" i="2"/>
  <c r="N80" i="2"/>
  <c r="O80" i="2"/>
  <c r="K80" i="2"/>
  <c r="J80" i="2"/>
  <c r="I80" i="2"/>
  <c r="AM79" i="2"/>
  <c r="AK79" i="2"/>
  <c r="AN79" i="2"/>
  <c r="AL79" i="2"/>
  <c r="AG79" i="2"/>
  <c r="AH79" i="2"/>
  <c r="AC79" i="2"/>
  <c r="AD79" i="2"/>
  <c r="T79" i="2"/>
  <c r="R79" i="2"/>
  <c r="U79" i="2"/>
  <c r="S79" i="2"/>
  <c r="N79" i="2"/>
  <c r="O79" i="2"/>
  <c r="K79" i="2"/>
  <c r="J79" i="2"/>
  <c r="I79" i="2"/>
  <c r="AM78" i="2"/>
  <c r="AK78" i="2"/>
  <c r="AN78" i="2"/>
  <c r="AL78" i="2"/>
  <c r="AG78" i="2"/>
  <c r="AH78" i="2"/>
  <c r="AC78" i="2"/>
  <c r="AD78" i="2"/>
  <c r="T78" i="2"/>
  <c r="R78" i="2"/>
  <c r="U78" i="2"/>
  <c r="S78" i="2"/>
  <c r="N78" i="2"/>
  <c r="O78" i="2"/>
  <c r="K78" i="2"/>
  <c r="J78" i="2"/>
  <c r="I78" i="2"/>
  <c r="AM77" i="2"/>
  <c r="AK77" i="2"/>
  <c r="AN77" i="2"/>
  <c r="AL77" i="2"/>
  <c r="AG77" i="2"/>
  <c r="AH77" i="2"/>
  <c r="AC77" i="2"/>
  <c r="AD77" i="2"/>
  <c r="T77" i="2"/>
  <c r="R77" i="2"/>
  <c r="U77" i="2"/>
  <c r="S77" i="2"/>
  <c r="N77" i="2"/>
  <c r="O77" i="2"/>
  <c r="K77" i="2"/>
  <c r="J77" i="2"/>
  <c r="I77" i="2"/>
  <c r="AM76" i="2"/>
  <c r="AK76" i="2"/>
  <c r="AN76" i="2"/>
  <c r="AL76" i="2"/>
  <c r="AG76" i="2"/>
  <c r="AH76" i="2"/>
  <c r="AC76" i="2"/>
  <c r="AD76" i="2"/>
  <c r="T76" i="2"/>
  <c r="R76" i="2"/>
  <c r="U76" i="2"/>
  <c r="S76" i="2"/>
  <c r="N76" i="2"/>
  <c r="O76" i="2"/>
  <c r="K76" i="2"/>
  <c r="J76" i="2"/>
  <c r="I76" i="2"/>
  <c r="AM75" i="2"/>
  <c r="AK75" i="2"/>
  <c r="AN75" i="2"/>
  <c r="AL75" i="2"/>
  <c r="AG75" i="2"/>
  <c r="AH75" i="2"/>
  <c r="AC75" i="2"/>
  <c r="AD75" i="2"/>
  <c r="T75" i="2"/>
  <c r="R75" i="2"/>
  <c r="U75" i="2"/>
  <c r="S75" i="2"/>
  <c r="N75" i="2"/>
  <c r="O75" i="2"/>
  <c r="K75" i="2"/>
  <c r="J75" i="2"/>
  <c r="I75" i="2"/>
  <c r="AM74" i="2"/>
  <c r="AK74" i="2"/>
  <c r="AN74" i="2"/>
  <c r="AL74" i="2"/>
  <c r="AG74" i="2"/>
  <c r="AH74" i="2"/>
  <c r="AC74" i="2"/>
  <c r="AD74" i="2"/>
  <c r="T74" i="2"/>
  <c r="R74" i="2"/>
  <c r="U74" i="2"/>
  <c r="S74" i="2"/>
  <c r="N74" i="2"/>
  <c r="O74" i="2"/>
  <c r="K74" i="2"/>
  <c r="J74" i="2"/>
  <c r="I74" i="2"/>
  <c r="AM73" i="2"/>
  <c r="AK73" i="2"/>
  <c r="AN73" i="2"/>
  <c r="AL73" i="2"/>
  <c r="AG73" i="2"/>
  <c r="AH73" i="2"/>
  <c r="AC73" i="2"/>
  <c r="AD73" i="2"/>
  <c r="T73" i="2"/>
  <c r="R73" i="2"/>
  <c r="U73" i="2"/>
  <c r="S73" i="2"/>
  <c r="N73" i="2"/>
  <c r="O73" i="2"/>
  <c r="K73" i="2"/>
  <c r="J73" i="2"/>
  <c r="I73" i="2"/>
  <c r="AM72" i="2"/>
  <c r="AK72" i="2"/>
  <c r="AN72" i="2"/>
  <c r="AL72" i="2"/>
  <c r="AG72" i="2"/>
  <c r="AH72" i="2"/>
  <c r="AC72" i="2"/>
  <c r="AD72" i="2"/>
  <c r="T72" i="2"/>
  <c r="R72" i="2"/>
  <c r="U72" i="2"/>
  <c r="S72" i="2"/>
  <c r="N72" i="2"/>
  <c r="O72" i="2"/>
  <c r="K72" i="2"/>
  <c r="J72" i="2"/>
  <c r="I72" i="2"/>
  <c r="AM71" i="2"/>
  <c r="AK71" i="2"/>
  <c r="AN71" i="2"/>
  <c r="AL71" i="2"/>
  <c r="AG71" i="2"/>
  <c r="AH71" i="2"/>
  <c r="AC71" i="2"/>
  <c r="AD71" i="2"/>
  <c r="T71" i="2"/>
  <c r="R71" i="2"/>
  <c r="U71" i="2"/>
  <c r="S71" i="2"/>
  <c r="N71" i="2"/>
  <c r="O71" i="2"/>
  <c r="K71" i="2"/>
  <c r="J71" i="2"/>
  <c r="I71" i="2"/>
  <c r="AM70" i="2"/>
  <c r="AK70" i="2"/>
  <c r="AN70" i="2"/>
  <c r="AL70" i="2"/>
  <c r="AG70" i="2"/>
  <c r="AH70" i="2"/>
  <c r="AC70" i="2"/>
  <c r="AD70" i="2"/>
  <c r="T70" i="2"/>
  <c r="R70" i="2"/>
  <c r="U70" i="2"/>
  <c r="S70" i="2"/>
  <c r="N70" i="2"/>
  <c r="O70" i="2"/>
  <c r="K70" i="2"/>
  <c r="J70" i="2"/>
  <c r="I70" i="2"/>
  <c r="AM69" i="2"/>
  <c r="AK69" i="2"/>
  <c r="AN69" i="2"/>
  <c r="AL69" i="2"/>
  <c r="AG69" i="2"/>
  <c r="AH69" i="2"/>
  <c r="AC69" i="2"/>
  <c r="AD69" i="2"/>
  <c r="T69" i="2"/>
  <c r="R69" i="2"/>
  <c r="U69" i="2"/>
  <c r="S69" i="2"/>
  <c r="N69" i="2"/>
  <c r="O69" i="2"/>
  <c r="K69" i="2"/>
  <c r="J69" i="2"/>
  <c r="I69" i="2"/>
  <c r="AM68" i="2"/>
  <c r="AK68" i="2"/>
  <c r="AN68" i="2"/>
  <c r="AL68" i="2"/>
  <c r="AG68" i="2"/>
  <c r="AH68" i="2"/>
  <c r="AC68" i="2"/>
  <c r="AD68" i="2"/>
  <c r="T68" i="2"/>
  <c r="R68" i="2"/>
  <c r="U68" i="2"/>
  <c r="S68" i="2"/>
  <c r="N68" i="2"/>
  <c r="O68" i="2"/>
  <c r="K68" i="2"/>
  <c r="J68" i="2"/>
  <c r="I68" i="2"/>
  <c r="AM67" i="2"/>
  <c r="AK67" i="2"/>
  <c r="AN67" i="2"/>
  <c r="AL67" i="2"/>
  <c r="AG67" i="2"/>
  <c r="AH67" i="2"/>
  <c r="AC67" i="2"/>
  <c r="AD67" i="2"/>
  <c r="T67" i="2"/>
  <c r="R67" i="2"/>
  <c r="U67" i="2"/>
  <c r="S67" i="2"/>
  <c r="N67" i="2"/>
  <c r="O67" i="2"/>
  <c r="K67" i="2"/>
  <c r="J67" i="2"/>
  <c r="I67" i="2"/>
  <c r="AM66" i="2"/>
  <c r="AK66" i="2"/>
  <c r="AN66" i="2"/>
  <c r="AL66" i="2"/>
  <c r="AG66" i="2"/>
  <c r="AH66" i="2"/>
  <c r="AC66" i="2"/>
  <c r="AD66" i="2"/>
  <c r="T66" i="2"/>
  <c r="R66" i="2"/>
  <c r="U66" i="2"/>
  <c r="S66" i="2"/>
  <c r="N66" i="2"/>
  <c r="O66" i="2"/>
  <c r="K66" i="2"/>
  <c r="J66" i="2"/>
  <c r="I66" i="2"/>
  <c r="AM65" i="2"/>
  <c r="AK65" i="2"/>
  <c r="AN65" i="2"/>
  <c r="AL65" i="2"/>
  <c r="AG65" i="2"/>
  <c r="AH65" i="2"/>
  <c r="AC65" i="2"/>
  <c r="AD65" i="2"/>
  <c r="T65" i="2"/>
  <c r="R65" i="2"/>
  <c r="U65" i="2"/>
  <c r="S65" i="2"/>
  <c r="N65" i="2"/>
  <c r="O65" i="2"/>
  <c r="K65" i="2"/>
  <c r="J65" i="2"/>
  <c r="I65" i="2"/>
  <c r="AM64" i="2"/>
  <c r="AK64" i="2"/>
  <c r="AN64" i="2"/>
  <c r="AL64" i="2"/>
  <c r="AG64" i="2"/>
  <c r="AH64" i="2"/>
  <c r="AC64" i="2"/>
  <c r="AD64" i="2"/>
  <c r="T64" i="2"/>
  <c r="R64" i="2"/>
  <c r="U64" i="2"/>
  <c r="S64" i="2"/>
  <c r="N64" i="2"/>
  <c r="O64" i="2"/>
  <c r="K64" i="2"/>
  <c r="J64" i="2"/>
  <c r="I64" i="2"/>
  <c r="AM63" i="2"/>
  <c r="AK63" i="2"/>
  <c r="AN63" i="2"/>
  <c r="AL63" i="2"/>
  <c r="AG63" i="2"/>
  <c r="AH63" i="2"/>
  <c r="AC63" i="2"/>
  <c r="AD63" i="2"/>
  <c r="T63" i="2"/>
  <c r="R63" i="2"/>
  <c r="U63" i="2"/>
  <c r="S63" i="2"/>
  <c r="N63" i="2"/>
  <c r="O63" i="2"/>
  <c r="K63" i="2"/>
  <c r="J63" i="2"/>
  <c r="I63" i="2"/>
  <c r="AM62" i="2"/>
  <c r="AK62" i="2"/>
  <c r="AN62" i="2"/>
  <c r="AL62" i="2"/>
  <c r="AG62" i="2"/>
  <c r="AH62" i="2"/>
  <c r="AC62" i="2"/>
  <c r="AD62" i="2"/>
  <c r="T62" i="2"/>
  <c r="R62" i="2"/>
  <c r="U62" i="2"/>
  <c r="S62" i="2"/>
  <c r="N62" i="2"/>
  <c r="O62" i="2"/>
  <c r="K62" i="2"/>
  <c r="J62" i="2"/>
  <c r="I62" i="2"/>
  <c r="AM61" i="2"/>
  <c r="AK61" i="2"/>
  <c r="AN61" i="2"/>
  <c r="AL61" i="2"/>
  <c r="AG61" i="2"/>
  <c r="AH61" i="2"/>
  <c r="AC61" i="2"/>
  <c r="AD61" i="2"/>
  <c r="T61" i="2"/>
  <c r="R61" i="2"/>
  <c r="U61" i="2"/>
  <c r="S61" i="2"/>
  <c r="N61" i="2"/>
  <c r="O61" i="2"/>
  <c r="K61" i="2"/>
  <c r="J61" i="2"/>
  <c r="I61" i="2"/>
  <c r="AM60" i="2"/>
  <c r="AK60" i="2"/>
  <c r="AN60" i="2"/>
  <c r="AL60" i="2"/>
  <c r="AG60" i="2"/>
  <c r="AH60" i="2"/>
  <c r="AC60" i="2"/>
  <c r="AD60" i="2"/>
  <c r="T60" i="2"/>
  <c r="R60" i="2"/>
  <c r="U60" i="2"/>
  <c r="S60" i="2"/>
  <c r="N60" i="2"/>
  <c r="O60" i="2"/>
  <c r="K60" i="2"/>
  <c r="J60" i="2"/>
  <c r="I60" i="2"/>
  <c r="AM59" i="2"/>
  <c r="AK59" i="2"/>
  <c r="AN59" i="2"/>
  <c r="AL59" i="2"/>
  <c r="AG59" i="2"/>
  <c r="AH59" i="2"/>
  <c r="AC59" i="2"/>
  <c r="AD59" i="2"/>
  <c r="T59" i="2"/>
  <c r="R59" i="2"/>
  <c r="U59" i="2"/>
  <c r="S59" i="2"/>
  <c r="N59" i="2"/>
  <c r="O59" i="2"/>
  <c r="K59" i="2"/>
  <c r="J59" i="2"/>
  <c r="I59" i="2"/>
  <c r="AM58" i="2"/>
  <c r="AK58" i="2"/>
  <c r="AN58" i="2"/>
  <c r="AL58" i="2"/>
  <c r="AG58" i="2"/>
  <c r="AH58" i="2"/>
  <c r="AC58" i="2"/>
  <c r="AD58" i="2"/>
  <c r="T58" i="2"/>
  <c r="R58" i="2"/>
  <c r="U58" i="2"/>
  <c r="S58" i="2"/>
  <c r="N58" i="2"/>
  <c r="O58" i="2"/>
  <c r="K58" i="2"/>
  <c r="J58" i="2"/>
  <c r="I58" i="2"/>
  <c r="AM57" i="2"/>
  <c r="AK57" i="2"/>
  <c r="AN57" i="2"/>
  <c r="AL57" i="2"/>
  <c r="AG57" i="2"/>
  <c r="AH57" i="2"/>
  <c r="AC57" i="2"/>
  <c r="AD57" i="2"/>
  <c r="T57" i="2"/>
  <c r="R57" i="2"/>
  <c r="U57" i="2"/>
  <c r="S57" i="2"/>
  <c r="N57" i="2"/>
  <c r="O57" i="2"/>
  <c r="K57" i="2"/>
  <c r="J57" i="2"/>
  <c r="I57" i="2"/>
  <c r="AM56" i="2"/>
  <c r="AK56" i="2"/>
  <c r="AN56" i="2"/>
  <c r="AL56" i="2"/>
  <c r="AG56" i="2"/>
  <c r="AH56" i="2"/>
  <c r="AC56" i="2"/>
  <c r="AD56" i="2"/>
  <c r="T56" i="2"/>
  <c r="R56" i="2"/>
  <c r="U56" i="2"/>
  <c r="S56" i="2"/>
  <c r="N56" i="2"/>
  <c r="O56" i="2"/>
  <c r="K56" i="2"/>
  <c r="J56" i="2"/>
  <c r="I56" i="2"/>
  <c r="AM55" i="2"/>
  <c r="AK55" i="2"/>
  <c r="AN55" i="2"/>
  <c r="AL55" i="2"/>
  <c r="AG55" i="2"/>
  <c r="AH55" i="2"/>
  <c r="AC55" i="2"/>
  <c r="AD55" i="2"/>
  <c r="T55" i="2"/>
  <c r="R55" i="2"/>
  <c r="U55" i="2"/>
  <c r="S55" i="2"/>
  <c r="N55" i="2"/>
  <c r="O55" i="2"/>
  <c r="K55" i="2"/>
  <c r="J55" i="2"/>
  <c r="I55" i="2"/>
  <c r="AM54" i="2"/>
  <c r="AK54" i="2"/>
  <c r="AN54" i="2"/>
  <c r="AL54" i="2"/>
  <c r="AG54" i="2"/>
  <c r="AH54" i="2"/>
  <c r="AC54" i="2"/>
  <c r="AD54" i="2"/>
  <c r="T54" i="2"/>
  <c r="R54" i="2"/>
  <c r="U54" i="2"/>
  <c r="S54" i="2"/>
  <c r="N54" i="2"/>
  <c r="O54" i="2"/>
  <c r="K54" i="2"/>
  <c r="J54" i="2"/>
  <c r="I54" i="2"/>
  <c r="AM53" i="2"/>
  <c r="AK53" i="2"/>
  <c r="AN53" i="2"/>
  <c r="AL53" i="2"/>
  <c r="AG53" i="2"/>
  <c r="AH53" i="2"/>
  <c r="AC53" i="2"/>
  <c r="AD53" i="2"/>
  <c r="T53" i="2"/>
  <c r="R53" i="2"/>
  <c r="U53" i="2"/>
  <c r="S53" i="2"/>
  <c r="N53" i="2"/>
  <c r="O53" i="2"/>
  <c r="K53" i="2"/>
  <c r="J53" i="2"/>
  <c r="I53" i="2"/>
  <c r="AM52" i="2"/>
  <c r="AK52" i="2"/>
  <c r="AN52" i="2"/>
  <c r="AL52" i="2"/>
  <c r="AG52" i="2"/>
  <c r="AH52" i="2"/>
  <c r="AC52" i="2"/>
  <c r="AD52" i="2"/>
  <c r="T52" i="2"/>
  <c r="R52" i="2"/>
  <c r="U52" i="2"/>
  <c r="S52" i="2"/>
  <c r="N52" i="2"/>
  <c r="O52" i="2"/>
  <c r="K52" i="2"/>
  <c r="J52" i="2"/>
  <c r="I52" i="2"/>
  <c r="AM51" i="2"/>
  <c r="AK51" i="2"/>
  <c r="AN51" i="2"/>
  <c r="AL51" i="2"/>
  <c r="AG51" i="2"/>
  <c r="AH51" i="2"/>
  <c r="AC51" i="2"/>
  <c r="AD51" i="2"/>
  <c r="T51" i="2"/>
  <c r="R51" i="2"/>
  <c r="U51" i="2"/>
  <c r="S51" i="2"/>
  <c r="N51" i="2"/>
  <c r="O51" i="2"/>
  <c r="K51" i="2"/>
  <c r="J51" i="2"/>
  <c r="I51" i="2"/>
  <c r="AM50" i="2"/>
  <c r="AK50" i="2"/>
  <c r="AN50" i="2"/>
  <c r="AL50" i="2"/>
  <c r="AG50" i="2"/>
  <c r="AH50" i="2"/>
  <c r="AC50" i="2"/>
  <c r="AD50" i="2"/>
  <c r="T50" i="2"/>
  <c r="R50" i="2"/>
  <c r="U50" i="2"/>
  <c r="S50" i="2"/>
  <c r="N50" i="2"/>
  <c r="O50" i="2"/>
  <c r="K50" i="2"/>
  <c r="J50" i="2"/>
  <c r="I50" i="2"/>
  <c r="AM49" i="2"/>
  <c r="AK49" i="2"/>
  <c r="AN49" i="2"/>
  <c r="AL49" i="2"/>
  <c r="AG49" i="2"/>
  <c r="AH49" i="2"/>
  <c r="AC49" i="2"/>
  <c r="AD49" i="2"/>
  <c r="T49" i="2"/>
  <c r="R49" i="2"/>
  <c r="U49" i="2"/>
  <c r="S49" i="2"/>
  <c r="N49" i="2"/>
  <c r="O49" i="2"/>
  <c r="K49" i="2"/>
  <c r="J49" i="2"/>
  <c r="I49" i="2"/>
  <c r="AM48" i="2"/>
  <c r="AK48" i="2"/>
  <c r="AN48" i="2"/>
  <c r="AL48" i="2"/>
  <c r="AG48" i="2"/>
  <c r="AH48" i="2"/>
  <c r="AC48" i="2"/>
  <c r="AD48" i="2"/>
  <c r="T48" i="2"/>
  <c r="R48" i="2"/>
  <c r="U48" i="2"/>
  <c r="S48" i="2"/>
  <c r="N48" i="2"/>
  <c r="O48" i="2"/>
  <c r="K48" i="2"/>
  <c r="J48" i="2"/>
  <c r="I48" i="2"/>
  <c r="AM47" i="2"/>
  <c r="AK47" i="2"/>
  <c r="AN47" i="2"/>
  <c r="AL47" i="2"/>
  <c r="AG47" i="2"/>
  <c r="AH47" i="2"/>
  <c r="AC47" i="2"/>
  <c r="AD47" i="2"/>
  <c r="T47" i="2"/>
  <c r="R47" i="2"/>
  <c r="U47" i="2"/>
  <c r="S47" i="2"/>
  <c r="N47" i="2"/>
  <c r="O47" i="2"/>
  <c r="K47" i="2"/>
  <c r="J47" i="2"/>
  <c r="I47" i="2"/>
  <c r="AM46" i="2"/>
  <c r="AK46" i="2"/>
  <c r="AN46" i="2"/>
  <c r="AL46" i="2"/>
  <c r="AG46" i="2"/>
  <c r="AH46" i="2"/>
  <c r="AC46" i="2"/>
  <c r="AD46" i="2"/>
  <c r="T46" i="2"/>
  <c r="R46" i="2"/>
  <c r="U46" i="2"/>
  <c r="S46" i="2"/>
  <c r="N46" i="2"/>
  <c r="O46" i="2"/>
  <c r="K46" i="2"/>
  <c r="J46" i="2"/>
  <c r="I46" i="2"/>
  <c r="AM45" i="2"/>
  <c r="AK45" i="2"/>
  <c r="AN45" i="2"/>
  <c r="AL45" i="2"/>
  <c r="AG45" i="2"/>
  <c r="AH45" i="2"/>
  <c r="AC45" i="2"/>
  <c r="AD45" i="2"/>
  <c r="T45" i="2"/>
  <c r="R45" i="2"/>
  <c r="U45" i="2"/>
  <c r="S45" i="2"/>
  <c r="N45" i="2"/>
  <c r="O45" i="2"/>
  <c r="K45" i="2"/>
  <c r="J45" i="2"/>
  <c r="I45" i="2"/>
  <c r="AM44" i="2"/>
  <c r="AK44" i="2"/>
  <c r="AN44" i="2"/>
  <c r="AL44" i="2"/>
  <c r="AG44" i="2"/>
  <c r="AH44" i="2"/>
  <c r="AC44" i="2"/>
  <c r="AD44" i="2"/>
  <c r="T44" i="2"/>
  <c r="R44" i="2"/>
  <c r="U44" i="2"/>
  <c r="S44" i="2"/>
  <c r="N44" i="2"/>
  <c r="O44" i="2"/>
  <c r="K44" i="2"/>
  <c r="J44" i="2"/>
  <c r="I44" i="2"/>
  <c r="AM43" i="2"/>
  <c r="AK43" i="2"/>
  <c r="AN43" i="2"/>
  <c r="AL43" i="2"/>
  <c r="AG43" i="2"/>
  <c r="AH43" i="2"/>
  <c r="AC43" i="2"/>
  <c r="AD43" i="2"/>
  <c r="T43" i="2"/>
  <c r="R43" i="2"/>
  <c r="U43" i="2"/>
  <c r="S43" i="2"/>
  <c r="N43" i="2"/>
  <c r="O43" i="2"/>
  <c r="K43" i="2"/>
  <c r="J43" i="2"/>
  <c r="I43" i="2"/>
  <c r="AM42" i="2"/>
  <c r="AK42" i="2"/>
  <c r="AN42" i="2"/>
  <c r="AL42" i="2"/>
  <c r="AG42" i="2"/>
  <c r="AH42" i="2"/>
  <c r="AC42" i="2"/>
  <c r="AD42" i="2"/>
  <c r="T42" i="2"/>
  <c r="R42" i="2"/>
  <c r="U42" i="2"/>
  <c r="S42" i="2"/>
  <c r="N42" i="2"/>
  <c r="O42" i="2"/>
  <c r="K42" i="2"/>
  <c r="J42" i="2"/>
  <c r="I42" i="2"/>
  <c r="AM41" i="2"/>
  <c r="AK41" i="2"/>
  <c r="AN41" i="2"/>
  <c r="AL41" i="2"/>
  <c r="AG41" i="2"/>
  <c r="AH41" i="2"/>
  <c r="AC41" i="2"/>
  <c r="AD41" i="2"/>
  <c r="T41" i="2"/>
  <c r="R41" i="2"/>
  <c r="U41" i="2"/>
  <c r="S41" i="2"/>
  <c r="N41" i="2"/>
  <c r="O41" i="2"/>
  <c r="K41" i="2"/>
  <c r="J41" i="2"/>
  <c r="I41" i="2"/>
  <c r="AM40" i="2"/>
  <c r="AK40" i="2"/>
  <c r="AN40" i="2"/>
  <c r="AL40" i="2"/>
  <c r="AG40" i="2"/>
  <c r="AH40" i="2"/>
  <c r="AC40" i="2"/>
  <c r="AD40" i="2"/>
  <c r="T40" i="2"/>
  <c r="R40" i="2"/>
  <c r="U40" i="2"/>
  <c r="S40" i="2"/>
  <c r="N40" i="2"/>
  <c r="O40" i="2"/>
  <c r="K40" i="2"/>
  <c r="J40" i="2"/>
  <c r="I40" i="2"/>
  <c r="AM39" i="2"/>
  <c r="AK39" i="2"/>
  <c r="AN39" i="2"/>
  <c r="AL39" i="2"/>
  <c r="AG39" i="2"/>
  <c r="AH39" i="2"/>
  <c r="AC39" i="2"/>
  <c r="AD39" i="2"/>
  <c r="T39" i="2"/>
  <c r="R39" i="2"/>
  <c r="U39" i="2"/>
  <c r="S39" i="2"/>
  <c r="N39" i="2"/>
  <c r="O39" i="2"/>
  <c r="K39" i="2"/>
  <c r="J39" i="2"/>
  <c r="I39" i="2"/>
  <c r="AM38" i="2"/>
  <c r="AK38" i="2"/>
  <c r="AN38" i="2"/>
  <c r="AL38" i="2"/>
  <c r="AG38" i="2"/>
  <c r="AH38" i="2"/>
  <c r="AC38" i="2"/>
  <c r="AD38" i="2"/>
  <c r="T38" i="2"/>
  <c r="R38" i="2"/>
  <c r="U38" i="2"/>
  <c r="S38" i="2"/>
  <c r="N38" i="2"/>
  <c r="O38" i="2"/>
  <c r="K38" i="2"/>
  <c r="J38" i="2"/>
  <c r="I38" i="2"/>
  <c r="AM37" i="2"/>
  <c r="AK37" i="2"/>
  <c r="AN37" i="2"/>
  <c r="AL37" i="2"/>
  <c r="AG37" i="2"/>
  <c r="AH37" i="2"/>
  <c r="AC37" i="2"/>
  <c r="AD37" i="2"/>
  <c r="T37" i="2"/>
  <c r="R37" i="2"/>
  <c r="U37" i="2"/>
  <c r="S37" i="2"/>
  <c r="N37" i="2"/>
  <c r="O37" i="2"/>
  <c r="K37" i="2"/>
  <c r="J37" i="2"/>
  <c r="I37" i="2"/>
  <c r="AM36" i="2"/>
  <c r="AK36" i="2"/>
  <c r="AN36" i="2"/>
  <c r="AL36" i="2"/>
  <c r="AG36" i="2"/>
  <c r="AH36" i="2"/>
  <c r="AC36" i="2"/>
  <c r="AD36" i="2"/>
  <c r="T36" i="2"/>
  <c r="R36" i="2"/>
  <c r="U36" i="2"/>
  <c r="S36" i="2"/>
  <c r="N36" i="2"/>
  <c r="O36" i="2"/>
  <c r="K36" i="2"/>
  <c r="J36" i="2"/>
  <c r="I36" i="2"/>
  <c r="AM35" i="2"/>
  <c r="AK35" i="2"/>
  <c r="AN35" i="2"/>
  <c r="AL35" i="2"/>
  <c r="AG35" i="2"/>
  <c r="AH35" i="2"/>
  <c r="AC35" i="2"/>
  <c r="AD35" i="2"/>
  <c r="T35" i="2"/>
  <c r="R35" i="2"/>
  <c r="U35" i="2"/>
  <c r="S35" i="2"/>
  <c r="N35" i="2"/>
  <c r="O35" i="2"/>
  <c r="K35" i="2"/>
  <c r="J35" i="2"/>
  <c r="I35" i="2"/>
  <c r="AM34" i="2"/>
  <c r="AK34" i="2"/>
  <c r="AN34" i="2"/>
  <c r="AL34" i="2"/>
  <c r="AG34" i="2"/>
  <c r="AH34" i="2"/>
  <c r="AC34" i="2"/>
  <c r="AD34" i="2"/>
  <c r="T34" i="2"/>
  <c r="R34" i="2"/>
  <c r="U34" i="2"/>
  <c r="S34" i="2"/>
  <c r="N34" i="2"/>
  <c r="O34" i="2"/>
  <c r="K34" i="2"/>
  <c r="J34" i="2"/>
  <c r="I34" i="2"/>
  <c r="AM33" i="2"/>
  <c r="AK33" i="2"/>
  <c r="AN33" i="2"/>
  <c r="AL33" i="2"/>
  <c r="AG33" i="2"/>
  <c r="AH33" i="2"/>
  <c r="AC33" i="2"/>
  <c r="AD33" i="2"/>
  <c r="T33" i="2"/>
  <c r="R33" i="2"/>
  <c r="U33" i="2"/>
  <c r="S33" i="2"/>
  <c r="N33" i="2"/>
  <c r="O33" i="2"/>
  <c r="K33" i="2"/>
  <c r="J33" i="2"/>
  <c r="I33" i="2"/>
  <c r="AM32" i="2"/>
  <c r="AK32" i="2"/>
  <c r="AN32" i="2"/>
  <c r="AL32" i="2"/>
  <c r="AG32" i="2"/>
  <c r="AH32" i="2"/>
  <c r="AC32" i="2"/>
  <c r="AD32" i="2"/>
  <c r="T32" i="2"/>
  <c r="R32" i="2"/>
  <c r="U32" i="2"/>
  <c r="S32" i="2"/>
  <c r="N32" i="2"/>
  <c r="O32" i="2"/>
  <c r="K32" i="2"/>
  <c r="J32" i="2"/>
  <c r="I32" i="2"/>
  <c r="AM31" i="2"/>
  <c r="AK31" i="2"/>
  <c r="AN31" i="2"/>
  <c r="AL31" i="2"/>
  <c r="AG31" i="2"/>
  <c r="AH31" i="2"/>
  <c r="AC31" i="2"/>
  <c r="AD31" i="2"/>
  <c r="T31" i="2"/>
  <c r="R31" i="2"/>
  <c r="U31" i="2"/>
  <c r="S31" i="2"/>
  <c r="N31" i="2"/>
  <c r="O31" i="2"/>
  <c r="K31" i="2"/>
  <c r="J31" i="2"/>
  <c r="I31" i="2"/>
  <c r="AM30" i="2"/>
  <c r="AK30" i="2"/>
  <c r="AN30" i="2"/>
  <c r="AL30" i="2"/>
  <c r="AG30" i="2"/>
  <c r="AH30" i="2"/>
  <c r="AC30" i="2"/>
  <c r="AD30" i="2"/>
  <c r="T30" i="2"/>
  <c r="R30" i="2"/>
  <c r="U30" i="2"/>
  <c r="S30" i="2"/>
  <c r="N30" i="2"/>
  <c r="O30" i="2"/>
  <c r="K30" i="2"/>
  <c r="J30" i="2"/>
  <c r="I30" i="2"/>
  <c r="AM29" i="2"/>
  <c r="AK29" i="2"/>
  <c r="AN29" i="2"/>
  <c r="AL29" i="2"/>
  <c r="AG29" i="2"/>
  <c r="AH29" i="2"/>
  <c r="AC29" i="2"/>
  <c r="AD29" i="2"/>
  <c r="T29" i="2"/>
  <c r="R29" i="2"/>
  <c r="U29" i="2"/>
  <c r="S29" i="2"/>
  <c r="N29" i="2"/>
  <c r="O29" i="2"/>
  <c r="K29" i="2"/>
  <c r="J29" i="2"/>
  <c r="I29" i="2"/>
  <c r="AM28" i="2"/>
  <c r="AK28" i="2"/>
  <c r="AN28" i="2"/>
  <c r="AL28" i="2"/>
  <c r="AG28" i="2"/>
  <c r="AH28" i="2"/>
  <c r="AC28" i="2"/>
  <c r="AD28" i="2"/>
  <c r="T28" i="2"/>
  <c r="R28" i="2"/>
  <c r="U28" i="2"/>
  <c r="S28" i="2"/>
  <c r="N28" i="2"/>
  <c r="O28" i="2"/>
  <c r="K28" i="2"/>
  <c r="J28" i="2"/>
  <c r="I28" i="2"/>
  <c r="AM27" i="2"/>
  <c r="AK27" i="2"/>
  <c r="AN27" i="2"/>
  <c r="AL27" i="2"/>
  <c r="AG27" i="2"/>
  <c r="AH27" i="2"/>
  <c r="AC27" i="2"/>
  <c r="AD27" i="2"/>
  <c r="T27" i="2"/>
  <c r="R27" i="2"/>
  <c r="U27" i="2"/>
  <c r="S27" i="2"/>
  <c r="N27" i="2"/>
  <c r="O27" i="2"/>
  <c r="K27" i="2"/>
  <c r="J27" i="2"/>
  <c r="I27" i="2"/>
  <c r="AM26" i="2"/>
  <c r="AK26" i="2"/>
  <c r="AN26" i="2"/>
  <c r="AL26" i="2"/>
  <c r="AG26" i="2"/>
  <c r="AH26" i="2"/>
  <c r="AC26" i="2"/>
  <c r="AD26" i="2"/>
  <c r="T26" i="2"/>
  <c r="R26" i="2"/>
  <c r="U26" i="2"/>
  <c r="S26" i="2"/>
  <c r="N26" i="2"/>
  <c r="O26" i="2"/>
  <c r="K26" i="2"/>
  <c r="J26" i="2"/>
  <c r="I26" i="2"/>
  <c r="AM25" i="2"/>
  <c r="AK25" i="2"/>
  <c r="AN25" i="2"/>
  <c r="AL25" i="2"/>
  <c r="AG25" i="2"/>
  <c r="AH25" i="2"/>
  <c r="AC25" i="2"/>
  <c r="AD25" i="2"/>
  <c r="T25" i="2"/>
  <c r="R25" i="2"/>
  <c r="U25" i="2"/>
  <c r="S25" i="2"/>
  <c r="N25" i="2"/>
  <c r="O25" i="2"/>
  <c r="K25" i="2"/>
  <c r="J25" i="2"/>
  <c r="I25" i="2"/>
  <c r="AM24" i="2"/>
  <c r="AK24" i="2"/>
  <c r="AN24" i="2"/>
  <c r="AL24" i="2"/>
  <c r="AG24" i="2"/>
  <c r="AH24" i="2"/>
  <c r="AC24" i="2"/>
  <c r="AD24" i="2"/>
  <c r="T24" i="2"/>
  <c r="R24" i="2"/>
  <c r="U24" i="2"/>
  <c r="S24" i="2"/>
  <c r="N24" i="2"/>
  <c r="O24" i="2"/>
  <c r="K24" i="2"/>
  <c r="J24" i="2"/>
  <c r="I24" i="2"/>
  <c r="AM23" i="2"/>
  <c r="AK23" i="2"/>
  <c r="AN23" i="2"/>
  <c r="AL23" i="2"/>
  <c r="AG23" i="2"/>
  <c r="AH23" i="2"/>
  <c r="AC23" i="2"/>
  <c r="AD23" i="2"/>
  <c r="T23" i="2"/>
  <c r="R23" i="2"/>
  <c r="U23" i="2"/>
  <c r="S23" i="2"/>
  <c r="N23" i="2"/>
  <c r="O23" i="2"/>
  <c r="K23" i="2"/>
  <c r="J23" i="2"/>
  <c r="I23" i="2"/>
  <c r="AM22" i="2"/>
  <c r="AK22" i="2"/>
  <c r="AN22" i="2"/>
  <c r="AL22" i="2"/>
  <c r="AG22" i="2"/>
  <c r="AH22" i="2"/>
  <c r="AC22" i="2"/>
  <c r="AD22" i="2"/>
  <c r="T22" i="2"/>
  <c r="R22" i="2"/>
  <c r="U22" i="2"/>
  <c r="S22" i="2"/>
  <c r="N22" i="2"/>
  <c r="O22" i="2"/>
  <c r="K22" i="2"/>
  <c r="J22" i="2"/>
  <c r="I22" i="2"/>
  <c r="AM21" i="2"/>
  <c r="AK21" i="2"/>
  <c r="AN21" i="2"/>
  <c r="AL21" i="2"/>
  <c r="AG21" i="2"/>
  <c r="AH21" i="2"/>
  <c r="AC21" i="2"/>
  <c r="AD21" i="2"/>
  <c r="T21" i="2"/>
  <c r="R21" i="2"/>
  <c r="U21" i="2"/>
  <c r="S21" i="2"/>
  <c r="N21" i="2"/>
  <c r="O21" i="2"/>
  <c r="K21" i="2"/>
  <c r="J21" i="2"/>
  <c r="I21" i="2"/>
  <c r="AM20" i="2"/>
  <c r="AK20" i="2"/>
  <c r="AN20" i="2"/>
  <c r="AL20" i="2"/>
  <c r="AG20" i="2"/>
  <c r="AH20" i="2"/>
  <c r="AC20" i="2"/>
  <c r="AD20" i="2"/>
  <c r="T20" i="2"/>
  <c r="R20" i="2"/>
  <c r="U20" i="2"/>
  <c r="S20" i="2"/>
  <c r="N20" i="2"/>
  <c r="O20" i="2"/>
  <c r="K20" i="2"/>
  <c r="J20" i="2"/>
  <c r="I20" i="2"/>
  <c r="AM19" i="2"/>
  <c r="AK19" i="2"/>
  <c r="AN19" i="2"/>
  <c r="AL19" i="2"/>
  <c r="AG19" i="2"/>
  <c r="AH19" i="2"/>
  <c r="AC19" i="2"/>
  <c r="AD19" i="2"/>
  <c r="T19" i="2"/>
  <c r="R19" i="2"/>
  <c r="U19" i="2"/>
  <c r="S19" i="2"/>
  <c r="N19" i="2"/>
  <c r="O19" i="2"/>
  <c r="K19" i="2"/>
  <c r="J19" i="2"/>
  <c r="I19" i="2"/>
  <c r="AM18" i="2"/>
  <c r="AK18" i="2"/>
  <c r="AN18" i="2"/>
  <c r="AL18" i="2"/>
  <c r="AG18" i="2"/>
  <c r="AH18" i="2"/>
  <c r="AC18" i="2"/>
  <c r="AD18" i="2"/>
  <c r="T18" i="2"/>
  <c r="R18" i="2"/>
  <c r="U18" i="2"/>
  <c r="S18" i="2"/>
  <c r="N18" i="2"/>
  <c r="O18" i="2"/>
  <c r="K18" i="2"/>
  <c r="J18" i="2"/>
  <c r="I18" i="2"/>
  <c r="AM17" i="2"/>
  <c r="AK17" i="2"/>
  <c r="AN17" i="2"/>
  <c r="AL17" i="2"/>
  <c r="AG17" i="2"/>
  <c r="AH17" i="2"/>
  <c r="AC17" i="2"/>
  <c r="AD17" i="2"/>
  <c r="T17" i="2"/>
  <c r="R17" i="2"/>
  <c r="U17" i="2"/>
  <c r="S17" i="2"/>
  <c r="N17" i="2"/>
  <c r="O17" i="2"/>
  <c r="K17" i="2"/>
  <c r="J17" i="2"/>
  <c r="I17" i="2"/>
  <c r="AM16" i="2"/>
  <c r="AK16" i="2"/>
  <c r="AN16" i="2"/>
  <c r="AL16" i="2"/>
  <c r="AG16" i="2"/>
  <c r="AH16" i="2"/>
  <c r="AC16" i="2"/>
  <c r="AD16" i="2"/>
  <c r="T16" i="2"/>
  <c r="R16" i="2"/>
  <c r="U16" i="2"/>
  <c r="S16" i="2"/>
  <c r="N16" i="2"/>
  <c r="O16" i="2"/>
  <c r="K16" i="2"/>
  <c r="J16" i="2"/>
  <c r="I16" i="2"/>
  <c r="AM15" i="2"/>
  <c r="AK15" i="2"/>
  <c r="AN15" i="2"/>
  <c r="AL15" i="2"/>
  <c r="AG15" i="2"/>
  <c r="AH15" i="2"/>
  <c r="AC15" i="2"/>
  <c r="AD15" i="2"/>
  <c r="T15" i="2"/>
  <c r="R15" i="2"/>
  <c r="U15" i="2"/>
  <c r="S15" i="2"/>
  <c r="N15" i="2"/>
  <c r="O15" i="2"/>
  <c r="K15" i="2"/>
  <c r="J15" i="2"/>
  <c r="I15" i="2"/>
  <c r="AM14" i="2"/>
  <c r="AK14" i="2"/>
  <c r="AN14" i="2"/>
  <c r="AL14" i="2"/>
  <c r="AG14" i="2"/>
  <c r="AH14" i="2"/>
  <c r="AC14" i="2"/>
  <c r="AD14" i="2"/>
  <c r="T14" i="2"/>
  <c r="R14" i="2"/>
  <c r="U14" i="2"/>
  <c r="S14" i="2"/>
  <c r="N14" i="2"/>
  <c r="O14" i="2"/>
  <c r="K14" i="2"/>
  <c r="J14" i="2"/>
  <c r="I14" i="2"/>
  <c r="AM13" i="2"/>
  <c r="AK13" i="2"/>
  <c r="AN13" i="2"/>
  <c r="AL13" i="2"/>
  <c r="AG13" i="2"/>
  <c r="AH13" i="2"/>
  <c r="AC13" i="2"/>
  <c r="AD13" i="2"/>
  <c r="T13" i="2"/>
  <c r="R13" i="2"/>
  <c r="U13" i="2"/>
  <c r="S13" i="2"/>
  <c r="N13" i="2"/>
  <c r="O13" i="2"/>
  <c r="K13" i="2"/>
  <c r="J13" i="2"/>
  <c r="I13" i="2"/>
  <c r="AM12" i="2"/>
  <c r="AK12" i="2"/>
  <c r="AN12" i="2"/>
  <c r="AL12" i="2"/>
  <c r="AG12" i="2"/>
  <c r="AH12" i="2"/>
  <c r="AC12" i="2"/>
  <c r="AD12" i="2"/>
  <c r="T12" i="2"/>
  <c r="R12" i="2"/>
  <c r="U12" i="2"/>
  <c r="S12" i="2"/>
  <c r="N12" i="2"/>
  <c r="O12" i="2"/>
  <c r="K12" i="2"/>
  <c r="J12" i="2"/>
  <c r="I12" i="2"/>
  <c r="AM11" i="2"/>
  <c r="AK11" i="2"/>
  <c r="AN11" i="2"/>
  <c r="AL11" i="2"/>
  <c r="AG11" i="2"/>
  <c r="AH11" i="2"/>
  <c r="AC11" i="2"/>
  <c r="AD11" i="2"/>
  <c r="T11" i="2"/>
  <c r="R11" i="2"/>
  <c r="U11" i="2"/>
  <c r="S11" i="2"/>
  <c r="N11" i="2"/>
  <c r="O11" i="2"/>
  <c r="K11" i="2"/>
  <c r="J11" i="2"/>
  <c r="I11" i="2"/>
  <c r="AM10" i="2"/>
  <c r="AK10" i="2"/>
  <c r="AN10" i="2"/>
  <c r="AL10" i="2"/>
  <c r="AG10" i="2"/>
  <c r="AH10" i="2"/>
  <c r="AC10" i="2"/>
  <c r="AD10" i="2"/>
  <c r="T10" i="2"/>
  <c r="R10" i="2"/>
  <c r="U10" i="2"/>
  <c r="S10" i="2"/>
  <c r="N10" i="2"/>
  <c r="O10" i="2"/>
  <c r="K10" i="2"/>
  <c r="J10" i="2"/>
  <c r="I10" i="2"/>
  <c r="AM9" i="2"/>
  <c r="AK9" i="2"/>
  <c r="AN9" i="2"/>
  <c r="AL9" i="2"/>
  <c r="AG9" i="2"/>
  <c r="AH9" i="2"/>
  <c r="AC9" i="2"/>
  <c r="AD9" i="2"/>
  <c r="T9" i="2"/>
  <c r="R9" i="2"/>
  <c r="U9" i="2"/>
  <c r="S9" i="2"/>
  <c r="N9" i="2"/>
  <c r="O9" i="2"/>
  <c r="K9" i="2"/>
  <c r="J9" i="2"/>
  <c r="I9" i="2"/>
  <c r="AM8" i="2"/>
  <c r="AK8" i="2"/>
  <c r="AN8" i="2"/>
  <c r="AL8" i="2"/>
  <c r="AG8" i="2"/>
  <c r="AH8" i="2"/>
  <c r="AC8" i="2"/>
  <c r="AD8" i="2"/>
  <c r="T8" i="2"/>
  <c r="R8" i="2"/>
  <c r="U8" i="2"/>
  <c r="S8" i="2"/>
  <c r="N8" i="2"/>
  <c r="O8" i="2"/>
  <c r="K8" i="2"/>
  <c r="J8" i="2"/>
  <c r="I8" i="2"/>
  <c r="AM7" i="2"/>
  <c r="AK7" i="2"/>
  <c r="AN7" i="2"/>
  <c r="AL7" i="2"/>
  <c r="AG7" i="2"/>
  <c r="AH7" i="2"/>
  <c r="AC7" i="2"/>
  <c r="AD7" i="2"/>
  <c r="T7" i="2"/>
  <c r="R7" i="2"/>
  <c r="U7" i="2"/>
  <c r="S7" i="2"/>
  <c r="N7" i="2"/>
  <c r="O7" i="2"/>
  <c r="K7" i="2"/>
  <c r="J7" i="2"/>
  <c r="I7" i="2"/>
  <c r="AM6" i="2"/>
  <c r="AK6" i="2"/>
  <c r="AN6" i="2"/>
  <c r="AL6" i="2"/>
  <c r="AG6" i="2"/>
  <c r="AH6" i="2"/>
  <c r="AC6" i="2"/>
  <c r="AD6" i="2"/>
  <c r="T6" i="2"/>
  <c r="R6" i="2"/>
  <c r="U6" i="2"/>
  <c r="S6" i="2"/>
  <c r="N6" i="2"/>
  <c r="O6" i="2"/>
  <c r="K6" i="2"/>
  <c r="J6" i="2"/>
  <c r="I6" i="2"/>
  <c r="AM5" i="2"/>
  <c r="AK5" i="2"/>
  <c r="AN5" i="2"/>
  <c r="AL5" i="2"/>
  <c r="AG5" i="2"/>
  <c r="AH5" i="2"/>
  <c r="AC5" i="2"/>
  <c r="AD5" i="2"/>
  <c r="T5" i="2"/>
  <c r="R5" i="2"/>
  <c r="U5" i="2"/>
  <c r="S5" i="2"/>
  <c r="N5" i="2"/>
  <c r="O5" i="2"/>
  <c r="K5" i="2"/>
  <c r="J5" i="2"/>
  <c r="I5" i="2"/>
  <c r="AM4" i="2"/>
  <c r="AK4" i="2"/>
  <c r="AN4" i="2"/>
  <c r="AL4" i="2"/>
  <c r="AG4" i="2"/>
  <c r="AH4" i="2"/>
  <c r="AC4" i="2"/>
  <c r="AD4" i="2"/>
  <c r="T4" i="2"/>
  <c r="R4" i="2"/>
  <c r="U4" i="2"/>
  <c r="S4" i="2"/>
  <c r="N4" i="2"/>
  <c r="O4" i="2"/>
  <c r="K4" i="2"/>
  <c r="J4" i="2"/>
  <c r="I4" i="2"/>
  <c r="AM3" i="2"/>
  <c r="AK3" i="2"/>
  <c r="AN3" i="2"/>
  <c r="AL3" i="2"/>
  <c r="AG3" i="2"/>
  <c r="AH3" i="2"/>
  <c r="AC3" i="2"/>
  <c r="AD3" i="2"/>
  <c r="T3" i="2"/>
  <c r="R3" i="2"/>
  <c r="U3" i="2"/>
  <c r="S3" i="2"/>
  <c r="N3" i="2"/>
  <c r="O3" i="2"/>
  <c r="K3" i="2"/>
  <c r="J3" i="2"/>
  <c r="I3" i="2"/>
  <c r="AM2" i="2"/>
  <c r="AK2" i="2"/>
  <c r="AN2" i="2"/>
  <c r="AL2" i="2"/>
  <c r="AG2" i="2"/>
  <c r="AH2" i="2"/>
  <c r="AC2" i="2"/>
  <c r="AD2" i="2"/>
  <c r="T2" i="2"/>
  <c r="R2" i="2"/>
  <c r="U2" i="2"/>
  <c r="S2" i="2"/>
  <c r="N2" i="2"/>
  <c r="O2" i="2"/>
  <c r="K2" i="2"/>
  <c r="J2" i="2"/>
  <c r="I2" i="2"/>
  <c r="O101" i="1"/>
  <c r="P101" i="1"/>
  <c r="G101" i="1"/>
  <c r="O100" i="1"/>
  <c r="P100" i="1"/>
  <c r="G100" i="1"/>
  <c r="O99" i="1"/>
  <c r="P99" i="1"/>
  <c r="G99" i="1"/>
  <c r="O98" i="1"/>
  <c r="P98" i="1"/>
  <c r="G98" i="1"/>
  <c r="O97" i="1"/>
  <c r="P97" i="1"/>
  <c r="G97" i="1"/>
  <c r="O96" i="1"/>
  <c r="P96" i="1"/>
  <c r="G96" i="1"/>
  <c r="O95" i="1"/>
  <c r="P95" i="1"/>
  <c r="G95" i="1"/>
  <c r="O94" i="1"/>
  <c r="P94" i="1"/>
  <c r="G94" i="1"/>
  <c r="O93" i="1"/>
  <c r="P93" i="1"/>
  <c r="G93" i="1"/>
  <c r="O92" i="1"/>
  <c r="P92" i="1"/>
  <c r="G92" i="1"/>
  <c r="O91" i="1"/>
  <c r="P91" i="1"/>
  <c r="G91" i="1"/>
  <c r="O90" i="1"/>
  <c r="P90" i="1"/>
  <c r="G90" i="1"/>
  <c r="O89" i="1"/>
  <c r="P89" i="1"/>
  <c r="G89" i="1"/>
  <c r="O88" i="1"/>
  <c r="P88" i="1"/>
  <c r="G88" i="1"/>
  <c r="O87" i="1"/>
  <c r="P87" i="1"/>
  <c r="G87" i="1"/>
  <c r="O86" i="1"/>
  <c r="P86" i="1"/>
  <c r="G86" i="1"/>
  <c r="O85" i="1"/>
  <c r="P85" i="1"/>
  <c r="G85" i="1"/>
  <c r="O84" i="1"/>
  <c r="P84" i="1"/>
  <c r="G84" i="1"/>
  <c r="O83" i="1"/>
  <c r="P83" i="1"/>
  <c r="G83" i="1"/>
  <c r="O82" i="1"/>
  <c r="P82" i="1"/>
  <c r="G82" i="1"/>
  <c r="P81" i="1"/>
  <c r="G81" i="1"/>
  <c r="P80" i="1"/>
  <c r="G80" i="1"/>
  <c r="P79" i="1"/>
  <c r="G79" i="1"/>
  <c r="P78" i="1"/>
  <c r="G78" i="1"/>
  <c r="P77" i="1"/>
  <c r="G77" i="1"/>
  <c r="P76" i="1"/>
  <c r="G76" i="1"/>
  <c r="P75" i="1"/>
  <c r="G75" i="1"/>
  <c r="P74" i="1"/>
  <c r="G74" i="1"/>
  <c r="P73" i="1"/>
  <c r="G73" i="1"/>
  <c r="P72" i="1"/>
  <c r="G72" i="1"/>
  <c r="P71" i="1"/>
  <c r="G71" i="1"/>
  <c r="P70" i="1"/>
  <c r="G70" i="1"/>
  <c r="P69" i="1"/>
  <c r="G69" i="1"/>
  <c r="P68" i="1"/>
  <c r="G68" i="1"/>
  <c r="P67" i="1"/>
  <c r="G67" i="1"/>
  <c r="P66" i="1"/>
  <c r="G66" i="1"/>
  <c r="P65" i="1"/>
  <c r="G65" i="1"/>
  <c r="P64" i="1"/>
  <c r="G64" i="1"/>
  <c r="P63" i="1"/>
  <c r="G63" i="1"/>
  <c r="P62" i="1"/>
  <c r="G62" i="1"/>
  <c r="P61" i="1"/>
  <c r="G61" i="1"/>
  <c r="P60" i="1"/>
  <c r="G60" i="1"/>
  <c r="P59" i="1"/>
  <c r="G59" i="1"/>
  <c r="P58" i="1"/>
  <c r="G58" i="1"/>
  <c r="P57" i="1"/>
  <c r="G57" i="1"/>
  <c r="P56" i="1"/>
  <c r="G56" i="1"/>
  <c r="P55" i="1"/>
  <c r="G55" i="1"/>
  <c r="P54" i="1"/>
  <c r="G54" i="1"/>
  <c r="P53" i="1"/>
  <c r="G53" i="1"/>
  <c r="P52" i="1"/>
  <c r="G52" i="1"/>
  <c r="P51" i="1"/>
  <c r="G51" i="1"/>
  <c r="P50" i="1"/>
  <c r="G50" i="1"/>
  <c r="P49" i="1"/>
  <c r="G49" i="1"/>
  <c r="P48" i="1"/>
  <c r="G48" i="1"/>
  <c r="P47" i="1"/>
  <c r="G47" i="1"/>
  <c r="P46" i="1"/>
  <c r="G46" i="1"/>
  <c r="P45" i="1"/>
  <c r="G45" i="1"/>
  <c r="P44" i="1"/>
  <c r="G44" i="1"/>
  <c r="P43" i="1"/>
  <c r="G43" i="1"/>
  <c r="P42" i="1"/>
  <c r="G42" i="1"/>
  <c r="P41" i="1"/>
  <c r="G41" i="1"/>
  <c r="P40" i="1"/>
  <c r="G40" i="1"/>
  <c r="P39" i="1"/>
  <c r="G39" i="1"/>
  <c r="P38" i="1"/>
  <c r="G38" i="1"/>
  <c r="P37" i="1"/>
  <c r="G37" i="1"/>
  <c r="P36" i="1"/>
  <c r="G36" i="1"/>
  <c r="P35" i="1"/>
  <c r="G35" i="1"/>
  <c r="P34" i="1"/>
  <c r="G34" i="1"/>
  <c r="P33" i="1"/>
  <c r="G33" i="1"/>
  <c r="P32" i="1"/>
  <c r="G32" i="1"/>
  <c r="P31" i="1"/>
  <c r="G31" i="1"/>
  <c r="P30" i="1"/>
  <c r="G30" i="1"/>
  <c r="P29" i="1"/>
  <c r="G29" i="1"/>
  <c r="P28" i="1"/>
  <c r="G28" i="1"/>
  <c r="P27" i="1"/>
  <c r="G27" i="1"/>
  <c r="P26" i="1"/>
  <c r="G26" i="1"/>
  <c r="P25" i="1"/>
  <c r="G25" i="1"/>
  <c r="P24" i="1"/>
  <c r="G24" i="1"/>
  <c r="P23" i="1"/>
  <c r="G23" i="1"/>
  <c r="P22" i="1"/>
  <c r="G22" i="1"/>
  <c r="P21" i="1"/>
  <c r="G21" i="1"/>
  <c r="P20" i="1"/>
  <c r="G20" i="1"/>
  <c r="P19" i="1"/>
  <c r="G19" i="1"/>
  <c r="P18" i="1"/>
  <c r="G18" i="1"/>
  <c r="P17" i="1"/>
  <c r="G17" i="1"/>
  <c r="P16" i="1"/>
  <c r="G16" i="1"/>
  <c r="P15" i="1"/>
  <c r="G15" i="1"/>
  <c r="P14" i="1"/>
  <c r="G14" i="1"/>
  <c r="P13" i="1"/>
  <c r="G13" i="1"/>
  <c r="P12" i="1"/>
  <c r="G12" i="1"/>
  <c r="P11" i="1"/>
  <c r="G11" i="1"/>
  <c r="P10" i="1"/>
  <c r="G10" i="1"/>
  <c r="P9" i="1"/>
  <c r="G9" i="1"/>
  <c r="P8" i="1"/>
  <c r="G8" i="1"/>
  <c r="P7" i="1"/>
  <c r="G7" i="1"/>
  <c r="P6" i="1"/>
  <c r="G6" i="1"/>
  <c r="P5" i="1"/>
  <c r="G5" i="1"/>
  <c r="P4" i="1"/>
  <c r="G4" i="1"/>
  <c r="P3" i="1"/>
  <c r="G3" i="1"/>
  <c r="P2" i="1"/>
  <c r="G2" i="1"/>
</calcChain>
</file>

<file path=xl/sharedStrings.xml><?xml version="1.0" encoding="utf-8"?>
<sst xmlns="http://schemas.openxmlformats.org/spreadsheetml/2006/main" count="683" uniqueCount="107">
  <si>
    <t>Clone</t>
    <phoneticPr fontId="0" type="noConversion"/>
  </si>
  <si>
    <t>Type</t>
    <phoneticPr fontId="0" type="noConversion"/>
  </si>
  <si>
    <t>Treat</t>
    <phoneticPr fontId="0" type="noConversion"/>
  </si>
  <si>
    <t>Replicate</t>
    <phoneticPr fontId="0" type="noConversion"/>
  </si>
  <si>
    <t>zone0</t>
    <phoneticPr fontId="0" type="noConversion"/>
  </si>
  <si>
    <t>zone1</t>
  </si>
  <si>
    <t>zone2</t>
  </si>
  <si>
    <t>zone3</t>
  </si>
  <si>
    <t>zone4</t>
  </si>
  <si>
    <t>zone5</t>
  </si>
  <si>
    <t>zone6</t>
  </si>
  <si>
    <t>Total FBS</t>
    <phoneticPr fontId="0" type="noConversion"/>
  </si>
  <si>
    <t>Average Dist</t>
    <phoneticPr fontId="0" type="noConversion"/>
  </si>
  <si>
    <t>Anc</t>
    <phoneticPr fontId="0" type="noConversion"/>
  </si>
  <si>
    <t>NM</t>
    <phoneticPr fontId="0" type="noConversion"/>
  </si>
  <si>
    <t>M</t>
    <phoneticPr fontId="0" type="noConversion"/>
  </si>
  <si>
    <t>RFP</t>
    <phoneticPr fontId="0" type="noConversion"/>
  </si>
  <si>
    <t>Clone1</t>
    <phoneticPr fontId="0" type="noConversion"/>
  </si>
  <si>
    <t>Type1</t>
    <phoneticPr fontId="0" type="noConversion"/>
  </si>
  <si>
    <t>Clone2</t>
    <phoneticPr fontId="0" type="noConversion"/>
  </si>
  <si>
    <t>Type2</t>
    <phoneticPr fontId="0" type="noConversion"/>
  </si>
  <si>
    <t>treatment</t>
    <phoneticPr fontId="0" type="noConversion"/>
  </si>
  <si>
    <t>replicate</t>
    <phoneticPr fontId="0" type="noConversion"/>
  </si>
  <si>
    <t>cell.mix.no</t>
  </si>
  <si>
    <t>spore.mix.no</t>
    <phoneticPr fontId="0" type="noConversion"/>
  </si>
  <si>
    <t>cells.red</t>
    <phoneticPr fontId="0" type="noConversion"/>
  </si>
  <si>
    <t>celL.total</t>
    <phoneticPr fontId="0" type="noConversion"/>
  </si>
  <si>
    <t>cell.prop.red</t>
    <phoneticPr fontId="0" type="noConversion"/>
  </si>
  <si>
    <t>c.mix.not</t>
    <phoneticPr fontId="0" type="noConversion"/>
  </si>
  <si>
    <t>c.mix.tot</t>
    <phoneticPr fontId="0" type="noConversion"/>
  </si>
  <si>
    <t>c.mix.prop.red</t>
    <phoneticPr fontId="0" type="noConversion"/>
  </si>
  <si>
    <t>c.mix.no.red.adj</t>
    <phoneticPr fontId="0" type="noConversion"/>
  </si>
  <si>
    <t>c.mix.prop.adj</t>
    <phoneticPr fontId="0" type="noConversion"/>
  </si>
  <si>
    <t>spore.red</t>
    <phoneticPr fontId="0" type="noConversion"/>
  </si>
  <si>
    <t>spore.not</t>
    <phoneticPr fontId="0" type="noConversion"/>
  </si>
  <si>
    <t>spore.total</t>
    <phoneticPr fontId="0" type="noConversion"/>
  </si>
  <si>
    <t>spore.prop.red</t>
    <phoneticPr fontId="0" type="noConversion"/>
  </si>
  <si>
    <t>s.mix.red</t>
    <phoneticPr fontId="0" type="noConversion"/>
  </si>
  <si>
    <t>s.mix.not</t>
    <phoneticPr fontId="0" type="noConversion"/>
  </si>
  <si>
    <t>s.mix.total</t>
    <phoneticPr fontId="0" type="noConversion"/>
  </si>
  <si>
    <t>s.mix.prop.red</t>
    <phoneticPr fontId="0" type="noConversion"/>
  </si>
  <si>
    <t>s.mix.no.red.adj</t>
    <phoneticPr fontId="0" type="noConversion"/>
  </si>
  <si>
    <t>s.mix.red.prop.adj</t>
    <phoneticPr fontId="0" type="noConversion"/>
  </si>
  <si>
    <t>RFP</t>
    <phoneticPr fontId="0" type="noConversion"/>
  </si>
  <si>
    <t xml:space="preserve">    </t>
    <phoneticPr fontId="0" type="noConversion"/>
  </si>
  <si>
    <t>image #</t>
  </si>
  <si>
    <t>stalk length</t>
  </si>
  <si>
    <t>st. top</t>
  </si>
  <si>
    <t>st.midd</t>
  </si>
  <si>
    <t>st.bott</t>
  </si>
  <si>
    <t>sorus width</t>
  </si>
  <si>
    <t>sorus length</t>
  </si>
  <si>
    <t>ave.stalk</t>
  </si>
  <si>
    <t>ave.sorus</t>
  </si>
  <si>
    <t>pixels</t>
  </si>
  <si>
    <t>um</t>
  </si>
  <si>
    <t>st leng (um)</t>
  </si>
  <si>
    <t>st.with (um)</t>
  </si>
  <si>
    <t>sor. width (um)</t>
  </si>
  <si>
    <t>stalk vol(um3)</t>
  </si>
  <si>
    <t>sorus vol (um3)</t>
  </si>
  <si>
    <t>sorus:stalk</t>
  </si>
  <si>
    <t>sorus/(sorus+stalk)</t>
  </si>
  <si>
    <t>mean</t>
  </si>
  <si>
    <t>sd</t>
  </si>
  <si>
    <t>se</t>
  </si>
  <si>
    <t>28 - migrate</t>
  </si>
  <si>
    <t>sorus vol</t>
  </si>
  <si>
    <t>28 - non- migrate</t>
  </si>
  <si>
    <t>34 - migrate</t>
  </si>
  <si>
    <t>34 - non- migrate</t>
  </si>
  <si>
    <t>85 - migrate</t>
  </si>
  <si>
    <t>85 - non- migrate</t>
  </si>
  <si>
    <t>105 - migrate</t>
  </si>
  <si>
    <t>105 - non- migrate</t>
  </si>
  <si>
    <t>28x34 - NM</t>
  </si>
  <si>
    <t>sorus vol ratio</t>
  </si>
  <si>
    <t>sor(sor+stal)</t>
  </si>
  <si>
    <t>28x63 - NM</t>
  </si>
  <si>
    <t>28x85 - NM</t>
  </si>
  <si>
    <t>28x105 - NM</t>
  </si>
  <si>
    <t>34x63 - NM</t>
  </si>
  <si>
    <t>34x85 - NM</t>
  </si>
  <si>
    <t>34x105 - NM</t>
  </si>
  <si>
    <t>63x85 - NM</t>
  </si>
  <si>
    <t>63x105 - NM</t>
  </si>
  <si>
    <t>85x105 - NM</t>
  </si>
  <si>
    <t>28x34 - M</t>
  </si>
  <si>
    <t>28x63 - M</t>
  </si>
  <si>
    <t>28x85 - M</t>
  </si>
  <si>
    <t>28x105 - M</t>
  </si>
  <si>
    <t>34x63 - M</t>
  </si>
  <si>
    <t>34x85 - M</t>
  </si>
  <si>
    <t>34x105 - M</t>
  </si>
  <si>
    <t>63x85 - M</t>
  </si>
  <si>
    <t>63x105 - M</t>
  </si>
  <si>
    <t>85x105 - M</t>
  </si>
  <si>
    <t>Cell number</t>
  </si>
  <si>
    <t>Spore number</t>
  </si>
  <si>
    <t>sporulation efficiency</t>
  </si>
  <si>
    <t>Total Frutiting bodies</t>
  </si>
  <si>
    <t>Average Distance</t>
  </si>
  <si>
    <t>total sporulation efficiency</t>
  </si>
  <si>
    <t>clone 1 sporulation efficiency</t>
  </si>
  <si>
    <t>clone 2 sporulation efficiency</t>
  </si>
  <si>
    <t>cells.not red</t>
  </si>
  <si>
    <t>c.mix.red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</si>
</sst>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"/>
    <numFmt numFmtId="166" formatCode="0.0"/>
  </numFmts>
  <fonts count="9" x14ac:knownFonts="1">
    <font>
      <sz val="10"/>
      <name val="Verdana"/>
    </font>
    <font>
      <sz val="10"/>
      <name val="Verdana"/>
    </font>
    <font>
      <b/>
      <u/>
      <sz val="10"/>
      <name val="Verdana"/>
    </font>
    <font>
      <b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1" fontId="2" fillId="0" borderId="0" xfId="0" applyNumberFormat="1" applyFont="1" applyAlignment="1">
      <alignment horizontal="center"/>
    </xf>
    <xf numFmtId="0" fontId="0" fillId="0" borderId="1" xfId="0" applyBorder="1"/>
    <xf numFmtId="11" fontId="0" fillId="0" borderId="0" xfId="0" applyNumberFormat="1"/>
    <xf numFmtId="0" fontId="0" fillId="0" borderId="2" xfId="0" applyBorder="1"/>
    <xf numFmtId="0" fontId="0" fillId="0" borderId="3" xfId="0" applyBorder="1"/>
    <xf numFmtId="11" fontId="0" fillId="0" borderId="2" xfId="0" applyNumberFormat="1" applyBorder="1"/>
    <xf numFmtId="0" fontId="0" fillId="0" borderId="0" xfId="0" applyFill="1" applyBorder="1"/>
    <xf numFmtId="0" fontId="0" fillId="0" borderId="0" xfId="0" applyFill="1"/>
    <xf numFmtId="0" fontId="0" fillId="0" borderId="2" xfId="0" applyFill="1" applyBorder="1"/>
    <xf numFmtId="11" fontId="0" fillId="0" borderId="0" xfId="0" applyNumberFormat="1" applyFill="1"/>
    <xf numFmtId="11" fontId="0" fillId="0" borderId="1" xfId="0" applyNumberFormat="1" applyBorder="1"/>
    <xf numFmtId="11" fontId="1" fillId="0" borderId="0" xfId="0" applyNumberFormat="1" applyFont="1" applyAlignment="1">
      <alignment horizontal="center"/>
    </xf>
    <xf numFmtId="11" fontId="1" fillId="0" borderId="0" xfId="0" applyNumberFormat="1" applyFont="1" applyFill="1" applyAlignment="1">
      <alignment horizontal="center"/>
    </xf>
    <xf numFmtId="0" fontId="3" fillId="0" borderId="0" xfId="0" applyFont="1"/>
    <xf numFmtId="0" fontId="3" fillId="0" borderId="1" xfId="0" applyFont="1" applyBorder="1"/>
    <xf numFmtId="164" fontId="3" fillId="0" borderId="0" xfId="0" applyNumberFormat="1" applyFont="1" applyBorder="1"/>
    <xf numFmtId="0" fontId="3" fillId="0" borderId="0" xfId="0" applyFont="1" applyBorder="1"/>
    <xf numFmtId="164" fontId="0" fillId="0" borderId="0" xfId="0" applyNumberFormat="1" applyBorder="1"/>
    <xf numFmtId="165" fontId="0" fillId="0" borderId="0" xfId="0" applyNumberFormat="1" applyBorder="1"/>
    <xf numFmtId="164" fontId="0" fillId="0" borderId="1" xfId="0" applyNumberFormat="1" applyBorder="1"/>
    <xf numFmtId="0" fontId="0" fillId="0" borderId="0" xfId="0" applyBorder="1"/>
    <xf numFmtId="2" fontId="0" fillId="0" borderId="0" xfId="0" applyNumberFormat="1"/>
    <xf numFmtId="0" fontId="0" fillId="0" borderId="0" xfId="0" applyNumberFormat="1" applyBorder="1"/>
    <xf numFmtId="0" fontId="0" fillId="0" borderId="4" xfId="0" applyBorder="1"/>
    <xf numFmtId="0" fontId="0" fillId="0" borderId="5" xfId="0" applyBorder="1"/>
    <xf numFmtId="11" fontId="0" fillId="0" borderId="4" xfId="0" applyNumberFormat="1" applyBorder="1"/>
    <xf numFmtId="0" fontId="0" fillId="0" borderId="6" xfId="0" applyBorder="1"/>
    <xf numFmtId="2" fontId="0" fillId="0" borderId="4" xfId="0" applyNumberFormat="1" applyBorder="1"/>
    <xf numFmtId="0" fontId="0" fillId="0" borderId="7" xfId="0" applyBorder="1"/>
    <xf numFmtId="0" fontId="0" fillId="0" borderId="7" xfId="0" applyFill="1" applyBorder="1"/>
    <xf numFmtId="2" fontId="0" fillId="0" borderId="2" xfId="0" applyNumberFormat="1" applyBorder="1"/>
    <xf numFmtId="0" fontId="7" fillId="0" borderId="0" xfId="5" applyFont="1" applyBorder="1"/>
    <xf numFmtId="0" fontId="6" fillId="0" borderId="0" xfId="5" applyBorder="1"/>
    <xf numFmtId="0" fontId="6" fillId="0" borderId="0" xfId="5"/>
    <xf numFmtId="0" fontId="8" fillId="0" borderId="0" xfId="5" applyFont="1" applyBorder="1"/>
    <xf numFmtId="166" fontId="6" fillId="0" borderId="0" xfId="5" applyNumberFormat="1" applyFill="1" applyBorder="1"/>
    <xf numFmtId="166" fontId="6" fillId="0" borderId="0" xfId="5" applyNumberFormat="1" applyBorder="1"/>
    <xf numFmtId="0" fontId="6" fillId="0" borderId="0" xfId="5" applyFill="1" applyBorder="1"/>
  </cellXfs>
  <cellStyles count="12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2059447983015"/>
          <c:y val="0.03170731707317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36925515055468"/>
          <c:y val="0.170731707317073"/>
          <c:w val="0.902535657686212"/>
          <c:h val="0.6146341463414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'[1]volume ratios 34v85'!$G$69</c:f>
              <c:strCache>
                <c:ptCount val="1"/>
                <c:pt idx="0">
                  <c:v>sorus/stalk rtio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'[1]volume ratios 34v85'!$H$70:$H$74</c:f>
                <c:numCache>
                  <c:formatCode>General</c:formatCode>
                  <c:ptCount val="5"/>
                  <c:pt idx="0">
                    <c:v>0.111137020961657</c:v>
                  </c:pt>
                  <c:pt idx="1">
                    <c:v>0.110434928981745</c:v>
                  </c:pt>
                  <c:pt idx="2">
                    <c:v>0.0994398345150322</c:v>
                  </c:pt>
                  <c:pt idx="3">
                    <c:v>0.397110784136414</c:v>
                  </c:pt>
                  <c:pt idx="4">
                    <c:v>0.625124782908168</c:v>
                  </c:pt>
                </c:numCache>
              </c:numRef>
            </c:plus>
            <c:minus>
              <c:numRef>
                <c:f>'[1]volume ratios 34v85'!$H$70:$H$74</c:f>
                <c:numCache>
                  <c:formatCode>General</c:formatCode>
                  <c:ptCount val="5"/>
                  <c:pt idx="0">
                    <c:v>0.111137020961657</c:v>
                  </c:pt>
                  <c:pt idx="1">
                    <c:v>0.110434928981745</c:v>
                  </c:pt>
                  <c:pt idx="2">
                    <c:v>0.0994398345150322</c:v>
                  </c:pt>
                  <c:pt idx="3">
                    <c:v>0.397110784136414</c:v>
                  </c:pt>
                  <c:pt idx="4">
                    <c:v>0.625124782908168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'[1]volume ratios 34v85'!$F$70:$F$74</c:f>
              <c:numCache>
                <c:formatCode>General</c:formatCode>
                <c:ptCount val="5"/>
                <c:pt idx="0">
                  <c:v>0.0</c:v>
                </c:pt>
                <c:pt idx="1">
                  <c:v>25.0</c:v>
                </c:pt>
                <c:pt idx="2">
                  <c:v>50.0</c:v>
                </c:pt>
                <c:pt idx="3">
                  <c:v>75.0</c:v>
                </c:pt>
                <c:pt idx="4">
                  <c:v>100.0</c:v>
                </c:pt>
              </c:numCache>
            </c:numRef>
          </c:xVal>
          <c:yVal>
            <c:numRef>
              <c:f>'[1]volume ratios 34v85'!$G$70:$G$74</c:f>
              <c:numCache>
                <c:formatCode>General</c:formatCode>
                <c:ptCount val="5"/>
                <c:pt idx="0">
                  <c:v>0.922822834403004</c:v>
                </c:pt>
                <c:pt idx="1">
                  <c:v>0.806182</c:v>
                </c:pt>
                <c:pt idx="2">
                  <c:v>0.930981</c:v>
                </c:pt>
                <c:pt idx="3">
                  <c:v>2.095089</c:v>
                </c:pt>
                <c:pt idx="4">
                  <c:v>2.794908177150311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460728"/>
        <c:axId val="2098477784"/>
      </c:scatterChart>
      <c:valAx>
        <c:axId val="2098460728"/>
        <c:scaling>
          <c:orientation val="minMax"/>
          <c:max val="100.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%A</a:t>
                </a:r>
              </a:p>
            </c:rich>
          </c:tx>
          <c:layout>
            <c:manualLayout>
              <c:xMode val="edge"/>
              <c:yMode val="edge"/>
              <c:x val="0.511885918718759"/>
              <c:y val="0.8170731707317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477784"/>
        <c:crosses val="autoZero"/>
        <c:crossBetween val="midCat"/>
      </c:valAx>
      <c:valAx>
        <c:axId val="2098477784"/>
        <c:scaling>
          <c:orientation val="minMax"/>
          <c:max val="3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sorus:stalk ratio</a:t>
                </a:r>
              </a:p>
            </c:rich>
          </c:tx>
          <c:layout>
            <c:manualLayout>
              <c:xMode val="edge"/>
              <c:yMode val="edge"/>
              <c:x val="0.0126780012371065"/>
              <c:y val="0.3512195121951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4607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67511911329555"/>
          <c:y val="0.917073170731707"/>
          <c:w val="0.114897102830299"/>
          <c:h val="0.06585365853658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4267850276677"/>
          <c:y val="0.03155339805825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63742440913"/>
          <c:y val="0.169903113981808"/>
          <c:w val="0.86698404328116"/>
          <c:h val="0.58009777488074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'[1]volume ratios 34v85'!$I$69</c:f>
              <c:strCache>
                <c:ptCount val="1"/>
                <c:pt idx="0">
                  <c:v>sorus vol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'[1]volume ratios 34v85'!$J$70:$J$74</c:f>
                <c:numCache>
                  <c:formatCode>General</c:formatCode>
                  <c:ptCount val="5"/>
                  <c:pt idx="0">
                    <c:v>181801.4735127597</c:v>
                  </c:pt>
                  <c:pt idx="1">
                    <c:v>211118.0897314813</c:v>
                  </c:pt>
                  <c:pt idx="2">
                    <c:v>164803.3292112896</c:v>
                  </c:pt>
                  <c:pt idx="3">
                    <c:v>2.20761333197948E6</c:v>
                  </c:pt>
                  <c:pt idx="4">
                    <c:v>5.36778473629639E6</c:v>
                  </c:pt>
                </c:numCache>
              </c:numRef>
            </c:plus>
            <c:minus>
              <c:numRef>
                <c:f>'[1]volume ratios 34v85'!$J$70:$J$74</c:f>
                <c:numCache>
                  <c:formatCode>General</c:formatCode>
                  <c:ptCount val="5"/>
                  <c:pt idx="0">
                    <c:v>181801.4735127597</c:v>
                  </c:pt>
                  <c:pt idx="1">
                    <c:v>211118.0897314813</c:v>
                  </c:pt>
                  <c:pt idx="2">
                    <c:v>164803.3292112896</c:v>
                  </c:pt>
                  <c:pt idx="3">
                    <c:v>2.20761333197948E6</c:v>
                  </c:pt>
                  <c:pt idx="4">
                    <c:v>5.36778473629639E6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'[1]volume ratios 34v85'!$F$70:$F$74</c:f>
              <c:numCache>
                <c:formatCode>General</c:formatCode>
                <c:ptCount val="5"/>
                <c:pt idx="0">
                  <c:v>0.0</c:v>
                </c:pt>
                <c:pt idx="1">
                  <c:v>25.0</c:v>
                </c:pt>
                <c:pt idx="2">
                  <c:v>50.0</c:v>
                </c:pt>
                <c:pt idx="3">
                  <c:v>75.0</c:v>
                </c:pt>
                <c:pt idx="4">
                  <c:v>100.0</c:v>
                </c:pt>
              </c:numCache>
            </c:numRef>
          </c:xVal>
          <c:yVal>
            <c:numRef>
              <c:f>'[1]volume ratios 34v85'!$I$70:$I$74</c:f>
              <c:numCache>
                <c:formatCode>General</c:formatCode>
                <c:ptCount val="5"/>
                <c:pt idx="0">
                  <c:v>602728.1221920968</c:v>
                </c:pt>
                <c:pt idx="1">
                  <c:v>761439.2</c:v>
                </c:pt>
                <c:pt idx="2">
                  <c:v>843329.2</c:v>
                </c:pt>
                <c:pt idx="3">
                  <c:v>6.18498901636823E6</c:v>
                </c:pt>
                <c:pt idx="4">
                  <c:v>1.47167027274949E7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037496"/>
        <c:axId val="2099043656"/>
      </c:scatterChart>
      <c:valAx>
        <c:axId val="2099037496"/>
        <c:scaling>
          <c:orientation val="minMax"/>
          <c:max val="100.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%A</a:t>
                </a:r>
              </a:p>
            </c:rich>
          </c:tx>
          <c:layout>
            <c:manualLayout>
              <c:xMode val="edge"/>
              <c:yMode val="edge"/>
              <c:x val="0.52969155925573"/>
              <c:y val="0.8179621843386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043656"/>
        <c:crosses val="autoZero"/>
        <c:crossBetween val="midCat"/>
      </c:valAx>
      <c:valAx>
        <c:axId val="2099043656"/>
        <c:scaling>
          <c:orientation val="minMax"/>
          <c:max val="1.75E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sorus vol (um3)</a:t>
                </a:r>
              </a:p>
            </c:rich>
          </c:tx>
          <c:layout>
            <c:manualLayout>
              <c:xMode val="edge"/>
              <c:yMode val="edge"/>
              <c:x val="0.0126679706437969"/>
              <c:y val="0.337379150421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0374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00396208435729"/>
          <c:y val="0.917476747445404"/>
          <c:w val="0.0839273116338165"/>
          <c:h val="0.06553398058252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stalk length</a:t>
            </a:r>
          </a:p>
        </c:rich>
      </c:tx>
      <c:layout>
        <c:manualLayout>
          <c:xMode val="edge"/>
          <c:yMode val="edge"/>
          <c:x val="0.452173796746744"/>
          <c:y val="0.033333333333333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06324110671937"/>
          <c:y val="0.205128718771832"/>
          <c:w val="0.895652173913044"/>
          <c:h val="0.5102576879449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'[1]volume ratios 34v85'!$K$69</c:f>
              <c:strCache>
                <c:ptCount val="1"/>
                <c:pt idx="0">
                  <c:v>stalk leng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'[1]volume ratios 34v85'!$L$70:$L$74</c:f>
                <c:numCache>
                  <c:formatCode>General</c:formatCode>
                  <c:ptCount val="5"/>
                  <c:pt idx="0">
                    <c:v>172.9651189917728</c:v>
                  </c:pt>
                  <c:pt idx="1">
                    <c:v>197.2736866128748</c:v>
                  </c:pt>
                  <c:pt idx="2">
                    <c:v>138.8015305934124</c:v>
                  </c:pt>
                  <c:pt idx="3">
                    <c:v>266.148291653246</c:v>
                  </c:pt>
                  <c:pt idx="4">
                    <c:v>270.2204716826283</c:v>
                  </c:pt>
                </c:numCache>
              </c:numRef>
            </c:plus>
            <c:minus>
              <c:numRef>
                <c:f>'[1]volume ratios 34v85'!$L$70:$L$74</c:f>
                <c:numCache>
                  <c:formatCode>General</c:formatCode>
                  <c:ptCount val="5"/>
                  <c:pt idx="0">
                    <c:v>172.9651189917728</c:v>
                  </c:pt>
                  <c:pt idx="1">
                    <c:v>197.2736866128748</c:v>
                  </c:pt>
                  <c:pt idx="2">
                    <c:v>138.8015305934124</c:v>
                  </c:pt>
                  <c:pt idx="3">
                    <c:v>266.148291653246</c:v>
                  </c:pt>
                  <c:pt idx="4">
                    <c:v>270.2204716826283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'[1]volume ratios 34v85'!$F$70:$F$74</c:f>
              <c:numCache>
                <c:formatCode>General</c:formatCode>
                <c:ptCount val="5"/>
                <c:pt idx="0">
                  <c:v>0.0</c:v>
                </c:pt>
                <c:pt idx="1">
                  <c:v>25.0</c:v>
                </c:pt>
                <c:pt idx="2">
                  <c:v>50.0</c:v>
                </c:pt>
                <c:pt idx="3">
                  <c:v>75.0</c:v>
                </c:pt>
                <c:pt idx="4">
                  <c:v>100.0</c:v>
                </c:pt>
              </c:numCache>
            </c:numRef>
          </c:xVal>
          <c:yVal>
            <c:numRef>
              <c:f>'[1]volume ratios 34v85'!$K$70:$K$74</c:f>
              <c:numCache>
                <c:formatCode>General</c:formatCode>
                <c:ptCount val="5"/>
                <c:pt idx="0">
                  <c:v>2037.644924907911</c:v>
                </c:pt>
                <c:pt idx="1">
                  <c:v>2169.593</c:v>
                </c:pt>
                <c:pt idx="2">
                  <c:v>2118.15</c:v>
                </c:pt>
                <c:pt idx="3">
                  <c:v>2718.417750247358</c:v>
                </c:pt>
                <c:pt idx="4">
                  <c:v>2910.508506624118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085224"/>
        <c:axId val="2099091384"/>
      </c:scatterChart>
      <c:valAx>
        <c:axId val="2099085224"/>
        <c:scaling>
          <c:orientation val="minMax"/>
          <c:max val="100.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%A</a:t>
                </a:r>
              </a:p>
            </c:rich>
          </c:tx>
          <c:layout>
            <c:manualLayout>
              <c:xMode val="edge"/>
              <c:yMode val="edge"/>
              <c:x val="0.515414681445074"/>
              <c:y val="0.807694461269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091384"/>
        <c:crosses val="autoZero"/>
        <c:crossBetween val="midCat"/>
      </c:valAx>
      <c:valAx>
        <c:axId val="2099091384"/>
        <c:scaling>
          <c:orientation val="minMax"/>
          <c:min val="150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length(um)</a:t>
                </a:r>
              </a:p>
            </c:rich>
          </c:tx>
          <c:layout>
            <c:manualLayout>
              <c:xMode val="edge"/>
              <c:yMode val="edge"/>
              <c:x val="0.0126479094571777"/>
              <c:y val="0.3692315768221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0852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84585318554926"/>
          <c:y val="0.912822666397469"/>
          <c:w val="0.0869565508133139"/>
          <c:h val="0.06923103842788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120</xdr:row>
      <xdr:rowOff>123825</xdr:rowOff>
    </xdr:from>
    <xdr:to>
      <xdr:col>16</xdr:col>
      <xdr:colOff>0</xdr:colOff>
      <xdr:row>144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16</xdr:col>
      <xdr:colOff>0</xdr:colOff>
      <xdr:row>143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122</xdr:row>
      <xdr:rowOff>57150</xdr:rowOff>
    </xdr:from>
    <xdr:to>
      <xdr:col>16</xdr:col>
      <xdr:colOff>152400</xdr:colOff>
      <xdr:row>145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ilB/Documents/Paper1%20-%20cheating/34,%2085,%20105/alloca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ocation"/>
      <sheetName val="total spore counts 34v85"/>
      <sheetName val="volume ratios 34v85"/>
    </sheetNames>
    <sheetDataSet>
      <sheetData sheetId="0"/>
      <sheetData sheetId="1"/>
      <sheetData sheetId="2">
        <row r="69">
          <cell r="G69" t="str">
            <v>sorus/stalk rtio</v>
          </cell>
          <cell r="I69" t="str">
            <v>sorus vol</v>
          </cell>
          <cell r="K69" t="str">
            <v>stalk leng</v>
          </cell>
        </row>
        <row r="70">
          <cell r="F70">
            <v>0</v>
          </cell>
          <cell r="G70">
            <v>0.92282283440300428</v>
          </cell>
          <cell r="H70">
            <v>0.1111370209616568</v>
          </cell>
          <cell r="I70">
            <v>602728.12219209678</v>
          </cell>
          <cell r="J70">
            <v>181801.47351275972</v>
          </cell>
          <cell r="K70">
            <v>2037.6449249079112</v>
          </cell>
          <cell r="L70">
            <v>172.96511899177284</v>
          </cell>
        </row>
        <row r="71">
          <cell r="F71">
            <v>25</v>
          </cell>
          <cell r="G71">
            <v>0.80618199999999995</v>
          </cell>
          <cell r="H71">
            <v>0.11043492898174453</v>
          </cell>
          <cell r="I71">
            <v>761439.2</v>
          </cell>
          <cell r="J71">
            <v>211118.0897314813</v>
          </cell>
          <cell r="K71">
            <v>2169.5929999999998</v>
          </cell>
          <cell r="L71">
            <v>197.2736866128748</v>
          </cell>
        </row>
        <row r="72">
          <cell r="F72">
            <v>50</v>
          </cell>
          <cell r="G72">
            <v>0.93098099999999995</v>
          </cell>
          <cell r="H72">
            <v>9.9439834515032258E-2</v>
          </cell>
          <cell r="I72">
            <v>843329.2</v>
          </cell>
          <cell r="J72">
            <v>164803.32921128959</v>
          </cell>
          <cell r="K72">
            <v>2118.15</v>
          </cell>
          <cell r="L72">
            <v>138.80153059341242</v>
          </cell>
        </row>
        <row r="73">
          <cell r="F73">
            <v>75</v>
          </cell>
          <cell r="G73">
            <v>2.0950890000000002</v>
          </cell>
          <cell r="H73">
            <v>0.39711078413641393</v>
          </cell>
          <cell r="I73">
            <v>6184989.0163682327</v>
          </cell>
          <cell r="J73">
            <v>2207613.3319794806</v>
          </cell>
          <cell r="K73">
            <v>2718.4177502473585</v>
          </cell>
          <cell r="L73">
            <v>266.14829165324596</v>
          </cell>
        </row>
        <row r="74">
          <cell r="F74">
            <v>100</v>
          </cell>
          <cell r="G74">
            <v>2.7949081771503108</v>
          </cell>
          <cell r="H74">
            <v>0.6251247829081682</v>
          </cell>
          <cell r="I74">
            <v>14716702.727494903</v>
          </cell>
          <cell r="J74">
            <v>5367784.7362963883</v>
          </cell>
          <cell r="K74">
            <v>2910.5085066241181</v>
          </cell>
          <cell r="L74">
            <v>270.22047168262827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workbookViewId="0">
      <pane xSplit="4" ySplit="1" topLeftCell="E72" activePane="bottomRight" state="frozen"/>
      <selection pane="topRight" activeCell="F1" sqref="F1"/>
      <selection pane="bottomLeft" activeCell="A2" sqref="A2"/>
      <selection pane="bottomRight" activeCell="D105" sqref="D105"/>
    </sheetView>
  </sheetViews>
  <sheetFormatPr baseColWidth="10" defaultRowHeight="13" x14ac:dyDescent="0"/>
  <cols>
    <col min="1" max="1" width="10.140625" bestFit="1" customWidth="1"/>
    <col min="2" max="2" width="9.5703125" bestFit="1" customWidth="1"/>
    <col min="3" max="3" width="9.85546875" bestFit="1" customWidth="1"/>
    <col min="4" max="4" width="13.140625" bestFit="1" customWidth="1"/>
    <col min="5" max="5" width="15.42578125" bestFit="1" customWidth="1"/>
    <col min="6" max="6" width="17.140625" bestFit="1" customWidth="1"/>
    <col min="7" max="7" width="23.140625" bestFit="1" customWidth="1"/>
    <col min="8" max="14" width="10.5703125" bestFit="1" customWidth="1"/>
    <col min="15" max="15" width="13.28515625" bestFit="1" customWidth="1"/>
    <col min="16" max="16" width="12.140625" bestFit="1" customWidth="1"/>
  </cols>
  <sheetData>
    <row r="1" spans="1:16" s="1" customFormat="1">
      <c r="A1" s="1" t="s">
        <v>0</v>
      </c>
      <c r="B1" s="1" t="s">
        <v>1</v>
      </c>
      <c r="C1" s="1" t="s">
        <v>2</v>
      </c>
      <c r="D1" s="2" t="s">
        <v>3</v>
      </c>
      <c r="E1" s="3" t="s">
        <v>97</v>
      </c>
      <c r="F1" s="1" t="s">
        <v>98</v>
      </c>
      <c r="G1" s="2" t="s">
        <v>99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100</v>
      </c>
      <c r="P1" s="2" t="s">
        <v>101</v>
      </c>
    </row>
    <row r="2" spans="1:16">
      <c r="A2">
        <v>28</v>
      </c>
      <c r="B2" t="s">
        <v>13</v>
      </c>
      <c r="C2" t="s">
        <v>14</v>
      </c>
      <c r="D2" s="4">
        <v>1</v>
      </c>
      <c r="E2" s="5">
        <v>9699999.9999999981</v>
      </c>
      <c r="F2" s="5">
        <v>1375000</v>
      </c>
      <c r="G2" s="4">
        <f t="shared" ref="G2:G51" si="0">F2/E2</f>
        <v>0.14175257731958765</v>
      </c>
      <c r="H2">
        <v>167</v>
      </c>
      <c r="I2">
        <v>53</v>
      </c>
      <c r="J2">
        <v>0</v>
      </c>
      <c r="K2">
        <v>0</v>
      </c>
      <c r="L2">
        <v>0</v>
      </c>
      <c r="M2">
        <v>0</v>
      </c>
      <c r="N2">
        <v>0</v>
      </c>
      <c r="O2">
        <v>220</v>
      </c>
      <c r="P2" s="4">
        <f t="shared" ref="P2:P51" si="1">(0*H2+2*I2+4*J2+K2*6+L2*8+M2*10+N2*12)/O2</f>
        <v>0.48181818181818181</v>
      </c>
    </row>
    <row r="3" spans="1:16">
      <c r="A3">
        <v>34</v>
      </c>
      <c r="B3" t="s">
        <v>13</v>
      </c>
      <c r="C3" t="s">
        <v>14</v>
      </c>
      <c r="D3" s="4">
        <v>1</v>
      </c>
      <c r="E3" s="5">
        <v>7450000</v>
      </c>
      <c r="F3" s="5">
        <v>1875000</v>
      </c>
      <c r="G3" s="4">
        <f t="shared" si="0"/>
        <v>0.25167785234899331</v>
      </c>
      <c r="H3">
        <v>206</v>
      </c>
      <c r="I3">
        <v>4</v>
      </c>
      <c r="J3">
        <v>0</v>
      </c>
      <c r="K3">
        <v>0</v>
      </c>
      <c r="L3">
        <v>0</v>
      </c>
      <c r="M3">
        <v>0</v>
      </c>
      <c r="N3">
        <v>0</v>
      </c>
      <c r="O3">
        <v>210</v>
      </c>
      <c r="P3" s="4">
        <f t="shared" si="1"/>
        <v>3.8095238095238099E-2</v>
      </c>
    </row>
    <row r="4" spans="1:16">
      <c r="A4">
        <v>63</v>
      </c>
      <c r="B4" t="s">
        <v>13</v>
      </c>
      <c r="C4" t="s">
        <v>14</v>
      </c>
      <c r="D4" s="4">
        <v>1</v>
      </c>
      <c r="E4" s="5">
        <v>10800000</v>
      </c>
      <c r="F4" s="5">
        <v>1325000</v>
      </c>
      <c r="G4" s="4">
        <f t="shared" si="0"/>
        <v>0.12268518518518519</v>
      </c>
      <c r="H4">
        <v>133</v>
      </c>
      <c r="I4">
        <v>9</v>
      </c>
      <c r="J4">
        <v>0</v>
      </c>
      <c r="K4">
        <v>0</v>
      </c>
      <c r="L4">
        <v>0</v>
      </c>
      <c r="M4">
        <v>0</v>
      </c>
      <c r="N4">
        <v>0</v>
      </c>
      <c r="O4">
        <v>142</v>
      </c>
      <c r="P4" s="4">
        <f t="shared" si="1"/>
        <v>0.12676056338028169</v>
      </c>
    </row>
    <row r="5" spans="1:16">
      <c r="A5">
        <v>85</v>
      </c>
      <c r="B5" t="s">
        <v>13</v>
      </c>
      <c r="C5" t="s">
        <v>14</v>
      </c>
      <c r="D5" s="4">
        <v>1</v>
      </c>
      <c r="E5" s="5">
        <v>10600000</v>
      </c>
      <c r="F5" s="5">
        <v>1750000</v>
      </c>
      <c r="G5" s="4">
        <f t="shared" si="0"/>
        <v>0.1650943396226415</v>
      </c>
      <c r="H5">
        <v>479</v>
      </c>
      <c r="I5">
        <v>69</v>
      </c>
      <c r="J5">
        <v>0</v>
      </c>
      <c r="K5">
        <v>0</v>
      </c>
      <c r="L5">
        <v>0</v>
      </c>
      <c r="M5">
        <v>0</v>
      </c>
      <c r="N5">
        <v>0</v>
      </c>
      <c r="O5">
        <v>548</v>
      </c>
      <c r="P5" s="4">
        <f t="shared" si="1"/>
        <v>0.2518248175182482</v>
      </c>
    </row>
    <row r="6" spans="1:16">
      <c r="A6">
        <v>105</v>
      </c>
      <c r="B6" t="s">
        <v>13</v>
      </c>
      <c r="C6" t="s">
        <v>14</v>
      </c>
      <c r="D6" s="4">
        <v>1</v>
      </c>
      <c r="E6" s="5">
        <v>10400000</v>
      </c>
      <c r="F6" s="5">
        <v>1750000</v>
      </c>
      <c r="G6" s="4">
        <f t="shared" si="0"/>
        <v>0.16826923076923078</v>
      </c>
      <c r="H6">
        <v>204</v>
      </c>
      <c r="I6">
        <v>12</v>
      </c>
      <c r="J6">
        <v>0</v>
      </c>
      <c r="K6">
        <v>0</v>
      </c>
      <c r="L6">
        <v>0</v>
      </c>
      <c r="M6">
        <v>0</v>
      </c>
      <c r="N6">
        <v>0</v>
      </c>
      <c r="O6">
        <v>216</v>
      </c>
      <c r="P6" s="4">
        <f t="shared" si="1"/>
        <v>0.1111111111111111</v>
      </c>
    </row>
    <row r="7" spans="1:16">
      <c r="A7">
        <v>28</v>
      </c>
      <c r="B7" t="s">
        <v>13</v>
      </c>
      <c r="C7" t="s">
        <v>15</v>
      </c>
      <c r="D7" s="4">
        <v>1</v>
      </c>
      <c r="E7" s="5">
        <v>9700000</v>
      </c>
      <c r="F7" s="5">
        <v>325000</v>
      </c>
      <c r="G7" s="4">
        <f t="shared" si="0"/>
        <v>3.3505154639175257E-2</v>
      </c>
      <c r="H7">
        <v>26</v>
      </c>
      <c r="I7">
        <v>39</v>
      </c>
      <c r="J7">
        <v>266</v>
      </c>
      <c r="K7">
        <v>104</v>
      </c>
      <c r="L7">
        <v>0</v>
      </c>
      <c r="M7">
        <v>0</v>
      </c>
      <c r="N7">
        <v>0</v>
      </c>
      <c r="O7">
        <v>435</v>
      </c>
      <c r="P7" s="4">
        <f t="shared" si="1"/>
        <v>4.0597701149425287</v>
      </c>
    </row>
    <row r="8" spans="1:16">
      <c r="A8">
        <v>34</v>
      </c>
      <c r="B8" t="s">
        <v>13</v>
      </c>
      <c r="C8" t="s">
        <v>15</v>
      </c>
      <c r="D8" s="4">
        <v>1</v>
      </c>
      <c r="E8" s="5">
        <v>7450000</v>
      </c>
      <c r="F8" s="5">
        <v>100000</v>
      </c>
      <c r="G8" s="4">
        <f t="shared" si="0"/>
        <v>1.3422818791946308E-2</v>
      </c>
      <c r="H8">
        <v>0</v>
      </c>
      <c r="I8">
        <v>7</v>
      </c>
      <c r="J8">
        <v>9</v>
      </c>
      <c r="K8">
        <v>33</v>
      </c>
      <c r="L8">
        <v>58</v>
      </c>
      <c r="M8">
        <v>123</v>
      </c>
      <c r="N8">
        <v>0</v>
      </c>
      <c r="O8">
        <v>230</v>
      </c>
      <c r="P8" s="4">
        <f t="shared" si="1"/>
        <v>8.4434782608695649</v>
      </c>
    </row>
    <row r="9" spans="1:16">
      <c r="A9">
        <v>63</v>
      </c>
      <c r="B9" t="s">
        <v>13</v>
      </c>
      <c r="C9" t="s">
        <v>15</v>
      </c>
      <c r="D9" s="4">
        <v>1</v>
      </c>
      <c r="E9" s="5">
        <v>10800000</v>
      </c>
      <c r="F9" s="5">
        <v>350000</v>
      </c>
      <c r="G9" s="4">
        <f t="shared" si="0"/>
        <v>3.2407407407407406E-2</v>
      </c>
      <c r="H9">
        <v>76</v>
      </c>
      <c r="I9">
        <v>188</v>
      </c>
      <c r="J9">
        <v>65</v>
      </c>
      <c r="K9">
        <v>6</v>
      </c>
      <c r="L9">
        <v>0</v>
      </c>
      <c r="M9">
        <v>0</v>
      </c>
      <c r="N9">
        <v>0</v>
      </c>
      <c r="O9">
        <v>335</v>
      </c>
      <c r="P9" s="4">
        <f t="shared" si="1"/>
        <v>2.0059701492537312</v>
      </c>
    </row>
    <row r="10" spans="1:16">
      <c r="A10">
        <v>85</v>
      </c>
      <c r="B10" t="s">
        <v>13</v>
      </c>
      <c r="C10" t="s">
        <v>15</v>
      </c>
      <c r="D10" s="4">
        <v>1</v>
      </c>
      <c r="E10" s="5">
        <v>10600000</v>
      </c>
      <c r="F10" s="5">
        <v>900000</v>
      </c>
      <c r="G10" s="4">
        <f t="shared" si="0"/>
        <v>8.4905660377358486E-2</v>
      </c>
      <c r="H10">
        <v>123</v>
      </c>
      <c r="I10">
        <v>425</v>
      </c>
      <c r="J10">
        <v>460</v>
      </c>
      <c r="K10">
        <v>24</v>
      </c>
      <c r="L10">
        <v>0</v>
      </c>
      <c r="M10">
        <v>0</v>
      </c>
      <c r="N10">
        <v>0</v>
      </c>
      <c r="O10">
        <v>1032</v>
      </c>
      <c r="P10" s="4">
        <f t="shared" si="1"/>
        <v>2.7461240310077519</v>
      </c>
    </row>
    <row r="11" spans="1:16">
      <c r="A11">
        <v>105</v>
      </c>
      <c r="B11" t="s">
        <v>13</v>
      </c>
      <c r="C11" t="s">
        <v>15</v>
      </c>
      <c r="D11" s="4">
        <v>1</v>
      </c>
      <c r="E11" s="5">
        <v>10400000</v>
      </c>
      <c r="F11" s="5">
        <v>325000</v>
      </c>
      <c r="G11" s="4">
        <f t="shared" si="0"/>
        <v>3.125E-2</v>
      </c>
      <c r="H11">
        <v>28</v>
      </c>
      <c r="I11">
        <v>84</v>
      </c>
      <c r="J11">
        <v>13</v>
      </c>
      <c r="K11">
        <v>45</v>
      </c>
      <c r="L11">
        <v>68</v>
      </c>
      <c r="M11">
        <v>141</v>
      </c>
      <c r="N11">
        <v>35</v>
      </c>
      <c r="O11">
        <v>414</v>
      </c>
      <c r="P11" s="4">
        <f t="shared" si="1"/>
        <v>6.9178743961352653</v>
      </c>
    </row>
    <row r="12" spans="1:16">
      <c r="A12">
        <v>28.2</v>
      </c>
      <c r="B12" t="s">
        <v>16</v>
      </c>
      <c r="C12" t="s">
        <v>14</v>
      </c>
      <c r="D12" s="4">
        <v>1</v>
      </c>
      <c r="E12" s="5">
        <v>10750000</v>
      </c>
      <c r="F12" s="5">
        <v>2100000</v>
      </c>
      <c r="G12" s="4">
        <f t="shared" si="0"/>
        <v>0.19534883720930232</v>
      </c>
      <c r="H12">
        <v>298</v>
      </c>
      <c r="I12">
        <v>134</v>
      </c>
      <c r="J12">
        <v>0</v>
      </c>
      <c r="K12">
        <v>0</v>
      </c>
      <c r="L12">
        <v>0</v>
      </c>
      <c r="M12">
        <v>0</v>
      </c>
      <c r="N12">
        <v>0</v>
      </c>
      <c r="O12">
        <v>432</v>
      </c>
      <c r="P12" s="4">
        <f t="shared" si="1"/>
        <v>0.62037037037037035</v>
      </c>
    </row>
    <row r="13" spans="1:16">
      <c r="A13">
        <v>34.299999999999997</v>
      </c>
      <c r="B13" t="s">
        <v>16</v>
      </c>
      <c r="C13" t="s">
        <v>14</v>
      </c>
      <c r="D13" s="4">
        <v>1</v>
      </c>
      <c r="E13" s="5">
        <v>9750000</v>
      </c>
      <c r="F13" s="5">
        <v>3875000</v>
      </c>
      <c r="G13" s="4">
        <f t="shared" si="0"/>
        <v>0.39743589743589741</v>
      </c>
      <c r="H13">
        <v>369</v>
      </c>
      <c r="I13">
        <v>42</v>
      </c>
      <c r="J13">
        <v>0</v>
      </c>
      <c r="K13">
        <v>0</v>
      </c>
      <c r="L13">
        <v>0</v>
      </c>
      <c r="M13">
        <v>0</v>
      </c>
      <c r="N13">
        <v>0</v>
      </c>
      <c r="O13">
        <v>411</v>
      </c>
      <c r="P13" s="4">
        <f t="shared" si="1"/>
        <v>0.20437956204379562</v>
      </c>
    </row>
    <row r="14" spans="1:16">
      <c r="A14">
        <v>63.2</v>
      </c>
      <c r="B14" t="s">
        <v>16</v>
      </c>
      <c r="C14" t="s">
        <v>14</v>
      </c>
      <c r="D14" s="4">
        <v>1</v>
      </c>
      <c r="E14" s="5">
        <v>7300000</v>
      </c>
      <c r="F14" s="5">
        <v>3175000</v>
      </c>
      <c r="G14" s="4">
        <f t="shared" si="0"/>
        <v>0.43493150684931509</v>
      </c>
      <c r="H14">
        <v>288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288</v>
      </c>
      <c r="P14" s="4">
        <f t="shared" si="1"/>
        <v>0</v>
      </c>
    </row>
    <row r="15" spans="1:16">
      <c r="A15">
        <v>85.2</v>
      </c>
      <c r="B15" t="s">
        <v>16</v>
      </c>
      <c r="C15" t="s">
        <v>14</v>
      </c>
      <c r="D15" s="4">
        <v>1</v>
      </c>
      <c r="E15" s="5">
        <v>11750000</v>
      </c>
      <c r="F15" s="5">
        <v>3100000</v>
      </c>
      <c r="G15" s="4">
        <f t="shared" si="0"/>
        <v>0.26382978723404255</v>
      </c>
      <c r="H15">
        <v>415</v>
      </c>
      <c r="I15">
        <v>248</v>
      </c>
      <c r="J15">
        <v>18</v>
      </c>
      <c r="K15">
        <v>0</v>
      </c>
      <c r="L15">
        <v>0</v>
      </c>
      <c r="M15">
        <v>0</v>
      </c>
      <c r="N15">
        <v>0</v>
      </c>
      <c r="O15">
        <v>681</v>
      </c>
      <c r="P15" s="4">
        <f t="shared" si="1"/>
        <v>0.83406754772393543</v>
      </c>
    </row>
    <row r="16" spans="1:16">
      <c r="A16">
        <v>105.2</v>
      </c>
      <c r="B16" t="s">
        <v>16</v>
      </c>
      <c r="C16" t="s">
        <v>14</v>
      </c>
      <c r="D16" s="4">
        <v>1</v>
      </c>
      <c r="E16" s="5">
        <v>7650000</v>
      </c>
      <c r="F16" s="5">
        <v>3550000</v>
      </c>
      <c r="G16" s="4">
        <f t="shared" si="0"/>
        <v>0.46405228758169936</v>
      </c>
      <c r="H16">
        <v>389</v>
      </c>
      <c r="I16">
        <v>15</v>
      </c>
      <c r="J16">
        <v>0</v>
      </c>
      <c r="K16">
        <v>0</v>
      </c>
      <c r="L16">
        <v>0</v>
      </c>
      <c r="M16">
        <v>0</v>
      </c>
      <c r="N16">
        <v>0</v>
      </c>
      <c r="O16">
        <v>404</v>
      </c>
      <c r="P16" s="4">
        <f t="shared" si="1"/>
        <v>7.4257425742574254E-2</v>
      </c>
    </row>
    <row r="17" spans="1:16">
      <c r="A17">
        <v>28.2</v>
      </c>
      <c r="B17" t="s">
        <v>16</v>
      </c>
      <c r="C17" t="s">
        <v>15</v>
      </c>
      <c r="D17" s="4">
        <v>1</v>
      </c>
      <c r="E17" s="5">
        <v>10750000</v>
      </c>
      <c r="F17" s="5">
        <v>1325000</v>
      </c>
      <c r="G17" s="4">
        <f t="shared" si="0"/>
        <v>0.12325581395348838</v>
      </c>
      <c r="H17">
        <v>28</v>
      </c>
      <c r="I17">
        <v>108</v>
      </c>
      <c r="J17">
        <v>235</v>
      </c>
      <c r="K17">
        <v>237</v>
      </c>
      <c r="L17">
        <v>9</v>
      </c>
      <c r="M17">
        <v>6</v>
      </c>
      <c r="N17">
        <v>0</v>
      </c>
      <c r="O17">
        <v>623</v>
      </c>
      <c r="P17" s="4">
        <f t="shared" si="1"/>
        <v>4.3499197431781704</v>
      </c>
    </row>
    <row r="18" spans="1:16">
      <c r="A18">
        <v>34.299999999999997</v>
      </c>
      <c r="B18" t="s">
        <v>16</v>
      </c>
      <c r="C18" t="s">
        <v>15</v>
      </c>
      <c r="D18" s="4">
        <v>1</v>
      </c>
      <c r="E18" s="5">
        <v>9750000</v>
      </c>
      <c r="F18" s="5">
        <v>425000</v>
      </c>
      <c r="G18" s="4">
        <f t="shared" si="0"/>
        <v>4.3589743589743588E-2</v>
      </c>
      <c r="H18">
        <v>26</v>
      </c>
      <c r="I18">
        <v>155</v>
      </c>
      <c r="J18">
        <v>40</v>
      </c>
      <c r="K18">
        <v>66</v>
      </c>
      <c r="L18">
        <v>147</v>
      </c>
      <c r="M18">
        <v>163</v>
      </c>
      <c r="N18">
        <v>13</v>
      </c>
      <c r="O18">
        <v>610</v>
      </c>
      <c r="P18" s="4">
        <f t="shared" si="1"/>
        <v>6.2754098360655739</v>
      </c>
    </row>
    <row r="19" spans="1:16">
      <c r="A19">
        <v>63.2</v>
      </c>
      <c r="B19" t="s">
        <v>16</v>
      </c>
      <c r="C19" t="s">
        <v>15</v>
      </c>
      <c r="D19" s="4">
        <v>1</v>
      </c>
      <c r="E19" s="5">
        <v>7300000</v>
      </c>
      <c r="F19" s="5">
        <v>475000</v>
      </c>
      <c r="G19" s="4">
        <f t="shared" si="0"/>
        <v>6.5068493150684928E-2</v>
      </c>
      <c r="H19">
        <v>56</v>
      </c>
      <c r="I19">
        <v>34</v>
      </c>
      <c r="J19">
        <v>25</v>
      </c>
      <c r="K19">
        <v>172</v>
      </c>
      <c r="L19">
        <v>326</v>
      </c>
      <c r="M19">
        <v>119</v>
      </c>
      <c r="N19">
        <v>0</v>
      </c>
      <c r="O19">
        <v>732</v>
      </c>
      <c r="P19" s="4">
        <f t="shared" si="1"/>
        <v>6.8278688524590168</v>
      </c>
    </row>
    <row r="20" spans="1:16">
      <c r="A20">
        <v>85.2</v>
      </c>
      <c r="B20" t="s">
        <v>16</v>
      </c>
      <c r="C20" t="s">
        <v>15</v>
      </c>
      <c r="D20" s="4">
        <v>1</v>
      </c>
      <c r="E20" s="5">
        <v>11750000</v>
      </c>
      <c r="F20" s="5">
        <v>325000</v>
      </c>
      <c r="G20" s="4">
        <f t="shared" si="0"/>
        <v>2.7659574468085105E-2</v>
      </c>
      <c r="H20">
        <v>264</v>
      </c>
      <c r="I20">
        <v>516</v>
      </c>
      <c r="J20">
        <v>274</v>
      </c>
      <c r="K20">
        <v>5</v>
      </c>
      <c r="L20">
        <v>0</v>
      </c>
      <c r="M20">
        <v>0</v>
      </c>
      <c r="N20">
        <v>0</v>
      </c>
      <c r="O20">
        <v>1059</v>
      </c>
      <c r="P20" s="4">
        <f t="shared" si="1"/>
        <v>2.0377714825306894</v>
      </c>
    </row>
    <row r="21" spans="1:16" s="6" customFormat="1">
      <c r="A21" s="6">
        <v>105.2</v>
      </c>
      <c r="B21" s="6" t="s">
        <v>16</v>
      </c>
      <c r="C21" s="6" t="s">
        <v>15</v>
      </c>
      <c r="D21" s="4">
        <v>1</v>
      </c>
      <c r="E21" s="8">
        <v>7650000</v>
      </c>
      <c r="F21" s="8">
        <v>1350000</v>
      </c>
      <c r="G21" s="7">
        <f t="shared" si="0"/>
        <v>0.17647058823529413</v>
      </c>
      <c r="H21" s="6">
        <v>54</v>
      </c>
      <c r="I21" s="6">
        <v>75</v>
      </c>
      <c r="J21" s="6">
        <v>44</v>
      </c>
      <c r="K21" s="6">
        <v>89</v>
      </c>
      <c r="L21" s="6">
        <v>110</v>
      </c>
      <c r="M21" s="6">
        <v>152</v>
      </c>
      <c r="N21" s="6">
        <v>68</v>
      </c>
      <c r="O21" s="6">
        <v>592</v>
      </c>
      <c r="P21" s="7">
        <f t="shared" si="1"/>
        <v>6.8851351351351351</v>
      </c>
    </row>
    <row r="22" spans="1:16">
      <c r="A22">
        <v>28</v>
      </c>
      <c r="B22" t="s">
        <v>13</v>
      </c>
      <c r="C22" t="s">
        <v>14</v>
      </c>
      <c r="D22" s="4">
        <v>2</v>
      </c>
      <c r="E22" s="5">
        <v>4920000</v>
      </c>
      <c r="F22" s="5">
        <v>2050000</v>
      </c>
      <c r="G22" s="4">
        <f t="shared" si="0"/>
        <v>0.41666666666666669</v>
      </c>
      <c r="H22">
        <v>155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155</v>
      </c>
      <c r="P22" s="4">
        <f t="shared" si="1"/>
        <v>0</v>
      </c>
    </row>
    <row r="23" spans="1:16">
      <c r="A23">
        <v>34</v>
      </c>
      <c r="B23" t="s">
        <v>13</v>
      </c>
      <c r="C23" t="s">
        <v>14</v>
      </c>
      <c r="D23" s="4">
        <v>2</v>
      </c>
      <c r="E23" s="5">
        <v>11600000</v>
      </c>
      <c r="F23" s="5">
        <v>4600000</v>
      </c>
      <c r="G23" s="4">
        <f t="shared" si="0"/>
        <v>0.39655172413793105</v>
      </c>
      <c r="H23">
        <v>155</v>
      </c>
      <c r="I23">
        <v>9</v>
      </c>
      <c r="J23">
        <v>0</v>
      </c>
      <c r="K23">
        <v>0</v>
      </c>
      <c r="L23">
        <v>0</v>
      </c>
      <c r="M23">
        <v>0</v>
      </c>
      <c r="N23">
        <v>0</v>
      </c>
      <c r="O23">
        <v>164</v>
      </c>
      <c r="P23" s="4">
        <f t="shared" si="1"/>
        <v>0.10975609756097561</v>
      </c>
    </row>
    <row r="24" spans="1:16" s="10" customFormat="1">
      <c r="A24" s="10">
        <v>63</v>
      </c>
      <c r="B24" s="10" t="s">
        <v>13</v>
      </c>
      <c r="C24" s="10" t="s">
        <v>14</v>
      </c>
      <c r="D24" s="4">
        <v>2</v>
      </c>
      <c r="E24" s="12">
        <v>5180000</v>
      </c>
      <c r="F24" s="12">
        <v>750000</v>
      </c>
      <c r="G24" s="13">
        <f>F24/E24</f>
        <v>0.14478764478764478</v>
      </c>
      <c r="H24" s="10">
        <v>101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101</v>
      </c>
      <c r="P24" s="4">
        <f t="shared" si="1"/>
        <v>0</v>
      </c>
    </row>
    <row r="25" spans="1:16">
      <c r="A25">
        <v>85</v>
      </c>
      <c r="B25" t="s">
        <v>13</v>
      </c>
      <c r="C25" t="s">
        <v>14</v>
      </c>
      <c r="D25" s="4">
        <v>2</v>
      </c>
      <c r="E25" s="5">
        <v>4650000.0000000009</v>
      </c>
      <c r="F25" s="14">
        <v>950000</v>
      </c>
      <c r="G25" s="4">
        <f t="shared" si="0"/>
        <v>0.20430107526881716</v>
      </c>
      <c r="H25">
        <v>108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109</v>
      </c>
      <c r="P25" s="4">
        <f t="shared" si="1"/>
        <v>5.5045871559633031E-2</v>
      </c>
    </row>
    <row r="26" spans="1:16">
      <c r="A26">
        <v>105</v>
      </c>
      <c r="B26" t="s">
        <v>13</v>
      </c>
      <c r="C26" t="s">
        <v>14</v>
      </c>
      <c r="D26" s="4">
        <v>2</v>
      </c>
      <c r="E26" s="5">
        <v>3430000</v>
      </c>
      <c r="F26" s="14">
        <v>1200000</v>
      </c>
      <c r="G26" s="4">
        <f t="shared" si="0"/>
        <v>0.3498542274052478</v>
      </c>
      <c r="H26">
        <v>114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114</v>
      </c>
      <c r="P26" s="4">
        <f t="shared" si="1"/>
        <v>0</v>
      </c>
    </row>
    <row r="27" spans="1:16">
      <c r="A27">
        <v>28</v>
      </c>
      <c r="B27" t="s">
        <v>13</v>
      </c>
      <c r="C27" t="s">
        <v>15</v>
      </c>
      <c r="D27" s="4">
        <v>2</v>
      </c>
      <c r="E27" s="5">
        <v>4920000</v>
      </c>
      <c r="F27" s="14">
        <v>400000</v>
      </c>
      <c r="G27" s="4">
        <f t="shared" si="0"/>
        <v>8.1300813008130079E-2</v>
      </c>
      <c r="H27">
        <v>33</v>
      </c>
      <c r="I27">
        <v>20</v>
      </c>
      <c r="J27">
        <v>11</v>
      </c>
      <c r="K27">
        <v>17</v>
      </c>
      <c r="L27">
        <v>65</v>
      </c>
      <c r="M27">
        <v>149</v>
      </c>
      <c r="N27">
        <v>0</v>
      </c>
      <c r="O27">
        <v>295</v>
      </c>
      <c r="P27" s="4">
        <f t="shared" si="1"/>
        <v>7.4440677966101694</v>
      </c>
    </row>
    <row r="28" spans="1:16">
      <c r="A28">
        <v>34</v>
      </c>
      <c r="B28" t="s">
        <v>13</v>
      </c>
      <c r="C28" t="s">
        <v>15</v>
      </c>
      <c r="D28" s="4">
        <v>2</v>
      </c>
      <c r="E28" s="5">
        <v>11600000</v>
      </c>
      <c r="F28" s="14">
        <v>2100000</v>
      </c>
      <c r="G28" s="4">
        <f t="shared" si="0"/>
        <v>0.18103448275862069</v>
      </c>
      <c r="H28">
        <v>3</v>
      </c>
      <c r="I28">
        <v>12</v>
      </c>
      <c r="J28">
        <v>30</v>
      </c>
      <c r="K28">
        <v>24</v>
      </c>
      <c r="L28">
        <v>47</v>
      </c>
      <c r="M28">
        <v>129</v>
      </c>
      <c r="N28">
        <v>0</v>
      </c>
      <c r="O28">
        <v>245</v>
      </c>
      <c r="P28" s="4">
        <f t="shared" si="1"/>
        <v>7.9755102040816324</v>
      </c>
    </row>
    <row r="29" spans="1:16">
      <c r="A29">
        <v>63</v>
      </c>
      <c r="B29" t="s">
        <v>13</v>
      </c>
      <c r="C29" t="s">
        <v>15</v>
      </c>
      <c r="D29" s="4">
        <v>2</v>
      </c>
      <c r="E29" s="14">
        <v>5180000</v>
      </c>
      <c r="F29" s="14">
        <v>750000</v>
      </c>
      <c r="G29" s="13">
        <f>F29/E29</f>
        <v>0.14478764478764478</v>
      </c>
      <c r="H29">
        <v>10</v>
      </c>
      <c r="I29">
        <v>13</v>
      </c>
      <c r="J29">
        <v>16</v>
      </c>
      <c r="K29">
        <v>23</v>
      </c>
      <c r="L29">
        <v>72</v>
      </c>
      <c r="M29">
        <v>90</v>
      </c>
      <c r="N29">
        <v>0</v>
      </c>
      <c r="O29">
        <v>224</v>
      </c>
      <c r="P29" s="4">
        <f t="shared" si="1"/>
        <v>7.6071428571428568</v>
      </c>
    </row>
    <row r="30" spans="1:16">
      <c r="A30">
        <v>85</v>
      </c>
      <c r="B30" t="s">
        <v>13</v>
      </c>
      <c r="C30" t="s">
        <v>15</v>
      </c>
      <c r="D30" s="4">
        <v>2</v>
      </c>
      <c r="E30" s="5">
        <v>4650000.0000000009</v>
      </c>
      <c r="F30" s="14">
        <v>450000</v>
      </c>
      <c r="G30" s="4">
        <f t="shared" si="0"/>
        <v>9.677419354838708E-2</v>
      </c>
      <c r="H30">
        <v>6</v>
      </c>
      <c r="I30">
        <v>15</v>
      </c>
      <c r="J30">
        <v>23</v>
      </c>
      <c r="K30">
        <v>127</v>
      </c>
      <c r="L30">
        <v>76</v>
      </c>
      <c r="M30">
        <v>20</v>
      </c>
      <c r="N30">
        <v>0</v>
      </c>
      <c r="O30">
        <v>267</v>
      </c>
      <c r="P30" s="4">
        <f t="shared" si="1"/>
        <v>6.3370786516853936</v>
      </c>
    </row>
    <row r="31" spans="1:16">
      <c r="A31">
        <v>105</v>
      </c>
      <c r="B31" t="s">
        <v>13</v>
      </c>
      <c r="C31" t="s">
        <v>15</v>
      </c>
      <c r="D31" s="4">
        <v>2</v>
      </c>
      <c r="E31" s="5">
        <v>3430000</v>
      </c>
      <c r="F31" s="14">
        <v>500000</v>
      </c>
      <c r="G31" s="4">
        <f t="shared" si="0"/>
        <v>0.1457725947521866</v>
      </c>
      <c r="H31">
        <v>6</v>
      </c>
      <c r="I31">
        <v>8</v>
      </c>
      <c r="J31">
        <v>7</v>
      </c>
      <c r="K31">
        <v>13</v>
      </c>
      <c r="L31">
        <v>20</v>
      </c>
      <c r="M31">
        <v>35</v>
      </c>
      <c r="N31">
        <v>47</v>
      </c>
      <c r="O31">
        <v>136</v>
      </c>
      <c r="P31" s="4">
        <f t="shared" si="1"/>
        <v>8.7941176470588243</v>
      </c>
    </row>
    <row r="32" spans="1:16">
      <c r="A32">
        <v>28.2</v>
      </c>
      <c r="B32" t="s">
        <v>16</v>
      </c>
      <c r="C32" t="s">
        <v>14</v>
      </c>
      <c r="D32" s="4">
        <v>2</v>
      </c>
      <c r="E32" s="5">
        <v>8699999.9999999981</v>
      </c>
      <c r="F32" s="14">
        <v>4400000</v>
      </c>
      <c r="G32" s="4">
        <f t="shared" si="0"/>
        <v>0.50574712643678177</v>
      </c>
      <c r="H32">
        <v>209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209</v>
      </c>
      <c r="P32" s="4">
        <f t="shared" si="1"/>
        <v>0</v>
      </c>
    </row>
    <row r="33" spans="1:16">
      <c r="A33">
        <v>34.299999999999997</v>
      </c>
      <c r="B33" t="s">
        <v>16</v>
      </c>
      <c r="C33" t="s">
        <v>14</v>
      </c>
      <c r="D33" s="4">
        <v>2</v>
      </c>
      <c r="E33" s="5">
        <v>8850000</v>
      </c>
      <c r="F33" s="14">
        <v>2150000</v>
      </c>
      <c r="G33" s="4">
        <f t="shared" si="0"/>
        <v>0.24293785310734464</v>
      </c>
      <c r="H33">
        <v>156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156</v>
      </c>
      <c r="P33" s="4">
        <f t="shared" si="1"/>
        <v>0</v>
      </c>
    </row>
    <row r="34" spans="1:16">
      <c r="A34">
        <v>63.2</v>
      </c>
      <c r="B34" t="s">
        <v>16</v>
      </c>
      <c r="C34" t="s">
        <v>14</v>
      </c>
      <c r="D34" s="4">
        <v>2</v>
      </c>
      <c r="E34" s="5">
        <v>7500000</v>
      </c>
      <c r="F34" s="14">
        <v>3200000</v>
      </c>
      <c r="G34" s="4">
        <f t="shared" si="0"/>
        <v>0.42666666666666669</v>
      </c>
      <c r="H34">
        <v>110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110</v>
      </c>
      <c r="P34" s="4">
        <f t="shared" si="1"/>
        <v>0</v>
      </c>
    </row>
    <row r="35" spans="1:16" s="10" customFormat="1">
      <c r="A35" s="10">
        <v>85.2</v>
      </c>
      <c r="B35" s="10" t="s">
        <v>16</v>
      </c>
      <c r="C35" s="10" t="s">
        <v>14</v>
      </c>
      <c r="D35" s="4">
        <v>2</v>
      </c>
      <c r="E35" s="12">
        <v>7300000</v>
      </c>
      <c r="F35" s="15">
        <v>5200000</v>
      </c>
      <c r="G35" s="4">
        <f t="shared" si="0"/>
        <v>0.71232876712328763</v>
      </c>
      <c r="H35" s="10">
        <v>291</v>
      </c>
      <c r="I35" s="10">
        <v>32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323</v>
      </c>
      <c r="P35" s="4">
        <f t="shared" si="1"/>
        <v>0.19814241486068113</v>
      </c>
    </row>
    <row r="36" spans="1:16">
      <c r="A36">
        <v>105.2</v>
      </c>
      <c r="B36" t="s">
        <v>16</v>
      </c>
      <c r="C36" t="s">
        <v>14</v>
      </c>
      <c r="D36" s="4">
        <v>2</v>
      </c>
      <c r="E36" s="5">
        <v>10500000</v>
      </c>
      <c r="F36" s="14">
        <v>1900000</v>
      </c>
      <c r="G36" s="4">
        <f t="shared" si="0"/>
        <v>0.18095238095238095</v>
      </c>
      <c r="H36">
        <v>136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142</v>
      </c>
      <c r="P36" s="4">
        <f t="shared" si="1"/>
        <v>8.4507042253521125E-2</v>
      </c>
    </row>
    <row r="37" spans="1:16">
      <c r="A37">
        <v>28.2</v>
      </c>
      <c r="B37" t="s">
        <v>16</v>
      </c>
      <c r="C37" t="s">
        <v>15</v>
      </c>
      <c r="D37" s="4">
        <v>2</v>
      </c>
      <c r="E37" s="5">
        <v>8699999.9999999981</v>
      </c>
      <c r="F37" s="5">
        <v>1150000</v>
      </c>
      <c r="G37" s="4">
        <f t="shared" si="0"/>
        <v>0.13218390804597704</v>
      </c>
      <c r="H37">
        <v>24</v>
      </c>
      <c r="I37">
        <v>15</v>
      </c>
      <c r="J37">
        <v>4</v>
      </c>
      <c r="K37">
        <v>7</v>
      </c>
      <c r="L37">
        <v>34</v>
      </c>
      <c r="M37">
        <v>89</v>
      </c>
      <c r="N37">
        <v>0</v>
      </c>
      <c r="O37">
        <v>173</v>
      </c>
      <c r="P37" s="4">
        <f t="shared" si="1"/>
        <v>7.2254335260115603</v>
      </c>
    </row>
    <row r="38" spans="1:16">
      <c r="A38">
        <v>34.299999999999997</v>
      </c>
      <c r="B38" t="s">
        <v>16</v>
      </c>
      <c r="C38" t="s">
        <v>15</v>
      </c>
      <c r="D38" s="4">
        <v>2</v>
      </c>
      <c r="E38" s="5">
        <v>8850000</v>
      </c>
      <c r="F38" s="5">
        <v>1050000</v>
      </c>
      <c r="G38" s="4">
        <f t="shared" si="0"/>
        <v>0.11864406779661017</v>
      </c>
      <c r="H38">
        <v>8</v>
      </c>
      <c r="I38">
        <v>14</v>
      </c>
      <c r="J38">
        <v>16</v>
      </c>
      <c r="K38">
        <v>15</v>
      </c>
      <c r="L38">
        <v>36</v>
      </c>
      <c r="M38">
        <v>105</v>
      </c>
      <c r="N38">
        <v>0</v>
      </c>
      <c r="O38">
        <v>194</v>
      </c>
      <c r="P38" s="4">
        <f t="shared" si="1"/>
        <v>7.8350515463917523</v>
      </c>
    </row>
    <row r="39" spans="1:16">
      <c r="A39">
        <v>63.2</v>
      </c>
      <c r="B39" t="s">
        <v>16</v>
      </c>
      <c r="C39" t="s">
        <v>15</v>
      </c>
      <c r="D39" s="4">
        <v>2</v>
      </c>
      <c r="E39" s="5">
        <v>7500000</v>
      </c>
      <c r="F39" s="5">
        <v>500000</v>
      </c>
      <c r="G39" s="4">
        <f t="shared" si="0"/>
        <v>6.6666666666666666E-2</v>
      </c>
      <c r="H39">
        <v>22</v>
      </c>
      <c r="I39">
        <v>12</v>
      </c>
      <c r="J39">
        <v>3</v>
      </c>
      <c r="K39">
        <v>72</v>
      </c>
      <c r="L39">
        <v>136</v>
      </c>
      <c r="M39">
        <v>100</v>
      </c>
      <c r="N39">
        <v>0</v>
      </c>
      <c r="O39">
        <v>345</v>
      </c>
      <c r="P39" s="4">
        <f t="shared" si="1"/>
        <v>7.4086956521739129</v>
      </c>
    </row>
    <row r="40" spans="1:16">
      <c r="A40">
        <v>85.2</v>
      </c>
      <c r="B40" t="s">
        <v>16</v>
      </c>
      <c r="C40" t="s">
        <v>15</v>
      </c>
      <c r="D40" s="4">
        <v>2</v>
      </c>
      <c r="E40" s="12">
        <v>7300000</v>
      </c>
      <c r="F40" s="5">
        <v>1400000.0000000002</v>
      </c>
      <c r="G40" s="4">
        <f t="shared" si="0"/>
        <v>0.19178082191780826</v>
      </c>
      <c r="H40">
        <v>12</v>
      </c>
      <c r="I40">
        <v>17</v>
      </c>
      <c r="J40">
        <v>10</v>
      </c>
      <c r="K40">
        <v>42</v>
      </c>
      <c r="L40">
        <v>241</v>
      </c>
      <c r="M40">
        <v>21</v>
      </c>
      <c r="N40">
        <v>0</v>
      </c>
      <c r="O40">
        <v>343</v>
      </c>
      <c r="P40" s="4">
        <f t="shared" si="1"/>
        <v>7.1836734693877551</v>
      </c>
    </row>
    <row r="41" spans="1:16" s="6" customFormat="1">
      <c r="A41" s="6">
        <v>105.2</v>
      </c>
      <c r="B41" s="6" t="s">
        <v>16</v>
      </c>
      <c r="C41" s="6" t="s">
        <v>15</v>
      </c>
      <c r="D41" s="7">
        <v>2</v>
      </c>
      <c r="E41" s="8">
        <v>10500000</v>
      </c>
      <c r="F41" s="8">
        <v>750000</v>
      </c>
      <c r="G41" s="7">
        <f t="shared" si="0"/>
        <v>7.1428571428571425E-2</v>
      </c>
      <c r="H41" s="6">
        <v>13</v>
      </c>
      <c r="I41" s="6">
        <v>18</v>
      </c>
      <c r="J41" s="6">
        <v>17</v>
      </c>
      <c r="K41" s="6">
        <v>29</v>
      </c>
      <c r="L41" s="6">
        <v>50</v>
      </c>
      <c r="M41" s="6">
        <v>56</v>
      </c>
      <c r="N41" s="6">
        <v>37</v>
      </c>
      <c r="O41" s="6">
        <v>220</v>
      </c>
      <c r="P41" s="7">
        <f t="shared" si="1"/>
        <v>7.6454545454545455</v>
      </c>
    </row>
    <row r="42" spans="1:16">
      <c r="A42">
        <v>28</v>
      </c>
      <c r="B42" t="s">
        <v>13</v>
      </c>
      <c r="C42" t="s">
        <v>14</v>
      </c>
      <c r="D42" s="4">
        <v>3</v>
      </c>
      <c r="E42" s="5">
        <v>5750000</v>
      </c>
      <c r="F42" s="5">
        <v>1912500</v>
      </c>
      <c r="G42" s="4">
        <f t="shared" si="0"/>
        <v>0.33260869565217394</v>
      </c>
      <c r="H42">
        <v>231</v>
      </c>
      <c r="O42">
        <v>231</v>
      </c>
      <c r="P42" s="4">
        <f t="shared" si="1"/>
        <v>0</v>
      </c>
    </row>
    <row r="43" spans="1:16">
      <c r="A43">
        <v>34</v>
      </c>
      <c r="B43" t="s">
        <v>13</v>
      </c>
      <c r="C43" t="s">
        <v>14</v>
      </c>
      <c r="D43" s="4">
        <v>3</v>
      </c>
      <c r="E43" s="5">
        <v>6800000</v>
      </c>
      <c r="F43" s="5">
        <v>2962500</v>
      </c>
      <c r="G43" s="4">
        <f t="shared" si="0"/>
        <v>0.43566176470588236</v>
      </c>
      <c r="H43">
        <v>288</v>
      </c>
      <c r="O43">
        <v>288</v>
      </c>
      <c r="P43" s="4">
        <f t="shared" si="1"/>
        <v>0</v>
      </c>
    </row>
    <row r="44" spans="1:16">
      <c r="A44">
        <v>63</v>
      </c>
      <c r="B44" t="s">
        <v>13</v>
      </c>
      <c r="C44" t="s">
        <v>14</v>
      </c>
      <c r="D44" s="4">
        <v>3</v>
      </c>
      <c r="E44" s="5">
        <v>5300000</v>
      </c>
      <c r="F44" s="5">
        <v>1800000</v>
      </c>
      <c r="G44" s="4">
        <f t="shared" si="0"/>
        <v>0.33962264150943394</v>
      </c>
      <c r="H44">
        <v>262</v>
      </c>
      <c r="O44">
        <v>262</v>
      </c>
      <c r="P44" s="4">
        <f t="shared" si="1"/>
        <v>0</v>
      </c>
    </row>
    <row r="45" spans="1:16">
      <c r="A45">
        <v>85</v>
      </c>
      <c r="B45" t="s">
        <v>13</v>
      </c>
      <c r="C45" t="s">
        <v>14</v>
      </c>
      <c r="D45" s="4">
        <v>3</v>
      </c>
      <c r="E45" s="5">
        <v>4800000</v>
      </c>
      <c r="F45" s="5">
        <v>1737500</v>
      </c>
      <c r="G45" s="4">
        <f t="shared" si="0"/>
        <v>0.36197916666666669</v>
      </c>
      <c r="H45">
        <v>322</v>
      </c>
      <c r="O45">
        <v>322</v>
      </c>
      <c r="P45" s="4">
        <f t="shared" si="1"/>
        <v>0</v>
      </c>
    </row>
    <row r="46" spans="1:16">
      <c r="A46">
        <v>105</v>
      </c>
      <c r="B46" t="s">
        <v>13</v>
      </c>
      <c r="C46" t="s">
        <v>14</v>
      </c>
      <c r="D46" s="4">
        <v>3</v>
      </c>
      <c r="E46" s="5">
        <v>4500000</v>
      </c>
      <c r="F46" s="5">
        <v>1762500</v>
      </c>
      <c r="G46" s="4">
        <f t="shared" si="0"/>
        <v>0.39166666666666666</v>
      </c>
      <c r="H46" s="10">
        <v>246</v>
      </c>
      <c r="O46">
        <v>246</v>
      </c>
      <c r="P46" s="4">
        <f t="shared" si="1"/>
        <v>0</v>
      </c>
    </row>
    <row r="47" spans="1:16">
      <c r="A47">
        <v>28</v>
      </c>
      <c r="B47" t="s">
        <v>13</v>
      </c>
      <c r="C47" t="s">
        <v>15</v>
      </c>
      <c r="D47" s="4">
        <v>3</v>
      </c>
      <c r="E47" s="5">
        <v>5750000</v>
      </c>
      <c r="F47" s="5">
        <v>187500</v>
      </c>
      <c r="G47" s="4">
        <f t="shared" si="0"/>
        <v>3.2608695652173912E-2</v>
      </c>
      <c r="H47">
        <v>40</v>
      </c>
      <c r="I47">
        <v>70</v>
      </c>
      <c r="J47">
        <v>35</v>
      </c>
      <c r="K47">
        <v>50</v>
      </c>
      <c r="L47">
        <v>146</v>
      </c>
      <c r="M47">
        <v>75</v>
      </c>
      <c r="O47">
        <v>416</v>
      </c>
      <c r="P47" s="4">
        <f t="shared" si="1"/>
        <v>6.0048076923076925</v>
      </c>
    </row>
    <row r="48" spans="1:16">
      <c r="A48">
        <v>34</v>
      </c>
      <c r="B48" t="s">
        <v>13</v>
      </c>
      <c r="C48" t="s">
        <v>15</v>
      </c>
      <c r="D48" s="4">
        <v>3</v>
      </c>
      <c r="E48" s="5">
        <v>6800000</v>
      </c>
      <c r="F48" s="5">
        <v>1512500</v>
      </c>
      <c r="G48" s="4">
        <f t="shared" si="0"/>
        <v>0.22242647058823528</v>
      </c>
      <c r="H48">
        <v>12</v>
      </c>
      <c r="I48">
        <v>56</v>
      </c>
      <c r="J48">
        <v>38</v>
      </c>
      <c r="K48">
        <v>24</v>
      </c>
      <c r="L48">
        <v>70</v>
      </c>
      <c r="M48">
        <v>102</v>
      </c>
      <c r="N48">
        <v>6</v>
      </c>
      <c r="O48">
        <v>308</v>
      </c>
      <c r="P48" s="4">
        <f t="shared" si="1"/>
        <v>6.6883116883116882</v>
      </c>
    </row>
    <row r="49" spans="1:16">
      <c r="A49">
        <v>63</v>
      </c>
      <c r="B49" t="s">
        <v>13</v>
      </c>
      <c r="C49" t="s">
        <v>15</v>
      </c>
      <c r="D49" s="4">
        <v>3</v>
      </c>
      <c r="E49" s="5">
        <v>5300000</v>
      </c>
      <c r="F49" s="5">
        <v>437500</v>
      </c>
      <c r="G49" s="4">
        <f t="shared" si="0"/>
        <v>8.254716981132075E-2</v>
      </c>
      <c r="H49">
        <v>28</v>
      </c>
      <c r="I49">
        <v>66</v>
      </c>
      <c r="J49">
        <v>61</v>
      </c>
      <c r="K49">
        <v>126</v>
      </c>
      <c r="L49">
        <v>129</v>
      </c>
      <c r="M49">
        <v>28</v>
      </c>
      <c r="O49">
        <v>438</v>
      </c>
      <c r="P49" s="4">
        <f t="shared" si="1"/>
        <v>5.5799086757990866</v>
      </c>
    </row>
    <row r="50" spans="1:16">
      <c r="A50">
        <v>85</v>
      </c>
      <c r="B50" t="s">
        <v>13</v>
      </c>
      <c r="C50" t="s">
        <v>15</v>
      </c>
      <c r="D50" s="4">
        <v>3</v>
      </c>
      <c r="E50" s="5">
        <v>4800000</v>
      </c>
      <c r="F50" s="5">
        <v>600000</v>
      </c>
      <c r="G50" s="4">
        <f t="shared" si="0"/>
        <v>0.125</v>
      </c>
      <c r="H50">
        <v>20</v>
      </c>
      <c r="I50">
        <v>81</v>
      </c>
      <c r="J50">
        <v>58</v>
      </c>
      <c r="K50">
        <v>89</v>
      </c>
      <c r="L50">
        <v>175</v>
      </c>
      <c r="M50">
        <v>43</v>
      </c>
      <c r="N50">
        <v>10</v>
      </c>
      <c r="O50">
        <v>476</v>
      </c>
      <c r="P50" s="4">
        <f t="shared" si="1"/>
        <v>6.0462184873949578</v>
      </c>
    </row>
    <row r="51" spans="1:16">
      <c r="A51">
        <v>105</v>
      </c>
      <c r="B51" t="s">
        <v>13</v>
      </c>
      <c r="C51" t="s">
        <v>15</v>
      </c>
      <c r="D51" s="4">
        <v>3</v>
      </c>
      <c r="E51" s="5">
        <v>4500000</v>
      </c>
      <c r="F51" s="5">
        <v>562500</v>
      </c>
      <c r="G51" s="4">
        <f t="shared" si="0"/>
        <v>0.125</v>
      </c>
      <c r="H51">
        <v>8</v>
      </c>
      <c r="I51">
        <v>38</v>
      </c>
      <c r="J51">
        <v>23</v>
      </c>
      <c r="K51">
        <v>24</v>
      </c>
      <c r="L51">
        <v>43</v>
      </c>
      <c r="M51">
        <v>64</v>
      </c>
      <c r="N51">
        <v>45</v>
      </c>
      <c r="O51">
        <v>245</v>
      </c>
      <c r="P51" s="4">
        <f t="shared" si="1"/>
        <v>7.4938775510204083</v>
      </c>
    </row>
    <row r="52" spans="1:16">
      <c r="A52">
        <v>28.2</v>
      </c>
      <c r="B52" t="s">
        <v>16</v>
      </c>
      <c r="C52" t="s">
        <v>14</v>
      </c>
      <c r="D52" s="4">
        <v>3</v>
      </c>
      <c r="E52" s="5">
        <v>8350000</v>
      </c>
      <c r="F52" s="5">
        <v>3175000</v>
      </c>
      <c r="G52" s="4">
        <f t="shared" ref="G52:G101" si="2">F52/E52</f>
        <v>0.38023952095808383</v>
      </c>
      <c r="H52">
        <v>391</v>
      </c>
      <c r="O52">
        <v>391</v>
      </c>
      <c r="P52" s="4">
        <f t="shared" ref="P52:P101" si="3">(0*H52+2*I52+4*J52+K52*6+L52*8+M52*10+N52*12)/O52</f>
        <v>0</v>
      </c>
    </row>
    <row r="53" spans="1:16">
      <c r="A53">
        <v>34.299999999999997</v>
      </c>
      <c r="B53" t="s">
        <v>16</v>
      </c>
      <c r="C53" t="s">
        <v>14</v>
      </c>
      <c r="D53" s="4">
        <v>3</v>
      </c>
      <c r="E53" s="5">
        <v>13600000</v>
      </c>
      <c r="F53" s="5">
        <v>4912499.9999999991</v>
      </c>
      <c r="G53" s="4">
        <f t="shared" si="2"/>
        <v>0.36121323529411759</v>
      </c>
      <c r="H53">
        <v>358</v>
      </c>
      <c r="O53">
        <v>358</v>
      </c>
      <c r="P53" s="4">
        <f t="shared" si="3"/>
        <v>0</v>
      </c>
    </row>
    <row r="54" spans="1:16">
      <c r="A54">
        <v>63.2</v>
      </c>
      <c r="B54" t="s">
        <v>16</v>
      </c>
      <c r="C54" t="s">
        <v>14</v>
      </c>
      <c r="D54" s="4">
        <v>3</v>
      </c>
      <c r="E54" s="5">
        <v>7300000</v>
      </c>
      <c r="F54" s="5">
        <v>3662500</v>
      </c>
      <c r="G54" s="4">
        <f t="shared" si="2"/>
        <v>0.50171232876712324</v>
      </c>
      <c r="H54">
        <v>340</v>
      </c>
      <c r="O54">
        <v>340</v>
      </c>
      <c r="P54" s="4">
        <f t="shared" si="3"/>
        <v>0</v>
      </c>
    </row>
    <row r="55" spans="1:16" s="10" customFormat="1">
      <c r="A55">
        <v>85.2</v>
      </c>
      <c r="B55" t="s">
        <v>16</v>
      </c>
      <c r="C55" t="s">
        <v>14</v>
      </c>
      <c r="D55" s="4">
        <v>3</v>
      </c>
      <c r="E55" s="5">
        <v>6550000</v>
      </c>
      <c r="F55" s="5">
        <v>1562500</v>
      </c>
      <c r="G55" s="4">
        <f t="shared" si="2"/>
        <v>0.2385496183206107</v>
      </c>
      <c r="H55" s="10">
        <v>261</v>
      </c>
      <c r="O55">
        <v>261</v>
      </c>
      <c r="P55" s="4">
        <f t="shared" si="3"/>
        <v>0</v>
      </c>
    </row>
    <row r="56" spans="1:16">
      <c r="A56">
        <v>105.2</v>
      </c>
      <c r="B56" t="s">
        <v>16</v>
      </c>
      <c r="C56" t="s">
        <v>14</v>
      </c>
      <c r="D56" s="4">
        <v>3</v>
      </c>
      <c r="E56" s="5">
        <v>9050000.0000000019</v>
      </c>
      <c r="F56" s="5">
        <v>3750000</v>
      </c>
      <c r="G56" s="4">
        <f t="shared" si="2"/>
        <v>0.41436464088397784</v>
      </c>
      <c r="H56">
        <v>344</v>
      </c>
      <c r="O56">
        <v>344</v>
      </c>
      <c r="P56" s="4">
        <f t="shared" si="3"/>
        <v>0</v>
      </c>
    </row>
    <row r="57" spans="1:16">
      <c r="A57">
        <v>28.2</v>
      </c>
      <c r="B57" t="s">
        <v>16</v>
      </c>
      <c r="C57" t="s">
        <v>15</v>
      </c>
      <c r="D57" s="4">
        <v>3</v>
      </c>
      <c r="E57" s="5">
        <v>8350000</v>
      </c>
      <c r="F57" s="5">
        <v>425000</v>
      </c>
      <c r="G57" s="4">
        <f t="shared" si="2"/>
        <v>5.089820359281437E-2</v>
      </c>
      <c r="H57">
        <v>72</v>
      </c>
      <c r="I57">
        <v>144</v>
      </c>
      <c r="J57">
        <v>36</v>
      </c>
      <c r="K57">
        <v>98</v>
      </c>
      <c r="L57">
        <v>182</v>
      </c>
      <c r="M57">
        <v>235</v>
      </c>
      <c r="N57">
        <v>4</v>
      </c>
      <c r="O57">
        <v>771</v>
      </c>
      <c r="P57" s="4">
        <f t="shared" si="3"/>
        <v>6.3216601815823603</v>
      </c>
    </row>
    <row r="58" spans="1:16">
      <c r="A58">
        <v>34.299999999999997</v>
      </c>
      <c r="B58" t="s">
        <v>16</v>
      </c>
      <c r="C58" t="s">
        <v>15</v>
      </c>
      <c r="D58" s="4">
        <v>3</v>
      </c>
      <c r="E58" s="5">
        <v>13600000</v>
      </c>
      <c r="F58" s="5">
        <v>1200000</v>
      </c>
      <c r="G58" s="4">
        <f t="shared" si="2"/>
        <v>8.8235294117647065E-2</v>
      </c>
      <c r="H58">
        <v>14</v>
      </c>
      <c r="I58">
        <v>96</v>
      </c>
      <c r="J58">
        <v>62</v>
      </c>
      <c r="K58">
        <v>76</v>
      </c>
      <c r="L58">
        <v>75</v>
      </c>
      <c r="M58">
        <v>116</v>
      </c>
      <c r="N58">
        <v>108</v>
      </c>
      <c r="O58">
        <v>547</v>
      </c>
      <c r="P58" s="4">
        <f t="shared" si="3"/>
        <v>7.2248628884826323</v>
      </c>
    </row>
    <row r="59" spans="1:16">
      <c r="A59">
        <v>63.2</v>
      </c>
      <c r="B59" t="s">
        <v>16</v>
      </c>
      <c r="C59" t="s">
        <v>15</v>
      </c>
      <c r="D59" s="4">
        <v>3</v>
      </c>
      <c r="E59" s="5">
        <v>7300000</v>
      </c>
      <c r="F59" s="5">
        <v>1237500</v>
      </c>
      <c r="G59" s="4">
        <f t="shared" si="2"/>
        <v>0.16952054794520549</v>
      </c>
      <c r="H59">
        <v>20</v>
      </c>
      <c r="I59">
        <v>95</v>
      </c>
      <c r="J59">
        <v>54</v>
      </c>
      <c r="K59">
        <v>146</v>
      </c>
      <c r="L59">
        <v>75</v>
      </c>
      <c r="M59">
        <v>95</v>
      </c>
      <c r="N59">
        <v>51</v>
      </c>
      <c r="O59">
        <v>536</v>
      </c>
      <c r="P59" s="4">
        <f t="shared" si="3"/>
        <v>6.4253731343283578</v>
      </c>
    </row>
    <row r="60" spans="1:16">
      <c r="A60">
        <v>85.2</v>
      </c>
      <c r="B60" t="s">
        <v>16</v>
      </c>
      <c r="C60" t="s">
        <v>15</v>
      </c>
      <c r="D60" s="4">
        <v>3</v>
      </c>
      <c r="E60" s="5">
        <v>6550000</v>
      </c>
      <c r="F60" s="5">
        <v>175000</v>
      </c>
      <c r="G60" s="4">
        <f t="shared" si="2"/>
        <v>2.6717557251908396E-2</v>
      </c>
      <c r="H60">
        <v>11</v>
      </c>
      <c r="I60">
        <v>21</v>
      </c>
      <c r="J60">
        <v>17</v>
      </c>
      <c r="K60">
        <v>72</v>
      </c>
      <c r="L60">
        <v>120</v>
      </c>
      <c r="M60">
        <v>33</v>
      </c>
      <c r="O60">
        <v>274</v>
      </c>
      <c r="P60" s="4">
        <f t="shared" si="3"/>
        <v>6.6861313868613141</v>
      </c>
    </row>
    <row r="61" spans="1:16" s="6" customFormat="1">
      <c r="A61" s="6">
        <v>105.2</v>
      </c>
      <c r="B61" s="6" t="s">
        <v>16</v>
      </c>
      <c r="C61" s="6" t="s">
        <v>15</v>
      </c>
      <c r="D61" s="7">
        <v>3</v>
      </c>
      <c r="E61" s="8">
        <v>9050000.0000000019</v>
      </c>
      <c r="F61" s="8">
        <v>1075000</v>
      </c>
      <c r="G61" s="7">
        <f t="shared" si="2"/>
        <v>0.11878453038674031</v>
      </c>
      <c r="H61" s="6">
        <v>14</v>
      </c>
      <c r="I61" s="6">
        <v>58</v>
      </c>
      <c r="J61" s="6">
        <v>44</v>
      </c>
      <c r="K61" s="6">
        <v>38</v>
      </c>
      <c r="L61" s="6">
        <v>45</v>
      </c>
      <c r="M61" s="6">
        <v>101</v>
      </c>
      <c r="N61" s="6">
        <v>43</v>
      </c>
      <c r="O61" s="6">
        <v>343</v>
      </c>
      <c r="P61" s="7">
        <f t="shared" si="3"/>
        <v>7.0145772594752183</v>
      </c>
    </row>
    <row r="62" spans="1:16">
      <c r="A62">
        <v>28</v>
      </c>
      <c r="B62" t="s">
        <v>13</v>
      </c>
      <c r="C62" t="s">
        <v>14</v>
      </c>
      <c r="D62" s="4">
        <v>4</v>
      </c>
      <c r="E62" s="5">
        <v>6450000</v>
      </c>
      <c r="F62" s="5">
        <v>3100000</v>
      </c>
      <c r="G62" s="4">
        <f t="shared" si="2"/>
        <v>0.48062015503875971</v>
      </c>
      <c r="H62">
        <v>269</v>
      </c>
      <c r="O62">
        <v>269</v>
      </c>
      <c r="P62" s="4">
        <f t="shared" si="3"/>
        <v>0</v>
      </c>
    </row>
    <row r="63" spans="1:16">
      <c r="A63">
        <v>34</v>
      </c>
      <c r="B63" t="s">
        <v>13</v>
      </c>
      <c r="C63" t="s">
        <v>14</v>
      </c>
      <c r="D63" s="4">
        <v>4</v>
      </c>
      <c r="E63" s="5">
        <v>5900000</v>
      </c>
      <c r="F63" s="5">
        <v>3100000</v>
      </c>
      <c r="G63" s="4">
        <f t="shared" si="2"/>
        <v>0.52542372881355937</v>
      </c>
      <c r="H63">
        <v>159</v>
      </c>
      <c r="O63">
        <v>159</v>
      </c>
      <c r="P63" s="4">
        <f t="shared" si="3"/>
        <v>0</v>
      </c>
    </row>
    <row r="64" spans="1:16">
      <c r="A64">
        <v>63</v>
      </c>
      <c r="B64" t="s">
        <v>13</v>
      </c>
      <c r="C64" t="s">
        <v>14</v>
      </c>
      <c r="D64" s="4">
        <v>4</v>
      </c>
      <c r="E64" s="5">
        <v>5650000</v>
      </c>
      <c r="F64" s="5">
        <v>1350000</v>
      </c>
      <c r="G64" s="4">
        <f t="shared" si="2"/>
        <v>0.23893805309734514</v>
      </c>
      <c r="H64">
        <v>64</v>
      </c>
      <c r="O64">
        <v>64</v>
      </c>
      <c r="P64" s="4">
        <f t="shared" si="3"/>
        <v>0</v>
      </c>
    </row>
    <row r="65" spans="1:16">
      <c r="A65">
        <v>85</v>
      </c>
      <c r="B65" t="s">
        <v>13</v>
      </c>
      <c r="C65" t="s">
        <v>14</v>
      </c>
      <c r="D65" s="4">
        <v>4</v>
      </c>
      <c r="E65" s="5">
        <v>7000000</v>
      </c>
      <c r="F65" s="5">
        <v>1050000</v>
      </c>
      <c r="G65" s="4">
        <f t="shared" si="2"/>
        <v>0.15</v>
      </c>
      <c r="H65">
        <v>208</v>
      </c>
      <c r="I65">
        <v>28</v>
      </c>
      <c r="O65">
        <v>236</v>
      </c>
      <c r="P65" s="4">
        <f t="shared" si="3"/>
        <v>0.23728813559322035</v>
      </c>
    </row>
    <row r="66" spans="1:16">
      <c r="A66">
        <v>105</v>
      </c>
      <c r="B66" t="s">
        <v>13</v>
      </c>
      <c r="C66" t="s">
        <v>14</v>
      </c>
      <c r="D66" s="4">
        <v>4</v>
      </c>
      <c r="E66" s="5">
        <v>6450000</v>
      </c>
      <c r="F66" s="5">
        <v>2725000</v>
      </c>
      <c r="G66" s="4">
        <f t="shared" si="2"/>
        <v>0.42248062015503873</v>
      </c>
      <c r="H66">
        <v>247</v>
      </c>
      <c r="O66">
        <v>247</v>
      </c>
      <c r="P66" s="4">
        <f t="shared" si="3"/>
        <v>0</v>
      </c>
    </row>
    <row r="67" spans="1:16">
      <c r="A67">
        <v>28</v>
      </c>
      <c r="B67" t="s">
        <v>13</v>
      </c>
      <c r="C67" t="s">
        <v>15</v>
      </c>
      <c r="D67" s="4">
        <v>4</v>
      </c>
      <c r="E67" s="5">
        <v>6450000</v>
      </c>
      <c r="F67" s="5">
        <v>900000</v>
      </c>
      <c r="G67" s="4">
        <f t="shared" si="2"/>
        <v>0.13953488372093023</v>
      </c>
      <c r="H67">
        <v>9</v>
      </c>
      <c r="I67">
        <v>34</v>
      </c>
      <c r="J67">
        <v>68</v>
      </c>
      <c r="K67">
        <v>144</v>
      </c>
      <c r="L67">
        <v>161</v>
      </c>
      <c r="M67">
        <v>10</v>
      </c>
      <c r="O67">
        <v>426</v>
      </c>
      <c r="P67" s="4">
        <f t="shared" si="3"/>
        <v>6.084507042253521</v>
      </c>
    </row>
    <row r="68" spans="1:16">
      <c r="A68">
        <v>34</v>
      </c>
      <c r="B68" t="s">
        <v>13</v>
      </c>
      <c r="C68" t="s">
        <v>15</v>
      </c>
      <c r="D68" s="4">
        <v>4</v>
      </c>
      <c r="E68" s="5">
        <v>5900000</v>
      </c>
      <c r="F68" s="5">
        <v>312500</v>
      </c>
      <c r="G68" s="4">
        <f t="shared" si="2"/>
        <v>5.2966101694915252E-2</v>
      </c>
      <c r="H68">
        <v>0</v>
      </c>
      <c r="I68">
        <v>3</v>
      </c>
      <c r="J68">
        <v>10</v>
      </c>
      <c r="K68">
        <v>23</v>
      </c>
      <c r="L68">
        <v>30</v>
      </c>
      <c r="M68">
        <v>65</v>
      </c>
      <c r="N68">
        <v>56</v>
      </c>
      <c r="O68">
        <v>187</v>
      </c>
      <c r="P68" s="4">
        <f t="shared" si="3"/>
        <v>9.3368983957219243</v>
      </c>
    </row>
    <row r="69" spans="1:16">
      <c r="A69">
        <v>63</v>
      </c>
      <c r="B69" t="s">
        <v>13</v>
      </c>
      <c r="C69" t="s">
        <v>15</v>
      </c>
      <c r="D69" s="4">
        <v>4</v>
      </c>
      <c r="E69" s="5">
        <v>5650000</v>
      </c>
      <c r="F69" s="5">
        <v>2612500</v>
      </c>
      <c r="G69" s="4">
        <f t="shared" si="2"/>
        <v>0.46238938053097345</v>
      </c>
      <c r="H69">
        <v>44</v>
      </c>
      <c r="I69">
        <v>66</v>
      </c>
      <c r="J69">
        <v>4</v>
      </c>
      <c r="O69">
        <v>114</v>
      </c>
      <c r="P69" s="4">
        <f t="shared" si="3"/>
        <v>1.2982456140350878</v>
      </c>
    </row>
    <row r="70" spans="1:16">
      <c r="A70">
        <v>85</v>
      </c>
      <c r="B70" t="s">
        <v>13</v>
      </c>
      <c r="C70" t="s">
        <v>15</v>
      </c>
      <c r="D70" s="4">
        <v>4</v>
      </c>
      <c r="E70" s="5">
        <v>7000000</v>
      </c>
      <c r="F70" s="5">
        <v>787500</v>
      </c>
      <c r="G70" s="4">
        <f t="shared" si="2"/>
        <v>0.1125</v>
      </c>
      <c r="H70">
        <v>31</v>
      </c>
      <c r="I70">
        <v>31</v>
      </c>
      <c r="J70">
        <v>112</v>
      </c>
      <c r="K70">
        <v>351</v>
      </c>
      <c r="L70">
        <v>105</v>
      </c>
      <c r="M70">
        <v>6</v>
      </c>
      <c r="O70">
        <v>636</v>
      </c>
      <c r="P70" s="4">
        <f t="shared" si="3"/>
        <v>5.5283018867924527</v>
      </c>
    </row>
    <row r="71" spans="1:16">
      <c r="A71">
        <v>105</v>
      </c>
      <c r="B71" t="s">
        <v>13</v>
      </c>
      <c r="C71" t="s">
        <v>15</v>
      </c>
      <c r="D71" s="4">
        <v>4</v>
      </c>
      <c r="E71" s="5">
        <v>6450000</v>
      </c>
      <c r="F71" s="5">
        <v>1125000</v>
      </c>
      <c r="G71" s="4">
        <f t="shared" si="2"/>
        <v>0.1744186046511628</v>
      </c>
      <c r="H71">
        <v>5</v>
      </c>
      <c r="I71">
        <v>32</v>
      </c>
      <c r="J71">
        <v>17</v>
      </c>
      <c r="K71">
        <v>17</v>
      </c>
      <c r="L71">
        <v>98</v>
      </c>
      <c r="M71">
        <v>51</v>
      </c>
      <c r="O71">
        <v>220</v>
      </c>
      <c r="P71" s="4">
        <f t="shared" si="3"/>
        <v>6.9454545454545453</v>
      </c>
    </row>
    <row r="72" spans="1:16">
      <c r="A72">
        <v>28.2</v>
      </c>
      <c r="B72" t="s">
        <v>16</v>
      </c>
      <c r="C72" t="s">
        <v>14</v>
      </c>
      <c r="D72" s="4">
        <v>4</v>
      </c>
      <c r="E72" s="5">
        <v>5100000</v>
      </c>
      <c r="F72" s="5">
        <v>3050000</v>
      </c>
      <c r="G72" s="4">
        <f t="shared" si="2"/>
        <v>0.59803921568627449</v>
      </c>
      <c r="H72">
        <v>262</v>
      </c>
      <c r="O72">
        <v>262</v>
      </c>
      <c r="P72" s="4">
        <f t="shared" si="3"/>
        <v>0</v>
      </c>
    </row>
    <row r="73" spans="1:16">
      <c r="A73">
        <v>34.299999999999997</v>
      </c>
      <c r="B73" t="s">
        <v>16</v>
      </c>
      <c r="C73" t="s">
        <v>14</v>
      </c>
      <c r="D73" s="4">
        <v>4</v>
      </c>
      <c r="E73" s="5">
        <v>5050000</v>
      </c>
      <c r="F73" s="5">
        <v>3475000</v>
      </c>
      <c r="G73" s="4">
        <f t="shared" si="2"/>
        <v>0.68811881188118806</v>
      </c>
      <c r="H73">
        <v>241</v>
      </c>
      <c r="O73">
        <v>241</v>
      </c>
      <c r="P73" s="4">
        <f t="shared" si="3"/>
        <v>0</v>
      </c>
    </row>
    <row r="74" spans="1:16">
      <c r="A74">
        <v>63.2</v>
      </c>
      <c r="B74" t="s">
        <v>16</v>
      </c>
      <c r="C74" t="s">
        <v>14</v>
      </c>
      <c r="D74" s="4">
        <v>4</v>
      </c>
      <c r="E74" s="5">
        <v>6750000</v>
      </c>
      <c r="F74" s="5">
        <v>1300000</v>
      </c>
      <c r="G74" s="4">
        <f t="shared" si="2"/>
        <v>0.19259259259259259</v>
      </c>
      <c r="H74">
        <v>250</v>
      </c>
      <c r="O74">
        <v>250</v>
      </c>
      <c r="P74" s="4">
        <f t="shared" si="3"/>
        <v>0</v>
      </c>
    </row>
    <row r="75" spans="1:16" s="10" customFormat="1">
      <c r="A75">
        <v>85.2</v>
      </c>
      <c r="B75" t="s">
        <v>16</v>
      </c>
      <c r="C75" t="s">
        <v>14</v>
      </c>
      <c r="D75" s="4">
        <v>4</v>
      </c>
      <c r="E75" s="5">
        <v>4650000.0000000009</v>
      </c>
      <c r="F75" s="5">
        <v>1375000</v>
      </c>
      <c r="G75" s="4">
        <f t="shared" si="2"/>
        <v>0.29569892473118276</v>
      </c>
      <c r="H75" s="10">
        <v>267</v>
      </c>
      <c r="O75">
        <v>267</v>
      </c>
      <c r="P75" s="4">
        <f t="shared" si="3"/>
        <v>0</v>
      </c>
    </row>
    <row r="76" spans="1:16">
      <c r="A76">
        <v>105.2</v>
      </c>
      <c r="B76" t="s">
        <v>16</v>
      </c>
      <c r="C76" t="s">
        <v>14</v>
      </c>
      <c r="D76" s="4">
        <v>4</v>
      </c>
      <c r="E76" s="5">
        <v>7200000</v>
      </c>
      <c r="F76" s="5">
        <v>2250000</v>
      </c>
      <c r="G76" s="4">
        <f t="shared" si="2"/>
        <v>0.3125</v>
      </c>
      <c r="H76">
        <v>269</v>
      </c>
      <c r="O76">
        <v>269</v>
      </c>
      <c r="P76" s="4">
        <f t="shared" si="3"/>
        <v>0</v>
      </c>
    </row>
    <row r="77" spans="1:16">
      <c r="A77">
        <v>28.2</v>
      </c>
      <c r="B77" t="s">
        <v>16</v>
      </c>
      <c r="C77" t="s">
        <v>15</v>
      </c>
      <c r="D77" s="4">
        <v>4</v>
      </c>
      <c r="E77" s="5">
        <v>5100000</v>
      </c>
      <c r="F77" s="5">
        <v>875000</v>
      </c>
      <c r="G77" s="4">
        <f t="shared" si="2"/>
        <v>0.17156862745098039</v>
      </c>
      <c r="H77">
        <v>6</v>
      </c>
      <c r="I77">
        <v>39</v>
      </c>
      <c r="J77">
        <v>29</v>
      </c>
      <c r="K77">
        <v>119</v>
      </c>
      <c r="L77">
        <v>266</v>
      </c>
      <c r="M77">
        <v>81</v>
      </c>
      <c r="O77">
        <v>540</v>
      </c>
      <c r="P77" s="4">
        <f t="shared" si="3"/>
        <v>7.1222222222222218</v>
      </c>
    </row>
    <row r="78" spans="1:16">
      <c r="A78">
        <v>34.299999999999997</v>
      </c>
      <c r="B78" t="s">
        <v>16</v>
      </c>
      <c r="C78" t="s">
        <v>15</v>
      </c>
      <c r="D78" s="4">
        <v>4</v>
      </c>
      <c r="E78" s="5">
        <v>5050000</v>
      </c>
      <c r="F78" s="5">
        <v>1137500</v>
      </c>
      <c r="G78" s="4">
        <f t="shared" si="2"/>
        <v>0.22524752475247525</v>
      </c>
      <c r="H78">
        <v>8</v>
      </c>
      <c r="I78">
        <v>8</v>
      </c>
      <c r="J78">
        <v>16</v>
      </c>
      <c r="K78">
        <v>32</v>
      </c>
      <c r="L78">
        <v>53</v>
      </c>
      <c r="M78">
        <v>110</v>
      </c>
      <c r="N78">
        <v>46</v>
      </c>
      <c r="O78">
        <v>273</v>
      </c>
      <c r="P78" s="4">
        <f t="shared" si="3"/>
        <v>8.6007326007326004</v>
      </c>
    </row>
    <row r="79" spans="1:16">
      <c r="A79">
        <v>63.2</v>
      </c>
      <c r="B79" t="s">
        <v>16</v>
      </c>
      <c r="C79" t="s">
        <v>15</v>
      </c>
      <c r="D79" s="4">
        <v>4</v>
      </c>
      <c r="E79" s="5">
        <v>6750000</v>
      </c>
      <c r="F79" s="5">
        <v>875000</v>
      </c>
      <c r="G79" s="4">
        <f t="shared" si="2"/>
        <v>0.12962962962962962</v>
      </c>
      <c r="H79">
        <v>19</v>
      </c>
      <c r="I79">
        <v>55</v>
      </c>
      <c r="J79">
        <v>44</v>
      </c>
      <c r="K79">
        <v>51</v>
      </c>
      <c r="L79">
        <v>118</v>
      </c>
      <c r="M79">
        <v>103</v>
      </c>
      <c r="N79">
        <v>88</v>
      </c>
      <c r="O79">
        <v>478</v>
      </c>
      <c r="P79" s="4">
        <f t="shared" si="3"/>
        <v>7.5774058577405858</v>
      </c>
    </row>
    <row r="80" spans="1:16">
      <c r="A80">
        <v>85.2</v>
      </c>
      <c r="B80" t="s">
        <v>16</v>
      </c>
      <c r="C80" t="s">
        <v>15</v>
      </c>
      <c r="D80" s="4">
        <v>4</v>
      </c>
      <c r="E80" s="5">
        <v>4650000.0000000009</v>
      </c>
      <c r="F80" s="5">
        <v>737500</v>
      </c>
      <c r="G80" s="4">
        <f t="shared" si="2"/>
        <v>0.15860215053763438</v>
      </c>
      <c r="H80">
        <v>5</v>
      </c>
      <c r="I80">
        <v>21</v>
      </c>
      <c r="J80">
        <v>64</v>
      </c>
      <c r="K80">
        <v>300</v>
      </c>
      <c r="L80">
        <v>87</v>
      </c>
      <c r="O80">
        <v>477</v>
      </c>
      <c r="P80" s="4">
        <f t="shared" si="3"/>
        <v>5.8574423480083855</v>
      </c>
    </row>
    <row r="81" spans="1:16" s="6" customFormat="1">
      <c r="A81" s="6">
        <v>105.2</v>
      </c>
      <c r="B81" s="6" t="s">
        <v>16</v>
      </c>
      <c r="C81" s="6" t="s">
        <v>15</v>
      </c>
      <c r="D81" s="7">
        <v>4</v>
      </c>
      <c r="E81" s="8">
        <v>7200000</v>
      </c>
      <c r="F81" s="8">
        <v>1937500</v>
      </c>
      <c r="G81" s="7">
        <f t="shared" si="2"/>
        <v>0.26909722222222221</v>
      </c>
      <c r="H81" s="6">
        <v>2</v>
      </c>
      <c r="I81" s="6">
        <v>25</v>
      </c>
      <c r="J81" s="6">
        <v>71</v>
      </c>
      <c r="K81" s="6">
        <v>109</v>
      </c>
      <c r="L81" s="6">
        <v>32</v>
      </c>
      <c r="M81" s="6">
        <v>37</v>
      </c>
      <c r="N81" s="6">
        <v>43</v>
      </c>
      <c r="O81" s="6">
        <v>319</v>
      </c>
      <c r="P81" s="7">
        <f t="shared" si="3"/>
        <v>6.677115987460815</v>
      </c>
    </row>
    <row r="82" spans="1:16">
      <c r="A82">
        <v>28</v>
      </c>
      <c r="B82" t="s">
        <v>13</v>
      </c>
      <c r="C82" t="s">
        <v>14</v>
      </c>
      <c r="D82" s="4">
        <v>5</v>
      </c>
      <c r="E82" s="5">
        <v>8449999.9999999981</v>
      </c>
      <c r="F82" s="5">
        <v>1600000</v>
      </c>
      <c r="G82" s="4">
        <f t="shared" si="2"/>
        <v>0.18934911242603555</v>
      </c>
      <c r="H82" s="9">
        <v>138</v>
      </c>
      <c r="I82" s="9">
        <v>65</v>
      </c>
      <c r="O82">
        <f>SUM(H82:N82)</f>
        <v>203</v>
      </c>
      <c r="P82" s="4">
        <f t="shared" si="3"/>
        <v>0.64039408866995073</v>
      </c>
    </row>
    <row r="83" spans="1:16">
      <c r="A83">
        <v>34</v>
      </c>
      <c r="B83" t="s">
        <v>13</v>
      </c>
      <c r="C83" t="s">
        <v>14</v>
      </c>
      <c r="D83" s="4">
        <v>5</v>
      </c>
      <c r="E83" s="5">
        <v>8500000</v>
      </c>
      <c r="F83" s="5">
        <v>1775000</v>
      </c>
      <c r="G83" s="4">
        <f t="shared" si="2"/>
        <v>0.20882352941176471</v>
      </c>
      <c r="H83" s="9">
        <v>255</v>
      </c>
      <c r="I83" s="9">
        <v>23</v>
      </c>
      <c r="O83">
        <f t="shared" ref="O83:O101" si="4">SUM(H83:N83)</f>
        <v>278</v>
      </c>
      <c r="P83" s="4">
        <f t="shared" si="3"/>
        <v>0.16546762589928057</v>
      </c>
    </row>
    <row r="84" spans="1:16">
      <c r="A84">
        <v>63</v>
      </c>
      <c r="B84" t="s">
        <v>13</v>
      </c>
      <c r="C84" t="s">
        <v>14</v>
      </c>
      <c r="D84" s="4">
        <v>5</v>
      </c>
      <c r="E84" s="5">
        <v>7900000</v>
      </c>
      <c r="F84" s="5">
        <v>2575000</v>
      </c>
      <c r="G84" s="4">
        <f t="shared" si="2"/>
        <v>0.32594936708860761</v>
      </c>
      <c r="H84">
        <v>222</v>
      </c>
      <c r="O84">
        <f t="shared" si="4"/>
        <v>222</v>
      </c>
      <c r="P84" s="4">
        <f t="shared" si="3"/>
        <v>0</v>
      </c>
    </row>
    <row r="85" spans="1:16">
      <c r="A85">
        <v>85</v>
      </c>
      <c r="B85" t="s">
        <v>13</v>
      </c>
      <c r="C85" t="s">
        <v>14</v>
      </c>
      <c r="D85" s="4">
        <v>5</v>
      </c>
      <c r="E85" s="5">
        <v>7000000</v>
      </c>
      <c r="F85" s="5">
        <v>1900000</v>
      </c>
      <c r="G85" s="4">
        <f t="shared" si="2"/>
        <v>0.27142857142857141</v>
      </c>
      <c r="H85">
        <v>226</v>
      </c>
      <c r="O85">
        <f t="shared" si="4"/>
        <v>226</v>
      </c>
      <c r="P85" s="4">
        <f t="shared" si="3"/>
        <v>0</v>
      </c>
    </row>
    <row r="86" spans="1:16">
      <c r="A86">
        <v>105</v>
      </c>
      <c r="B86" t="s">
        <v>13</v>
      </c>
      <c r="C86" t="s">
        <v>14</v>
      </c>
      <c r="D86" s="4">
        <v>5</v>
      </c>
      <c r="E86" s="5">
        <v>4900000.0000000009</v>
      </c>
      <c r="F86" s="5">
        <v>1100000.0000000002</v>
      </c>
      <c r="G86" s="4">
        <f t="shared" si="2"/>
        <v>0.22448979591836735</v>
      </c>
      <c r="H86">
        <v>193</v>
      </c>
      <c r="I86">
        <v>12</v>
      </c>
      <c r="O86">
        <f t="shared" si="4"/>
        <v>205</v>
      </c>
      <c r="P86" s="4">
        <f t="shared" si="3"/>
        <v>0.11707317073170732</v>
      </c>
    </row>
    <row r="87" spans="1:16">
      <c r="A87">
        <v>28</v>
      </c>
      <c r="B87" t="s">
        <v>13</v>
      </c>
      <c r="C87" t="s">
        <v>15</v>
      </c>
      <c r="D87" s="4">
        <v>5</v>
      </c>
      <c r="E87" s="5">
        <v>8450000</v>
      </c>
      <c r="F87" s="5">
        <v>1100000.0000000002</v>
      </c>
      <c r="G87" s="4">
        <f t="shared" si="2"/>
        <v>0.13017751479289943</v>
      </c>
      <c r="H87">
        <v>117</v>
      </c>
      <c r="I87">
        <v>100</v>
      </c>
      <c r="J87">
        <v>110</v>
      </c>
      <c r="K87">
        <v>70</v>
      </c>
      <c r="L87">
        <v>21</v>
      </c>
      <c r="M87">
        <v>1</v>
      </c>
      <c r="O87">
        <f t="shared" si="4"/>
        <v>419</v>
      </c>
      <c r="P87" s="4">
        <f t="shared" si="3"/>
        <v>2.9546539379474939</v>
      </c>
    </row>
    <row r="88" spans="1:16">
      <c r="A88">
        <v>34</v>
      </c>
      <c r="B88" t="s">
        <v>13</v>
      </c>
      <c r="C88" t="s">
        <v>15</v>
      </c>
      <c r="D88" s="4">
        <v>5</v>
      </c>
      <c r="E88" s="5">
        <v>8500000</v>
      </c>
      <c r="F88" s="5">
        <v>206250</v>
      </c>
      <c r="G88" s="4">
        <f t="shared" si="2"/>
        <v>2.4264705882352942E-2</v>
      </c>
      <c r="H88">
        <v>23</v>
      </c>
      <c r="I88">
        <v>31</v>
      </c>
      <c r="J88">
        <v>30</v>
      </c>
      <c r="K88">
        <v>50</v>
      </c>
      <c r="L88">
        <v>28</v>
      </c>
      <c r="M88">
        <v>46</v>
      </c>
      <c r="N88">
        <v>13</v>
      </c>
      <c r="O88">
        <f t="shared" si="4"/>
        <v>221</v>
      </c>
      <c r="P88" s="4">
        <f t="shared" si="3"/>
        <v>5.9819004524886878</v>
      </c>
    </row>
    <row r="89" spans="1:16">
      <c r="A89">
        <v>63</v>
      </c>
      <c r="B89" t="s">
        <v>13</v>
      </c>
      <c r="C89" t="s">
        <v>15</v>
      </c>
      <c r="D89" s="4">
        <v>5</v>
      </c>
      <c r="E89" s="5">
        <v>7900000</v>
      </c>
      <c r="F89" s="5">
        <v>268750</v>
      </c>
      <c r="G89" s="4">
        <f t="shared" si="2"/>
        <v>3.4018987341772153E-2</v>
      </c>
      <c r="H89">
        <v>90</v>
      </c>
      <c r="I89">
        <v>63</v>
      </c>
      <c r="J89">
        <v>63</v>
      </c>
      <c r="K89">
        <v>26</v>
      </c>
      <c r="L89">
        <v>1</v>
      </c>
      <c r="O89">
        <f t="shared" si="4"/>
        <v>243</v>
      </c>
      <c r="P89" s="4">
        <f t="shared" si="3"/>
        <v>2.2304526748971192</v>
      </c>
    </row>
    <row r="90" spans="1:16">
      <c r="A90">
        <v>85</v>
      </c>
      <c r="B90" t="s">
        <v>13</v>
      </c>
      <c r="C90" t="s">
        <v>15</v>
      </c>
      <c r="D90" s="4">
        <v>5</v>
      </c>
      <c r="E90" s="5">
        <v>7000000</v>
      </c>
      <c r="F90" s="5">
        <v>618750</v>
      </c>
      <c r="G90" s="4">
        <f t="shared" si="2"/>
        <v>8.8392857142857148E-2</v>
      </c>
      <c r="H90">
        <v>93</v>
      </c>
      <c r="I90">
        <v>95</v>
      </c>
      <c r="J90">
        <v>138</v>
      </c>
      <c r="K90">
        <v>208</v>
      </c>
      <c r="L90">
        <v>204</v>
      </c>
      <c r="M90">
        <v>30</v>
      </c>
      <c r="N90">
        <v>9</v>
      </c>
      <c r="O90">
        <f t="shared" si="4"/>
        <v>777</v>
      </c>
      <c r="P90" s="4">
        <f t="shared" si="3"/>
        <v>5.1866151866151871</v>
      </c>
    </row>
    <row r="91" spans="1:16">
      <c r="A91">
        <v>105</v>
      </c>
      <c r="B91" t="s">
        <v>13</v>
      </c>
      <c r="C91" t="s">
        <v>15</v>
      </c>
      <c r="D91" s="4">
        <v>5</v>
      </c>
      <c r="E91" s="5">
        <v>4900000</v>
      </c>
      <c r="F91" s="5">
        <v>481250</v>
      </c>
      <c r="G91" s="4">
        <f t="shared" si="2"/>
        <v>9.8214285714285712E-2</v>
      </c>
      <c r="H91">
        <v>39</v>
      </c>
      <c r="I91">
        <v>31</v>
      </c>
      <c r="J91">
        <v>55</v>
      </c>
      <c r="K91">
        <v>90</v>
      </c>
      <c r="L91">
        <v>66</v>
      </c>
      <c r="M91">
        <v>1</v>
      </c>
      <c r="O91">
        <f t="shared" si="4"/>
        <v>282</v>
      </c>
      <c r="P91" s="4">
        <f t="shared" si="3"/>
        <v>4.8226950354609928</v>
      </c>
    </row>
    <row r="92" spans="1:16">
      <c r="A92">
        <v>28.2</v>
      </c>
      <c r="B92" t="s">
        <v>16</v>
      </c>
      <c r="C92" t="s">
        <v>14</v>
      </c>
      <c r="D92" s="4">
        <v>5</v>
      </c>
      <c r="E92" s="5">
        <v>8250000</v>
      </c>
      <c r="F92" s="5">
        <v>2375000</v>
      </c>
      <c r="G92" s="4">
        <f t="shared" si="2"/>
        <v>0.2878787878787879</v>
      </c>
      <c r="H92">
        <v>199</v>
      </c>
      <c r="O92">
        <f t="shared" si="4"/>
        <v>199</v>
      </c>
      <c r="P92" s="4">
        <f t="shared" si="3"/>
        <v>0</v>
      </c>
    </row>
    <row r="93" spans="1:16">
      <c r="A93">
        <v>34.299999999999997</v>
      </c>
      <c r="B93" t="s">
        <v>16</v>
      </c>
      <c r="C93" t="s">
        <v>14</v>
      </c>
      <c r="D93" s="4">
        <v>5</v>
      </c>
      <c r="E93" s="5">
        <v>7700000</v>
      </c>
      <c r="F93" s="5">
        <v>1600000</v>
      </c>
      <c r="G93" s="4">
        <f t="shared" si="2"/>
        <v>0.20779220779220781</v>
      </c>
      <c r="H93">
        <v>254</v>
      </c>
      <c r="I93">
        <v>29</v>
      </c>
      <c r="O93">
        <f t="shared" si="4"/>
        <v>283</v>
      </c>
      <c r="P93" s="4">
        <f t="shared" si="3"/>
        <v>0.20494699646643111</v>
      </c>
    </row>
    <row r="94" spans="1:16">
      <c r="A94">
        <v>63.2</v>
      </c>
      <c r="B94" t="s">
        <v>16</v>
      </c>
      <c r="C94" t="s">
        <v>14</v>
      </c>
      <c r="D94" s="4">
        <v>5</v>
      </c>
      <c r="E94" s="5">
        <v>8750000</v>
      </c>
      <c r="F94" s="5">
        <v>1325000</v>
      </c>
      <c r="G94" s="4">
        <f t="shared" si="2"/>
        <v>0.15142857142857144</v>
      </c>
      <c r="H94">
        <v>143</v>
      </c>
      <c r="I94">
        <v>37</v>
      </c>
      <c r="O94">
        <f>SUM(H94:N94)</f>
        <v>180</v>
      </c>
      <c r="P94" s="4">
        <f>(0*H94+2*I94+4*J94+K94*6+L94*8+M94*10+N94*12)/O94</f>
        <v>0.41111111111111109</v>
      </c>
    </row>
    <row r="95" spans="1:16" s="10" customFormat="1">
      <c r="A95">
        <v>85.2</v>
      </c>
      <c r="B95" t="s">
        <v>16</v>
      </c>
      <c r="C95" t="s">
        <v>14</v>
      </c>
      <c r="D95" s="4">
        <v>5</v>
      </c>
      <c r="E95" s="5">
        <v>6200000</v>
      </c>
      <c r="F95" s="5">
        <v>1450000</v>
      </c>
      <c r="G95" s="4">
        <f t="shared" si="2"/>
        <v>0.23387096774193547</v>
      </c>
      <c r="H95" s="10">
        <v>125</v>
      </c>
      <c r="O95">
        <f t="shared" si="4"/>
        <v>125</v>
      </c>
      <c r="P95" s="4">
        <f t="shared" si="3"/>
        <v>0</v>
      </c>
    </row>
    <row r="96" spans="1:16">
      <c r="A96">
        <v>105.2</v>
      </c>
      <c r="B96" t="s">
        <v>16</v>
      </c>
      <c r="C96" t="s">
        <v>14</v>
      </c>
      <c r="D96" s="4">
        <v>5</v>
      </c>
      <c r="E96" s="5">
        <v>11200000</v>
      </c>
      <c r="F96" s="5">
        <v>1700000</v>
      </c>
      <c r="G96" s="4">
        <f t="shared" si="2"/>
        <v>0.15178571428571427</v>
      </c>
      <c r="H96">
        <v>306</v>
      </c>
      <c r="O96">
        <f t="shared" si="4"/>
        <v>306</v>
      </c>
      <c r="P96" s="4">
        <f t="shared" si="3"/>
        <v>0</v>
      </c>
    </row>
    <row r="97" spans="1:16">
      <c r="A97">
        <v>28.2</v>
      </c>
      <c r="B97" t="s">
        <v>16</v>
      </c>
      <c r="C97" t="s">
        <v>15</v>
      </c>
      <c r="D97" s="4">
        <v>5</v>
      </c>
      <c r="E97" s="5">
        <v>8250000</v>
      </c>
      <c r="F97" s="5">
        <v>931250</v>
      </c>
      <c r="G97" s="4">
        <f t="shared" si="2"/>
        <v>0.11287878787878788</v>
      </c>
      <c r="H97">
        <v>46</v>
      </c>
      <c r="I97">
        <v>84</v>
      </c>
      <c r="J97">
        <v>87</v>
      </c>
      <c r="K97">
        <v>25</v>
      </c>
      <c r="L97">
        <v>2</v>
      </c>
      <c r="M97">
        <v>9</v>
      </c>
      <c r="O97">
        <f t="shared" si="4"/>
        <v>253</v>
      </c>
      <c r="P97" s="4">
        <f t="shared" si="3"/>
        <v>3.0513833992094863</v>
      </c>
    </row>
    <row r="98" spans="1:16">
      <c r="A98">
        <v>34.299999999999997</v>
      </c>
      <c r="B98" t="s">
        <v>16</v>
      </c>
      <c r="C98" t="s">
        <v>15</v>
      </c>
      <c r="D98" s="4">
        <v>5</v>
      </c>
      <c r="E98" s="5">
        <v>7700000</v>
      </c>
      <c r="F98" s="5">
        <v>318749.99999999994</v>
      </c>
      <c r="G98" s="4">
        <f t="shared" si="2"/>
        <v>4.1396103896103889E-2</v>
      </c>
      <c r="H98">
        <v>14</v>
      </c>
      <c r="I98">
        <v>19</v>
      </c>
      <c r="J98">
        <v>44</v>
      </c>
      <c r="K98">
        <v>11</v>
      </c>
      <c r="L98">
        <v>47</v>
      </c>
      <c r="M98">
        <v>81</v>
      </c>
      <c r="N98">
        <v>38</v>
      </c>
      <c r="O98">
        <f t="shared" si="4"/>
        <v>254</v>
      </c>
      <c r="P98" s="4">
        <f t="shared" si="3"/>
        <v>7.5669291338582676</v>
      </c>
    </row>
    <row r="99" spans="1:16">
      <c r="A99">
        <v>63.2</v>
      </c>
      <c r="B99" t="s">
        <v>16</v>
      </c>
      <c r="C99" t="s">
        <v>15</v>
      </c>
      <c r="D99" s="4">
        <v>5</v>
      </c>
      <c r="E99" s="5">
        <v>8750000</v>
      </c>
      <c r="F99" s="5">
        <v>568750</v>
      </c>
      <c r="G99" s="4">
        <f t="shared" si="2"/>
        <v>6.5000000000000002E-2</v>
      </c>
      <c r="H99">
        <v>35</v>
      </c>
      <c r="I99">
        <v>43</v>
      </c>
      <c r="J99">
        <v>25</v>
      </c>
      <c r="K99">
        <v>76</v>
      </c>
      <c r="L99">
        <v>94</v>
      </c>
      <c r="M99">
        <v>125</v>
      </c>
      <c r="N99">
        <v>55</v>
      </c>
      <c r="O99">
        <f t="shared" si="4"/>
        <v>453</v>
      </c>
      <c r="P99" s="4">
        <f t="shared" si="3"/>
        <v>7.2935982339955849</v>
      </c>
    </row>
    <row r="100" spans="1:16">
      <c r="A100">
        <v>85.2</v>
      </c>
      <c r="B100" t="s">
        <v>16</v>
      </c>
      <c r="C100" t="s">
        <v>15</v>
      </c>
      <c r="D100" s="4">
        <v>5</v>
      </c>
      <c r="E100" s="5">
        <v>6200000</v>
      </c>
      <c r="F100" s="5">
        <v>200000</v>
      </c>
      <c r="G100" s="4">
        <f t="shared" si="2"/>
        <v>3.2258064516129031E-2</v>
      </c>
      <c r="H100">
        <v>19</v>
      </c>
      <c r="I100">
        <v>17</v>
      </c>
      <c r="J100">
        <v>50</v>
      </c>
      <c r="K100">
        <v>186</v>
      </c>
      <c r="L100">
        <v>73</v>
      </c>
      <c r="M100">
        <v>7</v>
      </c>
      <c r="O100">
        <f t="shared" si="4"/>
        <v>352</v>
      </c>
      <c r="P100" s="4">
        <f t="shared" si="3"/>
        <v>5.6931818181818183</v>
      </c>
    </row>
    <row r="101" spans="1:16">
      <c r="A101">
        <v>105.2</v>
      </c>
      <c r="B101" t="s">
        <v>16</v>
      </c>
      <c r="C101" t="s">
        <v>15</v>
      </c>
      <c r="D101" s="4">
        <v>5</v>
      </c>
      <c r="E101" s="5">
        <v>11200000</v>
      </c>
      <c r="F101" s="5">
        <v>537500</v>
      </c>
      <c r="G101" s="4">
        <f t="shared" si="2"/>
        <v>4.7991071428571432E-2</v>
      </c>
      <c r="H101">
        <v>93</v>
      </c>
      <c r="I101">
        <v>81</v>
      </c>
      <c r="J101">
        <v>42</v>
      </c>
      <c r="K101">
        <v>51</v>
      </c>
      <c r="L101">
        <v>124</v>
      </c>
      <c r="M101">
        <v>105</v>
      </c>
      <c r="N101">
        <v>1</v>
      </c>
      <c r="O101">
        <f t="shared" si="4"/>
        <v>497</v>
      </c>
      <c r="P101" s="4">
        <f t="shared" si="3"/>
        <v>5.4124748490945676</v>
      </c>
    </row>
  </sheetData>
  <autoFilter ref="A1:P128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"/>
  <sheetViews>
    <sheetView zoomScale="75" workbookViewId="0">
      <pane xSplit="6" ySplit="1" topLeftCell="S4" activePane="bottomRight" state="frozen"/>
      <selection pane="topRight" activeCell="H1" sqref="H1"/>
      <selection pane="bottomLeft" activeCell="A2" sqref="A2"/>
      <selection pane="bottomRight" activeCell="J1" sqref="J1"/>
    </sheetView>
  </sheetViews>
  <sheetFormatPr baseColWidth="10" defaultRowHeight="13" x14ac:dyDescent="0"/>
  <cols>
    <col min="1" max="1" width="6.85546875" bestFit="1" customWidth="1"/>
    <col min="2" max="2" width="6.28515625" bestFit="1" customWidth="1"/>
    <col min="3" max="3" width="6.85546875" bestFit="1" customWidth="1"/>
    <col min="4" max="4" width="6.28515625" bestFit="1" customWidth="1"/>
    <col min="5" max="5" width="9.42578125" bestFit="1" customWidth="1"/>
    <col min="6" max="6" width="8.5703125" style="4" bestFit="1" customWidth="1"/>
    <col min="7" max="7" width="10.28515625" bestFit="1" customWidth="1"/>
    <col min="8" max="8" width="12" bestFit="1" customWidth="1"/>
    <col min="9" max="9" width="10.42578125" style="20" bestFit="1" customWidth="1"/>
    <col min="10" max="10" width="12" style="23" bestFit="1" customWidth="1"/>
    <col min="11" max="11" width="11.7109375" style="4" bestFit="1" customWidth="1"/>
    <col min="12" max="12" width="8.140625" style="23" bestFit="1" customWidth="1"/>
    <col min="13" max="13" width="8.140625" bestFit="1" customWidth="1"/>
    <col min="14" max="14" width="8.85546875" bestFit="1" customWidth="1"/>
    <col min="15" max="15" width="12" style="4" bestFit="1" customWidth="1"/>
    <col min="16" max="17" width="8.85546875" bestFit="1" customWidth="1"/>
    <col min="18" max="18" width="8.5703125" bestFit="1" customWidth="1"/>
    <col min="19" max="19" width="13.140625" bestFit="1" customWidth="1"/>
    <col min="20" max="20" width="14.5703125" bestFit="1" customWidth="1"/>
    <col min="21" max="21" width="13.140625" style="4" bestFit="1" customWidth="1"/>
    <col min="22" max="28" width="6.28515625" bestFit="1" customWidth="1"/>
    <col min="29" max="29" width="9.140625" bestFit="1" customWidth="1"/>
    <col min="30" max="30" width="12" style="4" bestFit="1" customWidth="1"/>
    <col min="31" max="32" width="9.140625" bestFit="1" customWidth="1"/>
    <col min="33" max="33" width="10.28515625" bestFit="1" customWidth="1"/>
    <col min="34" max="34" width="13.28515625" style="4" bestFit="1" customWidth="1"/>
    <col min="35" max="36" width="8.85546875" bestFit="1" customWidth="1"/>
    <col min="37" max="37" width="10" bestFit="1" customWidth="1"/>
    <col min="38" max="38" width="13.140625" bestFit="1" customWidth="1"/>
    <col min="39" max="39" width="14.5703125" bestFit="1" customWidth="1"/>
    <col min="40" max="40" width="16.28515625" style="4" bestFit="1" customWidth="1"/>
    <col min="41" max="44" width="11.42578125" customWidth="1"/>
  </cols>
  <sheetData>
    <row r="1" spans="1:40" s="16" customFormat="1">
      <c r="A1" s="16" t="s">
        <v>17</v>
      </c>
      <c r="B1" s="16" t="s">
        <v>18</v>
      </c>
      <c r="C1" s="16" t="s">
        <v>19</v>
      </c>
      <c r="D1" s="16" t="s">
        <v>20</v>
      </c>
      <c r="E1" s="16" t="s">
        <v>21</v>
      </c>
      <c r="F1" s="17" t="s">
        <v>22</v>
      </c>
      <c r="G1" s="16" t="s">
        <v>23</v>
      </c>
      <c r="H1" s="16" t="s">
        <v>24</v>
      </c>
      <c r="I1" s="18" t="s">
        <v>102</v>
      </c>
      <c r="J1" s="19" t="s">
        <v>103</v>
      </c>
      <c r="K1" s="19" t="s">
        <v>104</v>
      </c>
      <c r="L1" s="19" t="s">
        <v>25</v>
      </c>
      <c r="M1" s="16" t="s">
        <v>105</v>
      </c>
      <c r="N1" s="16" t="s">
        <v>26</v>
      </c>
      <c r="O1" s="17" t="s">
        <v>27</v>
      </c>
      <c r="P1" s="16" t="s">
        <v>106</v>
      </c>
      <c r="Q1" s="16" t="s">
        <v>28</v>
      </c>
      <c r="R1" s="16" t="s">
        <v>29</v>
      </c>
      <c r="S1" s="16" t="s">
        <v>30</v>
      </c>
      <c r="T1" s="16" t="s">
        <v>31</v>
      </c>
      <c r="U1" s="17" t="s">
        <v>32</v>
      </c>
      <c r="V1" s="1" t="s">
        <v>4</v>
      </c>
      <c r="W1" s="1" t="s">
        <v>5</v>
      </c>
      <c r="X1" s="1" t="s">
        <v>6</v>
      </c>
      <c r="Y1" s="1" t="s">
        <v>7</v>
      </c>
      <c r="Z1" s="1" t="s">
        <v>8</v>
      </c>
      <c r="AA1" s="1" t="s">
        <v>9</v>
      </c>
      <c r="AB1" s="1" t="s">
        <v>10</v>
      </c>
      <c r="AC1" s="1" t="s">
        <v>11</v>
      </c>
      <c r="AD1" s="2" t="s">
        <v>12</v>
      </c>
      <c r="AE1" s="16" t="s">
        <v>33</v>
      </c>
      <c r="AF1" s="16" t="s">
        <v>34</v>
      </c>
      <c r="AG1" s="16" t="s">
        <v>35</v>
      </c>
      <c r="AH1" s="17" t="s">
        <v>36</v>
      </c>
      <c r="AI1" s="16" t="s">
        <v>37</v>
      </c>
      <c r="AJ1" s="16" t="s">
        <v>38</v>
      </c>
      <c r="AK1" s="16" t="s">
        <v>39</v>
      </c>
      <c r="AL1" s="16" t="s">
        <v>40</v>
      </c>
      <c r="AM1" s="16" t="s">
        <v>41</v>
      </c>
      <c r="AN1" s="17" t="s">
        <v>42</v>
      </c>
    </row>
    <row r="2" spans="1:40">
      <c r="A2">
        <v>28</v>
      </c>
      <c r="B2" t="s">
        <v>43</v>
      </c>
      <c r="C2">
        <v>34</v>
      </c>
      <c r="D2" t="s">
        <v>13</v>
      </c>
      <c r="E2" t="s">
        <v>14</v>
      </c>
      <c r="F2" s="4">
        <v>1</v>
      </c>
      <c r="G2" s="5">
        <v>8500000</v>
      </c>
      <c r="H2" s="5">
        <v>2975000</v>
      </c>
      <c r="I2" s="20">
        <f>H2/G2</f>
        <v>0.35</v>
      </c>
      <c r="J2" s="21">
        <f>(H2*AN2)/(G2*U2)</f>
        <v>0.22984736782766632</v>
      </c>
      <c r="K2" s="22">
        <f>(H2*(1-AN2))/(G2*(1-U2))</f>
        <v>0.52831004872749276</v>
      </c>
      <c r="L2" s="23">
        <v>30</v>
      </c>
      <c r="M2">
        <v>10</v>
      </c>
      <c r="N2">
        <f t="shared" ref="N2:N65" si="0">L2+M2</f>
        <v>40</v>
      </c>
      <c r="O2" s="4">
        <f t="shared" ref="O2:O65" si="1">L2/N2</f>
        <v>0.75</v>
      </c>
      <c r="P2">
        <v>151</v>
      </c>
      <c r="Q2">
        <v>186</v>
      </c>
      <c r="R2">
        <f t="shared" ref="R2:R65" si="2">P2+Q2</f>
        <v>337</v>
      </c>
      <c r="S2">
        <f t="shared" ref="S2:S65" si="3">P2/R2</f>
        <v>0.44807121661721067</v>
      </c>
      <c r="T2" s="24">
        <f t="shared" ref="T2:T65" si="4">P2 + (P2*(M2/L2))</f>
        <v>201.33333333333331</v>
      </c>
      <c r="U2" s="4">
        <f t="shared" ref="U2:U65" si="5">T2/R2</f>
        <v>0.59742828882294752</v>
      </c>
      <c r="V2">
        <v>258</v>
      </c>
      <c r="W2">
        <v>13</v>
      </c>
      <c r="AC2">
        <f t="shared" ref="AC2:AC65" si="6">SUM(V2:AB2)</f>
        <v>271</v>
      </c>
      <c r="AD2" s="4">
        <f t="shared" ref="AD2:AD65" si="7">(0*V2+2*W2+4*X2+Y2*6+Z2*8+AA2*10+AB2*12)/AC2</f>
        <v>9.5940959409594101E-2</v>
      </c>
      <c r="AE2">
        <v>192</v>
      </c>
      <c r="AF2">
        <v>4</v>
      </c>
      <c r="AG2">
        <f t="shared" ref="AG2:AG65" si="8">AE2+AF2</f>
        <v>196</v>
      </c>
      <c r="AH2" s="4">
        <f t="shared" ref="AH2:AH65" si="9">AE2/AG2</f>
        <v>0.97959183673469385</v>
      </c>
      <c r="AI2">
        <v>103</v>
      </c>
      <c r="AJ2">
        <v>165</v>
      </c>
      <c r="AK2">
        <f t="shared" ref="AK2:AK65" si="10">AI2+AJ2</f>
        <v>268</v>
      </c>
      <c r="AL2">
        <f t="shared" ref="AL2:AL65" si="11">AI2/AK2</f>
        <v>0.38432835820895522</v>
      </c>
      <c r="AM2">
        <f>AI2 + (AI2 * (AF2/AE2))</f>
        <v>105.14583333333333</v>
      </c>
      <c r="AN2" s="4">
        <f t="shared" ref="AN2:AN65" si="12">AM2/AK2</f>
        <v>0.3923351990049751</v>
      </c>
    </row>
    <row r="3" spans="1:40">
      <c r="A3">
        <v>28</v>
      </c>
      <c r="B3" t="s">
        <v>43</v>
      </c>
      <c r="C3">
        <v>63</v>
      </c>
      <c r="D3" t="s">
        <v>13</v>
      </c>
      <c r="E3" t="s">
        <v>14</v>
      </c>
      <c r="F3" s="4">
        <v>1</v>
      </c>
      <c r="G3" s="5">
        <v>9750000</v>
      </c>
      <c r="H3" s="5">
        <v>4725000</v>
      </c>
      <c r="I3" s="20">
        <f>H3/G3</f>
        <v>0.48461538461538461</v>
      </c>
      <c r="J3" s="25">
        <f t="shared" ref="J3:J66" si="13">(H3*AN3)/(G3*U3)</f>
        <v>0.23227913291820776</v>
      </c>
      <c r="K3" s="22">
        <f t="shared" ref="K3:K66" si="14">(H3*(1-AN3))/(G3*(1-U3))</f>
        <v>0.75435413642960836</v>
      </c>
      <c r="L3" s="23">
        <v>30</v>
      </c>
      <c r="M3">
        <v>10</v>
      </c>
      <c r="N3">
        <f t="shared" si="0"/>
        <v>40</v>
      </c>
      <c r="O3" s="4">
        <f t="shared" si="1"/>
        <v>0.75</v>
      </c>
      <c r="P3">
        <v>93</v>
      </c>
      <c r="Q3">
        <v>147</v>
      </c>
      <c r="R3">
        <f t="shared" si="2"/>
        <v>240</v>
      </c>
      <c r="S3">
        <f t="shared" si="3"/>
        <v>0.38750000000000001</v>
      </c>
      <c r="T3" s="24">
        <f t="shared" si="4"/>
        <v>124</v>
      </c>
      <c r="U3" s="4">
        <f t="shared" si="5"/>
        <v>0.51666666666666672</v>
      </c>
      <c r="V3">
        <v>256</v>
      </c>
      <c r="W3">
        <v>9</v>
      </c>
      <c r="AC3">
        <f t="shared" si="6"/>
        <v>265</v>
      </c>
      <c r="AD3" s="4">
        <f t="shared" si="7"/>
        <v>6.7924528301886791E-2</v>
      </c>
      <c r="AE3">
        <v>192</v>
      </c>
      <c r="AF3">
        <v>4</v>
      </c>
      <c r="AG3">
        <f t="shared" si="8"/>
        <v>196</v>
      </c>
      <c r="AH3" s="4">
        <f t="shared" si="9"/>
        <v>0.97959183673469385</v>
      </c>
      <c r="AI3">
        <v>90</v>
      </c>
      <c r="AJ3">
        <v>281</v>
      </c>
      <c r="AK3">
        <f t="shared" si="10"/>
        <v>371</v>
      </c>
      <c r="AL3">
        <f t="shared" si="11"/>
        <v>0.24258760107816713</v>
      </c>
      <c r="AM3">
        <f t="shared" ref="AM3:AM66" si="15">AI3 + (AI3 * (AF3/AE3))</f>
        <v>91.875</v>
      </c>
      <c r="AN3" s="4">
        <f t="shared" si="12"/>
        <v>0.24764150943396226</v>
      </c>
    </row>
    <row r="4" spans="1:40">
      <c r="A4">
        <v>28</v>
      </c>
      <c r="B4" t="s">
        <v>43</v>
      </c>
      <c r="C4">
        <v>85</v>
      </c>
      <c r="D4" t="s">
        <v>13</v>
      </c>
      <c r="E4" t="s">
        <v>14</v>
      </c>
      <c r="F4" s="4">
        <v>1</v>
      </c>
      <c r="G4" s="5">
        <v>9650000</v>
      </c>
      <c r="H4" s="5">
        <v>900000</v>
      </c>
      <c r="I4" s="20">
        <f t="shared" ref="I4:I67" si="16">H4/G4</f>
        <v>9.3264248704663211E-2</v>
      </c>
      <c r="J4" s="25">
        <f t="shared" si="13"/>
        <v>0.11022155572755418</v>
      </c>
      <c r="K4" s="22">
        <f t="shared" si="14"/>
        <v>7.5176454546912838E-2</v>
      </c>
      <c r="L4" s="23">
        <v>30</v>
      </c>
      <c r="M4">
        <v>10</v>
      </c>
      <c r="N4">
        <f t="shared" si="0"/>
        <v>40</v>
      </c>
      <c r="O4" s="4">
        <f t="shared" si="1"/>
        <v>0.75</v>
      </c>
      <c r="P4">
        <v>120</v>
      </c>
      <c r="Q4">
        <v>190</v>
      </c>
      <c r="R4">
        <f t="shared" si="2"/>
        <v>310</v>
      </c>
      <c r="S4">
        <f t="shared" si="3"/>
        <v>0.38709677419354838</v>
      </c>
      <c r="T4" s="24">
        <f t="shared" si="4"/>
        <v>160</v>
      </c>
      <c r="U4" s="4">
        <f t="shared" si="5"/>
        <v>0.5161290322580645</v>
      </c>
      <c r="V4">
        <v>478</v>
      </c>
      <c r="W4">
        <v>21</v>
      </c>
      <c r="AC4">
        <f t="shared" si="6"/>
        <v>499</v>
      </c>
      <c r="AD4" s="4">
        <f t="shared" si="7"/>
        <v>8.4168336673346694E-2</v>
      </c>
      <c r="AE4">
        <v>192</v>
      </c>
      <c r="AF4">
        <v>4</v>
      </c>
      <c r="AG4">
        <f t="shared" si="8"/>
        <v>196</v>
      </c>
      <c r="AH4" s="4">
        <f t="shared" si="9"/>
        <v>0.97959183673469385</v>
      </c>
      <c r="AI4">
        <v>193</v>
      </c>
      <c r="AJ4">
        <v>130</v>
      </c>
      <c r="AK4">
        <f t="shared" si="10"/>
        <v>323</v>
      </c>
      <c r="AL4">
        <f t="shared" si="11"/>
        <v>0.5975232198142415</v>
      </c>
      <c r="AM4">
        <f t="shared" si="15"/>
        <v>197.02083333333334</v>
      </c>
      <c r="AN4" s="4">
        <f t="shared" si="12"/>
        <v>0.60997162022703821</v>
      </c>
    </row>
    <row r="5" spans="1:40">
      <c r="A5">
        <v>28</v>
      </c>
      <c r="B5" t="s">
        <v>43</v>
      </c>
      <c r="C5">
        <v>105</v>
      </c>
      <c r="D5" t="s">
        <v>13</v>
      </c>
      <c r="E5" t="s">
        <v>14</v>
      </c>
      <c r="F5" s="4">
        <v>1</v>
      </c>
      <c r="G5" s="5">
        <v>10800000</v>
      </c>
      <c r="H5" s="5">
        <v>3675000</v>
      </c>
      <c r="I5" s="20">
        <f t="shared" si="16"/>
        <v>0.34027777777777779</v>
      </c>
      <c r="J5" s="25">
        <f t="shared" si="13"/>
        <v>0.25177368199109962</v>
      </c>
      <c r="K5" s="22">
        <f t="shared" si="14"/>
        <v>0.37683866369469265</v>
      </c>
      <c r="L5" s="23">
        <v>30</v>
      </c>
      <c r="M5">
        <v>10</v>
      </c>
      <c r="N5">
        <f t="shared" si="0"/>
        <v>40</v>
      </c>
      <c r="O5" s="4">
        <f t="shared" si="1"/>
        <v>0.75</v>
      </c>
      <c r="P5">
        <v>82</v>
      </c>
      <c r="Q5">
        <v>292</v>
      </c>
      <c r="R5">
        <f t="shared" si="2"/>
        <v>374</v>
      </c>
      <c r="S5">
        <f t="shared" si="3"/>
        <v>0.21925133689839571</v>
      </c>
      <c r="T5" s="24">
        <f t="shared" si="4"/>
        <v>109.33333333333333</v>
      </c>
      <c r="U5" s="4">
        <f t="shared" si="5"/>
        <v>0.29233511586452759</v>
      </c>
      <c r="V5">
        <v>330</v>
      </c>
      <c r="W5">
        <v>64</v>
      </c>
      <c r="AC5">
        <f t="shared" si="6"/>
        <v>394</v>
      </c>
      <c r="AD5" s="4">
        <f t="shared" si="7"/>
        <v>0.32487309644670048</v>
      </c>
      <c r="AE5">
        <v>192</v>
      </c>
      <c r="AF5">
        <v>4</v>
      </c>
      <c r="AG5">
        <f t="shared" si="8"/>
        <v>196</v>
      </c>
      <c r="AH5" s="4">
        <f t="shared" si="9"/>
        <v>0.97959183673469385</v>
      </c>
      <c r="AI5">
        <v>82</v>
      </c>
      <c r="AJ5">
        <v>305</v>
      </c>
      <c r="AK5">
        <f t="shared" si="10"/>
        <v>387</v>
      </c>
      <c r="AL5">
        <f t="shared" si="11"/>
        <v>0.21188630490956073</v>
      </c>
      <c r="AM5">
        <f t="shared" si="15"/>
        <v>83.708333333333329</v>
      </c>
      <c r="AN5" s="4">
        <f t="shared" si="12"/>
        <v>0.21630060292850989</v>
      </c>
    </row>
    <row r="6" spans="1:40">
      <c r="A6">
        <v>34</v>
      </c>
      <c r="B6" t="s">
        <v>43</v>
      </c>
      <c r="C6">
        <v>63</v>
      </c>
      <c r="D6" t="s">
        <v>13</v>
      </c>
      <c r="E6" t="s">
        <v>14</v>
      </c>
      <c r="F6" s="4">
        <v>1</v>
      </c>
      <c r="G6" s="5">
        <v>9150000</v>
      </c>
      <c r="H6" s="5">
        <v>1562000</v>
      </c>
      <c r="I6" s="20">
        <f t="shared" si="16"/>
        <v>0.17071038251366119</v>
      </c>
      <c r="J6" s="25">
        <f t="shared" si="13"/>
        <v>0.12270449966516311</v>
      </c>
      <c r="K6" s="22">
        <f t="shared" si="14"/>
        <v>0.21491280141056521</v>
      </c>
      <c r="L6" s="9">
        <v>39</v>
      </c>
      <c r="M6">
        <v>4</v>
      </c>
      <c r="N6">
        <f t="shared" si="0"/>
        <v>43</v>
      </c>
      <c r="O6" s="4">
        <f t="shared" si="1"/>
        <v>0.90697674418604646</v>
      </c>
      <c r="P6">
        <v>110</v>
      </c>
      <c r="Q6">
        <v>143</v>
      </c>
      <c r="R6">
        <f t="shared" si="2"/>
        <v>253</v>
      </c>
      <c r="S6">
        <f t="shared" si="3"/>
        <v>0.43478260869565216</v>
      </c>
      <c r="T6" s="24">
        <f t="shared" si="4"/>
        <v>121.28205128205128</v>
      </c>
      <c r="U6" s="4">
        <f t="shared" si="5"/>
        <v>0.47937569676700115</v>
      </c>
      <c r="V6">
        <v>240</v>
      </c>
      <c r="W6">
        <v>12</v>
      </c>
      <c r="AC6">
        <f t="shared" si="6"/>
        <v>252</v>
      </c>
      <c r="AD6" s="4">
        <f t="shared" si="7"/>
        <v>9.5238095238095233E-2</v>
      </c>
      <c r="AE6">
        <v>445</v>
      </c>
      <c r="AF6">
        <v>45</v>
      </c>
      <c r="AG6">
        <f t="shared" si="8"/>
        <v>490</v>
      </c>
      <c r="AH6" s="4">
        <f t="shared" si="9"/>
        <v>0.90816326530612246</v>
      </c>
      <c r="AI6">
        <v>46</v>
      </c>
      <c r="AJ6">
        <v>101</v>
      </c>
      <c r="AK6">
        <f t="shared" si="10"/>
        <v>147</v>
      </c>
      <c r="AL6">
        <f t="shared" si="11"/>
        <v>0.31292517006802723</v>
      </c>
      <c r="AM6">
        <f t="shared" si="15"/>
        <v>50.651685393258425</v>
      </c>
      <c r="AN6" s="4">
        <f t="shared" si="12"/>
        <v>0.34456928838951312</v>
      </c>
    </row>
    <row r="7" spans="1:40">
      <c r="A7">
        <v>34</v>
      </c>
      <c r="B7" t="s">
        <v>43</v>
      </c>
      <c r="C7">
        <v>85</v>
      </c>
      <c r="D7" t="s">
        <v>13</v>
      </c>
      <c r="E7" t="s">
        <v>14</v>
      </c>
      <c r="F7" s="4">
        <v>1</v>
      </c>
      <c r="G7" s="5">
        <v>12600000</v>
      </c>
      <c r="H7" s="5">
        <v>962500</v>
      </c>
      <c r="I7" s="20">
        <f t="shared" si="16"/>
        <v>7.6388888888888895E-2</v>
      </c>
      <c r="J7" s="25">
        <f t="shared" si="13"/>
        <v>0.10255544529808605</v>
      </c>
      <c r="K7" s="22">
        <f t="shared" si="14"/>
        <v>5.0698496424648791E-2</v>
      </c>
      <c r="L7" s="9">
        <v>39</v>
      </c>
      <c r="M7">
        <v>4</v>
      </c>
      <c r="N7">
        <f t="shared" si="0"/>
        <v>43</v>
      </c>
      <c r="O7" s="4">
        <f t="shared" si="1"/>
        <v>0.90697674418604646</v>
      </c>
      <c r="P7">
        <v>133</v>
      </c>
      <c r="Q7">
        <v>163</v>
      </c>
      <c r="R7">
        <f t="shared" si="2"/>
        <v>296</v>
      </c>
      <c r="S7">
        <f t="shared" si="3"/>
        <v>0.44932432432432434</v>
      </c>
      <c r="T7" s="24">
        <f t="shared" si="4"/>
        <v>146.64102564102564</v>
      </c>
      <c r="U7" s="4">
        <f t="shared" si="5"/>
        <v>0.49540887040887038</v>
      </c>
      <c r="V7">
        <v>428</v>
      </c>
      <c r="W7">
        <v>31</v>
      </c>
      <c r="AC7">
        <f t="shared" si="6"/>
        <v>459</v>
      </c>
      <c r="AD7" s="4">
        <f t="shared" si="7"/>
        <v>0.13507625272331156</v>
      </c>
      <c r="AE7">
        <v>445</v>
      </c>
      <c r="AF7">
        <v>45</v>
      </c>
      <c r="AG7">
        <f t="shared" si="8"/>
        <v>490</v>
      </c>
      <c r="AH7" s="4">
        <f t="shared" si="9"/>
        <v>0.90816326530612246</v>
      </c>
      <c r="AI7">
        <v>90</v>
      </c>
      <c r="AJ7">
        <v>59</v>
      </c>
      <c r="AK7">
        <f t="shared" si="10"/>
        <v>149</v>
      </c>
      <c r="AL7">
        <f t="shared" si="11"/>
        <v>0.60402684563758391</v>
      </c>
      <c r="AM7">
        <f t="shared" si="15"/>
        <v>99.101123595505612</v>
      </c>
      <c r="AN7" s="4">
        <f t="shared" si="12"/>
        <v>0.66510821205037318</v>
      </c>
    </row>
    <row r="8" spans="1:40">
      <c r="A8">
        <v>34</v>
      </c>
      <c r="B8" t="s">
        <v>43</v>
      </c>
      <c r="C8">
        <v>105</v>
      </c>
      <c r="D8" t="s">
        <v>13</v>
      </c>
      <c r="E8" t="s">
        <v>14</v>
      </c>
      <c r="F8" s="4">
        <v>1</v>
      </c>
      <c r="G8" s="5">
        <v>11050000</v>
      </c>
      <c r="H8" s="5">
        <v>1675000</v>
      </c>
      <c r="I8" s="20">
        <f t="shared" si="16"/>
        <v>0.15158371040723981</v>
      </c>
      <c r="J8" s="25">
        <f t="shared" si="13"/>
        <v>0.13820279876984681</v>
      </c>
      <c r="K8" s="22">
        <f t="shared" si="14"/>
        <v>0.15815591481252422</v>
      </c>
      <c r="L8" s="9">
        <v>39</v>
      </c>
      <c r="M8">
        <v>4</v>
      </c>
      <c r="N8">
        <f t="shared" si="0"/>
        <v>43</v>
      </c>
      <c r="O8" s="4">
        <f t="shared" si="1"/>
        <v>0.90697674418604646</v>
      </c>
      <c r="P8">
        <v>95</v>
      </c>
      <c r="Q8">
        <v>223</v>
      </c>
      <c r="R8">
        <f t="shared" si="2"/>
        <v>318</v>
      </c>
      <c r="S8">
        <f t="shared" si="3"/>
        <v>0.29874213836477986</v>
      </c>
      <c r="T8" s="24">
        <f t="shared" si="4"/>
        <v>104.74358974358974</v>
      </c>
      <c r="U8" s="4">
        <f t="shared" si="5"/>
        <v>0.32938235768424445</v>
      </c>
      <c r="V8">
        <v>346</v>
      </c>
      <c r="AC8">
        <f t="shared" si="6"/>
        <v>346</v>
      </c>
      <c r="AD8" s="4">
        <f t="shared" si="7"/>
        <v>0</v>
      </c>
      <c r="AE8">
        <v>445</v>
      </c>
      <c r="AF8">
        <v>45</v>
      </c>
      <c r="AG8">
        <f t="shared" si="8"/>
        <v>490</v>
      </c>
      <c r="AH8" s="4">
        <f t="shared" si="9"/>
        <v>0.90816326530612246</v>
      </c>
      <c r="AI8">
        <v>120</v>
      </c>
      <c r="AJ8">
        <v>320</v>
      </c>
      <c r="AK8">
        <f t="shared" si="10"/>
        <v>440</v>
      </c>
      <c r="AL8">
        <f t="shared" si="11"/>
        <v>0.27272727272727271</v>
      </c>
      <c r="AM8">
        <f t="shared" si="15"/>
        <v>132.13483146067415</v>
      </c>
      <c r="AN8" s="4">
        <f t="shared" si="12"/>
        <v>0.30030643513789579</v>
      </c>
    </row>
    <row r="9" spans="1:40">
      <c r="A9">
        <v>63</v>
      </c>
      <c r="B9" t="s">
        <v>43</v>
      </c>
      <c r="C9">
        <v>85</v>
      </c>
      <c r="D9" t="s">
        <v>13</v>
      </c>
      <c r="E9" t="s">
        <v>14</v>
      </c>
      <c r="F9" s="4">
        <v>1</v>
      </c>
      <c r="G9" s="5">
        <v>8550000</v>
      </c>
      <c r="H9" s="5">
        <v>3500000</v>
      </c>
      <c r="I9" s="20">
        <f t="shared" si="16"/>
        <v>0.40935672514619881</v>
      </c>
      <c r="J9" s="25">
        <f t="shared" si="13"/>
        <v>0.43386609672521742</v>
      </c>
      <c r="K9" s="22">
        <f t="shared" si="14"/>
        <v>0.3793420087632538</v>
      </c>
      <c r="L9" s="9">
        <v>70</v>
      </c>
      <c r="M9">
        <v>11</v>
      </c>
      <c r="N9">
        <f t="shared" si="0"/>
        <v>81</v>
      </c>
      <c r="O9" s="4">
        <f t="shared" si="1"/>
        <v>0.86419753086419748</v>
      </c>
      <c r="P9">
        <v>98</v>
      </c>
      <c r="Q9">
        <v>108</v>
      </c>
      <c r="R9">
        <f t="shared" si="2"/>
        <v>206</v>
      </c>
      <c r="S9">
        <f t="shared" si="3"/>
        <v>0.47572815533980584</v>
      </c>
      <c r="T9" s="24">
        <f t="shared" si="4"/>
        <v>113.4</v>
      </c>
      <c r="U9" s="4">
        <f t="shared" si="5"/>
        <v>0.55048543689320395</v>
      </c>
      <c r="V9">
        <v>404</v>
      </c>
      <c r="W9">
        <v>18</v>
      </c>
      <c r="AC9">
        <f t="shared" si="6"/>
        <v>422</v>
      </c>
      <c r="AD9" s="4">
        <f t="shared" si="7"/>
        <v>8.5308056872037921E-2</v>
      </c>
      <c r="AE9">
        <v>273</v>
      </c>
      <c r="AF9">
        <v>26</v>
      </c>
      <c r="AG9">
        <f t="shared" si="8"/>
        <v>299</v>
      </c>
      <c r="AH9" s="4">
        <f t="shared" si="9"/>
        <v>0.91304347826086951</v>
      </c>
      <c r="AI9">
        <v>285</v>
      </c>
      <c r="AJ9">
        <v>250</v>
      </c>
      <c r="AK9">
        <f t="shared" si="10"/>
        <v>535</v>
      </c>
      <c r="AL9">
        <f t="shared" si="11"/>
        <v>0.53271028037383172</v>
      </c>
      <c r="AM9">
        <f t="shared" si="15"/>
        <v>312.14285714285717</v>
      </c>
      <c r="AN9" s="4">
        <f t="shared" si="12"/>
        <v>0.58344459279038718</v>
      </c>
    </row>
    <row r="10" spans="1:40">
      <c r="A10">
        <v>63</v>
      </c>
      <c r="B10" t="s">
        <v>43</v>
      </c>
      <c r="C10">
        <v>105</v>
      </c>
      <c r="D10" t="s">
        <v>13</v>
      </c>
      <c r="E10" t="s">
        <v>14</v>
      </c>
      <c r="F10" s="4">
        <v>1</v>
      </c>
      <c r="G10" s="5">
        <v>13350000</v>
      </c>
      <c r="H10" s="5">
        <v>4900000</v>
      </c>
      <c r="I10" s="20">
        <f t="shared" si="16"/>
        <v>0.36704119850187267</v>
      </c>
      <c r="J10" s="25">
        <f t="shared" si="13"/>
        <v>0.22737429426712572</v>
      </c>
      <c r="K10" s="22">
        <f t="shared" si="14"/>
        <v>0.45004714831304604</v>
      </c>
      <c r="L10" s="9">
        <v>70</v>
      </c>
      <c r="M10">
        <v>11</v>
      </c>
      <c r="N10">
        <f t="shared" si="0"/>
        <v>81</v>
      </c>
      <c r="O10" s="4">
        <f t="shared" si="1"/>
        <v>0.86419753086419748</v>
      </c>
      <c r="P10">
        <v>96</v>
      </c>
      <c r="Q10">
        <v>202</v>
      </c>
      <c r="R10">
        <f t="shared" si="2"/>
        <v>298</v>
      </c>
      <c r="S10">
        <f t="shared" si="3"/>
        <v>0.32214765100671139</v>
      </c>
      <c r="T10" s="24">
        <f t="shared" si="4"/>
        <v>111.08571428571429</v>
      </c>
      <c r="U10" s="4">
        <f t="shared" si="5"/>
        <v>0.37277085330776605</v>
      </c>
      <c r="V10">
        <v>352</v>
      </c>
      <c r="W10">
        <v>36</v>
      </c>
      <c r="AC10">
        <f t="shared" si="6"/>
        <v>388</v>
      </c>
      <c r="AD10" s="4">
        <f t="shared" si="7"/>
        <v>0.18556701030927836</v>
      </c>
      <c r="AE10">
        <v>273</v>
      </c>
      <c r="AF10">
        <v>26</v>
      </c>
      <c r="AG10">
        <f t="shared" si="8"/>
        <v>299</v>
      </c>
      <c r="AH10" s="4">
        <f t="shared" si="9"/>
        <v>0.91304347826086951</v>
      </c>
      <c r="AI10">
        <v>140</v>
      </c>
      <c r="AJ10">
        <v>524</v>
      </c>
      <c r="AK10">
        <f t="shared" si="10"/>
        <v>664</v>
      </c>
      <c r="AL10">
        <f t="shared" si="11"/>
        <v>0.21084337349397592</v>
      </c>
      <c r="AM10">
        <f t="shared" si="15"/>
        <v>153.33333333333334</v>
      </c>
      <c r="AN10" s="4">
        <f t="shared" si="12"/>
        <v>0.23092369477911648</v>
      </c>
    </row>
    <row r="11" spans="1:40">
      <c r="A11">
        <v>85</v>
      </c>
      <c r="B11" t="s">
        <v>43</v>
      </c>
      <c r="C11">
        <v>105</v>
      </c>
      <c r="D11" t="s">
        <v>13</v>
      </c>
      <c r="E11" t="s">
        <v>14</v>
      </c>
      <c r="F11" s="4">
        <v>1</v>
      </c>
      <c r="G11" s="5">
        <v>12850000</v>
      </c>
      <c r="H11" s="5">
        <v>3450000</v>
      </c>
      <c r="I11" s="20">
        <f t="shared" si="16"/>
        <v>0.26848249027237353</v>
      </c>
      <c r="J11" s="25">
        <f t="shared" si="13"/>
        <v>0.1851290496458356</v>
      </c>
      <c r="K11" s="22">
        <f t="shared" si="14"/>
        <v>0.30495692712437894</v>
      </c>
      <c r="L11" s="9">
        <v>70</v>
      </c>
      <c r="M11">
        <v>8</v>
      </c>
      <c r="N11">
        <f t="shared" si="0"/>
        <v>78</v>
      </c>
      <c r="O11" s="4">
        <f t="shared" si="1"/>
        <v>0.89743589743589747</v>
      </c>
      <c r="P11">
        <v>56</v>
      </c>
      <c r="Q11">
        <v>149</v>
      </c>
      <c r="R11">
        <f t="shared" si="2"/>
        <v>205</v>
      </c>
      <c r="S11">
        <f t="shared" si="3"/>
        <v>0.27317073170731709</v>
      </c>
      <c r="T11" s="24">
        <f t="shared" si="4"/>
        <v>62.4</v>
      </c>
      <c r="U11" s="4">
        <f t="shared" si="5"/>
        <v>0.30439024390243902</v>
      </c>
      <c r="V11">
        <v>477</v>
      </c>
      <c r="AC11">
        <f t="shared" si="6"/>
        <v>477</v>
      </c>
      <c r="AD11" s="4">
        <f t="shared" si="7"/>
        <v>0</v>
      </c>
      <c r="AE11">
        <v>499</v>
      </c>
      <c r="AF11">
        <v>102</v>
      </c>
      <c r="AG11">
        <f t="shared" si="8"/>
        <v>601</v>
      </c>
      <c r="AH11" s="4">
        <f t="shared" si="9"/>
        <v>0.83028286189683864</v>
      </c>
      <c r="AI11">
        <v>107</v>
      </c>
      <c r="AJ11">
        <v>507</v>
      </c>
      <c r="AK11">
        <f t="shared" si="10"/>
        <v>614</v>
      </c>
      <c r="AL11">
        <f t="shared" si="11"/>
        <v>0.17426710097719869</v>
      </c>
      <c r="AM11">
        <f t="shared" si="15"/>
        <v>128.87174348697394</v>
      </c>
      <c r="AN11" s="4">
        <f t="shared" si="12"/>
        <v>0.20988883304067418</v>
      </c>
    </row>
    <row r="12" spans="1:40">
      <c r="A12">
        <v>28</v>
      </c>
      <c r="B12" t="s">
        <v>43</v>
      </c>
      <c r="C12">
        <v>34</v>
      </c>
      <c r="D12" t="s">
        <v>13</v>
      </c>
      <c r="E12" t="s">
        <v>15</v>
      </c>
      <c r="F12" s="4">
        <v>1</v>
      </c>
      <c r="G12" s="5">
        <v>8500000</v>
      </c>
      <c r="H12" s="5">
        <v>512000</v>
      </c>
      <c r="I12" s="20">
        <f t="shared" si="16"/>
        <v>6.023529411764706E-2</v>
      </c>
      <c r="J12" s="25">
        <f t="shared" si="13"/>
        <v>3.8229216984807177E-2</v>
      </c>
      <c r="K12" s="22">
        <f t="shared" si="14"/>
        <v>9.289296141060846E-2</v>
      </c>
      <c r="L12" s="23">
        <v>30</v>
      </c>
      <c r="M12">
        <v>10</v>
      </c>
      <c r="N12">
        <f t="shared" si="0"/>
        <v>40</v>
      </c>
      <c r="O12" s="4">
        <f t="shared" si="1"/>
        <v>0.75</v>
      </c>
      <c r="P12">
        <v>151</v>
      </c>
      <c r="Q12">
        <v>186</v>
      </c>
      <c r="R12">
        <f t="shared" si="2"/>
        <v>337</v>
      </c>
      <c r="S12">
        <f t="shared" si="3"/>
        <v>0.44807121661721067</v>
      </c>
      <c r="T12" s="24">
        <f t="shared" si="4"/>
        <v>201.33333333333331</v>
      </c>
      <c r="U12" s="4">
        <f t="shared" si="5"/>
        <v>0.59742828882294752</v>
      </c>
      <c r="V12">
        <v>13</v>
      </c>
      <c r="W12">
        <v>64</v>
      </c>
      <c r="X12">
        <v>41</v>
      </c>
      <c r="Y12">
        <v>162</v>
      </c>
      <c r="Z12">
        <v>196</v>
      </c>
      <c r="AA12">
        <v>64</v>
      </c>
      <c r="AB12">
        <v>1</v>
      </c>
      <c r="AC12">
        <f t="shared" si="6"/>
        <v>541</v>
      </c>
      <c r="AD12" s="4">
        <f t="shared" si="7"/>
        <v>6.4399260628465802</v>
      </c>
      <c r="AE12">
        <v>192</v>
      </c>
      <c r="AF12">
        <v>4</v>
      </c>
      <c r="AG12">
        <f t="shared" si="8"/>
        <v>196</v>
      </c>
      <c r="AH12" s="4">
        <f t="shared" si="9"/>
        <v>0.97959183673469385</v>
      </c>
      <c r="AI12">
        <v>26</v>
      </c>
      <c r="AJ12">
        <v>44</v>
      </c>
      <c r="AK12">
        <f t="shared" si="10"/>
        <v>70</v>
      </c>
      <c r="AL12">
        <f t="shared" si="11"/>
        <v>0.37142857142857144</v>
      </c>
      <c r="AM12">
        <f t="shared" si="15"/>
        <v>26.541666666666668</v>
      </c>
      <c r="AN12" s="4">
        <f t="shared" si="12"/>
        <v>0.37916666666666671</v>
      </c>
    </row>
    <row r="13" spans="1:40">
      <c r="A13">
        <v>28</v>
      </c>
      <c r="B13" t="s">
        <v>43</v>
      </c>
      <c r="C13">
        <v>63</v>
      </c>
      <c r="D13" t="s">
        <v>13</v>
      </c>
      <c r="E13" t="s">
        <v>15</v>
      </c>
      <c r="F13" s="4">
        <v>1</v>
      </c>
      <c r="G13" s="5">
        <v>9750000</v>
      </c>
      <c r="H13" s="5">
        <v>925000</v>
      </c>
      <c r="I13" s="20">
        <f t="shared" si="16"/>
        <v>9.4871794871794868E-2</v>
      </c>
      <c r="J13" s="25">
        <f t="shared" si="13"/>
        <v>6.0309454453914481E-2</v>
      </c>
      <c r="K13" s="22">
        <f t="shared" si="14"/>
        <v>0.13181774497366702</v>
      </c>
      <c r="L13" s="23">
        <v>30</v>
      </c>
      <c r="M13">
        <v>10</v>
      </c>
      <c r="N13">
        <f t="shared" si="0"/>
        <v>40</v>
      </c>
      <c r="O13" s="4">
        <f t="shared" si="1"/>
        <v>0.75</v>
      </c>
      <c r="P13">
        <v>93</v>
      </c>
      <c r="Q13">
        <v>147</v>
      </c>
      <c r="R13">
        <f t="shared" si="2"/>
        <v>240</v>
      </c>
      <c r="S13">
        <f t="shared" si="3"/>
        <v>0.38750000000000001</v>
      </c>
      <c r="T13" s="24">
        <f t="shared" si="4"/>
        <v>124</v>
      </c>
      <c r="U13" s="4">
        <f t="shared" si="5"/>
        <v>0.51666666666666672</v>
      </c>
      <c r="V13">
        <v>23</v>
      </c>
      <c r="W13">
        <v>158</v>
      </c>
      <c r="X13">
        <v>138</v>
      </c>
      <c r="Y13">
        <v>132</v>
      </c>
      <c r="Z13">
        <v>25</v>
      </c>
      <c r="AC13">
        <f t="shared" si="6"/>
        <v>476</v>
      </c>
      <c r="AD13" s="4">
        <f t="shared" si="7"/>
        <v>3.9075630252100839</v>
      </c>
      <c r="AE13">
        <v>192</v>
      </c>
      <c r="AF13">
        <v>4</v>
      </c>
      <c r="AG13">
        <f t="shared" si="8"/>
        <v>196</v>
      </c>
      <c r="AH13" s="4">
        <f t="shared" si="9"/>
        <v>0.97959183673469385</v>
      </c>
      <c r="AI13">
        <v>37</v>
      </c>
      <c r="AJ13">
        <v>78</v>
      </c>
      <c r="AK13">
        <f t="shared" si="10"/>
        <v>115</v>
      </c>
      <c r="AL13">
        <f t="shared" si="11"/>
        <v>0.32173913043478258</v>
      </c>
      <c r="AM13">
        <f t="shared" si="15"/>
        <v>37.770833333333336</v>
      </c>
      <c r="AN13" s="4">
        <f t="shared" si="12"/>
        <v>0.32844202898550728</v>
      </c>
    </row>
    <row r="14" spans="1:40">
      <c r="A14">
        <v>28</v>
      </c>
      <c r="B14" t="s">
        <v>43</v>
      </c>
      <c r="C14">
        <v>85</v>
      </c>
      <c r="D14" t="s">
        <v>13</v>
      </c>
      <c r="E14" t="s">
        <v>15</v>
      </c>
      <c r="F14" s="4">
        <v>1</v>
      </c>
      <c r="G14" s="5">
        <v>9650000</v>
      </c>
      <c r="H14" s="5">
        <v>537000</v>
      </c>
      <c r="I14" s="20">
        <f t="shared" si="16"/>
        <v>5.5647668393782386E-2</v>
      </c>
      <c r="J14" s="25">
        <f t="shared" si="13"/>
        <v>7.2783962111398967E-2</v>
      </c>
      <c r="K14" s="22">
        <f t="shared" si="14"/>
        <v>3.7368955094991364E-2</v>
      </c>
      <c r="L14" s="23">
        <v>30</v>
      </c>
      <c r="M14">
        <v>10</v>
      </c>
      <c r="N14">
        <f t="shared" si="0"/>
        <v>40</v>
      </c>
      <c r="O14" s="4">
        <f t="shared" si="1"/>
        <v>0.75</v>
      </c>
      <c r="P14">
        <v>120</v>
      </c>
      <c r="Q14">
        <v>190</v>
      </c>
      <c r="R14">
        <f t="shared" si="2"/>
        <v>310</v>
      </c>
      <c r="S14">
        <f t="shared" si="3"/>
        <v>0.38709677419354838</v>
      </c>
      <c r="T14" s="24">
        <f t="shared" si="4"/>
        <v>160</v>
      </c>
      <c r="U14" s="4">
        <f t="shared" si="5"/>
        <v>0.5161290322580645</v>
      </c>
      <c r="V14">
        <v>43</v>
      </c>
      <c r="W14">
        <v>212</v>
      </c>
      <c r="X14">
        <v>333</v>
      </c>
      <c r="Y14">
        <v>38</v>
      </c>
      <c r="AC14">
        <f t="shared" si="6"/>
        <v>626</v>
      </c>
      <c r="AD14" s="4">
        <f t="shared" si="7"/>
        <v>3.169329073482428</v>
      </c>
      <c r="AE14">
        <v>192</v>
      </c>
      <c r="AF14">
        <v>4</v>
      </c>
      <c r="AG14">
        <f t="shared" si="8"/>
        <v>196</v>
      </c>
      <c r="AH14" s="4">
        <f t="shared" si="9"/>
        <v>0.97959183673469385</v>
      </c>
      <c r="AI14">
        <v>41</v>
      </c>
      <c r="AJ14">
        <v>21</v>
      </c>
      <c r="AK14">
        <f t="shared" si="10"/>
        <v>62</v>
      </c>
      <c r="AL14">
        <f t="shared" si="11"/>
        <v>0.66129032258064513</v>
      </c>
      <c r="AM14">
        <f t="shared" si="15"/>
        <v>41.854166666666664</v>
      </c>
      <c r="AN14" s="4">
        <f t="shared" si="12"/>
        <v>0.67506720430107525</v>
      </c>
    </row>
    <row r="15" spans="1:40">
      <c r="A15">
        <v>28</v>
      </c>
      <c r="B15" t="s">
        <v>43</v>
      </c>
      <c r="C15">
        <v>105</v>
      </c>
      <c r="D15" t="s">
        <v>13</v>
      </c>
      <c r="E15" t="s">
        <v>15</v>
      </c>
      <c r="F15" s="4">
        <v>1</v>
      </c>
      <c r="G15" s="5">
        <v>10800000</v>
      </c>
      <c r="H15" s="5">
        <v>1087500</v>
      </c>
      <c r="I15" s="20">
        <f t="shared" si="16"/>
        <v>0.10069444444444445</v>
      </c>
      <c r="J15" s="25">
        <f t="shared" si="13"/>
        <v>0.13060345740176155</v>
      </c>
      <c r="K15" s="22">
        <f t="shared" si="14"/>
        <v>8.8339083928071646E-2</v>
      </c>
      <c r="L15" s="23">
        <v>30</v>
      </c>
      <c r="M15">
        <v>10</v>
      </c>
      <c r="N15">
        <f t="shared" si="0"/>
        <v>40</v>
      </c>
      <c r="O15" s="4">
        <f t="shared" si="1"/>
        <v>0.75</v>
      </c>
      <c r="P15">
        <v>82</v>
      </c>
      <c r="Q15">
        <v>292</v>
      </c>
      <c r="R15">
        <f t="shared" si="2"/>
        <v>374</v>
      </c>
      <c r="S15">
        <f t="shared" si="3"/>
        <v>0.21925133689839571</v>
      </c>
      <c r="T15" s="24">
        <f t="shared" si="4"/>
        <v>109.33333333333333</v>
      </c>
      <c r="U15" s="4">
        <f t="shared" si="5"/>
        <v>0.29233511586452759</v>
      </c>
      <c r="V15">
        <v>90</v>
      </c>
      <c r="W15">
        <v>160</v>
      </c>
      <c r="X15">
        <v>92</v>
      </c>
      <c r="Y15">
        <v>77</v>
      </c>
      <c r="Z15">
        <v>103</v>
      </c>
      <c r="AA15">
        <v>170</v>
      </c>
      <c r="AB15">
        <v>46</v>
      </c>
      <c r="AC15">
        <f t="shared" si="6"/>
        <v>738</v>
      </c>
      <c r="AD15" s="4">
        <f t="shared" si="7"/>
        <v>5.7262872628726287</v>
      </c>
      <c r="AE15">
        <v>192</v>
      </c>
      <c r="AF15">
        <v>4</v>
      </c>
      <c r="AG15">
        <f t="shared" si="8"/>
        <v>196</v>
      </c>
      <c r="AH15" s="4">
        <f t="shared" si="9"/>
        <v>0.97959183673469385</v>
      </c>
      <c r="AI15">
        <v>52</v>
      </c>
      <c r="AJ15">
        <v>88</v>
      </c>
      <c r="AK15">
        <f t="shared" si="10"/>
        <v>140</v>
      </c>
      <c r="AL15">
        <f t="shared" si="11"/>
        <v>0.37142857142857144</v>
      </c>
      <c r="AM15">
        <f t="shared" si="15"/>
        <v>53.083333333333336</v>
      </c>
      <c r="AN15" s="4">
        <f>AM15/AK15</f>
        <v>0.37916666666666671</v>
      </c>
    </row>
    <row r="16" spans="1:40">
      <c r="A16">
        <v>34</v>
      </c>
      <c r="B16" t="s">
        <v>43</v>
      </c>
      <c r="C16">
        <v>63</v>
      </c>
      <c r="D16" t="s">
        <v>13</v>
      </c>
      <c r="E16" t="s">
        <v>15</v>
      </c>
      <c r="F16" s="4">
        <v>1</v>
      </c>
      <c r="G16" s="5">
        <v>9150000</v>
      </c>
      <c r="H16" s="5">
        <v>285000</v>
      </c>
      <c r="I16" s="20">
        <f t="shared" si="16"/>
        <v>3.1147540983606559E-2</v>
      </c>
      <c r="J16" s="25">
        <f t="shared" si="13"/>
        <v>3.0003055193711849E-2</v>
      </c>
      <c r="K16" s="22">
        <f t="shared" si="14"/>
        <v>3.2201350169162708E-2</v>
      </c>
      <c r="L16" s="9">
        <v>39</v>
      </c>
      <c r="M16">
        <v>4</v>
      </c>
      <c r="N16">
        <f t="shared" si="0"/>
        <v>43</v>
      </c>
      <c r="O16" s="4">
        <f t="shared" si="1"/>
        <v>0.90697674418604646</v>
      </c>
      <c r="P16">
        <v>110</v>
      </c>
      <c r="Q16">
        <v>143</v>
      </c>
      <c r="R16">
        <f t="shared" si="2"/>
        <v>253</v>
      </c>
      <c r="S16">
        <f t="shared" si="3"/>
        <v>0.43478260869565216</v>
      </c>
      <c r="T16" s="24">
        <f t="shared" si="4"/>
        <v>121.28205128205128</v>
      </c>
      <c r="U16" s="4">
        <f t="shared" si="5"/>
        <v>0.47937569676700115</v>
      </c>
      <c r="V16">
        <v>14</v>
      </c>
      <c r="W16">
        <v>59</v>
      </c>
      <c r="X16">
        <v>57</v>
      </c>
      <c r="Y16">
        <v>113</v>
      </c>
      <c r="Z16">
        <v>187</v>
      </c>
      <c r="AA16">
        <v>81</v>
      </c>
      <c r="AC16">
        <f t="shared" si="6"/>
        <v>511</v>
      </c>
      <c r="AD16" s="4">
        <f t="shared" si="7"/>
        <v>6.5166340508806266</v>
      </c>
      <c r="AE16">
        <v>445</v>
      </c>
      <c r="AF16">
        <v>45</v>
      </c>
      <c r="AG16">
        <f t="shared" si="8"/>
        <v>490</v>
      </c>
      <c r="AH16" s="4">
        <f t="shared" si="9"/>
        <v>0.90816326530612246</v>
      </c>
      <c r="AI16">
        <v>13</v>
      </c>
      <c r="AJ16">
        <v>18</v>
      </c>
      <c r="AK16">
        <f t="shared" si="10"/>
        <v>31</v>
      </c>
      <c r="AL16">
        <f t="shared" si="11"/>
        <v>0.41935483870967744</v>
      </c>
      <c r="AM16">
        <f t="shared" si="15"/>
        <v>14.314606741573034</v>
      </c>
      <c r="AN16" s="4">
        <f t="shared" si="12"/>
        <v>0.46176150779267849</v>
      </c>
    </row>
    <row r="17" spans="1:40">
      <c r="A17">
        <v>34</v>
      </c>
      <c r="B17" t="s">
        <v>43</v>
      </c>
      <c r="C17">
        <v>85</v>
      </c>
      <c r="D17" t="s">
        <v>13</v>
      </c>
      <c r="E17" t="s">
        <v>15</v>
      </c>
      <c r="F17" s="4">
        <v>1</v>
      </c>
      <c r="G17" s="5">
        <v>12600000</v>
      </c>
      <c r="H17" s="5">
        <v>158000</v>
      </c>
      <c r="I17" s="20">
        <f t="shared" si="16"/>
        <v>1.253968253968254E-2</v>
      </c>
      <c r="J17" s="25">
        <f t="shared" si="13"/>
        <v>1.470990718965634E-2</v>
      </c>
      <c r="K17" s="22">
        <f t="shared" si="14"/>
        <v>1.0408950389776931E-2</v>
      </c>
      <c r="L17" s="9">
        <v>39</v>
      </c>
      <c r="M17">
        <v>4</v>
      </c>
      <c r="N17">
        <f t="shared" si="0"/>
        <v>43</v>
      </c>
      <c r="O17" s="4">
        <f t="shared" si="1"/>
        <v>0.90697674418604646</v>
      </c>
      <c r="P17">
        <v>133</v>
      </c>
      <c r="Q17">
        <v>163</v>
      </c>
      <c r="R17">
        <f t="shared" si="2"/>
        <v>296</v>
      </c>
      <c r="S17">
        <f t="shared" si="3"/>
        <v>0.44932432432432434</v>
      </c>
      <c r="T17" s="24">
        <f t="shared" si="4"/>
        <v>146.64102564102564</v>
      </c>
      <c r="U17" s="4">
        <f t="shared" si="5"/>
        <v>0.49540887040887038</v>
      </c>
      <c r="V17">
        <v>26</v>
      </c>
      <c r="W17">
        <v>138</v>
      </c>
      <c r="X17">
        <v>102</v>
      </c>
      <c r="Y17">
        <v>65</v>
      </c>
      <c r="Z17">
        <v>79</v>
      </c>
      <c r="AA17">
        <v>48</v>
      </c>
      <c r="AB17">
        <v>5</v>
      </c>
      <c r="AC17">
        <f t="shared" si="6"/>
        <v>463</v>
      </c>
      <c r="AD17" s="4">
        <f t="shared" si="7"/>
        <v>4.8509719222462202</v>
      </c>
      <c r="AE17">
        <v>445</v>
      </c>
      <c r="AF17">
        <v>45</v>
      </c>
      <c r="AG17">
        <f t="shared" si="8"/>
        <v>490</v>
      </c>
      <c r="AH17" s="4">
        <f t="shared" si="9"/>
        <v>0.90816326530612246</v>
      </c>
      <c r="AI17">
        <v>19</v>
      </c>
      <c r="AJ17">
        <v>17</v>
      </c>
      <c r="AK17">
        <f t="shared" si="10"/>
        <v>36</v>
      </c>
      <c r="AL17">
        <f t="shared" si="11"/>
        <v>0.52777777777777779</v>
      </c>
      <c r="AM17">
        <f t="shared" si="15"/>
        <v>20.921348314606742</v>
      </c>
      <c r="AN17" s="4">
        <f t="shared" si="12"/>
        <v>0.58114856429463169</v>
      </c>
    </row>
    <row r="18" spans="1:40">
      <c r="A18">
        <v>34</v>
      </c>
      <c r="B18" t="s">
        <v>43</v>
      </c>
      <c r="C18">
        <v>105</v>
      </c>
      <c r="D18" t="s">
        <v>13</v>
      </c>
      <c r="E18" t="s">
        <v>15</v>
      </c>
      <c r="F18" s="4">
        <v>1</v>
      </c>
      <c r="G18" s="5">
        <v>11050000</v>
      </c>
      <c r="H18" s="5">
        <v>530000</v>
      </c>
      <c r="I18" s="20">
        <f t="shared" si="16"/>
        <v>4.7963800904977379E-2</v>
      </c>
      <c r="J18" s="25">
        <f t="shared" si="13"/>
        <v>1.374366425293317E-2</v>
      </c>
      <c r="K18" s="22">
        <f t="shared" si="14"/>
        <v>6.4771454893627206E-2</v>
      </c>
      <c r="L18" s="9">
        <v>39</v>
      </c>
      <c r="M18">
        <v>4</v>
      </c>
      <c r="N18">
        <f t="shared" si="0"/>
        <v>43</v>
      </c>
      <c r="O18" s="4">
        <f t="shared" si="1"/>
        <v>0.90697674418604646</v>
      </c>
      <c r="P18">
        <v>95</v>
      </c>
      <c r="Q18">
        <v>223</v>
      </c>
      <c r="R18">
        <f t="shared" si="2"/>
        <v>318</v>
      </c>
      <c r="S18">
        <f t="shared" si="3"/>
        <v>0.29874213836477986</v>
      </c>
      <c r="T18" s="24">
        <f t="shared" si="4"/>
        <v>104.74358974358974</v>
      </c>
      <c r="U18" s="4">
        <f t="shared" si="5"/>
        <v>0.32938235768424445</v>
      </c>
      <c r="V18">
        <v>25</v>
      </c>
      <c r="W18">
        <v>92</v>
      </c>
      <c r="X18">
        <v>22</v>
      </c>
      <c r="Y18">
        <v>18</v>
      </c>
      <c r="Z18">
        <v>53</v>
      </c>
      <c r="AA18">
        <v>117</v>
      </c>
      <c r="AB18">
        <v>72</v>
      </c>
      <c r="AC18">
        <f t="shared" si="6"/>
        <v>399</v>
      </c>
      <c r="AD18" s="4">
        <f t="shared" si="7"/>
        <v>7.1127819548872182</v>
      </c>
      <c r="AE18">
        <v>445</v>
      </c>
      <c r="AF18">
        <v>45</v>
      </c>
      <c r="AG18">
        <f t="shared" si="8"/>
        <v>490</v>
      </c>
      <c r="AH18" s="4">
        <f t="shared" si="9"/>
        <v>0.90816326530612246</v>
      </c>
      <c r="AI18">
        <v>3</v>
      </c>
      <c r="AJ18">
        <v>32</v>
      </c>
      <c r="AK18">
        <f t="shared" si="10"/>
        <v>35</v>
      </c>
      <c r="AL18">
        <f t="shared" si="11"/>
        <v>8.5714285714285715E-2</v>
      </c>
      <c r="AM18">
        <f t="shared" si="15"/>
        <v>3.303370786516854</v>
      </c>
      <c r="AN18" s="4">
        <f t="shared" si="12"/>
        <v>9.4382022471910118E-2</v>
      </c>
    </row>
    <row r="19" spans="1:40">
      <c r="A19">
        <v>63</v>
      </c>
      <c r="B19" t="s">
        <v>43</v>
      </c>
      <c r="C19">
        <v>85</v>
      </c>
      <c r="D19" t="s">
        <v>13</v>
      </c>
      <c r="E19" t="s">
        <v>15</v>
      </c>
      <c r="F19" s="4">
        <v>1</v>
      </c>
      <c r="G19" s="5">
        <v>8550000</v>
      </c>
      <c r="H19" s="5">
        <v>620000</v>
      </c>
      <c r="I19" s="20">
        <f t="shared" si="16"/>
        <v>7.2514619883040934E-2</v>
      </c>
      <c r="J19" s="25">
        <f t="shared" si="13"/>
        <v>8.9169390150753008E-2</v>
      </c>
      <c r="K19" s="22">
        <f t="shared" si="14"/>
        <v>5.2118821304654867E-2</v>
      </c>
      <c r="L19" s="9">
        <v>70</v>
      </c>
      <c r="M19">
        <v>11</v>
      </c>
      <c r="N19">
        <f t="shared" si="0"/>
        <v>81</v>
      </c>
      <c r="O19" s="4">
        <f t="shared" si="1"/>
        <v>0.86419753086419748</v>
      </c>
      <c r="P19">
        <v>98</v>
      </c>
      <c r="Q19">
        <v>108</v>
      </c>
      <c r="R19">
        <f t="shared" si="2"/>
        <v>206</v>
      </c>
      <c r="S19">
        <f t="shared" si="3"/>
        <v>0.47572815533980584</v>
      </c>
      <c r="T19" s="24">
        <f t="shared" si="4"/>
        <v>113.4</v>
      </c>
      <c r="U19" s="4">
        <f t="shared" si="5"/>
        <v>0.55048543689320395</v>
      </c>
      <c r="V19">
        <v>44</v>
      </c>
      <c r="W19">
        <v>61</v>
      </c>
      <c r="X19">
        <v>125</v>
      </c>
      <c r="Y19">
        <v>163</v>
      </c>
      <c r="Z19">
        <v>19</v>
      </c>
      <c r="AA19">
        <v>10</v>
      </c>
      <c r="AB19">
        <v>1</v>
      </c>
      <c r="AC19">
        <f t="shared" si="6"/>
        <v>423</v>
      </c>
      <c r="AD19" s="4">
        <f t="shared" si="7"/>
        <v>4.4066193853427897</v>
      </c>
      <c r="AE19">
        <v>273</v>
      </c>
      <c r="AF19">
        <v>26</v>
      </c>
      <c r="AG19">
        <f t="shared" si="8"/>
        <v>299</v>
      </c>
      <c r="AH19" s="4">
        <f t="shared" si="9"/>
        <v>0.91304347826086951</v>
      </c>
      <c r="AI19">
        <v>89</v>
      </c>
      <c r="AJ19">
        <v>55</v>
      </c>
      <c r="AK19">
        <f t="shared" si="10"/>
        <v>144</v>
      </c>
      <c r="AL19">
        <f t="shared" si="11"/>
        <v>0.61805555555555558</v>
      </c>
      <c r="AM19">
        <f t="shared" si="15"/>
        <v>97.476190476190482</v>
      </c>
      <c r="AN19" s="4">
        <f t="shared" si="12"/>
        <v>0.67691798941798942</v>
      </c>
    </row>
    <row r="20" spans="1:40">
      <c r="A20">
        <v>63</v>
      </c>
      <c r="B20" t="s">
        <v>43</v>
      </c>
      <c r="C20">
        <v>105</v>
      </c>
      <c r="D20" t="s">
        <v>13</v>
      </c>
      <c r="E20" t="s">
        <v>15</v>
      </c>
      <c r="F20" s="4">
        <v>1</v>
      </c>
      <c r="G20" s="5">
        <v>13350000</v>
      </c>
      <c r="H20" s="5">
        <v>1475000</v>
      </c>
      <c r="I20" s="20">
        <f t="shared" si="16"/>
        <v>0.1104868913857678</v>
      </c>
      <c r="J20" s="25">
        <f t="shared" si="13"/>
        <v>8.8909087144385307E-2</v>
      </c>
      <c r="K20" s="22">
        <f t="shared" si="14"/>
        <v>0.12331087531889147</v>
      </c>
      <c r="L20" s="9">
        <v>70</v>
      </c>
      <c r="M20">
        <v>11</v>
      </c>
      <c r="N20">
        <f t="shared" si="0"/>
        <v>81</v>
      </c>
      <c r="O20" s="4">
        <f t="shared" si="1"/>
        <v>0.86419753086419748</v>
      </c>
      <c r="P20">
        <v>96</v>
      </c>
      <c r="Q20">
        <v>202</v>
      </c>
      <c r="R20">
        <f t="shared" si="2"/>
        <v>298</v>
      </c>
      <c r="S20">
        <f t="shared" si="3"/>
        <v>0.32214765100671139</v>
      </c>
      <c r="T20" s="24">
        <f t="shared" si="4"/>
        <v>111.08571428571429</v>
      </c>
      <c r="U20" s="4">
        <f t="shared" si="5"/>
        <v>0.37277085330776605</v>
      </c>
      <c r="V20">
        <v>12</v>
      </c>
      <c r="W20">
        <v>63</v>
      </c>
      <c r="X20">
        <v>48</v>
      </c>
      <c r="Y20">
        <v>48</v>
      </c>
      <c r="Z20">
        <v>55</v>
      </c>
      <c r="AA20">
        <v>66</v>
      </c>
      <c r="AB20">
        <v>98</v>
      </c>
      <c r="AC20">
        <f t="shared" si="6"/>
        <v>390</v>
      </c>
      <c r="AD20" s="4">
        <f t="shared" si="7"/>
        <v>7.3897435897435901</v>
      </c>
      <c r="AE20">
        <v>273</v>
      </c>
      <c r="AF20">
        <v>26</v>
      </c>
      <c r="AG20">
        <f t="shared" si="8"/>
        <v>299</v>
      </c>
      <c r="AH20" s="4">
        <f t="shared" si="9"/>
        <v>0.91304347826086951</v>
      </c>
      <c r="AI20">
        <v>43</v>
      </c>
      <c r="AJ20">
        <v>114</v>
      </c>
      <c r="AK20">
        <f t="shared" si="10"/>
        <v>157</v>
      </c>
      <c r="AL20">
        <f t="shared" si="11"/>
        <v>0.27388535031847133</v>
      </c>
      <c r="AM20">
        <f t="shared" si="15"/>
        <v>47.095238095238095</v>
      </c>
      <c r="AN20" s="4">
        <f t="shared" si="12"/>
        <v>0.299969669396421</v>
      </c>
    </row>
    <row r="21" spans="1:40">
      <c r="A21">
        <v>85</v>
      </c>
      <c r="B21" t="s">
        <v>43</v>
      </c>
      <c r="C21">
        <v>105</v>
      </c>
      <c r="D21" t="s">
        <v>13</v>
      </c>
      <c r="E21" t="s">
        <v>15</v>
      </c>
      <c r="F21" s="4">
        <v>1</v>
      </c>
      <c r="G21" s="5">
        <v>12850000</v>
      </c>
      <c r="H21" s="5">
        <v>1265000</v>
      </c>
      <c r="I21" s="20">
        <f t="shared" si="16"/>
        <v>9.8443579766536962E-2</v>
      </c>
      <c r="J21" s="25">
        <f t="shared" si="13"/>
        <v>6.4396575285934718E-2</v>
      </c>
      <c r="K21" s="22">
        <f t="shared" si="14"/>
        <v>0.11334212871176544</v>
      </c>
      <c r="L21" s="9">
        <v>70</v>
      </c>
      <c r="M21">
        <v>8</v>
      </c>
      <c r="N21">
        <f t="shared" si="0"/>
        <v>78</v>
      </c>
      <c r="O21" s="4">
        <f t="shared" si="1"/>
        <v>0.89743589743589747</v>
      </c>
      <c r="P21">
        <v>56</v>
      </c>
      <c r="Q21">
        <v>149</v>
      </c>
      <c r="R21">
        <f t="shared" si="2"/>
        <v>205</v>
      </c>
      <c r="S21">
        <f t="shared" si="3"/>
        <v>0.27317073170731709</v>
      </c>
      <c r="T21" s="24">
        <f t="shared" si="4"/>
        <v>62.4</v>
      </c>
      <c r="U21" s="4">
        <f t="shared" si="5"/>
        <v>0.30439024390243902</v>
      </c>
      <c r="V21">
        <v>14</v>
      </c>
      <c r="W21">
        <v>269</v>
      </c>
      <c r="X21">
        <v>200</v>
      </c>
      <c r="Y21">
        <v>102</v>
      </c>
      <c r="Z21">
        <v>107</v>
      </c>
      <c r="AA21">
        <v>111</v>
      </c>
      <c r="AB21">
        <v>23</v>
      </c>
      <c r="AC21">
        <f t="shared" si="6"/>
        <v>826</v>
      </c>
      <c r="AD21" s="4">
        <f t="shared" si="7"/>
        <v>5.075060532687651</v>
      </c>
      <c r="AE21">
        <v>499</v>
      </c>
      <c r="AF21">
        <v>102</v>
      </c>
      <c r="AG21">
        <f t="shared" si="8"/>
        <v>601</v>
      </c>
      <c r="AH21" s="4">
        <f t="shared" si="9"/>
        <v>0.83028286189683864</v>
      </c>
      <c r="AI21">
        <v>41</v>
      </c>
      <c r="AJ21">
        <v>207</v>
      </c>
      <c r="AK21">
        <f t="shared" si="10"/>
        <v>248</v>
      </c>
      <c r="AL21">
        <f t="shared" si="11"/>
        <v>0.16532258064516128</v>
      </c>
      <c r="AM21">
        <f t="shared" si="15"/>
        <v>49.38076152304609</v>
      </c>
      <c r="AN21" s="4">
        <f t="shared" si="12"/>
        <v>0.19911597388325036</v>
      </c>
    </row>
    <row r="22" spans="1:40" s="26" customFormat="1">
      <c r="A22" s="26">
        <v>28</v>
      </c>
      <c r="B22" s="26" t="s">
        <v>43</v>
      </c>
      <c r="C22" s="26">
        <v>34</v>
      </c>
      <c r="D22" s="26" t="s">
        <v>13</v>
      </c>
      <c r="E22" s="26" t="s">
        <v>14</v>
      </c>
      <c r="F22" s="27">
        <v>2</v>
      </c>
      <c r="G22" s="28">
        <v>11350000</v>
      </c>
      <c r="H22" s="28">
        <v>4350000</v>
      </c>
      <c r="I22" s="20">
        <f t="shared" si="16"/>
        <v>0.38325991189427311</v>
      </c>
      <c r="J22" s="25">
        <f t="shared" si="13"/>
        <v>0.43939087792638876</v>
      </c>
      <c r="K22" s="22">
        <f t="shared" si="14"/>
        <v>0.34312401563158468</v>
      </c>
      <c r="L22" s="29">
        <v>485</v>
      </c>
      <c r="M22" s="26">
        <v>34</v>
      </c>
      <c r="N22" s="26">
        <f t="shared" si="0"/>
        <v>519</v>
      </c>
      <c r="O22" s="27">
        <f t="shared" si="1"/>
        <v>0.93448940269749514</v>
      </c>
      <c r="P22" s="26">
        <v>120</v>
      </c>
      <c r="Q22" s="26">
        <v>188</v>
      </c>
      <c r="R22" s="26">
        <f t="shared" si="2"/>
        <v>308</v>
      </c>
      <c r="S22" s="26">
        <f t="shared" si="3"/>
        <v>0.38961038961038963</v>
      </c>
      <c r="T22" s="30">
        <f t="shared" si="4"/>
        <v>128.41237113402062</v>
      </c>
      <c r="U22" s="27">
        <f t="shared" si="5"/>
        <v>0.41692328290266434</v>
      </c>
      <c r="V22" s="26">
        <v>204</v>
      </c>
      <c r="AC22" s="26">
        <f t="shared" si="6"/>
        <v>204</v>
      </c>
      <c r="AD22" s="27">
        <f t="shared" si="7"/>
        <v>0</v>
      </c>
      <c r="AE22" s="29">
        <v>201</v>
      </c>
      <c r="AF22" s="26">
        <v>14</v>
      </c>
      <c r="AG22" s="26">
        <f t="shared" si="8"/>
        <v>215</v>
      </c>
      <c r="AH22" s="27">
        <f t="shared" si="9"/>
        <v>0.93488372093023253</v>
      </c>
      <c r="AI22" s="26">
        <v>185</v>
      </c>
      <c r="AJ22" s="26">
        <v>229</v>
      </c>
      <c r="AK22" s="26">
        <f t="shared" si="10"/>
        <v>414</v>
      </c>
      <c r="AL22" s="26">
        <f t="shared" si="11"/>
        <v>0.4468599033816425</v>
      </c>
      <c r="AM22" s="26">
        <f t="shared" si="15"/>
        <v>197.88557213930349</v>
      </c>
      <c r="AN22" s="27">
        <f t="shared" si="12"/>
        <v>0.47798447376643355</v>
      </c>
    </row>
    <row r="23" spans="1:40">
      <c r="A23">
        <v>28</v>
      </c>
      <c r="B23" t="s">
        <v>43</v>
      </c>
      <c r="C23">
        <v>63</v>
      </c>
      <c r="D23" t="s">
        <v>13</v>
      </c>
      <c r="E23" t="s">
        <v>14</v>
      </c>
      <c r="F23" s="4">
        <v>2</v>
      </c>
      <c r="G23" s="5">
        <v>10100000</v>
      </c>
      <c r="H23" s="5">
        <v>5250000</v>
      </c>
      <c r="I23" s="20">
        <f t="shared" si="16"/>
        <v>0.51980198019801982</v>
      </c>
      <c r="J23" s="25">
        <f t="shared" si="13"/>
        <v>0.34648906835407967</v>
      </c>
      <c r="K23" s="22">
        <f t="shared" si="14"/>
        <v>0.80361226553731147</v>
      </c>
      <c r="L23" s="31">
        <v>485</v>
      </c>
      <c r="M23" s="23">
        <v>34</v>
      </c>
      <c r="N23">
        <f t="shared" si="0"/>
        <v>519</v>
      </c>
      <c r="O23" s="4">
        <f t="shared" si="1"/>
        <v>0.93448940269749514</v>
      </c>
      <c r="P23" s="9">
        <v>246</v>
      </c>
      <c r="Q23" s="9">
        <v>178</v>
      </c>
      <c r="R23">
        <f t="shared" si="2"/>
        <v>424</v>
      </c>
      <c r="S23">
        <f t="shared" si="3"/>
        <v>0.58018867924528306</v>
      </c>
      <c r="T23" s="24">
        <f t="shared" si="4"/>
        <v>263.24536082474225</v>
      </c>
      <c r="U23" s="4">
        <f t="shared" si="5"/>
        <v>0.62086170005835439</v>
      </c>
      <c r="V23">
        <v>138</v>
      </c>
      <c r="W23" s="24"/>
      <c r="X23" s="24"/>
      <c r="AC23">
        <f t="shared" si="6"/>
        <v>138</v>
      </c>
      <c r="AD23" s="4">
        <f>(0*V23+2*W23+4*X23+Y23*6+Z23*8+AA23*10+AB23*12)/AC23</f>
        <v>0</v>
      </c>
      <c r="AE23" s="31">
        <v>201</v>
      </c>
      <c r="AF23" s="23">
        <v>14</v>
      </c>
      <c r="AG23">
        <f t="shared" si="8"/>
        <v>215</v>
      </c>
      <c r="AH23" s="4">
        <f t="shared" si="9"/>
        <v>0.93488372093023253</v>
      </c>
      <c r="AI23" s="9">
        <v>195</v>
      </c>
      <c r="AJ23" s="9">
        <v>309</v>
      </c>
      <c r="AK23">
        <f t="shared" si="10"/>
        <v>504</v>
      </c>
      <c r="AL23">
        <f t="shared" si="11"/>
        <v>0.38690476190476192</v>
      </c>
      <c r="AM23">
        <f t="shared" si="15"/>
        <v>208.58208955223881</v>
      </c>
      <c r="AN23" s="4">
        <f t="shared" si="12"/>
        <v>0.41385335228618814</v>
      </c>
    </row>
    <row r="24" spans="1:40">
      <c r="A24">
        <v>28</v>
      </c>
      <c r="B24" t="s">
        <v>43</v>
      </c>
      <c r="C24">
        <v>85</v>
      </c>
      <c r="D24" t="s">
        <v>13</v>
      </c>
      <c r="E24" t="s">
        <v>14</v>
      </c>
      <c r="F24" s="4">
        <v>2</v>
      </c>
      <c r="G24" s="5">
        <v>10000000</v>
      </c>
      <c r="H24" s="5">
        <v>2300000</v>
      </c>
      <c r="I24" s="20">
        <f t="shared" si="16"/>
        <v>0.23</v>
      </c>
      <c r="J24" s="25">
        <f t="shared" si="13"/>
        <v>0.10515065507759193</v>
      </c>
      <c r="K24" s="22">
        <f t="shared" si="14"/>
        <v>0.39157784534036499</v>
      </c>
      <c r="L24" s="31">
        <v>485</v>
      </c>
      <c r="M24" s="23">
        <v>34</v>
      </c>
      <c r="N24">
        <f t="shared" si="0"/>
        <v>519</v>
      </c>
      <c r="O24" s="4">
        <f t="shared" si="1"/>
        <v>0.93448940269749514</v>
      </c>
      <c r="P24" s="9">
        <v>592</v>
      </c>
      <c r="Q24" s="9">
        <v>531</v>
      </c>
      <c r="R24">
        <f t="shared" si="2"/>
        <v>1123</v>
      </c>
      <c r="S24">
        <f t="shared" si="3"/>
        <v>0.5271593944790739</v>
      </c>
      <c r="T24" s="24">
        <f t="shared" si="4"/>
        <v>633.50103092783502</v>
      </c>
      <c r="U24" s="4">
        <f t="shared" si="5"/>
        <v>0.56411489842193674</v>
      </c>
      <c r="V24">
        <v>199</v>
      </c>
      <c r="W24">
        <v>2</v>
      </c>
      <c r="AC24">
        <f t="shared" si="6"/>
        <v>201</v>
      </c>
      <c r="AD24" s="4">
        <f t="shared" si="7"/>
        <v>1.9900497512437811E-2</v>
      </c>
      <c r="AE24" s="31">
        <v>201</v>
      </c>
      <c r="AF24" s="23">
        <v>14</v>
      </c>
      <c r="AG24">
        <f t="shared" si="8"/>
        <v>215</v>
      </c>
      <c r="AH24" s="4">
        <f t="shared" si="9"/>
        <v>0.93488372093023253</v>
      </c>
      <c r="AI24" s="9">
        <v>61</v>
      </c>
      <c r="AJ24" s="9">
        <v>192</v>
      </c>
      <c r="AK24">
        <f t="shared" si="10"/>
        <v>253</v>
      </c>
      <c r="AL24">
        <f t="shared" si="11"/>
        <v>0.24110671936758893</v>
      </c>
      <c r="AM24">
        <f t="shared" si="15"/>
        <v>65.24875621890547</v>
      </c>
      <c r="AN24" s="4">
        <f t="shared" si="12"/>
        <v>0.25790022220911252</v>
      </c>
    </row>
    <row r="25" spans="1:40">
      <c r="A25">
        <v>28</v>
      </c>
      <c r="B25" t="s">
        <v>43</v>
      </c>
      <c r="C25">
        <v>105</v>
      </c>
      <c r="D25" t="s">
        <v>13</v>
      </c>
      <c r="E25" t="s">
        <v>14</v>
      </c>
      <c r="F25" s="4">
        <v>2</v>
      </c>
      <c r="G25" s="5">
        <v>8900000</v>
      </c>
      <c r="H25" s="5">
        <v>1950000</v>
      </c>
      <c r="I25" s="20">
        <f t="shared" si="16"/>
        <v>0.21910112359550563</v>
      </c>
      <c r="J25" s="25">
        <f t="shared" si="13"/>
        <v>7.5286580850152357E-2</v>
      </c>
      <c r="K25" s="22">
        <f t="shared" si="14"/>
        <v>0.39830541900097183</v>
      </c>
      <c r="L25" s="31">
        <v>485</v>
      </c>
      <c r="M25" s="23">
        <v>34</v>
      </c>
      <c r="N25">
        <f t="shared" si="0"/>
        <v>519</v>
      </c>
      <c r="O25" s="4">
        <f t="shared" si="1"/>
        <v>0.93448940269749514</v>
      </c>
      <c r="P25" s="9">
        <v>464</v>
      </c>
      <c r="Q25" s="9">
        <v>431</v>
      </c>
      <c r="R25">
        <f t="shared" si="2"/>
        <v>895</v>
      </c>
      <c r="S25">
        <f t="shared" si="3"/>
        <v>0.51843575418994414</v>
      </c>
      <c r="T25" s="24">
        <f t="shared" si="4"/>
        <v>496.52783505154639</v>
      </c>
      <c r="U25" s="4">
        <f t="shared" si="5"/>
        <v>0.5547797039682083</v>
      </c>
      <c r="V25">
        <v>183</v>
      </c>
      <c r="AC25">
        <f t="shared" si="6"/>
        <v>183</v>
      </c>
      <c r="AD25" s="4">
        <f t="shared" si="7"/>
        <v>0</v>
      </c>
      <c r="AE25" s="23">
        <v>201</v>
      </c>
      <c r="AF25" s="23">
        <v>14</v>
      </c>
      <c r="AG25">
        <f t="shared" si="8"/>
        <v>215</v>
      </c>
      <c r="AH25" s="4">
        <f t="shared" si="9"/>
        <v>0.93488372093023253</v>
      </c>
      <c r="AI25" s="9">
        <v>18</v>
      </c>
      <c r="AJ25" s="9">
        <v>83</v>
      </c>
      <c r="AK25">
        <f t="shared" si="10"/>
        <v>101</v>
      </c>
      <c r="AL25">
        <f t="shared" si="11"/>
        <v>0.17821782178217821</v>
      </c>
      <c r="AM25">
        <f t="shared" si="15"/>
        <v>19.253731343283583</v>
      </c>
      <c r="AN25" s="4">
        <f t="shared" si="12"/>
        <v>0.19063100339884737</v>
      </c>
    </row>
    <row r="26" spans="1:40">
      <c r="A26">
        <v>34</v>
      </c>
      <c r="B26" t="s">
        <v>43</v>
      </c>
      <c r="C26">
        <v>63</v>
      </c>
      <c r="D26" t="s">
        <v>13</v>
      </c>
      <c r="E26" t="s">
        <v>14</v>
      </c>
      <c r="F26" s="4">
        <v>2</v>
      </c>
      <c r="G26" s="5">
        <v>9100000</v>
      </c>
      <c r="H26" s="5">
        <v>2750000.0000000005</v>
      </c>
      <c r="I26" s="20">
        <f t="shared" si="16"/>
        <v>0.30219780219780223</v>
      </c>
      <c r="J26" s="25">
        <f t="shared" si="13"/>
        <v>0.20739949781947931</v>
      </c>
      <c r="K26" s="22">
        <f t="shared" si="14"/>
        <v>0.43629387715218992</v>
      </c>
      <c r="L26" s="32">
        <v>482</v>
      </c>
      <c r="M26" s="9">
        <v>108</v>
      </c>
      <c r="N26">
        <f t="shared" si="0"/>
        <v>590</v>
      </c>
      <c r="O26" s="4">
        <f t="shared" si="1"/>
        <v>0.81694915254237288</v>
      </c>
      <c r="P26" s="9">
        <v>425</v>
      </c>
      <c r="Q26" s="9">
        <v>463</v>
      </c>
      <c r="R26">
        <f t="shared" si="2"/>
        <v>888</v>
      </c>
      <c r="S26">
        <f t="shared" si="3"/>
        <v>0.4786036036036036</v>
      </c>
      <c r="T26" s="24">
        <f t="shared" si="4"/>
        <v>520.22821576763488</v>
      </c>
      <c r="U26" s="4">
        <f t="shared" si="5"/>
        <v>0.5858425853239132</v>
      </c>
      <c r="V26">
        <v>130</v>
      </c>
      <c r="AC26">
        <f t="shared" si="6"/>
        <v>130</v>
      </c>
      <c r="AD26" s="4">
        <f t="shared" si="7"/>
        <v>0</v>
      </c>
      <c r="AE26" s="9">
        <v>188</v>
      </c>
      <c r="AF26" s="9">
        <v>48</v>
      </c>
      <c r="AG26">
        <f t="shared" si="8"/>
        <v>236</v>
      </c>
      <c r="AH26" s="4">
        <f t="shared" si="9"/>
        <v>0.79661016949152541</v>
      </c>
      <c r="AI26" s="9">
        <v>221</v>
      </c>
      <c r="AJ26" s="9">
        <v>469</v>
      </c>
      <c r="AK26">
        <f t="shared" si="10"/>
        <v>690</v>
      </c>
      <c r="AL26">
        <f t="shared" si="11"/>
        <v>0.32028985507246377</v>
      </c>
      <c r="AM26">
        <f t="shared" si="15"/>
        <v>277.42553191489361</v>
      </c>
      <c r="AN26" s="4">
        <f t="shared" si="12"/>
        <v>0.40206598828245449</v>
      </c>
    </row>
    <row r="27" spans="1:40">
      <c r="A27">
        <v>34</v>
      </c>
      <c r="B27" t="s">
        <v>43</v>
      </c>
      <c r="C27">
        <v>85</v>
      </c>
      <c r="D27" t="s">
        <v>13</v>
      </c>
      <c r="E27" t="s">
        <v>14</v>
      </c>
      <c r="F27" s="4">
        <v>2</v>
      </c>
      <c r="G27" s="5">
        <v>7950000</v>
      </c>
      <c r="H27" s="5">
        <v>1900000</v>
      </c>
      <c r="I27" s="20">
        <f t="shared" si="16"/>
        <v>0.2389937106918239</v>
      </c>
      <c r="J27" s="25">
        <f t="shared" si="13"/>
        <v>0.12203771944630835</v>
      </c>
      <c r="K27" s="22">
        <f t="shared" si="14"/>
        <v>0.41839107186566482</v>
      </c>
      <c r="L27" s="32">
        <v>482</v>
      </c>
      <c r="M27" s="9">
        <v>108</v>
      </c>
      <c r="N27">
        <f t="shared" si="0"/>
        <v>590</v>
      </c>
      <c r="O27" s="4">
        <f t="shared" si="1"/>
        <v>0.81694915254237288</v>
      </c>
      <c r="P27" s="9">
        <v>317</v>
      </c>
      <c r="Q27" s="9">
        <v>324</v>
      </c>
      <c r="R27">
        <f t="shared" si="2"/>
        <v>641</v>
      </c>
      <c r="S27">
        <f t="shared" si="3"/>
        <v>0.49453978159126366</v>
      </c>
      <c r="T27" s="24">
        <f t="shared" si="4"/>
        <v>388.02904564315349</v>
      </c>
      <c r="U27" s="4">
        <f t="shared" si="5"/>
        <v>0.60534952518432683</v>
      </c>
      <c r="V27">
        <v>134</v>
      </c>
      <c r="AC27">
        <f t="shared" si="6"/>
        <v>134</v>
      </c>
      <c r="AD27" s="4">
        <f t="shared" si="7"/>
        <v>0</v>
      </c>
      <c r="AE27" s="9">
        <v>188</v>
      </c>
      <c r="AF27" s="9">
        <v>48</v>
      </c>
      <c r="AG27">
        <f t="shared" si="8"/>
        <v>236</v>
      </c>
      <c r="AH27" s="4">
        <f t="shared" si="9"/>
        <v>0.79661016949152541</v>
      </c>
      <c r="AI27" s="9">
        <v>131</v>
      </c>
      <c r="AJ27" s="9">
        <v>401</v>
      </c>
      <c r="AK27">
        <f t="shared" si="10"/>
        <v>532</v>
      </c>
      <c r="AL27">
        <f t="shared" si="11"/>
        <v>0.2462406015037594</v>
      </c>
      <c r="AM27">
        <f t="shared" si="15"/>
        <v>164.44680851063831</v>
      </c>
      <c r="AN27" s="4">
        <f t="shared" si="12"/>
        <v>0.30911054231322987</v>
      </c>
    </row>
    <row r="28" spans="1:40">
      <c r="A28">
        <v>34</v>
      </c>
      <c r="B28" t="s">
        <v>43</v>
      </c>
      <c r="C28">
        <v>105</v>
      </c>
      <c r="D28" t="s">
        <v>13</v>
      </c>
      <c r="E28" t="s">
        <v>14</v>
      </c>
      <c r="F28" s="4">
        <v>2</v>
      </c>
      <c r="G28" s="5">
        <v>9699999.9999999981</v>
      </c>
      <c r="H28" s="5">
        <v>1600000</v>
      </c>
      <c r="I28" s="20">
        <f t="shared" si="16"/>
        <v>0.16494845360824745</v>
      </c>
      <c r="J28" s="25">
        <f t="shared" si="13"/>
        <v>4.6402712902087445E-2</v>
      </c>
      <c r="K28" s="22">
        <f t="shared" si="14"/>
        <v>0.2555348680604938</v>
      </c>
      <c r="L28" s="32">
        <v>482</v>
      </c>
      <c r="M28" s="9">
        <v>108</v>
      </c>
      <c r="N28">
        <f t="shared" si="0"/>
        <v>590</v>
      </c>
      <c r="O28" s="4">
        <f t="shared" si="1"/>
        <v>0.81694915254237288</v>
      </c>
      <c r="P28" s="9">
        <v>293</v>
      </c>
      <c r="Q28" s="9">
        <v>535</v>
      </c>
      <c r="R28">
        <f t="shared" si="2"/>
        <v>828</v>
      </c>
      <c r="S28">
        <f t="shared" si="3"/>
        <v>0.35386473429951693</v>
      </c>
      <c r="T28" s="24">
        <f t="shared" si="4"/>
        <v>358.65145228215766</v>
      </c>
      <c r="U28" s="4">
        <f t="shared" si="5"/>
        <v>0.43315392787700202</v>
      </c>
      <c r="V28">
        <v>107</v>
      </c>
      <c r="W28">
        <v>6</v>
      </c>
      <c r="AC28">
        <f t="shared" si="6"/>
        <v>113</v>
      </c>
      <c r="AD28" s="4">
        <f t="shared" si="7"/>
        <v>0.10619469026548672</v>
      </c>
      <c r="AE28" s="9">
        <v>188</v>
      </c>
      <c r="AF28" s="9">
        <v>48</v>
      </c>
      <c r="AG28">
        <f t="shared" si="8"/>
        <v>236</v>
      </c>
      <c r="AH28" s="4">
        <f t="shared" si="9"/>
        <v>0.79661016949152541</v>
      </c>
      <c r="AI28" s="9">
        <v>53</v>
      </c>
      <c r="AJ28" s="9">
        <v>493</v>
      </c>
      <c r="AK28">
        <f t="shared" si="10"/>
        <v>546</v>
      </c>
      <c r="AL28">
        <f t="shared" si="11"/>
        <v>9.7069597069597072E-2</v>
      </c>
      <c r="AM28">
        <f t="shared" si="15"/>
        <v>66.531914893617028</v>
      </c>
      <c r="AN28" s="4">
        <f t="shared" si="12"/>
        <v>0.12185332398098357</v>
      </c>
    </row>
    <row r="29" spans="1:40">
      <c r="A29">
        <v>63</v>
      </c>
      <c r="B29" t="s">
        <v>43</v>
      </c>
      <c r="C29">
        <v>85</v>
      </c>
      <c r="D29" t="s">
        <v>13</v>
      </c>
      <c r="E29" t="s">
        <v>14</v>
      </c>
      <c r="F29" s="4">
        <v>2</v>
      </c>
      <c r="G29" s="5">
        <v>8100000</v>
      </c>
      <c r="H29" s="5">
        <v>950000</v>
      </c>
      <c r="I29" s="20">
        <f t="shared" si="16"/>
        <v>0.11728395061728394</v>
      </c>
      <c r="J29" s="25">
        <f t="shared" si="13"/>
        <v>0.14580422979915325</v>
      </c>
      <c r="K29" s="22">
        <f t="shared" si="14"/>
        <v>8.6658595476620776E-2</v>
      </c>
      <c r="L29" s="32">
        <v>671</v>
      </c>
      <c r="M29" s="9">
        <v>117</v>
      </c>
      <c r="N29">
        <f t="shared" si="0"/>
        <v>788</v>
      </c>
      <c r="O29" s="4">
        <f t="shared" si="1"/>
        <v>0.85152284263959388</v>
      </c>
      <c r="P29" s="9">
        <v>347</v>
      </c>
      <c r="Q29" s="9">
        <v>440</v>
      </c>
      <c r="R29">
        <f t="shared" si="2"/>
        <v>787</v>
      </c>
      <c r="S29">
        <f t="shared" si="3"/>
        <v>0.44091486658195678</v>
      </c>
      <c r="T29" s="24">
        <f t="shared" si="4"/>
        <v>407.50521609538004</v>
      </c>
      <c r="U29" s="4">
        <f t="shared" si="5"/>
        <v>0.51779570024825927</v>
      </c>
      <c r="V29">
        <v>126</v>
      </c>
      <c r="W29">
        <v>1</v>
      </c>
      <c r="AC29">
        <f t="shared" si="6"/>
        <v>127</v>
      </c>
      <c r="AD29" s="4">
        <f t="shared" si="7"/>
        <v>1.5748031496062992E-2</v>
      </c>
      <c r="AE29" s="9">
        <v>131</v>
      </c>
      <c r="AF29" s="9">
        <v>34</v>
      </c>
      <c r="AG29">
        <f t="shared" si="8"/>
        <v>165</v>
      </c>
      <c r="AH29" s="4">
        <f t="shared" si="9"/>
        <v>0.79393939393939394</v>
      </c>
      <c r="AI29" s="9">
        <v>254</v>
      </c>
      <c r="AJ29" s="9">
        <v>243</v>
      </c>
      <c r="AK29">
        <f t="shared" si="10"/>
        <v>497</v>
      </c>
      <c r="AL29">
        <f t="shared" si="11"/>
        <v>0.51106639839034207</v>
      </c>
      <c r="AM29">
        <f t="shared" si="15"/>
        <v>319.92366412213738</v>
      </c>
      <c r="AN29" s="4">
        <f t="shared" si="12"/>
        <v>0.64370958575882775</v>
      </c>
    </row>
    <row r="30" spans="1:40">
      <c r="A30">
        <v>63</v>
      </c>
      <c r="B30" t="s">
        <v>43</v>
      </c>
      <c r="C30">
        <v>105</v>
      </c>
      <c r="D30" t="s">
        <v>13</v>
      </c>
      <c r="E30" t="s">
        <v>14</v>
      </c>
      <c r="F30" s="4">
        <v>2</v>
      </c>
      <c r="G30" s="5">
        <v>7500000</v>
      </c>
      <c r="H30" s="5">
        <v>1500000</v>
      </c>
      <c r="I30" s="20">
        <f t="shared" si="16"/>
        <v>0.2</v>
      </c>
      <c r="J30" s="25">
        <f t="shared" si="13"/>
        <v>0.19898795188671783</v>
      </c>
      <c r="K30" s="22">
        <f t="shared" si="14"/>
        <v>0.20087519069906851</v>
      </c>
      <c r="L30" s="32">
        <v>671</v>
      </c>
      <c r="M30" s="9">
        <v>117</v>
      </c>
      <c r="N30">
        <f t="shared" si="0"/>
        <v>788</v>
      </c>
      <c r="O30" s="4">
        <f t="shared" si="1"/>
        <v>0.85152284263959388</v>
      </c>
      <c r="P30" s="9">
        <v>278</v>
      </c>
      <c r="Q30" s="9">
        <v>426</v>
      </c>
      <c r="R30">
        <f t="shared" si="2"/>
        <v>704</v>
      </c>
      <c r="S30">
        <f t="shared" si="3"/>
        <v>0.39488636363636365</v>
      </c>
      <c r="T30" s="24">
        <f t="shared" si="4"/>
        <v>326.47391952309988</v>
      </c>
      <c r="U30" s="4">
        <f t="shared" si="5"/>
        <v>0.46374136295894869</v>
      </c>
      <c r="V30">
        <v>60</v>
      </c>
      <c r="W30">
        <v>2</v>
      </c>
      <c r="X30">
        <v>14</v>
      </c>
      <c r="Y30">
        <v>11</v>
      </c>
      <c r="AC30">
        <f t="shared" si="6"/>
        <v>87</v>
      </c>
      <c r="AD30" s="4">
        <f t="shared" si="7"/>
        <v>1.4482758620689655</v>
      </c>
      <c r="AE30" s="9">
        <v>131</v>
      </c>
      <c r="AF30" s="9">
        <v>34</v>
      </c>
      <c r="AG30">
        <f t="shared" si="8"/>
        <v>165</v>
      </c>
      <c r="AH30" s="4">
        <f t="shared" si="9"/>
        <v>0.79393939393939394</v>
      </c>
      <c r="AI30" s="9">
        <v>211</v>
      </c>
      <c r="AJ30" s="9">
        <v>365</v>
      </c>
      <c r="AK30">
        <f t="shared" si="10"/>
        <v>576</v>
      </c>
      <c r="AL30">
        <f t="shared" si="11"/>
        <v>0.36631944444444442</v>
      </c>
      <c r="AM30">
        <f t="shared" si="15"/>
        <v>265.76335877862596</v>
      </c>
      <c r="AN30" s="4">
        <f t="shared" si="12"/>
        <v>0.46139472010178118</v>
      </c>
    </row>
    <row r="31" spans="1:40">
      <c r="A31">
        <v>85</v>
      </c>
      <c r="B31" t="s">
        <v>43</v>
      </c>
      <c r="C31">
        <v>105</v>
      </c>
      <c r="D31" t="s">
        <v>13</v>
      </c>
      <c r="E31" t="s">
        <v>14</v>
      </c>
      <c r="F31" s="4">
        <v>2</v>
      </c>
      <c r="G31" s="5">
        <v>9750000</v>
      </c>
      <c r="H31" s="5">
        <v>10000000</v>
      </c>
      <c r="I31" s="20">
        <f t="shared" si="16"/>
        <v>1.0256410256410255</v>
      </c>
      <c r="J31" s="25">
        <f t="shared" si="13"/>
        <v>0.44906389185963291</v>
      </c>
      <c r="K31" s="22">
        <f t="shared" si="14"/>
        <v>1.778946782803688</v>
      </c>
      <c r="L31" s="32">
        <v>224</v>
      </c>
      <c r="M31" s="9">
        <v>80</v>
      </c>
      <c r="N31">
        <f t="shared" si="0"/>
        <v>304</v>
      </c>
      <c r="O31" s="4">
        <f t="shared" si="1"/>
        <v>0.73684210526315785</v>
      </c>
      <c r="P31" s="9">
        <v>341</v>
      </c>
      <c r="Q31" s="9">
        <v>476</v>
      </c>
      <c r="R31">
        <f t="shared" si="2"/>
        <v>817</v>
      </c>
      <c r="S31">
        <f t="shared" si="3"/>
        <v>0.41738066095471238</v>
      </c>
      <c r="T31" s="24">
        <f t="shared" si="4"/>
        <v>462.78571428571428</v>
      </c>
      <c r="U31" s="4">
        <f t="shared" si="5"/>
        <v>0.56644518272425248</v>
      </c>
      <c r="V31">
        <v>454</v>
      </c>
      <c r="W31">
        <v>44</v>
      </c>
      <c r="AC31">
        <f t="shared" si="6"/>
        <v>498</v>
      </c>
      <c r="AD31" s="4">
        <f t="shared" si="7"/>
        <v>0.17670682730923695</v>
      </c>
      <c r="AE31" s="9">
        <v>228</v>
      </c>
      <c r="AF31" s="9">
        <v>143</v>
      </c>
      <c r="AG31">
        <f t="shared" si="8"/>
        <v>371</v>
      </c>
      <c r="AH31" s="4">
        <f t="shared" si="9"/>
        <v>0.61455525606469008</v>
      </c>
      <c r="AI31" s="9">
        <v>123</v>
      </c>
      <c r="AJ31" s="9">
        <v>684</v>
      </c>
      <c r="AK31">
        <f t="shared" si="10"/>
        <v>807</v>
      </c>
      <c r="AL31">
        <f t="shared" si="11"/>
        <v>0.15241635687732341</v>
      </c>
      <c r="AM31">
        <f t="shared" si="15"/>
        <v>200.14473684210526</v>
      </c>
      <c r="AN31" s="4">
        <f t="shared" si="12"/>
        <v>0.24801082632231136</v>
      </c>
    </row>
    <row r="32" spans="1:40">
      <c r="A32">
        <v>28</v>
      </c>
      <c r="B32" t="s">
        <v>43</v>
      </c>
      <c r="C32">
        <v>34</v>
      </c>
      <c r="D32" t="s">
        <v>13</v>
      </c>
      <c r="E32" t="s">
        <v>15</v>
      </c>
      <c r="F32" s="4">
        <v>2</v>
      </c>
      <c r="G32" s="5">
        <v>11350000</v>
      </c>
      <c r="H32" s="5">
        <v>220500</v>
      </c>
      <c r="I32" s="20">
        <f t="shared" si="16"/>
        <v>1.9427312775330396E-2</v>
      </c>
      <c r="J32" s="25">
        <f t="shared" si="13"/>
        <v>1.8587962434274918E-2</v>
      </c>
      <c r="K32" s="22">
        <f t="shared" si="14"/>
        <v>2.0027481997384758E-2</v>
      </c>
      <c r="L32" s="23">
        <v>485</v>
      </c>
      <c r="M32">
        <v>34</v>
      </c>
      <c r="N32">
        <f t="shared" si="0"/>
        <v>519</v>
      </c>
      <c r="O32" s="4">
        <f t="shared" si="1"/>
        <v>0.93448940269749514</v>
      </c>
      <c r="P32" s="26">
        <v>120</v>
      </c>
      <c r="Q32" s="26">
        <v>188</v>
      </c>
      <c r="R32">
        <f t="shared" si="2"/>
        <v>308</v>
      </c>
      <c r="S32">
        <f t="shared" si="3"/>
        <v>0.38961038961038963</v>
      </c>
      <c r="T32" s="24">
        <f t="shared" si="4"/>
        <v>128.41237113402062</v>
      </c>
      <c r="U32" s="4">
        <f t="shared" si="5"/>
        <v>0.41692328290266434</v>
      </c>
      <c r="V32">
        <v>25</v>
      </c>
      <c r="W32">
        <v>30</v>
      </c>
      <c r="X32">
        <v>18</v>
      </c>
      <c r="Y32">
        <v>12</v>
      </c>
      <c r="Z32">
        <v>82</v>
      </c>
      <c r="AA32">
        <v>92</v>
      </c>
      <c r="AB32">
        <v>50</v>
      </c>
      <c r="AC32">
        <f t="shared" si="6"/>
        <v>309</v>
      </c>
      <c r="AD32" s="4">
        <f t="shared" si="7"/>
        <v>7.7022653721682852</v>
      </c>
      <c r="AE32" s="9">
        <v>240</v>
      </c>
      <c r="AF32" s="9">
        <v>14</v>
      </c>
      <c r="AG32">
        <f t="shared" si="8"/>
        <v>254</v>
      </c>
      <c r="AH32" s="4">
        <f t="shared" si="9"/>
        <v>0.94488188976377951</v>
      </c>
      <c r="AI32" s="9">
        <v>147</v>
      </c>
      <c r="AJ32" s="9">
        <v>243</v>
      </c>
      <c r="AK32">
        <f t="shared" si="10"/>
        <v>390</v>
      </c>
      <c r="AL32">
        <f t="shared" si="11"/>
        <v>0.37692307692307692</v>
      </c>
      <c r="AM32">
        <f t="shared" si="15"/>
        <v>155.57499999999999</v>
      </c>
      <c r="AN32" s="4">
        <f t="shared" si="12"/>
        <v>0.3989102564102564</v>
      </c>
    </row>
    <row r="33" spans="1:40">
      <c r="A33">
        <v>28</v>
      </c>
      <c r="B33" t="s">
        <v>43</v>
      </c>
      <c r="C33">
        <v>63</v>
      </c>
      <c r="D33" t="s">
        <v>13</v>
      </c>
      <c r="E33" t="s">
        <v>15</v>
      </c>
      <c r="F33" s="4">
        <v>2</v>
      </c>
      <c r="G33" s="5">
        <v>10100000</v>
      </c>
      <c r="H33" s="5">
        <v>750000</v>
      </c>
      <c r="I33" s="20">
        <f t="shared" si="16"/>
        <v>7.4257425742574254E-2</v>
      </c>
      <c r="J33" s="25">
        <f t="shared" si="13"/>
        <v>4.9148550379718194E-2</v>
      </c>
      <c r="K33" s="22">
        <f t="shared" si="14"/>
        <v>0.11537471472850767</v>
      </c>
      <c r="L33" s="23">
        <v>485</v>
      </c>
      <c r="M33">
        <v>34</v>
      </c>
      <c r="N33">
        <f t="shared" si="0"/>
        <v>519</v>
      </c>
      <c r="O33" s="4">
        <f t="shared" si="1"/>
        <v>0.93448940269749514</v>
      </c>
      <c r="P33" s="9">
        <v>246</v>
      </c>
      <c r="Q33" s="9">
        <v>178</v>
      </c>
      <c r="R33">
        <f t="shared" si="2"/>
        <v>424</v>
      </c>
      <c r="S33">
        <f t="shared" si="3"/>
        <v>0.58018867924528306</v>
      </c>
      <c r="T33" s="24">
        <f t="shared" si="4"/>
        <v>263.24536082474225</v>
      </c>
      <c r="U33" s="4">
        <f t="shared" si="5"/>
        <v>0.62086170005835439</v>
      </c>
      <c r="V33">
        <v>14</v>
      </c>
      <c r="W33">
        <v>31</v>
      </c>
      <c r="X33">
        <v>15</v>
      </c>
      <c r="Y33">
        <v>20</v>
      </c>
      <c r="Z33">
        <v>23</v>
      </c>
      <c r="AA33">
        <v>45</v>
      </c>
      <c r="AB33">
        <v>9</v>
      </c>
      <c r="AC33">
        <f t="shared" si="6"/>
        <v>157</v>
      </c>
      <c r="AD33" s="4">
        <f t="shared" si="7"/>
        <v>6.2675159235668794</v>
      </c>
      <c r="AE33" s="9">
        <v>240</v>
      </c>
      <c r="AF33" s="9">
        <v>14</v>
      </c>
      <c r="AG33">
        <f t="shared" si="8"/>
        <v>254</v>
      </c>
      <c r="AH33" s="4">
        <f t="shared" si="9"/>
        <v>0.94488188976377951</v>
      </c>
      <c r="AI33" s="9">
        <v>106</v>
      </c>
      <c r="AJ33" s="9">
        <v>167</v>
      </c>
      <c r="AK33">
        <f t="shared" si="10"/>
        <v>273</v>
      </c>
      <c r="AL33">
        <f t="shared" si="11"/>
        <v>0.38827838827838829</v>
      </c>
      <c r="AM33">
        <f t="shared" si="15"/>
        <v>112.18333333333334</v>
      </c>
      <c r="AN33" s="4">
        <f t="shared" si="12"/>
        <v>0.41092796092796097</v>
      </c>
    </row>
    <row r="34" spans="1:40">
      <c r="A34">
        <v>28</v>
      </c>
      <c r="B34" t="s">
        <v>43</v>
      </c>
      <c r="C34">
        <v>85</v>
      </c>
      <c r="D34" t="s">
        <v>13</v>
      </c>
      <c r="E34" t="s">
        <v>15</v>
      </c>
      <c r="F34" s="4">
        <v>2</v>
      </c>
      <c r="G34" s="5">
        <v>10000000</v>
      </c>
      <c r="H34" s="5">
        <v>900000</v>
      </c>
      <c r="I34" s="20">
        <f t="shared" si="16"/>
        <v>0.09</v>
      </c>
      <c r="J34" s="25">
        <f t="shared" si="13"/>
        <v>3.2735949336479636E-2</v>
      </c>
      <c r="K34" s="22">
        <f t="shared" si="14"/>
        <v>0.16411013591960347</v>
      </c>
      <c r="L34" s="23">
        <v>485</v>
      </c>
      <c r="M34">
        <v>34</v>
      </c>
      <c r="N34">
        <f t="shared" si="0"/>
        <v>519</v>
      </c>
      <c r="O34" s="4">
        <f t="shared" si="1"/>
        <v>0.93448940269749514</v>
      </c>
      <c r="P34" s="9">
        <v>592</v>
      </c>
      <c r="Q34" s="9">
        <v>531</v>
      </c>
      <c r="R34">
        <f t="shared" si="2"/>
        <v>1123</v>
      </c>
      <c r="S34">
        <f t="shared" si="3"/>
        <v>0.5271593944790739</v>
      </c>
      <c r="T34" s="24">
        <f t="shared" si="4"/>
        <v>633.50103092783502</v>
      </c>
      <c r="U34" s="4">
        <f t="shared" si="5"/>
        <v>0.56411489842193674</v>
      </c>
      <c r="V34">
        <v>29</v>
      </c>
      <c r="W34">
        <v>44</v>
      </c>
      <c r="X34">
        <v>14</v>
      </c>
      <c r="Y34">
        <v>102</v>
      </c>
      <c r="Z34">
        <v>157</v>
      </c>
      <c r="AA34">
        <v>32</v>
      </c>
      <c r="AC34">
        <f t="shared" si="6"/>
        <v>378</v>
      </c>
      <c r="AD34" s="4">
        <f t="shared" si="7"/>
        <v>6.1693121693121693</v>
      </c>
      <c r="AE34" s="9">
        <v>240</v>
      </c>
      <c r="AF34" s="9">
        <v>14</v>
      </c>
      <c r="AG34">
        <f t="shared" si="8"/>
        <v>254</v>
      </c>
      <c r="AH34" s="4">
        <f t="shared" si="9"/>
        <v>0.94488188976377951</v>
      </c>
      <c r="AI34" s="9">
        <v>19</v>
      </c>
      <c r="AJ34" s="9">
        <v>79</v>
      </c>
      <c r="AK34">
        <f t="shared" si="10"/>
        <v>98</v>
      </c>
      <c r="AL34">
        <f t="shared" si="11"/>
        <v>0.19387755102040816</v>
      </c>
      <c r="AM34">
        <f t="shared" si="15"/>
        <v>20.108333333333334</v>
      </c>
      <c r="AN34" s="4">
        <f t="shared" si="12"/>
        <v>0.20518707482993198</v>
      </c>
    </row>
    <row r="35" spans="1:40">
      <c r="A35">
        <v>28</v>
      </c>
      <c r="B35" t="s">
        <v>43</v>
      </c>
      <c r="C35">
        <v>105</v>
      </c>
      <c r="D35" t="s">
        <v>13</v>
      </c>
      <c r="E35" t="s">
        <v>15</v>
      </c>
      <c r="F35" s="4">
        <v>2</v>
      </c>
      <c r="G35" s="5">
        <v>8900000</v>
      </c>
      <c r="H35" s="5">
        <v>2200000</v>
      </c>
      <c r="I35" s="20">
        <f t="shared" si="16"/>
        <v>0.24719101123595505</v>
      </c>
      <c r="J35" s="25">
        <f t="shared" si="13"/>
        <v>7.5229005040328964E-2</v>
      </c>
      <c r="K35" s="22">
        <f t="shared" si="14"/>
        <v>0.46146927245021108</v>
      </c>
      <c r="L35" s="23">
        <v>485</v>
      </c>
      <c r="M35">
        <v>34</v>
      </c>
      <c r="N35">
        <f t="shared" si="0"/>
        <v>519</v>
      </c>
      <c r="O35" s="4">
        <f t="shared" si="1"/>
        <v>0.93448940269749514</v>
      </c>
      <c r="P35" s="9">
        <v>464</v>
      </c>
      <c r="Q35" s="9">
        <v>431</v>
      </c>
      <c r="R35">
        <f t="shared" si="2"/>
        <v>895</v>
      </c>
      <c r="S35">
        <f t="shared" si="3"/>
        <v>0.51843575418994414</v>
      </c>
      <c r="T35" s="24">
        <f t="shared" si="4"/>
        <v>496.52783505154639</v>
      </c>
      <c r="U35" s="4">
        <f t="shared" si="5"/>
        <v>0.5547797039682083</v>
      </c>
      <c r="V35">
        <v>8</v>
      </c>
      <c r="W35">
        <v>25</v>
      </c>
      <c r="X35">
        <v>8</v>
      </c>
      <c r="Y35">
        <v>31</v>
      </c>
      <c r="Z35">
        <v>48</v>
      </c>
      <c r="AA35">
        <v>41</v>
      </c>
      <c r="AB35">
        <v>64</v>
      </c>
      <c r="AC35">
        <f t="shared" si="6"/>
        <v>225</v>
      </c>
      <c r="AD35" s="4">
        <f t="shared" si="7"/>
        <v>8.1333333333333329</v>
      </c>
      <c r="AE35" s="9">
        <v>240</v>
      </c>
      <c r="AF35" s="9">
        <v>14</v>
      </c>
      <c r="AG35">
        <f t="shared" si="8"/>
        <v>254</v>
      </c>
      <c r="AH35" s="4">
        <f t="shared" si="9"/>
        <v>0.94488188976377951</v>
      </c>
      <c r="AI35" s="9">
        <v>41</v>
      </c>
      <c r="AJ35" s="9">
        <v>216</v>
      </c>
      <c r="AK35">
        <f t="shared" si="10"/>
        <v>257</v>
      </c>
      <c r="AL35">
        <f t="shared" si="11"/>
        <v>0.15953307392996108</v>
      </c>
      <c r="AM35">
        <f t="shared" si="15"/>
        <v>43.391666666666666</v>
      </c>
      <c r="AN35" s="4">
        <f t="shared" si="12"/>
        <v>0.1688391699092088</v>
      </c>
    </row>
    <row r="36" spans="1:40">
      <c r="A36">
        <v>34</v>
      </c>
      <c r="B36" t="s">
        <v>43</v>
      </c>
      <c r="C36">
        <v>63</v>
      </c>
      <c r="D36" t="s">
        <v>13</v>
      </c>
      <c r="E36" t="s">
        <v>15</v>
      </c>
      <c r="F36" s="4">
        <v>2</v>
      </c>
      <c r="G36" s="5">
        <v>9100000</v>
      </c>
      <c r="H36" s="5">
        <v>1449999.9999999998</v>
      </c>
      <c r="I36" s="20">
        <f t="shared" si="16"/>
        <v>0.1593406593406593</v>
      </c>
      <c r="J36" s="25">
        <f t="shared" si="13"/>
        <v>0.11667804685166912</v>
      </c>
      <c r="K36" s="22">
        <f t="shared" si="14"/>
        <v>0.21968866787932037</v>
      </c>
      <c r="L36" s="23">
        <v>482</v>
      </c>
      <c r="M36">
        <v>108</v>
      </c>
      <c r="N36">
        <f t="shared" si="0"/>
        <v>590</v>
      </c>
      <c r="O36" s="4">
        <f t="shared" si="1"/>
        <v>0.81694915254237288</v>
      </c>
      <c r="P36" s="9">
        <v>425</v>
      </c>
      <c r="Q36" s="9">
        <v>463</v>
      </c>
      <c r="R36">
        <f t="shared" si="2"/>
        <v>888</v>
      </c>
      <c r="S36">
        <f t="shared" si="3"/>
        <v>0.4786036036036036</v>
      </c>
      <c r="T36" s="24">
        <f t="shared" si="4"/>
        <v>520.22821576763488</v>
      </c>
      <c r="U36" s="4">
        <f t="shared" si="5"/>
        <v>0.5858425853239132</v>
      </c>
      <c r="V36">
        <v>13</v>
      </c>
      <c r="W36">
        <v>7</v>
      </c>
      <c r="X36">
        <v>24</v>
      </c>
      <c r="Y36">
        <v>29</v>
      </c>
      <c r="Z36">
        <v>86</v>
      </c>
      <c r="AA36">
        <v>66</v>
      </c>
      <c r="AB36">
        <v>2</v>
      </c>
      <c r="AC36">
        <f t="shared" si="6"/>
        <v>227</v>
      </c>
      <c r="AD36" s="4">
        <f t="shared" si="7"/>
        <v>7.2951541850220263</v>
      </c>
      <c r="AE36" s="9">
        <v>285</v>
      </c>
      <c r="AF36" s="9">
        <v>88</v>
      </c>
      <c r="AG36">
        <f t="shared" si="8"/>
        <v>373</v>
      </c>
      <c r="AH36" s="4">
        <f t="shared" si="9"/>
        <v>0.76407506702412864</v>
      </c>
      <c r="AI36" s="9">
        <v>59</v>
      </c>
      <c r="AJ36" s="9">
        <v>121</v>
      </c>
      <c r="AK36">
        <f t="shared" si="10"/>
        <v>180</v>
      </c>
      <c r="AL36">
        <f t="shared" si="11"/>
        <v>0.32777777777777778</v>
      </c>
      <c r="AM36">
        <f t="shared" si="15"/>
        <v>77.217543859649126</v>
      </c>
      <c r="AN36" s="4">
        <f t="shared" si="12"/>
        <v>0.42898635477582847</v>
      </c>
    </row>
    <row r="37" spans="1:40">
      <c r="A37">
        <v>34</v>
      </c>
      <c r="B37" t="s">
        <v>43</v>
      </c>
      <c r="C37">
        <v>85</v>
      </c>
      <c r="D37" t="s">
        <v>13</v>
      </c>
      <c r="E37" t="s">
        <v>15</v>
      </c>
      <c r="F37" s="4">
        <v>2</v>
      </c>
      <c r="G37" s="5">
        <v>7950000</v>
      </c>
      <c r="H37" s="5">
        <v>1800000</v>
      </c>
      <c r="I37" s="20">
        <f t="shared" si="16"/>
        <v>0.22641509433962265</v>
      </c>
      <c r="J37" s="25">
        <f t="shared" si="13"/>
        <v>0.12432045053852483</v>
      </c>
      <c r="K37" s="22">
        <f t="shared" si="14"/>
        <v>0.38301681685806999</v>
      </c>
      <c r="L37" s="23">
        <v>482</v>
      </c>
      <c r="M37">
        <v>108</v>
      </c>
      <c r="N37">
        <f t="shared" si="0"/>
        <v>590</v>
      </c>
      <c r="O37" s="4">
        <f t="shared" si="1"/>
        <v>0.81694915254237288</v>
      </c>
      <c r="P37" s="9">
        <v>317</v>
      </c>
      <c r="Q37" s="9">
        <v>324</v>
      </c>
      <c r="R37">
        <f t="shared" si="2"/>
        <v>641</v>
      </c>
      <c r="S37">
        <f t="shared" si="3"/>
        <v>0.49453978159126366</v>
      </c>
      <c r="T37" s="24">
        <f t="shared" si="4"/>
        <v>388.02904564315349</v>
      </c>
      <c r="U37" s="4">
        <f t="shared" si="5"/>
        <v>0.60534952518432683</v>
      </c>
      <c r="V37">
        <v>35</v>
      </c>
      <c r="W37">
        <v>56</v>
      </c>
      <c r="X37">
        <v>39</v>
      </c>
      <c r="Y37">
        <v>48</v>
      </c>
      <c r="Z37">
        <v>80</v>
      </c>
      <c r="AA37">
        <v>56</v>
      </c>
      <c r="AB37">
        <v>8</v>
      </c>
      <c r="AC37">
        <f t="shared" si="6"/>
        <v>322</v>
      </c>
      <c r="AD37" s="4">
        <f t="shared" si="7"/>
        <v>5.7515527950310563</v>
      </c>
      <c r="AE37" s="9">
        <v>285</v>
      </c>
      <c r="AF37" s="9">
        <v>88</v>
      </c>
      <c r="AG37">
        <f t="shared" si="8"/>
        <v>373</v>
      </c>
      <c r="AH37" s="4">
        <f t="shared" si="9"/>
        <v>0.76407506702412864</v>
      </c>
      <c r="AI37" s="9">
        <v>64</v>
      </c>
      <c r="AJ37" s="9">
        <v>188</v>
      </c>
      <c r="AK37">
        <f t="shared" si="10"/>
        <v>252</v>
      </c>
      <c r="AL37">
        <f t="shared" si="11"/>
        <v>0.25396825396825395</v>
      </c>
      <c r="AM37">
        <f t="shared" si="15"/>
        <v>83.761403508771934</v>
      </c>
      <c r="AN37" s="4">
        <f t="shared" si="12"/>
        <v>0.33238652186020606</v>
      </c>
    </row>
    <row r="38" spans="1:40">
      <c r="A38">
        <v>34</v>
      </c>
      <c r="B38" t="s">
        <v>43</v>
      </c>
      <c r="C38">
        <v>105</v>
      </c>
      <c r="D38" t="s">
        <v>13</v>
      </c>
      <c r="E38" t="s">
        <v>15</v>
      </c>
      <c r="F38" s="4">
        <v>2</v>
      </c>
      <c r="G38" s="5">
        <v>9699999.9999999981</v>
      </c>
      <c r="H38" s="5">
        <v>3000000</v>
      </c>
      <c r="I38" s="20">
        <f t="shared" si="16"/>
        <v>0.30927835051546398</v>
      </c>
      <c r="J38" s="25">
        <f t="shared" si="13"/>
        <v>0.10782491936286918</v>
      </c>
      <c r="K38" s="22">
        <f t="shared" si="14"/>
        <v>0.46321845750294133</v>
      </c>
      <c r="L38" s="23">
        <v>482</v>
      </c>
      <c r="M38">
        <v>108</v>
      </c>
      <c r="N38">
        <f t="shared" si="0"/>
        <v>590</v>
      </c>
      <c r="O38" s="4">
        <f t="shared" si="1"/>
        <v>0.81694915254237288</v>
      </c>
      <c r="P38" s="9">
        <v>293</v>
      </c>
      <c r="Q38" s="9">
        <v>535</v>
      </c>
      <c r="R38">
        <f t="shared" si="2"/>
        <v>828</v>
      </c>
      <c r="S38">
        <f t="shared" si="3"/>
        <v>0.35386473429951693</v>
      </c>
      <c r="T38" s="24">
        <f t="shared" si="4"/>
        <v>358.65145228215766</v>
      </c>
      <c r="U38" s="4">
        <f t="shared" si="5"/>
        <v>0.43315392787700202</v>
      </c>
      <c r="V38">
        <v>5</v>
      </c>
      <c r="W38">
        <v>7</v>
      </c>
      <c r="X38">
        <v>4</v>
      </c>
      <c r="Y38">
        <v>6</v>
      </c>
      <c r="Z38">
        <v>34</v>
      </c>
      <c r="AA38">
        <v>95</v>
      </c>
      <c r="AB38">
        <v>35</v>
      </c>
      <c r="AC38">
        <f t="shared" si="6"/>
        <v>186</v>
      </c>
      <c r="AD38" s="4">
        <f t="shared" si="7"/>
        <v>9.1827956989247319</v>
      </c>
      <c r="AE38" s="9">
        <v>285</v>
      </c>
      <c r="AF38" s="9">
        <v>88</v>
      </c>
      <c r="AG38">
        <f t="shared" si="8"/>
        <v>373</v>
      </c>
      <c r="AH38" s="4">
        <f t="shared" si="9"/>
        <v>0.76407506702412864</v>
      </c>
      <c r="AI38" s="9">
        <v>24</v>
      </c>
      <c r="AJ38" s="9">
        <v>184</v>
      </c>
      <c r="AK38">
        <f t="shared" si="10"/>
        <v>208</v>
      </c>
      <c r="AL38">
        <f t="shared" si="11"/>
        <v>0.11538461538461539</v>
      </c>
      <c r="AM38">
        <f t="shared" si="15"/>
        <v>31.410526315789475</v>
      </c>
      <c r="AN38" s="4">
        <f t="shared" si="12"/>
        <v>0.15101214574898786</v>
      </c>
    </row>
    <row r="39" spans="1:40">
      <c r="A39">
        <v>63</v>
      </c>
      <c r="B39" t="s">
        <v>43</v>
      </c>
      <c r="C39">
        <v>85</v>
      </c>
      <c r="D39" t="s">
        <v>13</v>
      </c>
      <c r="E39" t="s">
        <v>15</v>
      </c>
      <c r="F39" s="4">
        <v>2</v>
      </c>
      <c r="G39" s="5">
        <v>8100000</v>
      </c>
      <c r="H39" s="5">
        <v>550000</v>
      </c>
      <c r="I39" s="20">
        <f t="shared" si="16"/>
        <v>6.7901234567901231E-2</v>
      </c>
      <c r="J39" s="25">
        <f t="shared" si="13"/>
        <v>9.37735499860336E-2</v>
      </c>
      <c r="K39" s="22">
        <f t="shared" si="14"/>
        <v>4.0119288853454463E-2</v>
      </c>
      <c r="L39" s="23">
        <v>671</v>
      </c>
      <c r="M39">
        <v>117</v>
      </c>
      <c r="N39">
        <f t="shared" si="0"/>
        <v>788</v>
      </c>
      <c r="O39" s="4">
        <f t="shared" si="1"/>
        <v>0.85152284263959388</v>
      </c>
      <c r="P39" s="9">
        <v>347</v>
      </c>
      <c r="Q39" s="9">
        <v>440</v>
      </c>
      <c r="R39">
        <f t="shared" si="2"/>
        <v>787</v>
      </c>
      <c r="S39">
        <f t="shared" si="3"/>
        <v>0.44091486658195678</v>
      </c>
      <c r="T39" s="24">
        <f t="shared" si="4"/>
        <v>407.50521609538004</v>
      </c>
      <c r="U39" s="4">
        <f t="shared" si="5"/>
        <v>0.51779570024825927</v>
      </c>
      <c r="V39">
        <v>45</v>
      </c>
      <c r="W39">
        <v>18</v>
      </c>
      <c r="X39">
        <v>17</v>
      </c>
      <c r="Y39">
        <v>73</v>
      </c>
      <c r="Z39">
        <v>125</v>
      </c>
      <c r="AA39">
        <v>109</v>
      </c>
      <c r="AC39">
        <f t="shared" si="6"/>
        <v>387</v>
      </c>
      <c r="AD39" s="4">
        <f t="shared" si="7"/>
        <v>6.8010335917312661</v>
      </c>
      <c r="AE39" s="9">
        <v>154</v>
      </c>
      <c r="AF39" s="9">
        <v>41</v>
      </c>
      <c r="AG39">
        <f t="shared" si="8"/>
        <v>195</v>
      </c>
      <c r="AH39" s="4">
        <f t="shared" si="9"/>
        <v>0.78974358974358971</v>
      </c>
      <c r="AI39" s="9">
        <v>205</v>
      </c>
      <c r="AJ39" s="9">
        <v>158</v>
      </c>
      <c r="AK39">
        <f t="shared" si="10"/>
        <v>363</v>
      </c>
      <c r="AL39">
        <f t="shared" si="11"/>
        <v>0.56473829201101933</v>
      </c>
      <c r="AM39">
        <f t="shared" si="15"/>
        <v>259.5779220779221</v>
      </c>
      <c r="AN39" s="4">
        <f t="shared" si="12"/>
        <v>0.71509069442953743</v>
      </c>
    </row>
    <row r="40" spans="1:40">
      <c r="A40">
        <v>63</v>
      </c>
      <c r="B40" t="s">
        <v>43</v>
      </c>
      <c r="C40">
        <v>105</v>
      </c>
      <c r="D40" t="s">
        <v>13</v>
      </c>
      <c r="E40" t="s">
        <v>15</v>
      </c>
      <c r="F40" s="4">
        <v>2</v>
      </c>
      <c r="G40" s="5">
        <v>7500000</v>
      </c>
      <c r="H40" s="5">
        <v>1500000</v>
      </c>
      <c r="I40" s="20">
        <f t="shared" si="16"/>
        <v>0.2</v>
      </c>
      <c r="J40" s="25">
        <f t="shared" si="13"/>
        <v>0.14916478709708084</v>
      </c>
      <c r="K40" s="22">
        <f t="shared" si="14"/>
        <v>0.24396086009539347</v>
      </c>
      <c r="L40" s="23">
        <v>671</v>
      </c>
      <c r="M40">
        <v>117</v>
      </c>
      <c r="N40">
        <f t="shared" si="0"/>
        <v>788</v>
      </c>
      <c r="O40" s="4">
        <f t="shared" si="1"/>
        <v>0.85152284263959388</v>
      </c>
      <c r="P40" s="9">
        <v>278</v>
      </c>
      <c r="Q40" s="9">
        <v>426</v>
      </c>
      <c r="R40">
        <f t="shared" si="2"/>
        <v>704</v>
      </c>
      <c r="S40">
        <f t="shared" si="3"/>
        <v>0.39488636363636365</v>
      </c>
      <c r="T40" s="24">
        <f t="shared" si="4"/>
        <v>326.47391952309988</v>
      </c>
      <c r="U40" s="4">
        <f t="shared" si="5"/>
        <v>0.46374136295894869</v>
      </c>
      <c r="V40">
        <v>26</v>
      </c>
      <c r="W40">
        <v>22</v>
      </c>
      <c r="X40">
        <v>12</v>
      </c>
      <c r="Y40">
        <v>19</v>
      </c>
      <c r="Z40">
        <v>29</v>
      </c>
      <c r="AA40">
        <v>71</v>
      </c>
      <c r="AC40">
        <f t="shared" si="6"/>
        <v>179</v>
      </c>
      <c r="AD40" s="4">
        <f t="shared" si="7"/>
        <v>6.4134078212290504</v>
      </c>
      <c r="AE40" s="9">
        <v>154</v>
      </c>
      <c r="AF40" s="9">
        <v>41</v>
      </c>
      <c r="AG40">
        <f t="shared" si="8"/>
        <v>195</v>
      </c>
      <c r="AH40" s="4">
        <f t="shared" si="9"/>
        <v>0.78974358974358971</v>
      </c>
      <c r="AI40" s="9">
        <v>59</v>
      </c>
      <c r="AJ40" s="9">
        <v>157</v>
      </c>
      <c r="AK40">
        <f t="shared" si="10"/>
        <v>216</v>
      </c>
      <c r="AL40">
        <f t="shared" si="11"/>
        <v>0.27314814814814814</v>
      </c>
      <c r="AM40">
        <f t="shared" si="15"/>
        <v>74.70779220779221</v>
      </c>
      <c r="AN40" s="4">
        <f t="shared" si="12"/>
        <v>0.34586940836940838</v>
      </c>
    </row>
    <row r="41" spans="1:40" s="6" customFormat="1">
      <c r="A41" s="6">
        <v>85</v>
      </c>
      <c r="B41" s="6" t="s">
        <v>43</v>
      </c>
      <c r="C41" s="6">
        <v>105</v>
      </c>
      <c r="D41" s="6" t="s">
        <v>13</v>
      </c>
      <c r="E41" s="6" t="s">
        <v>15</v>
      </c>
      <c r="F41" s="7">
        <v>2</v>
      </c>
      <c r="G41" s="8">
        <v>9750000</v>
      </c>
      <c r="H41" s="8">
        <v>4800000</v>
      </c>
      <c r="I41" s="20">
        <f t="shared" si="16"/>
        <v>0.49230769230769234</v>
      </c>
      <c r="J41" s="25">
        <f t="shared" si="13"/>
        <v>0.25341135584124258</v>
      </c>
      <c r="K41" s="22">
        <f t="shared" si="14"/>
        <v>0.8044289594918278</v>
      </c>
      <c r="L41" s="6">
        <v>224</v>
      </c>
      <c r="M41" s="6">
        <v>80</v>
      </c>
      <c r="N41" s="6">
        <f t="shared" si="0"/>
        <v>304</v>
      </c>
      <c r="O41" s="7">
        <f t="shared" si="1"/>
        <v>0.73684210526315785</v>
      </c>
      <c r="P41" s="11">
        <v>341</v>
      </c>
      <c r="Q41" s="11">
        <v>476</v>
      </c>
      <c r="R41" s="6">
        <f t="shared" si="2"/>
        <v>817</v>
      </c>
      <c r="S41" s="6">
        <f t="shared" si="3"/>
        <v>0.41738066095471238</v>
      </c>
      <c r="T41" s="33">
        <f t="shared" si="4"/>
        <v>462.78571428571428</v>
      </c>
      <c r="U41" s="7">
        <f t="shared" si="5"/>
        <v>0.56644518272425248</v>
      </c>
      <c r="V41" s="6">
        <v>8</v>
      </c>
      <c r="W41" s="6">
        <v>86</v>
      </c>
      <c r="X41" s="6">
        <v>61</v>
      </c>
      <c r="Y41" s="6">
        <v>107</v>
      </c>
      <c r="Z41" s="6">
        <v>84</v>
      </c>
      <c r="AA41" s="6">
        <v>132</v>
      </c>
      <c r="AC41" s="6">
        <f t="shared" si="6"/>
        <v>478</v>
      </c>
      <c r="AD41" s="7">
        <f t="shared" si="7"/>
        <v>6.3807531380753142</v>
      </c>
      <c r="AE41" s="11">
        <v>202</v>
      </c>
      <c r="AF41" s="11">
        <v>145</v>
      </c>
      <c r="AG41" s="6">
        <f t="shared" si="8"/>
        <v>347</v>
      </c>
      <c r="AH41" s="7">
        <f t="shared" si="9"/>
        <v>0.58213256484149856</v>
      </c>
      <c r="AI41" s="11">
        <v>83</v>
      </c>
      <c r="AJ41" s="11">
        <v>406</v>
      </c>
      <c r="AK41" s="6">
        <f t="shared" si="10"/>
        <v>489</v>
      </c>
      <c r="AL41" s="6">
        <f t="shared" si="11"/>
        <v>0.16973415132924335</v>
      </c>
      <c r="AM41" s="6">
        <f t="shared" si="15"/>
        <v>142.57920792079207</v>
      </c>
      <c r="AN41" s="7">
        <f t="shared" si="12"/>
        <v>0.29157302233290811</v>
      </c>
    </row>
    <row r="42" spans="1:40">
      <c r="A42" s="26">
        <v>28</v>
      </c>
      <c r="B42" s="26" t="s">
        <v>16</v>
      </c>
      <c r="C42" s="26">
        <v>34</v>
      </c>
      <c r="D42" s="26" t="s">
        <v>13</v>
      </c>
      <c r="E42" t="s">
        <v>14</v>
      </c>
      <c r="F42" s="4">
        <v>3</v>
      </c>
      <c r="G42" s="5">
        <v>7500000</v>
      </c>
      <c r="H42" s="5">
        <v>2675000</v>
      </c>
      <c r="I42" s="20">
        <f t="shared" si="16"/>
        <v>0.35666666666666669</v>
      </c>
      <c r="J42" s="25">
        <f t="shared" si="13"/>
        <v>0.38796228179220232</v>
      </c>
      <c r="K42" s="22">
        <f t="shared" si="14"/>
        <v>0.31187569841596735</v>
      </c>
      <c r="L42" s="9">
        <v>495</v>
      </c>
      <c r="M42" s="9">
        <v>12</v>
      </c>
      <c r="N42">
        <f t="shared" si="0"/>
        <v>507</v>
      </c>
      <c r="O42" s="4">
        <f t="shared" si="1"/>
        <v>0.97633136094674555</v>
      </c>
      <c r="P42" s="9">
        <v>519</v>
      </c>
      <c r="Q42" s="9">
        <v>384</v>
      </c>
      <c r="R42">
        <f t="shared" si="2"/>
        <v>903</v>
      </c>
      <c r="S42">
        <f t="shared" si="3"/>
        <v>0.57475083056478404</v>
      </c>
      <c r="T42" s="24">
        <f t="shared" si="4"/>
        <v>531.58181818181822</v>
      </c>
      <c r="U42" s="4">
        <f t="shared" si="5"/>
        <v>0.58868418403302125</v>
      </c>
      <c r="V42" s="9">
        <v>214</v>
      </c>
      <c r="AC42">
        <f t="shared" si="6"/>
        <v>214</v>
      </c>
      <c r="AD42" s="4">
        <f t="shared" si="7"/>
        <v>0</v>
      </c>
      <c r="AE42" s="9">
        <v>116</v>
      </c>
      <c r="AF42" s="9">
        <v>7</v>
      </c>
      <c r="AG42">
        <f t="shared" si="8"/>
        <v>123</v>
      </c>
      <c r="AH42" s="4">
        <f t="shared" si="9"/>
        <v>0.94308943089430897</v>
      </c>
      <c r="AI42" s="9">
        <v>93</v>
      </c>
      <c r="AJ42" s="9">
        <v>61</v>
      </c>
      <c r="AK42">
        <f t="shared" si="10"/>
        <v>154</v>
      </c>
      <c r="AL42">
        <f t="shared" si="11"/>
        <v>0.60389610389610393</v>
      </c>
      <c r="AM42">
        <f t="shared" si="15"/>
        <v>98.612068965517238</v>
      </c>
      <c r="AN42" s="4">
        <f t="shared" si="12"/>
        <v>0.64033811016569631</v>
      </c>
    </row>
    <row r="43" spans="1:40">
      <c r="A43">
        <v>28</v>
      </c>
      <c r="B43" t="s">
        <v>16</v>
      </c>
      <c r="C43">
        <v>63</v>
      </c>
      <c r="D43" t="s">
        <v>13</v>
      </c>
      <c r="E43" t="s">
        <v>14</v>
      </c>
      <c r="F43" s="4">
        <v>3</v>
      </c>
      <c r="G43" s="5">
        <v>9100000</v>
      </c>
      <c r="H43" s="5">
        <v>1625000</v>
      </c>
      <c r="I43" s="20">
        <f t="shared" si="16"/>
        <v>0.17857142857142858</v>
      </c>
      <c r="J43" s="25">
        <f t="shared" si="13"/>
        <v>0.14933076587121064</v>
      </c>
      <c r="K43" s="22">
        <f t="shared" si="14"/>
        <v>0.21216048355859921</v>
      </c>
      <c r="L43" s="9">
        <v>495</v>
      </c>
      <c r="M43" s="9">
        <v>12</v>
      </c>
      <c r="N43">
        <f t="shared" si="0"/>
        <v>507</v>
      </c>
      <c r="O43" s="4">
        <f t="shared" si="1"/>
        <v>0.97633136094674555</v>
      </c>
      <c r="P43" s="9">
        <v>107</v>
      </c>
      <c r="Q43" s="9">
        <v>98</v>
      </c>
      <c r="R43">
        <f t="shared" si="2"/>
        <v>205</v>
      </c>
      <c r="S43">
        <f t="shared" si="3"/>
        <v>0.52195121951219514</v>
      </c>
      <c r="T43" s="24">
        <f t="shared" si="4"/>
        <v>109.59393939393939</v>
      </c>
      <c r="U43" s="4">
        <f t="shared" si="5"/>
        <v>0.5346045824094604</v>
      </c>
      <c r="V43">
        <v>205</v>
      </c>
      <c r="AC43">
        <f t="shared" si="6"/>
        <v>205</v>
      </c>
      <c r="AD43" s="4">
        <f t="shared" si="7"/>
        <v>0</v>
      </c>
      <c r="AE43" s="9">
        <v>116</v>
      </c>
      <c r="AF43" s="9">
        <v>7</v>
      </c>
      <c r="AG43">
        <f t="shared" si="8"/>
        <v>123</v>
      </c>
      <c r="AH43" s="4">
        <f t="shared" si="9"/>
        <v>0.94308943089430897</v>
      </c>
      <c r="AI43" s="9">
        <v>78</v>
      </c>
      <c r="AJ43" s="9">
        <v>107</v>
      </c>
      <c r="AK43">
        <f t="shared" si="10"/>
        <v>185</v>
      </c>
      <c r="AL43">
        <f t="shared" si="11"/>
        <v>0.42162162162162165</v>
      </c>
      <c r="AM43">
        <f t="shared" si="15"/>
        <v>82.706896551724142</v>
      </c>
      <c r="AN43" s="4">
        <f t="shared" si="12"/>
        <v>0.44706430568499539</v>
      </c>
    </row>
    <row r="44" spans="1:40">
      <c r="A44">
        <v>28</v>
      </c>
      <c r="B44" t="s">
        <v>16</v>
      </c>
      <c r="C44">
        <v>85</v>
      </c>
      <c r="D44" t="s">
        <v>13</v>
      </c>
      <c r="E44" t="s">
        <v>14</v>
      </c>
      <c r="F44" s="4">
        <v>3</v>
      </c>
      <c r="G44" s="5">
        <v>4599999.9999999991</v>
      </c>
      <c r="H44" s="5">
        <v>2775000</v>
      </c>
      <c r="I44" s="20">
        <f t="shared" si="16"/>
        <v>0.60326086956521752</v>
      </c>
      <c r="J44" s="25">
        <f t="shared" si="13"/>
        <v>0.72588309532654738</v>
      </c>
      <c r="K44" s="22">
        <f t="shared" si="14"/>
        <v>0.45065094391687321</v>
      </c>
      <c r="L44" s="9">
        <v>495</v>
      </c>
      <c r="M44" s="9">
        <v>12</v>
      </c>
      <c r="N44">
        <f t="shared" si="0"/>
        <v>507</v>
      </c>
      <c r="O44" s="4">
        <f t="shared" si="1"/>
        <v>0.97633136094674555</v>
      </c>
      <c r="P44" s="9">
        <v>144</v>
      </c>
      <c r="Q44" s="9">
        <v>122</v>
      </c>
      <c r="R44">
        <f t="shared" si="2"/>
        <v>266</v>
      </c>
      <c r="S44">
        <f t="shared" si="3"/>
        <v>0.54135338345864659</v>
      </c>
      <c r="T44" s="24">
        <f t="shared" si="4"/>
        <v>147.4909090909091</v>
      </c>
      <c r="U44" s="4">
        <f t="shared" si="5"/>
        <v>0.5544771018455229</v>
      </c>
      <c r="V44">
        <v>244</v>
      </c>
      <c r="AC44">
        <f t="shared" si="6"/>
        <v>244</v>
      </c>
      <c r="AD44" s="4">
        <f t="shared" si="7"/>
        <v>0</v>
      </c>
      <c r="AE44" s="9">
        <v>116</v>
      </c>
      <c r="AF44" s="9">
        <v>7</v>
      </c>
      <c r="AG44">
        <f t="shared" si="8"/>
        <v>123</v>
      </c>
      <c r="AH44" s="4">
        <f t="shared" si="9"/>
        <v>0.94308943089430897</v>
      </c>
      <c r="AI44" s="9">
        <v>56</v>
      </c>
      <c r="AJ44" s="9">
        <v>33</v>
      </c>
      <c r="AK44">
        <f t="shared" si="10"/>
        <v>89</v>
      </c>
      <c r="AL44">
        <f t="shared" si="11"/>
        <v>0.6292134831460674</v>
      </c>
      <c r="AM44">
        <f t="shared" si="15"/>
        <v>59.379310344827587</v>
      </c>
      <c r="AN44" s="4">
        <f t="shared" si="12"/>
        <v>0.66718326230143354</v>
      </c>
    </row>
    <row r="45" spans="1:40">
      <c r="A45">
        <v>28</v>
      </c>
      <c r="B45" t="s">
        <v>16</v>
      </c>
      <c r="C45">
        <v>105</v>
      </c>
      <c r="D45" t="s">
        <v>13</v>
      </c>
      <c r="E45" t="s">
        <v>14</v>
      </c>
      <c r="F45" s="4">
        <v>3</v>
      </c>
      <c r="G45" s="5">
        <v>6700000</v>
      </c>
      <c r="H45" s="5">
        <v>3025000</v>
      </c>
      <c r="I45" s="20">
        <f t="shared" si="16"/>
        <v>0.45149253731343286</v>
      </c>
      <c r="J45" s="25">
        <f t="shared" si="13"/>
        <v>0.44943918918736392</v>
      </c>
      <c r="K45" s="22">
        <f t="shared" si="14"/>
        <v>0.45370271571653009</v>
      </c>
      <c r="L45" s="9">
        <v>495</v>
      </c>
      <c r="M45" s="9">
        <v>12</v>
      </c>
      <c r="N45">
        <f t="shared" si="0"/>
        <v>507</v>
      </c>
      <c r="O45" s="4">
        <f t="shared" si="1"/>
        <v>0.97633136094674555</v>
      </c>
      <c r="P45" s="9">
        <v>124</v>
      </c>
      <c r="Q45" s="9">
        <v>121</v>
      </c>
      <c r="R45">
        <f t="shared" si="2"/>
        <v>245</v>
      </c>
      <c r="S45">
        <f t="shared" si="3"/>
        <v>0.5061224489795918</v>
      </c>
      <c r="T45" s="24">
        <f t="shared" si="4"/>
        <v>127.0060606060606</v>
      </c>
      <c r="U45" s="4">
        <f t="shared" si="5"/>
        <v>0.51839208410636983</v>
      </c>
      <c r="V45">
        <v>352</v>
      </c>
      <c r="AC45">
        <f t="shared" si="6"/>
        <v>352</v>
      </c>
      <c r="AD45" s="4">
        <f t="shared" si="7"/>
        <v>0</v>
      </c>
      <c r="AE45" s="9">
        <v>116</v>
      </c>
      <c r="AF45" s="9">
        <v>7</v>
      </c>
      <c r="AG45">
        <f t="shared" si="8"/>
        <v>123</v>
      </c>
      <c r="AH45" s="4">
        <f t="shared" si="9"/>
        <v>0.94308943089430897</v>
      </c>
      <c r="AI45" s="9">
        <v>73</v>
      </c>
      <c r="AJ45" s="9">
        <v>77</v>
      </c>
      <c r="AK45">
        <f t="shared" si="10"/>
        <v>150</v>
      </c>
      <c r="AL45">
        <f t="shared" si="11"/>
        <v>0.48666666666666669</v>
      </c>
      <c r="AM45">
        <f t="shared" si="15"/>
        <v>77.40517241379311</v>
      </c>
      <c r="AN45" s="4">
        <f t="shared" si="12"/>
        <v>0.51603448275862074</v>
      </c>
    </row>
    <row r="46" spans="1:40">
      <c r="A46">
        <v>34</v>
      </c>
      <c r="B46" t="s">
        <v>16</v>
      </c>
      <c r="C46">
        <v>63</v>
      </c>
      <c r="D46" t="s">
        <v>13</v>
      </c>
      <c r="E46" t="s">
        <v>14</v>
      </c>
      <c r="F46" s="4">
        <v>3</v>
      </c>
      <c r="G46" s="5">
        <v>8250000</v>
      </c>
      <c r="H46" s="5">
        <v>2075000.0000000002</v>
      </c>
      <c r="I46" s="20">
        <f t="shared" si="16"/>
        <v>0.25151515151515152</v>
      </c>
      <c r="J46" s="25">
        <f t="shared" si="13"/>
        <v>0.15792114862472656</v>
      </c>
      <c r="K46" s="22">
        <f t="shared" si="14"/>
        <v>0.38274956814196387</v>
      </c>
      <c r="L46" s="9">
        <v>400</v>
      </c>
      <c r="M46" s="9">
        <v>74</v>
      </c>
      <c r="N46">
        <f t="shared" si="0"/>
        <v>474</v>
      </c>
      <c r="O46" s="4">
        <f t="shared" si="1"/>
        <v>0.84388185654008441</v>
      </c>
      <c r="P46" s="9">
        <v>166</v>
      </c>
      <c r="Q46" s="9">
        <v>171</v>
      </c>
      <c r="R46">
        <f t="shared" si="2"/>
        <v>337</v>
      </c>
      <c r="S46">
        <f t="shared" si="3"/>
        <v>0.49258160237388726</v>
      </c>
      <c r="T46" s="24">
        <f t="shared" si="4"/>
        <v>196.71</v>
      </c>
      <c r="U46" s="4">
        <f t="shared" si="5"/>
        <v>0.58370919881305638</v>
      </c>
      <c r="V46">
        <v>175</v>
      </c>
      <c r="AC46">
        <f t="shared" si="6"/>
        <v>175</v>
      </c>
      <c r="AD46" s="4">
        <f t="shared" si="7"/>
        <v>0</v>
      </c>
      <c r="AE46" s="9">
        <v>123</v>
      </c>
      <c r="AF46" s="9">
        <v>19</v>
      </c>
      <c r="AG46">
        <f t="shared" si="8"/>
        <v>142</v>
      </c>
      <c r="AH46" s="4">
        <f t="shared" si="9"/>
        <v>0.86619718309859151</v>
      </c>
      <c r="AI46" s="9">
        <v>40</v>
      </c>
      <c r="AJ46" s="9">
        <v>86</v>
      </c>
      <c r="AK46">
        <f t="shared" si="10"/>
        <v>126</v>
      </c>
      <c r="AL46">
        <f t="shared" si="11"/>
        <v>0.31746031746031744</v>
      </c>
      <c r="AM46">
        <f t="shared" si="15"/>
        <v>46.178861788617887</v>
      </c>
      <c r="AN46" s="4">
        <f t="shared" si="12"/>
        <v>0.36649890308426897</v>
      </c>
    </row>
    <row r="47" spans="1:40">
      <c r="A47">
        <v>34</v>
      </c>
      <c r="B47" t="s">
        <v>16</v>
      </c>
      <c r="C47">
        <v>85</v>
      </c>
      <c r="D47" t="s">
        <v>13</v>
      </c>
      <c r="E47" t="s">
        <v>14</v>
      </c>
      <c r="F47" s="4">
        <v>3</v>
      </c>
      <c r="G47" s="5">
        <v>5750000</v>
      </c>
      <c r="H47" s="5">
        <v>3050000</v>
      </c>
      <c r="I47" s="20">
        <f t="shared" si="16"/>
        <v>0.5304347826086957</v>
      </c>
      <c r="J47" s="25">
        <f t="shared" si="13"/>
        <v>0.28253079908621015</v>
      </c>
      <c r="K47" s="22">
        <f t="shared" si="14"/>
        <v>0.95267409205264431</v>
      </c>
      <c r="L47" s="9">
        <v>400</v>
      </c>
      <c r="M47" s="9">
        <v>74</v>
      </c>
      <c r="N47">
        <f t="shared" si="0"/>
        <v>474</v>
      </c>
      <c r="O47" s="4">
        <f t="shared" si="1"/>
        <v>0.84388185654008441</v>
      </c>
      <c r="P47" s="9">
        <v>109</v>
      </c>
      <c r="Q47" s="9">
        <v>96</v>
      </c>
      <c r="R47">
        <f t="shared" si="2"/>
        <v>205</v>
      </c>
      <c r="S47">
        <f t="shared" si="3"/>
        <v>0.53170731707317076</v>
      </c>
      <c r="T47" s="24">
        <f t="shared" si="4"/>
        <v>129.16499999999999</v>
      </c>
      <c r="U47" s="4">
        <f t="shared" si="5"/>
        <v>0.63007317073170732</v>
      </c>
      <c r="V47">
        <v>372</v>
      </c>
      <c r="AC47">
        <f t="shared" si="6"/>
        <v>372</v>
      </c>
      <c r="AD47" s="4">
        <f t="shared" si="7"/>
        <v>0</v>
      </c>
      <c r="AE47" s="9">
        <v>123</v>
      </c>
      <c r="AF47" s="9">
        <v>19</v>
      </c>
      <c r="AG47">
        <f t="shared" si="8"/>
        <v>142</v>
      </c>
      <c r="AH47" s="4">
        <f t="shared" si="9"/>
        <v>0.86619718309859151</v>
      </c>
      <c r="AI47" s="9">
        <v>25</v>
      </c>
      <c r="AJ47" s="9">
        <v>61</v>
      </c>
      <c r="AK47">
        <f t="shared" si="10"/>
        <v>86</v>
      </c>
      <c r="AL47">
        <f t="shared" si="11"/>
        <v>0.29069767441860467</v>
      </c>
      <c r="AM47">
        <f t="shared" si="15"/>
        <v>28.86178861788618</v>
      </c>
      <c r="AN47" s="4">
        <f t="shared" si="12"/>
        <v>0.33560219323123464</v>
      </c>
    </row>
    <row r="48" spans="1:40">
      <c r="A48">
        <v>34</v>
      </c>
      <c r="B48" t="s">
        <v>16</v>
      </c>
      <c r="C48">
        <v>105</v>
      </c>
      <c r="D48" t="s">
        <v>13</v>
      </c>
      <c r="E48" t="s">
        <v>14</v>
      </c>
      <c r="F48" s="4">
        <v>3</v>
      </c>
      <c r="G48" s="5">
        <v>6000000</v>
      </c>
      <c r="H48" s="5">
        <v>2575000</v>
      </c>
      <c r="I48" s="20">
        <f t="shared" si="16"/>
        <v>0.42916666666666664</v>
      </c>
      <c r="J48" s="25">
        <f t="shared" si="13"/>
        <v>0.46471783260401145</v>
      </c>
      <c r="K48" s="22">
        <f t="shared" si="14"/>
        <v>0.38057306115467465</v>
      </c>
      <c r="L48" s="9">
        <v>400</v>
      </c>
      <c r="M48" s="9">
        <v>74</v>
      </c>
      <c r="N48">
        <f t="shared" si="0"/>
        <v>474</v>
      </c>
      <c r="O48" s="4">
        <f t="shared" si="1"/>
        <v>0.84388185654008441</v>
      </c>
      <c r="P48" s="9">
        <v>77</v>
      </c>
      <c r="Q48" s="9">
        <v>81</v>
      </c>
      <c r="R48">
        <f t="shared" si="2"/>
        <v>158</v>
      </c>
      <c r="S48">
        <f t="shared" si="3"/>
        <v>0.48734177215189872</v>
      </c>
      <c r="T48" s="24">
        <f t="shared" si="4"/>
        <v>91.245000000000005</v>
      </c>
      <c r="U48" s="4">
        <f t="shared" si="5"/>
        <v>0.57750000000000001</v>
      </c>
      <c r="V48">
        <v>259</v>
      </c>
      <c r="AC48">
        <f t="shared" si="6"/>
        <v>259</v>
      </c>
      <c r="AD48" s="4">
        <f t="shared" si="7"/>
        <v>0</v>
      </c>
      <c r="AE48" s="9">
        <v>123</v>
      </c>
      <c r="AF48" s="9">
        <v>19</v>
      </c>
      <c r="AG48">
        <f t="shared" si="8"/>
        <v>142</v>
      </c>
      <c r="AH48" s="4">
        <f t="shared" si="9"/>
        <v>0.86619718309859151</v>
      </c>
      <c r="AI48" s="9">
        <v>39</v>
      </c>
      <c r="AJ48" s="9">
        <v>33</v>
      </c>
      <c r="AK48">
        <f t="shared" si="10"/>
        <v>72</v>
      </c>
      <c r="AL48">
        <f t="shared" si="11"/>
        <v>0.54166666666666663</v>
      </c>
      <c r="AM48">
        <f t="shared" si="15"/>
        <v>45.024390243902438</v>
      </c>
      <c r="AN48" s="4">
        <f t="shared" si="12"/>
        <v>0.62533875338753386</v>
      </c>
    </row>
    <row r="49" spans="1:40">
      <c r="A49">
        <v>63</v>
      </c>
      <c r="B49" t="s">
        <v>16</v>
      </c>
      <c r="C49">
        <v>85</v>
      </c>
      <c r="D49" t="s">
        <v>13</v>
      </c>
      <c r="E49" t="s">
        <v>14</v>
      </c>
      <c r="F49" s="4">
        <v>3</v>
      </c>
      <c r="G49" s="5">
        <v>4300000</v>
      </c>
      <c r="H49" s="5">
        <v>2675000</v>
      </c>
      <c r="I49" s="20">
        <f t="shared" si="16"/>
        <v>0.62209302325581395</v>
      </c>
      <c r="J49" s="25">
        <f t="shared" si="13"/>
        <v>0.5196466660327721</v>
      </c>
      <c r="K49" s="22">
        <f t="shared" si="14"/>
        <v>0.72461867332500374</v>
      </c>
      <c r="L49" s="9">
        <v>376</v>
      </c>
      <c r="M49" s="9">
        <v>55</v>
      </c>
      <c r="N49">
        <f t="shared" si="0"/>
        <v>431</v>
      </c>
      <c r="O49" s="4">
        <f t="shared" si="1"/>
        <v>0.87238979118329463</v>
      </c>
      <c r="P49" s="9">
        <v>96</v>
      </c>
      <c r="Q49" s="9">
        <v>124</v>
      </c>
      <c r="R49">
        <f t="shared" si="2"/>
        <v>220</v>
      </c>
      <c r="S49">
        <f t="shared" si="3"/>
        <v>0.43636363636363634</v>
      </c>
      <c r="T49" s="24">
        <f t="shared" si="4"/>
        <v>110.04255319148936</v>
      </c>
      <c r="U49" s="4">
        <f t="shared" si="5"/>
        <v>0.50019342359767893</v>
      </c>
      <c r="V49">
        <v>261</v>
      </c>
      <c r="AC49">
        <f t="shared" si="6"/>
        <v>261</v>
      </c>
      <c r="AD49" s="4">
        <f t="shared" si="7"/>
        <v>0</v>
      </c>
      <c r="AE49" s="9">
        <v>164</v>
      </c>
      <c r="AF49" s="9">
        <v>37</v>
      </c>
      <c r="AG49">
        <f t="shared" si="8"/>
        <v>201</v>
      </c>
      <c r="AH49" s="4">
        <f t="shared" si="9"/>
        <v>0.8159203980099502</v>
      </c>
      <c r="AI49" s="9">
        <v>30</v>
      </c>
      <c r="AJ49" s="9">
        <v>58</v>
      </c>
      <c r="AK49">
        <f t="shared" si="10"/>
        <v>88</v>
      </c>
      <c r="AL49">
        <f t="shared" si="11"/>
        <v>0.34090909090909088</v>
      </c>
      <c r="AM49">
        <f t="shared" si="15"/>
        <v>36.768292682926827</v>
      </c>
      <c r="AN49" s="4">
        <f t="shared" si="12"/>
        <v>0.41782150776053212</v>
      </c>
    </row>
    <row r="50" spans="1:40">
      <c r="A50">
        <v>63</v>
      </c>
      <c r="B50" t="s">
        <v>16</v>
      </c>
      <c r="C50">
        <v>105</v>
      </c>
      <c r="D50" t="s">
        <v>13</v>
      </c>
      <c r="E50" t="s">
        <v>14</v>
      </c>
      <c r="F50" s="4">
        <v>3</v>
      </c>
      <c r="G50" s="5">
        <v>5400000</v>
      </c>
      <c r="H50" s="5">
        <v>2725000</v>
      </c>
      <c r="I50" s="20">
        <f t="shared" si="16"/>
        <v>0.50462962962962965</v>
      </c>
      <c r="J50" s="25">
        <f t="shared" si="13"/>
        <v>0.50748820113727966</v>
      </c>
      <c r="K50" s="22">
        <f t="shared" si="14"/>
        <v>0.50141839334866389</v>
      </c>
      <c r="L50" s="9">
        <v>376</v>
      </c>
      <c r="M50" s="9">
        <v>55</v>
      </c>
      <c r="N50">
        <f t="shared" si="0"/>
        <v>431</v>
      </c>
      <c r="O50" s="4">
        <f t="shared" si="1"/>
        <v>0.87238979118329463</v>
      </c>
      <c r="P50" s="9">
        <v>72</v>
      </c>
      <c r="Q50" s="9">
        <v>84</v>
      </c>
      <c r="R50">
        <f t="shared" si="2"/>
        <v>156</v>
      </c>
      <c r="S50">
        <f t="shared" si="3"/>
        <v>0.46153846153846156</v>
      </c>
      <c r="T50" s="24">
        <f t="shared" si="4"/>
        <v>82.531914893617028</v>
      </c>
      <c r="U50" s="4">
        <f t="shared" si="5"/>
        <v>0.52905073649754508</v>
      </c>
      <c r="V50">
        <v>296</v>
      </c>
      <c r="AC50">
        <f t="shared" si="6"/>
        <v>296</v>
      </c>
      <c r="AD50" s="4">
        <f t="shared" si="7"/>
        <v>0</v>
      </c>
      <c r="AE50" s="9">
        <v>164</v>
      </c>
      <c r="AF50" s="9">
        <v>37</v>
      </c>
      <c r="AG50">
        <f t="shared" si="8"/>
        <v>201</v>
      </c>
      <c r="AH50" s="4">
        <f t="shared" si="9"/>
        <v>0.8159203980099502</v>
      </c>
      <c r="AI50" s="9">
        <v>56</v>
      </c>
      <c r="AJ50" s="9">
        <v>73</v>
      </c>
      <c r="AK50">
        <f t="shared" si="10"/>
        <v>129</v>
      </c>
      <c r="AL50">
        <f t="shared" si="11"/>
        <v>0.43410852713178294</v>
      </c>
      <c r="AM50">
        <f t="shared" si="15"/>
        <v>68.634146341463421</v>
      </c>
      <c r="AN50" s="4">
        <f t="shared" si="12"/>
        <v>0.53204764605785593</v>
      </c>
    </row>
    <row r="51" spans="1:40">
      <c r="A51">
        <v>85</v>
      </c>
      <c r="B51" t="s">
        <v>16</v>
      </c>
      <c r="C51">
        <v>105</v>
      </c>
      <c r="D51" t="s">
        <v>13</v>
      </c>
      <c r="E51" t="s">
        <v>14</v>
      </c>
      <c r="F51" s="4">
        <v>3</v>
      </c>
      <c r="G51" s="5">
        <v>8600000</v>
      </c>
      <c r="H51" s="5">
        <v>1100000.0000000002</v>
      </c>
      <c r="I51" s="20">
        <f t="shared" si="16"/>
        <v>0.12790697674418608</v>
      </c>
      <c r="J51" s="25">
        <f t="shared" si="13"/>
        <v>5.8842575498885948E-2</v>
      </c>
      <c r="K51" s="22">
        <f t="shared" si="14"/>
        <v>0.25320684202721228</v>
      </c>
      <c r="L51" s="9">
        <v>307</v>
      </c>
      <c r="M51" s="9">
        <v>107</v>
      </c>
      <c r="N51">
        <f t="shared" si="0"/>
        <v>414</v>
      </c>
      <c r="O51" s="4">
        <f t="shared" si="1"/>
        <v>0.74154589371980673</v>
      </c>
      <c r="P51" s="9">
        <v>98</v>
      </c>
      <c r="Q51" s="9">
        <v>107</v>
      </c>
      <c r="R51">
        <f t="shared" si="2"/>
        <v>205</v>
      </c>
      <c r="S51">
        <f t="shared" si="3"/>
        <v>0.47804878048780486</v>
      </c>
      <c r="T51" s="24">
        <f t="shared" si="4"/>
        <v>132.15635179153094</v>
      </c>
      <c r="U51" s="4">
        <f t="shared" si="5"/>
        <v>0.64466513069039477</v>
      </c>
      <c r="V51">
        <v>270</v>
      </c>
      <c r="AC51">
        <f t="shared" si="6"/>
        <v>270</v>
      </c>
      <c r="AD51" s="4">
        <f t="shared" si="7"/>
        <v>0</v>
      </c>
      <c r="AE51" s="9">
        <v>47</v>
      </c>
      <c r="AF51" s="9">
        <v>36</v>
      </c>
      <c r="AG51">
        <f t="shared" si="8"/>
        <v>83</v>
      </c>
      <c r="AH51" s="4">
        <f t="shared" si="9"/>
        <v>0.5662650602409639</v>
      </c>
      <c r="AI51" s="9">
        <v>22</v>
      </c>
      <c r="AJ51" s="9">
        <v>109</v>
      </c>
      <c r="AK51">
        <f t="shared" si="10"/>
        <v>131</v>
      </c>
      <c r="AL51">
        <f t="shared" si="11"/>
        <v>0.16793893129770993</v>
      </c>
      <c r="AM51">
        <f t="shared" si="15"/>
        <v>38.851063829787236</v>
      </c>
      <c r="AN51" s="4">
        <f t="shared" si="12"/>
        <v>0.29657300633425371</v>
      </c>
    </row>
    <row r="52" spans="1:40">
      <c r="A52">
        <v>28</v>
      </c>
      <c r="B52" t="s">
        <v>16</v>
      </c>
      <c r="C52">
        <v>34</v>
      </c>
      <c r="D52" t="s">
        <v>13</v>
      </c>
      <c r="E52" t="s">
        <v>15</v>
      </c>
      <c r="F52" s="4">
        <v>3</v>
      </c>
      <c r="G52" s="5">
        <v>7500000</v>
      </c>
      <c r="H52" s="5">
        <v>1425000</v>
      </c>
      <c r="I52" s="20">
        <f t="shared" si="16"/>
        <v>0.19</v>
      </c>
      <c r="J52" s="25">
        <f t="shared" si="13"/>
        <v>0.20631469289800575</v>
      </c>
      <c r="K52" s="22">
        <f t="shared" si="14"/>
        <v>0.16665005500983976</v>
      </c>
      <c r="L52" s="9">
        <v>495</v>
      </c>
      <c r="M52" s="9">
        <v>12</v>
      </c>
      <c r="N52">
        <f t="shared" si="0"/>
        <v>507</v>
      </c>
      <c r="O52" s="4">
        <f t="shared" si="1"/>
        <v>0.97633136094674555</v>
      </c>
      <c r="P52" s="9">
        <v>519</v>
      </c>
      <c r="Q52" s="9">
        <v>384</v>
      </c>
      <c r="R52">
        <f t="shared" si="2"/>
        <v>903</v>
      </c>
      <c r="S52">
        <f t="shared" si="3"/>
        <v>0.57475083056478404</v>
      </c>
      <c r="T52" s="24">
        <f t="shared" si="4"/>
        <v>531.58181818181822</v>
      </c>
      <c r="U52" s="4">
        <f t="shared" si="5"/>
        <v>0.58868418403302125</v>
      </c>
      <c r="V52">
        <v>161</v>
      </c>
      <c r="W52">
        <v>197</v>
      </c>
      <c r="X52">
        <v>112</v>
      </c>
      <c r="Y52">
        <v>96</v>
      </c>
      <c r="Z52">
        <v>99</v>
      </c>
      <c r="AA52">
        <v>10</v>
      </c>
      <c r="AC52">
        <f t="shared" si="6"/>
        <v>675</v>
      </c>
      <c r="AD52" s="4">
        <f t="shared" si="7"/>
        <v>3.4222222222222221</v>
      </c>
      <c r="AE52" s="9">
        <v>225</v>
      </c>
      <c r="AF52" s="9">
        <v>13</v>
      </c>
      <c r="AG52">
        <f t="shared" si="8"/>
        <v>238</v>
      </c>
      <c r="AH52" s="4">
        <f t="shared" si="9"/>
        <v>0.94537815126050417</v>
      </c>
      <c r="AI52" s="9">
        <v>84</v>
      </c>
      <c r="AJ52" s="9">
        <v>55</v>
      </c>
      <c r="AK52">
        <f t="shared" si="10"/>
        <v>139</v>
      </c>
      <c r="AL52">
        <f t="shared" si="11"/>
        <v>0.60431654676258995</v>
      </c>
      <c r="AM52">
        <f t="shared" si="15"/>
        <v>88.853333333333339</v>
      </c>
      <c r="AN52" s="4">
        <f t="shared" si="12"/>
        <v>0.63923261390887298</v>
      </c>
    </row>
    <row r="53" spans="1:40">
      <c r="A53">
        <v>28</v>
      </c>
      <c r="B53" t="s">
        <v>16</v>
      </c>
      <c r="C53">
        <v>63</v>
      </c>
      <c r="D53" t="s">
        <v>13</v>
      </c>
      <c r="E53" t="s">
        <v>15</v>
      </c>
      <c r="F53" s="4">
        <v>3</v>
      </c>
      <c r="G53" s="5">
        <v>9100000</v>
      </c>
      <c r="H53" s="5">
        <v>787500</v>
      </c>
      <c r="I53" s="20">
        <f t="shared" si="16"/>
        <v>8.6538461538461536E-2</v>
      </c>
      <c r="J53" s="25">
        <f t="shared" si="13"/>
        <v>7.6653715470415357E-2</v>
      </c>
      <c r="K53" s="22">
        <f t="shared" si="14"/>
        <v>9.7893172702765888E-2</v>
      </c>
      <c r="L53" s="9">
        <v>495</v>
      </c>
      <c r="M53" s="9">
        <v>12</v>
      </c>
      <c r="N53">
        <f t="shared" si="0"/>
        <v>507</v>
      </c>
      <c r="O53" s="4">
        <f t="shared" si="1"/>
        <v>0.97633136094674555</v>
      </c>
      <c r="P53" s="9">
        <v>107</v>
      </c>
      <c r="Q53" s="9">
        <v>98</v>
      </c>
      <c r="R53">
        <f t="shared" si="2"/>
        <v>205</v>
      </c>
      <c r="S53">
        <f t="shared" si="3"/>
        <v>0.52195121951219514</v>
      </c>
      <c r="T53" s="24">
        <f t="shared" si="4"/>
        <v>109.59393939393939</v>
      </c>
      <c r="U53" s="4">
        <f t="shared" si="5"/>
        <v>0.5346045824094604</v>
      </c>
      <c r="V53">
        <v>28</v>
      </c>
      <c r="W53">
        <v>35</v>
      </c>
      <c r="X53">
        <v>48</v>
      </c>
      <c r="Y53">
        <v>40</v>
      </c>
      <c r="Z53">
        <v>95</v>
      </c>
      <c r="AA53">
        <v>68</v>
      </c>
      <c r="AB53">
        <v>19</v>
      </c>
      <c r="AC53">
        <f t="shared" si="6"/>
        <v>333</v>
      </c>
      <c r="AD53" s="4">
        <f t="shared" si="7"/>
        <v>6.5165165165165169</v>
      </c>
      <c r="AE53" s="9">
        <v>225</v>
      </c>
      <c r="AF53" s="9">
        <v>13</v>
      </c>
      <c r="AG53">
        <f t="shared" si="8"/>
        <v>238</v>
      </c>
      <c r="AH53" s="4">
        <f t="shared" si="9"/>
        <v>0.94537815126050417</v>
      </c>
      <c r="AI53" s="9">
        <v>77</v>
      </c>
      <c r="AJ53" s="9">
        <v>95</v>
      </c>
      <c r="AK53">
        <f t="shared" si="10"/>
        <v>172</v>
      </c>
      <c r="AL53">
        <f t="shared" si="11"/>
        <v>0.44767441860465118</v>
      </c>
      <c r="AM53">
        <f t="shared" si="15"/>
        <v>81.448888888888888</v>
      </c>
      <c r="AN53" s="4">
        <f t="shared" si="12"/>
        <v>0.47354005167958657</v>
      </c>
    </row>
    <row r="54" spans="1:40">
      <c r="A54">
        <v>28</v>
      </c>
      <c r="B54" t="s">
        <v>16</v>
      </c>
      <c r="C54">
        <v>85</v>
      </c>
      <c r="D54" t="s">
        <v>13</v>
      </c>
      <c r="E54" t="s">
        <v>15</v>
      </c>
      <c r="F54" s="4">
        <v>3</v>
      </c>
      <c r="G54" s="5">
        <v>4599999.9999999991</v>
      </c>
      <c r="H54" s="5">
        <v>1312500</v>
      </c>
      <c r="I54" s="20">
        <f t="shared" si="16"/>
        <v>0.28532608695652178</v>
      </c>
      <c r="J54" s="25">
        <f t="shared" si="13"/>
        <v>0.36547032665866286</v>
      </c>
      <c r="K54" s="22">
        <f t="shared" si="14"/>
        <v>0.18558228940147903</v>
      </c>
      <c r="L54" s="9">
        <v>495</v>
      </c>
      <c r="M54" s="9">
        <v>12</v>
      </c>
      <c r="N54">
        <f t="shared" si="0"/>
        <v>507</v>
      </c>
      <c r="O54" s="4">
        <f t="shared" si="1"/>
        <v>0.97633136094674555</v>
      </c>
      <c r="P54" s="9">
        <v>144</v>
      </c>
      <c r="Q54" s="9">
        <v>122</v>
      </c>
      <c r="R54">
        <f t="shared" si="2"/>
        <v>266</v>
      </c>
      <c r="S54">
        <f t="shared" si="3"/>
        <v>0.54135338345864659</v>
      </c>
      <c r="T54" s="24">
        <f t="shared" si="4"/>
        <v>147.4909090909091</v>
      </c>
      <c r="U54" s="4">
        <f t="shared" si="5"/>
        <v>0.5544771018455229</v>
      </c>
      <c r="V54">
        <v>103</v>
      </c>
      <c r="W54">
        <v>115</v>
      </c>
      <c r="X54">
        <v>26</v>
      </c>
      <c r="Y54">
        <v>151</v>
      </c>
      <c r="Z54">
        <v>165</v>
      </c>
      <c r="AA54">
        <v>139</v>
      </c>
      <c r="AB54">
        <v>33</v>
      </c>
      <c r="AC54">
        <f t="shared" si="6"/>
        <v>732</v>
      </c>
      <c r="AD54" s="4">
        <f t="shared" si="7"/>
        <v>5.9371584699453548</v>
      </c>
      <c r="AE54" s="9">
        <v>225</v>
      </c>
      <c r="AF54" s="9">
        <v>13</v>
      </c>
      <c r="AG54">
        <f t="shared" si="8"/>
        <v>238</v>
      </c>
      <c r="AH54" s="4">
        <f t="shared" si="9"/>
        <v>0.94537815126050417</v>
      </c>
      <c r="AI54" s="9">
        <v>141</v>
      </c>
      <c r="AJ54" s="9">
        <v>69</v>
      </c>
      <c r="AK54">
        <f t="shared" si="10"/>
        <v>210</v>
      </c>
      <c r="AL54">
        <f t="shared" si="11"/>
        <v>0.67142857142857137</v>
      </c>
      <c r="AM54">
        <f t="shared" si="15"/>
        <v>149.14666666666668</v>
      </c>
      <c r="AN54" s="4">
        <f t="shared" si="12"/>
        <v>0.71022222222222231</v>
      </c>
    </row>
    <row r="55" spans="1:40">
      <c r="A55">
        <v>28</v>
      </c>
      <c r="B55" t="s">
        <v>16</v>
      </c>
      <c r="C55">
        <v>105</v>
      </c>
      <c r="D55" t="s">
        <v>13</v>
      </c>
      <c r="E55" t="s">
        <v>15</v>
      </c>
      <c r="F55" s="4">
        <v>3</v>
      </c>
      <c r="G55" s="5">
        <v>6700000</v>
      </c>
      <c r="H55" s="5">
        <v>500000</v>
      </c>
      <c r="I55" s="20">
        <f t="shared" si="16"/>
        <v>7.4626865671641784E-2</v>
      </c>
      <c r="J55" s="25">
        <f t="shared" si="13"/>
        <v>8.8320043227268885E-2</v>
      </c>
      <c r="K55" s="22">
        <f t="shared" si="14"/>
        <v>5.9887832909007788E-2</v>
      </c>
      <c r="L55" s="9">
        <v>495</v>
      </c>
      <c r="M55" s="9">
        <v>12</v>
      </c>
      <c r="N55">
        <f t="shared" si="0"/>
        <v>507</v>
      </c>
      <c r="O55" s="4">
        <f t="shared" si="1"/>
        <v>0.97633136094674555</v>
      </c>
      <c r="P55" s="9">
        <v>124</v>
      </c>
      <c r="Q55" s="9">
        <v>121</v>
      </c>
      <c r="R55">
        <f t="shared" si="2"/>
        <v>245</v>
      </c>
      <c r="S55">
        <f t="shared" si="3"/>
        <v>0.5061224489795918</v>
      </c>
      <c r="T55" s="24">
        <f t="shared" si="4"/>
        <v>127.0060606060606</v>
      </c>
      <c r="U55" s="4">
        <f t="shared" si="5"/>
        <v>0.51839208410636983</v>
      </c>
      <c r="V55">
        <v>65</v>
      </c>
      <c r="W55">
        <v>88</v>
      </c>
      <c r="X55">
        <v>42</v>
      </c>
      <c r="Y55">
        <v>35</v>
      </c>
      <c r="Z55">
        <v>107</v>
      </c>
      <c r="AA55">
        <v>78</v>
      </c>
      <c r="AB55">
        <v>27</v>
      </c>
      <c r="AC55">
        <f t="shared" si="6"/>
        <v>442</v>
      </c>
      <c r="AD55" s="4">
        <f t="shared" si="7"/>
        <v>5.6877828054298645</v>
      </c>
      <c r="AE55" s="9">
        <v>225</v>
      </c>
      <c r="AF55" s="9">
        <v>13</v>
      </c>
      <c r="AG55">
        <f t="shared" si="8"/>
        <v>238</v>
      </c>
      <c r="AH55" s="4">
        <f t="shared" si="9"/>
        <v>0.94537815126050417</v>
      </c>
      <c r="AI55" s="9">
        <v>87</v>
      </c>
      <c r="AJ55" s="9">
        <v>63</v>
      </c>
      <c r="AK55">
        <f t="shared" si="10"/>
        <v>150</v>
      </c>
      <c r="AL55">
        <f t="shared" si="11"/>
        <v>0.57999999999999996</v>
      </c>
      <c r="AM55">
        <f t="shared" si="15"/>
        <v>92.026666666666671</v>
      </c>
      <c r="AN55" s="4">
        <f t="shared" si="12"/>
        <v>0.61351111111111112</v>
      </c>
    </row>
    <row r="56" spans="1:40">
      <c r="A56">
        <v>34</v>
      </c>
      <c r="B56" t="s">
        <v>16</v>
      </c>
      <c r="C56">
        <v>63</v>
      </c>
      <c r="D56" t="s">
        <v>13</v>
      </c>
      <c r="E56" t="s">
        <v>15</v>
      </c>
      <c r="F56" s="4">
        <v>3</v>
      </c>
      <c r="G56" s="5">
        <v>8250000</v>
      </c>
      <c r="H56" s="5">
        <v>675000</v>
      </c>
      <c r="I56" s="20">
        <f t="shared" si="16"/>
        <v>8.1818181818181818E-2</v>
      </c>
      <c r="J56" s="25">
        <f t="shared" si="13"/>
        <v>9.0555385560391818E-2</v>
      </c>
      <c r="K56" s="22">
        <f t="shared" si="14"/>
        <v>6.9567163583595409E-2</v>
      </c>
      <c r="L56" s="9">
        <v>400</v>
      </c>
      <c r="M56" s="9">
        <v>74</v>
      </c>
      <c r="N56">
        <f t="shared" si="0"/>
        <v>474</v>
      </c>
      <c r="O56" s="4">
        <f t="shared" si="1"/>
        <v>0.84388185654008441</v>
      </c>
      <c r="P56" s="9">
        <v>166</v>
      </c>
      <c r="Q56" s="9">
        <v>171</v>
      </c>
      <c r="R56">
        <f t="shared" si="2"/>
        <v>337</v>
      </c>
      <c r="S56">
        <f t="shared" si="3"/>
        <v>0.49258160237388726</v>
      </c>
      <c r="T56" s="24">
        <f t="shared" si="4"/>
        <v>196.71</v>
      </c>
      <c r="U56" s="4">
        <f t="shared" si="5"/>
        <v>0.58370919881305638</v>
      </c>
      <c r="V56">
        <v>10</v>
      </c>
      <c r="W56">
        <v>32</v>
      </c>
      <c r="X56">
        <v>37</v>
      </c>
      <c r="Y56">
        <v>140</v>
      </c>
      <c r="Z56">
        <v>197</v>
      </c>
      <c r="AA56">
        <v>193</v>
      </c>
      <c r="AB56">
        <v>8</v>
      </c>
      <c r="AC56">
        <f t="shared" si="6"/>
        <v>617</v>
      </c>
      <c r="AD56" s="4">
        <f t="shared" si="7"/>
        <v>7.5429497568881683</v>
      </c>
      <c r="AE56" s="9">
        <v>46</v>
      </c>
      <c r="AF56" s="9">
        <v>15</v>
      </c>
      <c r="AG56">
        <f t="shared" si="8"/>
        <v>61</v>
      </c>
      <c r="AH56" s="4">
        <f t="shared" si="9"/>
        <v>0.75409836065573765</v>
      </c>
      <c r="AI56" s="9">
        <v>38</v>
      </c>
      <c r="AJ56" s="9">
        <v>40</v>
      </c>
      <c r="AK56">
        <f t="shared" si="10"/>
        <v>78</v>
      </c>
      <c r="AL56">
        <f t="shared" si="11"/>
        <v>0.48717948717948717</v>
      </c>
      <c r="AM56">
        <f t="shared" si="15"/>
        <v>50.391304347826086</v>
      </c>
      <c r="AN56" s="4">
        <f t="shared" si="12"/>
        <v>0.64604236343366772</v>
      </c>
    </row>
    <row r="57" spans="1:40">
      <c r="A57">
        <v>34</v>
      </c>
      <c r="B57" t="s">
        <v>16</v>
      </c>
      <c r="C57">
        <v>85</v>
      </c>
      <c r="D57" t="s">
        <v>13</v>
      </c>
      <c r="E57" t="s">
        <v>15</v>
      </c>
      <c r="F57" s="4">
        <v>3</v>
      </c>
      <c r="G57" s="5">
        <v>5750000</v>
      </c>
      <c r="H57" s="5">
        <v>700000</v>
      </c>
      <c r="I57" s="20">
        <f t="shared" si="16"/>
        <v>0.12173913043478261</v>
      </c>
      <c r="J57" s="25">
        <f t="shared" si="13"/>
        <v>9.6546263084316325E-2</v>
      </c>
      <c r="K57" s="22">
        <f t="shared" si="14"/>
        <v>0.16464856158560981</v>
      </c>
      <c r="L57" s="9">
        <v>400</v>
      </c>
      <c r="M57" s="9">
        <v>74</v>
      </c>
      <c r="N57">
        <f t="shared" si="0"/>
        <v>474</v>
      </c>
      <c r="O57" s="4">
        <f t="shared" si="1"/>
        <v>0.84388185654008441</v>
      </c>
      <c r="P57" s="9">
        <v>109</v>
      </c>
      <c r="Q57" s="9">
        <v>96</v>
      </c>
      <c r="R57">
        <f t="shared" si="2"/>
        <v>205</v>
      </c>
      <c r="S57">
        <f t="shared" si="3"/>
        <v>0.53170731707317076</v>
      </c>
      <c r="T57" s="24">
        <f t="shared" si="4"/>
        <v>129.16499999999999</v>
      </c>
      <c r="U57" s="4">
        <f t="shared" si="5"/>
        <v>0.63007317073170732</v>
      </c>
      <c r="V57">
        <v>58</v>
      </c>
      <c r="W57">
        <v>124</v>
      </c>
      <c r="X57">
        <v>69</v>
      </c>
      <c r="Y57">
        <v>132</v>
      </c>
      <c r="Z57">
        <v>253</v>
      </c>
      <c r="AA57">
        <v>73</v>
      </c>
      <c r="AB57">
        <v>9</v>
      </c>
      <c r="AC57">
        <f t="shared" si="6"/>
        <v>718</v>
      </c>
      <c r="AD57" s="4">
        <f t="shared" si="7"/>
        <v>5.818941504178273</v>
      </c>
      <c r="AE57" s="9">
        <v>46</v>
      </c>
      <c r="AF57" s="9">
        <v>15</v>
      </c>
      <c r="AG57">
        <f t="shared" si="8"/>
        <v>61</v>
      </c>
      <c r="AH57" s="4">
        <f t="shared" si="9"/>
        <v>0.75409836065573765</v>
      </c>
      <c r="AI57" s="9">
        <v>26</v>
      </c>
      <c r="AJ57" s="9">
        <v>43</v>
      </c>
      <c r="AK57">
        <f t="shared" si="10"/>
        <v>69</v>
      </c>
      <c r="AL57">
        <f t="shared" si="11"/>
        <v>0.37681159420289856</v>
      </c>
      <c r="AM57">
        <f t="shared" si="15"/>
        <v>34.478260869565219</v>
      </c>
      <c r="AN57" s="4">
        <f t="shared" si="12"/>
        <v>0.49968494013862635</v>
      </c>
    </row>
    <row r="58" spans="1:40">
      <c r="A58">
        <v>34</v>
      </c>
      <c r="B58" t="s">
        <v>16</v>
      </c>
      <c r="C58">
        <v>105</v>
      </c>
      <c r="D58" t="s">
        <v>13</v>
      </c>
      <c r="E58" t="s">
        <v>15</v>
      </c>
      <c r="F58" s="4">
        <v>3</v>
      </c>
      <c r="G58" s="5">
        <v>6000000</v>
      </c>
      <c r="H58" s="5">
        <v>562500</v>
      </c>
      <c r="I58" s="20">
        <f t="shared" si="16"/>
        <v>9.375E-2</v>
      </c>
      <c r="J58" s="25">
        <f t="shared" si="13"/>
        <v>0.10026453594053356</v>
      </c>
      <c r="K58" s="22">
        <f t="shared" si="14"/>
        <v>8.4845515962939322E-2</v>
      </c>
      <c r="L58" s="9">
        <v>400</v>
      </c>
      <c r="M58" s="9">
        <v>74</v>
      </c>
      <c r="N58">
        <f t="shared" si="0"/>
        <v>474</v>
      </c>
      <c r="O58" s="4">
        <f t="shared" si="1"/>
        <v>0.84388185654008441</v>
      </c>
      <c r="P58" s="9">
        <v>77</v>
      </c>
      <c r="Q58" s="9">
        <v>81</v>
      </c>
      <c r="R58">
        <f t="shared" si="2"/>
        <v>158</v>
      </c>
      <c r="S58">
        <f t="shared" si="3"/>
        <v>0.48734177215189872</v>
      </c>
      <c r="T58" s="24">
        <f t="shared" si="4"/>
        <v>91.245000000000005</v>
      </c>
      <c r="U58" s="4">
        <f t="shared" si="5"/>
        <v>0.57750000000000001</v>
      </c>
      <c r="V58">
        <v>4</v>
      </c>
      <c r="W58">
        <v>67</v>
      </c>
      <c r="X58">
        <v>57</v>
      </c>
      <c r="Y58">
        <v>39</v>
      </c>
      <c r="Z58">
        <v>49</v>
      </c>
      <c r="AA58">
        <v>68</v>
      </c>
      <c r="AB58">
        <v>87</v>
      </c>
      <c r="AC58">
        <f t="shared" si="6"/>
        <v>371</v>
      </c>
      <c r="AD58" s="4">
        <f t="shared" si="7"/>
        <v>7.3099730458221028</v>
      </c>
      <c r="AE58" s="9">
        <v>46</v>
      </c>
      <c r="AF58" s="9">
        <v>15</v>
      </c>
      <c r="AG58">
        <f t="shared" si="8"/>
        <v>61</v>
      </c>
      <c r="AH58" s="4">
        <f t="shared" si="9"/>
        <v>0.75409836065573765</v>
      </c>
      <c r="AI58" s="9">
        <v>68</v>
      </c>
      <c r="AJ58" s="9">
        <v>78</v>
      </c>
      <c r="AK58">
        <f t="shared" si="10"/>
        <v>146</v>
      </c>
      <c r="AL58">
        <f t="shared" si="11"/>
        <v>0.46575342465753422</v>
      </c>
      <c r="AM58">
        <f t="shared" si="15"/>
        <v>90.173913043478265</v>
      </c>
      <c r="AN58" s="4">
        <f t="shared" si="12"/>
        <v>0.61762954139368675</v>
      </c>
    </row>
    <row r="59" spans="1:40">
      <c r="A59">
        <v>63</v>
      </c>
      <c r="B59" t="s">
        <v>16</v>
      </c>
      <c r="C59">
        <v>85</v>
      </c>
      <c r="D59" t="s">
        <v>13</v>
      </c>
      <c r="E59" t="s">
        <v>15</v>
      </c>
      <c r="F59" s="4">
        <v>3</v>
      </c>
      <c r="G59" s="5">
        <v>4300000</v>
      </c>
      <c r="H59" s="5">
        <v>312500</v>
      </c>
      <c r="I59" s="20">
        <f t="shared" si="16"/>
        <v>7.2674418604651167E-2</v>
      </c>
      <c r="J59" s="25">
        <f t="shared" si="13"/>
        <v>8.0014191257088113E-2</v>
      </c>
      <c r="K59" s="22">
        <f t="shared" si="14"/>
        <v>6.5328965013628726E-2</v>
      </c>
      <c r="L59" s="9">
        <v>376</v>
      </c>
      <c r="M59" s="9">
        <v>55</v>
      </c>
      <c r="N59">
        <f t="shared" si="0"/>
        <v>431</v>
      </c>
      <c r="O59" s="4">
        <f t="shared" si="1"/>
        <v>0.87238979118329463</v>
      </c>
      <c r="P59" s="9">
        <v>96</v>
      </c>
      <c r="Q59" s="9">
        <v>124</v>
      </c>
      <c r="R59">
        <f t="shared" si="2"/>
        <v>220</v>
      </c>
      <c r="S59">
        <f t="shared" si="3"/>
        <v>0.43636363636363634</v>
      </c>
      <c r="T59" s="24">
        <f t="shared" si="4"/>
        <v>110.04255319148936</v>
      </c>
      <c r="U59" s="4">
        <f t="shared" si="5"/>
        <v>0.50019342359767893</v>
      </c>
      <c r="V59">
        <v>37</v>
      </c>
      <c r="W59">
        <v>66</v>
      </c>
      <c r="X59">
        <v>19</v>
      </c>
      <c r="Y59">
        <v>37</v>
      </c>
      <c r="Z59">
        <v>76</v>
      </c>
      <c r="AA59">
        <v>74</v>
      </c>
      <c r="AB59">
        <v>74</v>
      </c>
      <c r="AC59">
        <f t="shared" si="6"/>
        <v>383</v>
      </c>
      <c r="AD59" s="4">
        <f t="shared" si="7"/>
        <v>6.9608355091383816</v>
      </c>
      <c r="AE59" s="9">
        <v>129</v>
      </c>
      <c r="AF59" s="9">
        <v>36</v>
      </c>
      <c r="AG59">
        <f t="shared" si="8"/>
        <v>165</v>
      </c>
      <c r="AH59" s="4">
        <f t="shared" si="9"/>
        <v>0.78181818181818186</v>
      </c>
      <c r="AI59" s="9">
        <v>31</v>
      </c>
      <c r="AJ59" s="9">
        <v>41</v>
      </c>
      <c r="AK59">
        <f t="shared" si="10"/>
        <v>72</v>
      </c>
      <c r="AL59">
        <f t="shared" si="11"/>
        <v>0.43055555555555558</v>
      </c>
      <c r="AM59">
        <f t="shared" si="15"/>
        <v>39.651162790697676</v>
      </c>
      <c r="AN59" s="4">
        <f t="shared" si="12"/>
        <v>0.55071059431524549</v>
      </c>
    </row>
    <row r="60" spans="1:40">
      <c r="A60">
        <v>63</v>
      </c>
      <c r="B60" t="s">
        <v>16</v>
      </c>
      <c r="C60">
        <v>105</v>
      </c>
      <c r="D60" t="s">
        <v>13</v>
      </c>
      <c r="E60" t="s">
        <v>15</v>
      </c>
      <c r="F60" s="4">
        <v>3</v>
      </c>
      <c r="G60" s="5">
        <v>5400000</v>
      </c>
      <c r="H60" s="5">
        <v>337500</v>
      </c>
      <c r="I60" s="20">
        <f t="shared" si="16"/>
        <v>6.25E-2</v>
      </c>
      <c r="J60" s="25">
        <f t="shared" si="13"/>
        <v>5.2710815026370303E-2</v>
      </c>
      <c r="K60" s="22">
        <f t="shared" si="14"/>
        <v>7.3496886334407638E-2</v>
      </c>
      <c r="L60" s="9">
        <v>376</v>
      </c>
      <c r="M60" s="9">
        <v>55</v>
      </c>
      <c r="N60">
        <f t="shared" si="0"/>
        <v>431</v>
      </c>
      <c r="O60" s="4">
        <f t="shared" si="1"/>
        <v>0.87238979118329463</v>
      </c>
      <c r="P60" s="9">
        <v>72</v>
      </c>
      <c r="Q60" s="9">
        <v>84</v>
      </c>
      <c r="R60">
        <f t="shared" si="2"/>
        <v>156</v>
      </c>
      <c r="S60">
        <f t="shared" si="3"/>
        <v>0.46153846153846156</v>
      </c>
      <c r="T60" s="24">
        <f t="shared" si="4"/>
        <v>82.531914893617028</v>
      </c>
      <c r="U60" s="4">
        <f t="shared" si="5"/>
        <v>0.52905073649754508</v>
      </c>
      <c r="V60">
        <v>48</v>
      </c>
      <c r="W60">
        <v>89</v>
      </c>
      <c r="X60">
        <v>70</v>
      </c>
      <c r="Y60">
        <v>67</v>
      </c>
      <c r="Z60">
        <v>82</v>
      </c>
      <c r="AA60">
        <v>47</v>
      </c>
      <c r="AB60">
        <v>42</v>
      </c>
      <c r="AC60">
        <f t="shared" si="6"/>
        <v>445</v>
      </c>
      <c r="AD60" s="4">
        <f t="shared" si="7"/>
        <v>5.595505617977528</v>
      </c>
      <c r="AE60" s="9">
        <v>129</v>
      </c>
      <c r="AF60" s="9">
        <v>36</v>
      </c>
      <c r="AG60">
        <f t="shared" si="8"/>
        <v>165</v>
      </c>
      <c r="AH60" s="4">
        <f t="shared" si="9"/>
        <v>0.78181818181818186</v>
      </c>
      <c r="AI60" s="9">
        <v>30</v>
      </c>
      <c r="AJ60" s="9">
        <v>56</v>
      </c>
      <c r="AK60">
        <f t="shared" si="10"/>
        <v>86</v>
      </c>
      <c r="AL60">
        <f t="shared" si="11"/>
        <v>0.34883720930232559</v>
      </c>
      <c r="AM60">
        <f t="shared" si="15"/>
        <v>38.372093023255815</v>
      </c>
      <c r="AN60" s="4">
        <f t="shared" si="12"/>
        <v>0.4461871281773932</v>
      </c>
    </row>
    <row r="61" spans="1:40" s="6" customFormat="1">
      <c r="A61" s="6">
        <v>85</v>
      </c>
      <c r="B61" s="6" t="s">
        <v>16</v>
      </c>
      <c r="C61" s="6">
        <v>105</v>
      </c>
      <c r="D61" s="6" t="s">
        <v>13</v>
      </c>
      <c r="E61" s="6" t="s">
        <v>15</v>
      </c>
      <c r="F61" s="6">
        <v>3</v>
      </c>
      <c r="G61" s="5">
        <v>8600000</v>
      </c>
      <c r="H61" s="8">
        <v>925000</v>
      </c>
      <c r="I61" s="20">
        <f t="shared" si="16"/>
        <v>0.10755813953488372</v>
      </c>
      <c r="J61" s="25">
        <f t="shared" si="13"/>
        <v>8.712934510020913E-2</v>
      </c>
      <c r="K61" s="22">
        <f t="shared" si="14"/>
        <v>0.1446210133802362</v>
      </c>
      <c r="L61" s="9">
        <v>307</v>
      </c>
      <c r="M61" s="9">
        <v>107</v>
      </c>
      <c r="N61" s="6">
        <f t="shared" si="0"/>
        <v>414</v>
      </c>
      <c r="O61" s="6">
        <f t="shared" si="1"/>
        <v>0.74154589371980673</v>
      </c>
      <c r="P61" s="9">
        <v>98</v>
      </c>
      <c r="Q61" s="9">
        <v>107</v>
      </c>
      <c r="R61" s="6">
        <f t="shared" si="2"/>
        <v>205</v>
      </c>
      <c r="S61" s="6">
        <f t="shared" si="3"/>
        <v>0.47804878048780486</v>
      </c>
      <c r="T61" s="33">
        <f t="shared" si="4"/>
        <v>132.15635179153094</v>
      </c>
      <c r="U61" s="6">
        <f t="shared" si="5"/>
        <v>0.64466513069039477</v>
      </c>
      <c r="V61" s="6">
        <v>23</v>
      </c>
      <c r="W61" s="6">
        <v>72</v>
      </c>
      <c r="X61" s="6">
        <v>75</v>
      </c>
      <c r="Y61" s="6">
        <v>141</v>
      </c>
      <c r="Z61" s="6">
        <v>61</v>
      </c>
      <c r="AA61" s="6">
        <v>84</v>
      </c>
      <c r="AB61" s="6">
        <v>3</v>
      </c>
      <c r="AC61" s="6">
        <f t="shared" si="6"/>
        <v>459</v>
      </c>
      <c r="AD61" s="6">
        <f t="shared" si="7"/>
        <v>5.7821350762527235</v>
      </c>
      <c r="AE61" s="6">
        <v>30</v>
      </c>
      <c r="AF61" s="6">
        <v>17</v>
      </c>
      <c r="AG61" s="6">
        <f t="shared" si="8"/>
        <v>47</v>
      </c>
      <c r="AH61" s="6">
        <f t="shared" si="9"/>
        <v>0.63829787234042556</v>
      </c>
      <c r="AI61" s="6">
        <v>23</v>
      </c>
      <c r="AJ61" s="6">
        <v>46</v>
      </c>
      <c r="AK61" s="6">
        <f t="shared" si="10"/>
        <v>69</v>
      </c>
      <c r="AL61" s="6">
        <f t="shared" si="11"/>
        <v>0.33333333333333331</v>
      </c>
      <c r="AM61" s="6">
        <f t="shared" si="15"/>
        <v>36.033333333333331</v>
      </c>
      <c r="AN61" s="6">
        <f t="shared" si="12"/>
        <v>0.52222222222222214</v>
      </c>
    </row>
    <row r="62" spans="1:40">
      <c r="A62" s="23">
        <v>28</v>
      </c>
      <c r="B62" s="23" t="s">
        <v>16</v>
      </c>
      <c r="C62" s="23">
        <v>34</v>
      </c>
      <c r="D62" s="23" t="s">
        <v>13</v>
      </c>
      <c r="E62" t="s">
        <v>14</v>
      </c>
      <c r="F62" s="4">
        <v>4</v>
      </c>
      <c r="G62" s="5">
        <v>6200000</v>
      </c>
      <c r="H62" s="5">
        <v>3525000</v>
      </c>
      <c r="I62" s="20">
        <f t="shared" si="16"/>
        <v>0.56854838709677424</v>
      </c>
      <c r="J62" s="25">
        <f t="shared" si="13"/>
        <v>0.44144546169062243</v>
      </c>
      <c r="K62" s="22">
        <f t="shared" si="14"/>
        <v>0.69585713053451226</v>
      </c>
      <c r="L62" s="9">
        <v>263</v>
      </c>
      <c r="M62" s="9">
        <v>4</v>
      </c>
      <c r="N62">
        <f t="shared" si="0"/>
        <v>267</v>
      </c>
      <c r="O62" s="4">
        <f t="shared" si="1"/>
        <v>0.98501872659176026</v>
      </c>
      <c r="P62" s="9">
        <v>139</v>
      </c>
      <c r="Q62" s="9">
        <v>143</v>
      </c>
      <c r="R62">
        <f t="shared" si="2"/>
        <v>282</v>
      </c>
      <c r="S62">
        <f t="shared" si="3"/>
        <v>0.49290780141843971</v>
      </c>
      <c r="T62" s="24">
        <f t="shared" si="4"/>
        <v>141.11406844106463</v>
      </c>
      <c r="U62" s="4">
        <f t="shared" si="5"/>
        <v>0.50040449801795972</v>
      </c>
      <c r="V62" s="9">
        <v>150</v>
      </c>
      <c r="AC62">
        <f t="shared" si="6"/>
        <v>150</v>
      </c>
      <c r="AD62" s="4">
        <f t="shared" si="7"/>
        <v>0</v>
      </c>
      <c r="AE62" s="9">
        <v>86</v>
      </c>
      <c r="AF62" s="9">
        <v>5</v>
      </c>
      <c r="AG62">
        <f t="shared" si="8"/>
        <v>91</v>
      </c>
      <c r="AH62" s="4">
        <f t="shared" si="9"/>
        <v>0.94505494505494503</v>
      </c>
      <c r="AI62" s="9">
        <v>47</v>
      </c>
      <c r="AJ62" s="9">
        <v>81</v>
      </c>
      <c r="AK62">
        <f t="shared" si="10"/>
        <v>128</v>
      </c>
      <c r="AL62">
        <f t="shared" si="11"/>
        <v>0.3671875</v>
      </c>
      <c r="AM62">
        <f t="shared" si="15"/>
        <v>49.732558139534881</v>
      </c>
      <c r="AN62" s="4">
        <f t="shared" si="12"/>
        <v>0.38853561046511625</v>
      </c>
    </row>
    <row r="63" spans="1:40">
      <c r="A63">
        <v>28</v>
      </c>
      <c r="B63" t="s">
        <v>16</v>
      </c>
      <c r="C63">
        <v>63</v>
      </c>
      <c r="D63" t="s">
        <v>13</v>
      </c>
      <c r="E63" t="s">
        <v>14</v>
      </c>
      <c r="F63" s="4">
        <v>4</v>
      </c>
      <c r="G63" s="5">
        <v>6300000</v>
      </c>
      <c r="H63" s="5">
        <v>2150000</v>
      </c>
      <c r="I63" s="20">
        <f t="shared" si="16"/>
        <v>0.34126984126984128</v>
      </c>
      <c r="J63" s="25">
        <f t="shared" si="13"/>
        <v>0.29300046790352047</v>
      </c>
      <c r="K63" s="22">
        <f t="shared" si="14"/>
        <v>0.38344944748628818</v>
      </c>
      <c r="L63" s="9">
        <v>263</v>
      </c>
      <c r="M63" s="9">
        <v>4</v>
      </c>
      <c r="N63">
        <f t="shared" si="0"/>
        <v>267</v>
      </c>
      <c r="O63" s="4">
        <f t="shared" si="1"/>
        <v>0.98501872659176026</v>
      </c>
      <c r="P63" s="9">
        <v>226</v>
      </c>
      <c r="Q63" s="9">
        <v>266</v>
      </c>
      <c r="R63">
        <f t="shared" si="2"/>
        <v>492</v>
      </c>
      <c r="S63">
        <f t="shared" si="3"/>
        <v>0.45934959349593496</v>
      </c>
      <c r="T63" s="24">
        <f t="shared" si="4"/>
        <v>229.43726235741445</v>
      </c>
      <c r="U63" s="4">
        <f t="shared" si="5"/>
        <v>0.46633589910043588</v>
      </c>
      <c r="V63" s="9">
        <v>92</v>
      </c>
      <c r="AC63">
        <f t="shared" si="6"/>
        <v>92</v>
      </c>
      <c r="AD63" s="4">
        <f t="shared" si="7"/>
        <v>0</v>
      </c>
      <c r="AE63" s="9">
        <v>86</v>
      </c>
      <c r="AF63" s="9">
        <v>5</v>
      </c>
      <c r="AG63">
        <f t="shared" si="8"/>
        <v>91</v>
      </c>
      <c r="AH63" s="4">
        <f t="shared" si="9"/>
        <v>0.94505494505494503</v>
      </c>
      <c r="AI63" s="9">
        <v>28</v>
      </c>
      <c r="AJ63" s="9">
        <v>46</v>
      </c>
      <c r="AK63">
        <f t="shared" si="10"/>
        <v>74</v>
      </c>
      <c r="AL63">
        <f t="shared" si="11"/>
        <v>0.3783783783783784</v>
      </c>
      <c r="AM63">
        <f t="shared" si="15"/>
        <v>29.627906976744185</v>
      </c>
      <c r="AN63" s="4">
        <f t="shared" si="12"/>
        <v>0.40037712130735387</v>
      </c>
    </row>
    <row r="64" spans="1:40">
      <c r="A64">
        <v>28</v>
      </c>
      <c r="B64" t="s">
        <v>16</v>
      </c>
      <c r="C64">
        <v>85</v>
      </c>
      <c r="D64" t="s">
        <v>13</v>
      </c>
      <c r="E64" t="s">
        <v>14</v>
      </c>
      <c r="F64" s="4">
        <v>4</v>
      </c>
      <c r="G64" s="5">
        <v>6200000</v>
      </c>
      <c r="H64" s="5">
        <v>2775000</v>
      </c>
      <c r="I64" s="20">
        <f t="shared" si="16"/>
        <v>0.44758064516129031</v>
      </c>
      <c r="J64" s="25">
        <f t="shared" si="13"/>
        <v>0.72322480468863981</v>
      </c>
      <c r="K64" s="22">
        <f t="shared" si="14"/>
        <v>0.21897608680849154</v>
      </c>
      <c r="L64" s="9">
        <v>263</v>
      </c>
      <c r="M64" s="9">
        <v>4</v>
      </c>
      <c r="N64">
        <f t="shared" si="0"/>
        <v>267</v>
      </c>
      <c r="O64" s="4">
        <f t="shared" si="1"/>
        <v>0.98501872659176026</v>
      </c>
      <c r="P64" s="9">
        <v>117</v>
      </c>
      <c r="Q64" s="9">
        <v>145</v>
      </c>
      <c r="R64">
        <f t="shared" si="2"/>
        <v>262</v>
      </c>
      <c r="S64">
        <f t="shared" si="3"/>
        <v>0.44656488549618323</v>
      </c>
      <c r="T64" s="24">
        <f t="shared" si="4"/>
        <v>118.77946768060836</v>
      </c>
      <c r="U64" s="4">
        <f t="shared" si="5"/>
        <v>0.45335674687255101</v>
      </c>
      <c r="V64">
        <v>236</v>
      </c>
      <c r="AC64">
        <f t="shared" si="6"/>
        <v>236</v>
      </c>
      <c r="AD64" s="4">
        <f t="shared" si="7"/>
        <v>0</v>
      </c>
      <c r="AE64" s="9">
        <v>86</v>
      </c>
      <c r="AF64" s="9">
        <v>5</v>
      </c>
      <c r="AG64">
        <f t="shared" si="8"/>
        <v>91</v>
      </c>
      <c r="AH64" s="4">
        <f t="shared" si="9"/>
        <v>0.94505494505494503</v>
      </c>
      <c r="AI64" s="9">
        <v>63</v>
      </c>
      <c r="AJ64" s="9">
        <v>28</v>
      </c>
      <c r="AK64">
        <f t="shared" si="10"/>
        <v>91</v>
      </c>
      <c r="AL64">
        <f t="shared" si="11"/>
        <v>0.69230769230769229</v>
      </c>
      <c r="AM64">
        <f t="shared" si="15"/>
        <v>66.662790697674424</v>
      </c>
      <c r="AN64" s="4">
        <f t="shared" si="12"/>
        <v>0.7325581395348838</v>
      </c>
    </row>
    <row r="65" spans="1:40">
      <c r="A65">
        <v>28</v>
      </c>
      <c r="B65" t="s">
        <v>16</v>
      </c>
      <c r="C65">
        <v>105</v>
      </c>
      <c r="D65" t="s">
        <v>13</v>
      </c>
      <c r="E65" t="s">
        <v>14</v>
      </c>
      <c r="F65" s="4">
        <v>4</v>
      </c>
      <c r="G65" s="5">
        <v>6300000</v>
      </c>
      <c r="H65" s="5">
        <v>4525000.0000000009</v>
      </c>
      <c r="I65" s="20">
        <f t="shared" si="16"/>
        <v>0.71825396825396837</v>
      </c>
      <c r="J65" s="25">
        <f t="shared" si="13"/>
        <v>0.63341127604027059</v>
      </c>
      <c r="K65" s="22">
        <f t="shared" si="14"/>
        <v>0.788597674493971</v>
      </c>
      <c r="L65" s="9">
        <v>263</v>
      </c>
      <c r="M65" s="9">
        <v>4</v>
      </c>
      <c r="N65">
        <f t="shared" si="0"/>
        <v>267</v>
      </c>
      <c r="O65" s="4">
        <f t="shared" si="1"/>
        <v>0.98501872659176026</v>
      </c>
      <c r="P65" s="9">
        <v>242</v>
      </c>
      <c r="Q65" s="9">
        <v>300</v>
      </c>
      <c r="R65">
        <f t="shared" si="2"/>
        <v>542</v>
      </c>
      <c r="S65">
        <f t="shared" si="3"/>
        <v>0.44649446494464945</v>
      </c>
      <c r="T65" s="24">
        <f t="shared" si="4"/>
        <v>245.680608365019</v>
      </c>
      <c r="U65" s="4">
        <f t="shared" si="5"/>
        <v>0.45328525528601293</v>
      </c>
      <c r="V65">
        <v>232</v>
      </c>
      <c r="AC65">
        <f t="shared" si="6"/>
        <v>232</v>
      </c>
      <c r="AD65" s="4">
        <f t="shared" si="7"/>
        <v>0</v>
      </c>
      <c r="AE65" s="9">
        <v>86</v>
      </c>
      <c r="AF65" s="9">
        <v>5</v>
      </c>
      <c r="AG65">
        <f t="shared" si="8"/>
        <v>91</v>
      </c>
      <c r="AH65" s="4">
        <f t="shared" si="9"/>
        <v>0.94505494505494503</v>
      </c>
      <c r="AI65" s="9">
        <v>51</v>
      </c>
      <c r="AJ65" s="9">
        <v>84</v>
      </c>
      <c r="AK65">
        <f t="shared" si="10"/>
        <v>135</v>
      </c>
      <c r="AL65">
        <f t="shared" si="11"/>
        <v>0.37777777777777777</v>
      </c>
      <c r="AM65">
        <f t="shared" si="15"/>
        <v>53.965116279069768</v>
      </c>
      <c r="AN65" s="4">
        <f t="shared" si="12"/>
        <v>0.39974160206718345</v>
      </c>
    </row>
    <row r="66" spans="1:40">
      <c r="A66">
        <v>34</v>
      </c>
      <c r="B66" t="s">
        <v>16</v>
      </c>
      <c r="C66">
        <v>63</v>
      </c>
      <c r="D66" t="s">
        <v>13</v>
      </c>
      <c r="E66" t="s">
        <v>14</v>
      </c>
      <c r="F66" s="4">
        <v>4</v>
      </c>
      <c r="G66" s="5">
        <v>7550000</v>
      </c>
      <c r="H66" s="5">
        <v>2400000</v>
      </c>
      <c r="I66" s="20">
        <f t="shared" si="16"/>
        <v>0.31788079470198677</v>
      </c>
      <c r="J66" s="25">
        <f t="shared" si="13"/>
        <v>0.37895916353259557</v>
      </c>
      <c r="K66" s="22">
        <f t="shared" si="14"/>
        <v>0.26192276816855475</v>
      </c>
      <c r="L66" s="9">
        <v>240</v>
      </c>
      <c r="M66" s="9">
        <v>120</v>
      </c>
      <c r="N66">
        <f t="shared" ref="N66:N101" si="17">L66+M66</f>
        <v>360</v>
      </c>
      <c r="O66" s="4">
        <f t="shared" ref="O66:O101" si="18">L66/N66</f>
        <v>0.66666666666666663</v>
      </c>
      <c r="P66" s="9">
        <v>102</v>
      </c>
      <c r="Q66" s="9">
        <v>218</v>
      </c>
      <c r="R66">
        <f t="shared" ref="R66:R101" si="19">P66+Q66</f>
        <v>320</v>
      </c>
      <c r="S66">
        <f t="shared" ref="S66:S101" si="20">P66/R66</f>
        <v>0.31874999999999998</v>
      </c>
      <c r="T66" s="24">
        <f t="shared" ref="T66:T101" si="21">P66 + (P66*(M66/L66))</f>
        <v>153</v>
      </c>
      <c r="U66" s="4">
        <f t="shared" ref="U66:U101" si="22">T66/R66</f>
        <v>0.47812500000000002</v>
      </c>
      <c r="V66">
        <v>177</v>
      </c>
      <c r="AC66">
        <f t="shared" ref="AC66:AC101" si="23">SUM(V66:AB66)</f>
        <v>177</v>
      </c>
      <c r="AD66" s="4">
        <f t="shared" ref="AD66:AD101" si="24">(0*V66+2*W66+4*X66+Y66*6+Z66*8+AA66*10+AB66*12)/AC66</f>
        <v>0</v>
      </c>
      <c r="AE66" s="9">
        <v>26</v>
      </c>
      <c r="AF66" s="9">
        <v>21</v>
      </c>
      <c r="AG66">
        <f t="shared" ref="AG66:AG101" si="25">AE66+AF66</f>
        <v>47</v>
      </c>
      <c r="AH66" s="4">
        <f t="shared" ref="AH66:AH101" si="26">AE66/AG66</f>
        <v>0.55319148936170215</v>
      </c>
      <c r="AI66" s="9">
        <v>35</v>
      </c>
      <c r="AJ66" s="9">
        <v>76</v>
      </c>
      <c r="AK66">
        <f t="shared" ref="AK66:AK101" si="27">AI66+AJ66</f>
        <v>111</v>
      </c>
      <c r="AL66">
        <f t="shared" ref="AL66:AL101" si="28">AI66/AK66</f>
        <v>0.31531531531531531</v>
      </c>
      <c r="AM66">
        <f t="shared" si="15"/>
        <v>63.269230769230774</v>
      </c>
      <c r="AN66" s="4">
        <f t="shared" ref="AN66:AN101" si="29">AM66/AK66</f>
        <v>0.56999306999306998</v>
      </c>
    </row>
    <row r="67" spans="1:40">
      <c r="A67">
        <v>34</v>
      </c>
      <c r="B67" t="s">
        <v>16</v>
      </c>
      <c r="C67">
        <v>85</v>
      </c>
      <c r="D67" t="s">
        <v>13</v>
      </c>
      <c r="E67" t="s">
        <v>14</v>
      </c>
      <c r="F67" s="4">
        <v>4</v>
      </c>
      <c r="G67" s="5">
        <v>5550000</v>
      </c>
      <c r="H67" s="5">
        <v>1850000</v>
      </c>
      <c r="I67" s="20">
        <f t="shared" si="16"/>
        <v>0.33333333333333331</v>
      </c>
      <c r="J67" s="25">
        <f t="shared" ref="J67:J101" si="30">(H67*AN67)/(G67*U67)</f>
        <v>0.68799820267731049</v>
      </c>
      <c r="K67" s="22">
        <f t="shared" ref="K67:K101" si="31">(H67*(1-AN67))/(G67*(1-U67))</f>
        <v>-5.3014854188256424E-3</v>
      </c>
      <c r="L67" s="9">
        <v>240</v>
      </c>
      <c r="M67" s="9">
        <v>120</v>
      </c>
      <c r="N67">
        <f t="shared" si="17"/>
        <v>360</v>
      </c>
      <c r="O67" s="4">
        <f t="shared" si="18"/>
        <v>0.66666666666666663</v>
      </c>
      <c r="P67" s="9">
        <v>169</v>
      </c>
      <c r="Q67" s="9">
        <v>350</v>
      </c>
      <c r="R67">
        <f t="shared" si="19"/>
        <v>519</v>
      </c>
      <c r="S67">
        <f t="shared" si="20"/>
        <v>0.32562620423892102</v>
      </c>
      <c r="T67" s="24">
        <f t="shared" si="21"/>
        <v>253.5</v>
      </c>
      <c r="U67" s="4">
        <f t="shared" si="22"/>
        <v>0.48843930635838151</v>
      </c>
      <c r="V67">
        <v>186</v>
      </c>
      <c r="AC67">
        <f t="shared" si="23"/>
        <v>186</v>
      </c>
      <c r="AD67" s="4">
        <f t="shared" si="24"/>
        <v>0</v>
      </c>
      <c r="AE67" s="9">
        <v>26</v>
      </c>
      <c r="AF67" s="9">
        <v>21</v>
      </c>
      <c r="AG67">
        <f t="shared" si="25"/>
        <v>47</v>
      </c>
      <c r="AH67" s="4">
        <f t="shared" si="26"/>
        <v>0.55319148936170215</v>
      </c>
      <c r="AI67" s="9">
        <v>116</v>
      </c>
      <c r="AJ67" s="9">
        <v>92</v>
      </c>
      <c r="AK67">
        <f t="shared" si="27"/>
        <v>208</v>
      </c>
      <c r="AL67">
        <f t="shared" si="28"/>
        <v>0.55769230769230771</v>
      </c>
      <c r="AM67">
        <f t="shared" ref="AM67:AM101" si="32">AI67 + (AI67 * (AF67/AE67))</f>
        <v>209.69230769230768</v>
      </c>
      <c r="AN67" s="4">
        <f t="shared" si="29"/>
        <v>1.0081360946745561</v>
      </c>
    </row>
    <row r="68" spans="1:40">
      <c r="A68">
        <v>34</v>
      </c>
      <c r="B68" t="s">
        <v>16</v>
      </c>
      <c r="C68">
        <v>105</v>
      </c>
      <c r="D68" t="s">
        <v>13</v>
      </c>
      <c r="E68" t="s">
        <v>14</v>
      </c>
      <c r="F68" s="4">
        <v>4</v>
      </c>
      <c r="G68" s="5">
        <v>6350000</v>
      </c>
      <c r="H68" s="5">
        <v>2150000</v>
      </c>
      <c r="I68" s="20">
        <f t="shared" ref="I68:I101" si="33">H68/G68</f>
        <v>0.33858267716535434</v>
      </c>
      <c r="J68" s="25">
        <f t="shared" si="30"/>
        <v>0.37795751628986529</v>
      </c>
      <c r="K68" s="22">
        <f t="shared" si="31"/>
        <v>0.30897194909058734</v>
      </c>
      <c r="L68" s="9">
        <v>240</v>
      </c>
      <c r="M68" s="9">
        <v>120</v>
      </c>
      <c r="N68">
        <f t="shared" si="17"/>
        <v>360</v>
      </c>
      <c r="O68" s="4">
        <f t="shared" si="18"/>
        <v>0.66666666666666663</v>
      </c>
      <c r="P68" s="9">
        <v>93</v>
      </c>
      <c r="Q68" s="9">
        <v>232</v>
      </c>
      <c r="R68">
        <f t="shared" si="19"/>
        <v>325</v>
      </c>
      <c r="S68">
        <f t="shared" si="20"/>
        <v>0.28615384615384615</v>
      </c>
      <c r="T68" s="24">
        <f t="shared" si="21"/>
        <v>139.5</v>
      </c>
      <c r="U68" s="4">
        <f t="shared" si="22"/>
        <v>0.42923076923076925</v>
      </c>
      <c r="V68">
        <v>162</v>
      </c>
      <c r="AC68">
        <f t="shared" si="23"/>
        <v>162</v>
      </c>
      <c r="AD68" s="4">
        <f t="shared" si="24"/>
        <v>0</v>
      </c>
      <c r="AE68" s="9">
        <v>26</v>
      </c>
      <c r="AF68" s="9">
        <v>21</v>
      </c>
      <c r="AG68">
        <f t="shared" si="25"/>
        <v>47</v>
      </c>
      <c r="AH68" s="4">
        <f t="shared" si="26"/>
        <v>0.55319148936170215</v>
      </c>
      <c r="AI68" s="9">
        <v>44</v>
      </c>
      <c r="AJ68" s="9">
        <v>122</v>
      </c>
      <c r="AK68">
        <f t="shared" si="27"/>
        <v>166</v>
      </c>
      <c r="AL68">
        <f t="shared" si="28"/>
        <v>0.26506024096385544</v>
      </c>
      <c r="AM68">
        <f t="shared" si="32"/>
        <v>79.538461538461547</v>
      </c>
      <c r="AN68" s="4">
        <f t="shared" si="29"/>
        <v>0.47914735866543101</v>
      </c>
    </row>
    <row r="69" spans="1:40">
      <c r="A69">
        <v>63</v>
      </c>
      <c r="B69" t="s">
        <v>16</v>
      </c>
      <c r="C69">
        <v>85</v>
      </c>
      <c r="D69" t="s">
        <v>13</v>
      </c>
      <c r="E69" t="s">
        <v>14</v>
      </c>
      <c r="F69" s="4">
        <v>4</v>
      </c>
      <c r="G69" s="5">
        <v>5900000</v>
      </c>
      <c r="H69" s="5">
        <v>2424999.9999999995</v>
      </c>
      <c r="I69" s="20">
        <f t="shared" si="33"/>
        <v>0.41101694915254228</v>
      </c>
      <c r="J69" s="25">
        <f t="shared" si="30"/>
        <v>0.55842462622123623</v>
      </c>
      <c r="K69" s="22">
        <f t="shared" si="31"/>
        <v>0.1999224073131107</v>
      </c>
      <c r="L69" s="9">
        <v>228</v>
      </c>
      <c r="M69" s="9">
        <v>45</v>
      </c>
      <c r="N69">
        <f t="shared" si="17"/>
        <v>273</v>
      </c>
      <c r="O69" s="4">
        <f t="shared" si="18"/>
        <v>0.8351648351648352</v>
      </c>
      <c r="P69" s="9">
        <v>209</v>
      </c>
      <c r="Q69" s="9">
        <v>216</v>
      </c>
      <c r="R69">
        <f t="shared" si="19"/>
        <v>425</v>
      </c>
      <c r="S69">
        <f t="shared" si="20"/>
        <v>0.49176470588235294</v>
      </c>
      <c r="T69" s="24">
        <f t="shared" si="21"/>
        <v>250.25</v>
      </c>
      <c r="U69" s="4">
        <f t="shared" si="22"/>
        <v>0.58882352941176475</v>
      </c>
      <c r="V69">
        <v>165</v>
      </c>
      <c r="AC69">
        <f t="shared" si="23"/>
        <v>165</v>
      </c>
      <c r="AD69" s="4">
        <f t="shared" si="24"/>
        <v>0</v>
      </c>
      <c r="AE69" s="9">
        <v>33</v>
      </c>
      <c r="AF69" s="9">
        <v>11</v>
      </c>
      <c r="AG69">
        <f t="shared" si="25"/>
        <v>44</v>
      </c>
      <c r="AH69" s="4">
        <f t="shared" si="26"/>
        <v>0.75</v>
      </c>
      <c r="AI69" s="9">
        <v>66</v>
      </c>
      <c r="AJ69" s="9">
        <v>44</v>
      </c>
      <c r="AK69">
        <f t="shared" si="27"/>
        <v>110</v>
      </c>
      <c r="AL69">
        <f t="shared" si="28"/>
        <v>0.6</v>
      </c>
      <c r="AM69">
        <f t="shared" si="32"/>
        <v>88</v>
      </c>
      <c r="AN69" s="4">
        <f t="shared" si="29"/>
        <v>0.8</v>
      </c>
    </row>
    <row r="70" spans="1:40">
      <c r="A70">
        <v>63</v>
      </c>
      <c r="B70" t="s">
        <v>16</v>
      </c>
      <c r="C70">
        <v>105</v>
      </c>
      <c r="D70" t="s">
        <v>13</v>
      </c>
      <c r="E70" t="s">
        <v>14</v>
      </c>
      <c r="F70" s="4">
        <v>4</v>
      </c>
      <c r="G70" s="5">
        <v>6600000</v>
      </c>
      <c r="H70" s="5">
        <v>3725000</v>
      </c>
      <c r="I70" s="20">
        <f t="shared" si="33"/>
        <v>0.56439393939393945</v>
      </c>
      <c r="J70" s="25">
        <f t="shared" si="30"/>
        <v>0.34848508143827694</v>
      </c>
      <c r="K70" s="22">
        <f t="shared" si="31"/>
        <v>0.88109703210385282</v>
      </c>
      <c r="L70" s="9">
        <v>228</v>
      </c>
      <c r="M70" s="9">
        <v>45</v>
      </c>
      <c r="N70">
        <f t="shared" si="17"/>
        <v>273</v>
      </c>
      <c r="O70" s="4">
        <f t="shared" si="18"/>
        <v>0.8351648351648352</v>
      </c>
      <c r="P70" s="9">
        <v>366</v>
      </c>
      <c r="Q70" s="9">
        <v>371</v>
      </c>
      <c r="R70">
        <f t="shared" si="19"/>
        <v>737</v>
      </c>
      <c r="S70">
        <f t="shared" si="20"/>
        <v>0.49660786974219812</v>
      </c>
      <c r="T70" s="24">
        <f t="shared" si="21"/>
        <v>438.23684210526318</v>
      </c>
      <c r="U70" s="4">
        <f t="shared" si="22"/>
        <v>0.59462258087552666</v>
      </c>
      <c r="V70">
        <v>197</v>
      </c>
      <c r="AC70">
        <f t="shared" si="23"/>
        <v>197</v>
      </c>
      <c r="AD70" s="4">
        <f t="shared" si="24"/>
        <v>0</v>
      </c>
      <c r="AE70" s="9">
        <v>33</v>
      </c>
      <c r="AF70" s="9">
        <v>11</v>
      </c>
      <c r="AG70">
        <f t="shared" si="25"/>
        <v>44</v>
      </c>
      <c r="AH70" s="4">
        <f t="shared" si="26"/>
        <v>0.75</v>
      </c>
      <c r="AI70" s="9">
        <v>38</v>
      </c>
      <c r="AJ70" s="9">
        <v>100</v>
      </c>
      <c r="AK70">
        <f t="shared" si="27"/>
        <v>138</v>
      </c>
      <c r="AL70">
        <f t="shared" si="28"/>
        <v>0.27536231884057971</v>
      </c>
      <c r="AM70">
        <f t="shared" si="32"/>
        <v>50.666666666666664</v>
      </c>
      <c r="AN70" s="4">
        <f t="shared" si="29"/>
        <v>0.36714975845410625</v>
      </c>
    </row>
    <row r="71" spans="1:40">
      <c r="A71">
        <v>85</v>
      </c>
      <c r="B71" t="s">
        <v>16</v>
      </c>
      <c r="C71">
        <v>105</v>
      </c>
      <c r="D71" t="s">
        <v>13</v>
      </c>
      <c r="E71" t="s">
        <v>14</v>
      </c>
      <c r="F71" s="4">
        <v>4</v>
      </c>
      <c r="G71" s="5">
        <v>4000000</v>
      </c>
      <c r="H71" s="5">
        <v>3200000</v>
      </c>
      <c r="I71" s="20">
        <f t="shared" si="33"/>
        <v>0.8</v>
      </c>
      <c r="J71" s="25">
        <f t="shared" si="30"/>
        <v>0.76848280911596811</v>
      </c>
      <c r="K71" s="22">
        <f t="shared" si="31"/>
        <v>0.8151548385192241</v>
      </c>
      <c r="L71" s="9">
        <v>194</v>
      </c>
      <c r="M71" s="9">
        <v>123</v>
      </c>
      <c r="N71">
        <f t="shared" si="17"/>
        <v>317</v>
      </c>
      <c r="O71" s="4">
        <f t="shared" si="18"/>
        <v>0.61198738170347</v>
      </c>
      <c r="P71" s="9">
        <v>62</v>
      </c>
      <c r="Q71" s="9">
        <v>250</v>
      </c>
      <c r="R71">
        <f t="shared" si="19"/>
        <v>312</v>
      </c>
      <c r="S71">
        <f t="shared" si="20"/>
        <v>0.19871794871794871</v>
      </c>
      <c r="T71" s="24">
        <f t="shared" si="21"/>
        <v>101.30927835051546</v>
      </c>
      <c r="U71" s="4">
        <f t="shared" si="22"/>
        <v>0.32470922548242132</v>
      </c>
      <c r="V71">
        <v>350</v>
      </c>
      <c r="AC71">
        <f t="shared" si="23"/>
        <v>350</v>
      </c>
      <c r="AD71" s="4">
        <f t="shared" si="24"/>
        <v>0</v>
      </c>
      <c r="AE71" s="9">
        <v>22</v>
      </c>
      <c r="AF71" s="9">
        <v>23</v>
      </c>
      <c r="AG71">
        <f t="shared" si="25"/>
        <v>45</v>
      </c>
      <c r="AH71" s="4">
        <f t="shared" si="26"/>
        <v>0.48888888888888887</v>
      </c>
      <c r="AI71" s="9">
        <v>52</v>
      </c>
      <c r="AJ71" s="9">
        <v>289</v>
      </c>
      <c r="AK71">
        <f t="shared" si="27"/>
        <v>341</v>
      </c>
      <c r="AL71">
        <f t="shared" si="28"/>
        <v>0.15249266862170088</v>
      </c>
      <c r="AM71">
        <f t="shared" si="32"/>
        <v>106.36363636363636</v>
      </c>
      <c r="AN71" s="4">
        <f t="shared" si="29"/>
        <v>0.31191682218075178</v>
      </c>
    </row>
    <row r="72" spans="1:40">
      <c r="A72">
        <v>28</v>
      </c>
      <c r="B72" t="s">
        <v>16</v>
      </c>
      <c r="C72">
        <v>34</v>
      </c>
      <c r="D72" t="s">
        <v>13</v>
      </c>
      <c r="E72" t="s">
        <v>15</v>
      </c>
      <c r="F72" s="4">
        <v>4</v>
      </c>
      <c r="G72" s="5">
        <v>6200000</v>
      </c>
      <c r="H72" s="5">
        <v>1162500.0000000002</v>
      </c>
      <c r="I72" s="20">
        <f t="shared" si="33"/>
        <v>0.18750000000000003</v>
      </c>
      <c r="J72" s="25">
        <f t="shared" si="30"/>
        <v>0.1427935714758122</v>
      </c>
      <c r="K72" s="22">
        <f t="shared" si="31"/>
        <v>0.23227882173692233</v>
      </c>
      <c r="L72" s="9">
        <v>263</v>
      </c>
      <c r="M72" s="9">
        <v>4</v>
      </c>
      <c r="N72">
        <f t="shared" si="17"/>
        <v>267</v>
      </c>
      <c r="O72" s="4">
        <f t="shared" si="18"/>
        <v>0.98501872659176026</v>
      </c>
      <c r="P72" s="9">
        <v>139</v>
      </c>
      <c r="Q72" s="9">
        <v>143</v>
      </c>
      <c r="R72">
        <f t="shared" si="19"/>
        <v>282</v>
      </c>
      <c r="S72">
        <f t="shared" si="20"/>
        <v>0.49290780141843971</v>
      </c>
      <c r="T72" s="24">
        <f t="shared" si="21"/>
        <v>141.11406844106463</v>
      </c>
      <c r="U72" s="4">
        <f t="shared" si="22"/>
        <v>0.50040449801795972</v>
      </c>
      <c r="V72">
        <v>16</v>
      </c>
      <c r="W72">
        <v>33</v>
      </c>
      <c r="X72">
        <v>53</v>
      </c>
      <c r="Y72">
        <v>52</v>
      </c>
      <c r="Z72">
        <v>146</v>
      </c>
      <c r="AA72">
        <v>106</v>
      </c>
      <c r="AC72">
        <f t="shared" si="23"/>
        <v>406</v>
      </c>
      <c r="AD72" s="4">
        <f t="shared" si="24"/>
        <v>6.9408866995073888</v>
      </c>
      <c r="AE72" s="9">
        <v>125</v>
      </c>
      <c r="AF72" s="9">
        <v>6</v>
      </c>
      <c r="AG72">
        <f t="shared" si="25"/>
        <v>131</v>
      </c>
      <c r="AH72" s="4">
        <f t="shared" si="26"/>
        <v>0.95419847328244278</v>
      </c>
      <c r="AI72" s="9">
        <v>20</v>
      </c>
      <c r="AJ72" s="9">
        <v>35</v>
      </c>
      <c r="AK72">
        <f t="shared" si="27"/>
        <v>55</v>
      </c>
      <c r="AL72">
        <f t="shared" si="28"/>
        <v>0.36363636363636365</v>
      </c>
      <c r="AM72">
        <f t="shared" si="32"/>
        <v>20.96</v>
      </c>
      <c r="AN72" s="4">
        <f t="shared" si="29"/>
        <v>0.38109090909090909</v>
      </c>
    </row>
    <row r="73" spans="1:40">
      <c r="A73">
        <v>28</v>
      </c>
      <c r="B73" t="s">
        <v>16</v>
      </c>
      <c r="C73">
        <v>63</v>
      </c>
      <c r="D73" t="s">
        <v>13</v>
      </c>
      <c r="E73" t="s">
        <v>15</v>
      </c>
      <c r="F73" s="4">
        <v>4</v>
      </c>
      <c r="G73" s="5">
        <v>6300000</v>
      </c>
      <c r="H73" s="5">
        <v>1337500</v>
      </c>
      <c r="I73" s="20">
        <f t="shared" si="33"/>
        <v>0.2123015873015873</v>
      </c>
      <c r="J73" s="25">
        <f t="shared" si="30"/>
        <v>0.17690479632600331</v>
      </c>
      <c r="K73" s="22">
        <f t="shared" si="31"/>
        <v>0.24323264359157321</v>
      </c>
      <c r="L73" s="9">
        <v>263</v>
      </c>
      <c r="M73" s="9">
        <v>4</v>
      </c>
      <c r="N73">
        <f t="shared" si="17"/>
        <v>267</v>
      </c>
      <c r="O73" s="4">
        <f t="shared" si="18"/>
        <v>0.98501872659176026</v>
      </c>
      <c r="P73" s="9">
        <v>226</v>
      </c>
      <c r="Q73" s="9">
        <v>266</v>
      </c>
      <c r="R73">
        <f t="shared" si="19"/>
        <v>492</v>
      </c>
      <c r="S73">
        <f t="shared" si="20"/>
        <v>0.45934959349593496</v>
      </c>
      <c r="T73" s="24">
        <f t="shared" si="21"/>
        <v>229.43726235741445</v>
      </c>
      <c r="U73" s="4">
        <f t="shared" si="22"/>
        <v>0.46633589910043588</v>
      </c>
      <c r="V73">
        <v>25</v>
      </c>
      <c r="W73">
        <v>76</v>
      </c>
      <c r="AC73">
        <f t="shared" si="23"/>
        <v>101</v>
      </c>
      <c r="AD73" s="4">
        <f t="shared" si="24"/>
        <v>1.504950495049505</v>
      </c>
      <c r="AE73" s="9">
        <v>125</v>
      </c>
      <c r="AF73" s="9">
        <v>6</v>
      </c>
      <c r="AG73">
        <f t="shared" si="25"/>
        <v>131</v>
      </c>
      <c r="AH73" s="4">
        <f t="shared" si="26"/>
        <v>0.95419847328244278</v>
      </c>
      <c r="AI73" s="9">
        <v>33</v>
      </c>
      <c r="AJ73" s="9">
        <v>56</v>
      </c>
      <c r="AK73">
        <f t="shared" si="27"/>
        <v>89</v>
      </c>
      <c r="AL73">
        <f t="shared" si="28"/>
        <v>0.3707865168539326</v>
      </c>
      <c r="AM73">
        <f t="shared" si="32"/>
        <v>34.584000000000003</v>
      </c>
      <c r="AN73" s="4">
        <f t="shared" si="29"/>
        <v>0.38858426966292137</v>
      </c>
    </row>
    <row r="74" spans="1:40">
      <c r="A74">
        <v>28</v>
      </c>
      <c r="B74" t="s">
        <v>16</v>
      </c>
      <c r="C74">
        <v>85</v>
      </c>
      <c r="D74" t="s">
        <v>13</v>
      </c>
      <c r="E74" t="s">
        <v>15</v>
      </c>
      <c r="F74" s="4">
        <v>4</v>
      </c>
      <c r="G74" s="5">
        <v>6200000</v>
      </c>
      <c r="H74" s="5">
        <v>362500</v>
      </c>
      <c r="I74" s="20">
        <f t="shared" si="33"/>
        <v>5.8467741935483868E-2</v>
      </c>
      <c r="J74" s="25">
        <f t="shared" si="30"/>
        <v>0.10396667825585773</v>
      </c>
      <c r="K74" s="22">
        <f t="shared" si="31"/>
        <v>2.0733351840383146E-2</v>
      </c>
      <c r="L74" s="9">
        <v>263</v>
      </c>
      <c r="M74" s="9">
        <v>4</v>
      </c>
      <c r="N74">
        <f t="shared" si="17"/>
        <v>267</v>
      </c>
      <c r="O74" s="4">
        <f t="shared" si="18"/>
        <v>0.98501872659176026</v>
      </c>
      <c r="P74" s="9">
        <v>117</v>
      </c>
      <c r="Q74" s="9">
        <v>145</v>
      </c>
      <c r="R74">
        <f t="shared" si="19"/>
        <v>262</v>
      </c>
      <c r="S74">
        <f t="shared" si="20"/>
        <v>0.44656488549618323</v>
      </c>
      <c r="T74" s="24">
        <f t="shared" si="21"/>
        <v>118.77946768060836</v>
      </c>
      <c r="U74" s="4">
        <f t="shared" si="22"/>
        <v>0.45335674687255101</v>
      </c>
      <c r="V74">
        <v>18</v>
      </c>
      <c r="W74">
        <v>106</v>
      </c>
      <c r="X74">
        <v>147</v>
      </c>
      <c r="Y74">
        <v>208</v>
      </c>
      <c r="Z74">
        <v>112</v>
      </c>
      <c r="AC74">
        <f t="shared" si="23"/>
        <v>591</v>
      </c>
      <c r="AD74" s="4">
        <f t="shared" si="24"/>
        <v>4.9813874788494079</v>
      </c>
      <c r="AE74" s="9">
        <v>125</v>
      </c>
      <c r="AF74" s="9">
        <v>6</v>
      </c>
      <c r="AG74">
        <f t="shared" si="25"/>
        <v>131</v>
      </c>
      <c r="AH74" s="4">
        <f t="shared" si="26"/>
        <v>0.95419847328244278</v>
      </c>
      <c r="AI74" s="9">
        <v>30</v>
      </c>
      <c r="AJ74" s="9">
        <v>9</v>
      </c>
      <c r="AK74">
        <f t="shared" si="27"/>
        <v>39</v>
      </c>
      <c r="AL74">
        <f t="shared" si="28"/>
        <v>0.76923076923076927</v>
      </c>
      <c r="AM74">
        <f t="shared" si="32"/>
        <v>31.44</v>
      </c>
      <c r="AN74" s="4">
        <f t="shared" si="29"/>
        <v>0.80615384615384622</v>
      </c>
    </row>
    <row r="75" spans="1:40">
      <c r="A75">
        <v>28</v>
      </c>
      <c r="B75" t="s">
        <v>16</v>
      </c>
      <c r="C75">
        <v>105</v>
      </c>
      <c r="D75" t="s">
        <v>13</v>
      </c>
      <c r="E75" t="s">
        <v>15</v>
      </c>
      <c r="F75" s="4">
        <v>4</v>
      </c>
      <c r="G75" s="5">
        <v>6300000</v>
      </c>
      <c r="H75" s="5">
        <v>1650000</v>
      </c>
      <c r="I75" s="20">
        <f t="shared" si="33"/>
        <v>0.26190476190476192</v>
      </c>
      <c r="J75" s="25">
        <f t="shared" si="30"/>
        <v>0.23211845474542103</v>
      </c>
      <c r="K75" s="22">
        <f t="shared" si="31"/>
        <v>0.28660081039310631</v>
      </c>
      <c r="L75" s="9">
        <v>263</v>
      </c>
      <c r="M75" s="9">
        <v>4</v>
      </c>
      <c r="N75">
        <f t="shared" si="17"/>
        <v>267</v>
      </c>
      <c r="O75" s="4">
        <f t="shared" si="18"/>
        <v>0.98501872659176026</v>
      </c>
      <c r="P75" s="9">
        <v>242</v>
      </c>
      <c r="Q75" s="9">
        <v>300</v>
      </c>
      <c r="R75">
        <f t="shared" si="19"/>
        <v>542</v>
      </c>
      <c r="S75">
        <f t="shared" si="20"/>
        <v>0.44649446494464945</v>
      </c>
      <c r="T75" s="24">
        <f t="shared" si="21"/>
        <v>245.680608365019</v>
      </c>
      <c r="U75" s="4">
        <f t="shared" si="22"/>
        <v>0.45328525528601293</v>
      </c>
      <c r="V75">
        <v>64</v>
      </c>
      <c r="W75">
        <v>134</v>
      </c>
      <c r="X75">
        <v>60</v>
      </c>
      <c r="Y75">
        <v>98</v>
      </c>
      <c r="Z75">
        <v>95</v>
      </c>
      <c r="AA75">
        <v>93</v>
      </c>
      <c r="AB75">
        <v>37</v>
      </c>
      <c r="AC75">
        <f t="shared" si="23"/>
        <v>581</v>
      </c>
      <c r="AD75" s="4">
        <f t="shared" si="24"/>
        <v>5.5593803786574867</v>
      </c>
      <c r="AE75" s="9">
        <v>125</v>
      </c>
      <c r="AF75" s="9">
        <v>6</v>
      </c>
      <c r="AG75">
        <f t="shared" si="25"/>
        <v>131</v>
      </c>
      <c r="AH75" s="4">
        <f t="shared" si="26"/>
        <v>0.95419847328244278</v>
      </c>
      <c r="AI75" s="9">
        <v>46</v>
      </c>
      <c r="AJ75" s="9">
        <v>74</v>
      </c>
      <c r="AK75">
        <f t="shared" si="27"/>
        <v>120</v>
      </c>
      <c r="AL75">
        <f t="shared" si="28"/>
        <v>0.38333333333333336</v>
      </c>
      <c r="AM75">
        <f t="shared" si="32"/>
        <v>48.207999999999998</v>
      </c>
      <c r="AN75" s="4">
        <f t="shared" si="29"/>
        <v>0.40173333333333333</v>
      </c>
    </row>
    <row r="76" spans="1:40">
      <c r="A76">
        <v>34</v>
      </c>
      <c r="B76" t="s">
        <v>16</v>
      </c>
      <c r="C76">
        <v>63</v>
      </c>
      <c r="D76" t="s">
        <v>13</v>
      </c>
      <c r="E76" t="s">
        <v>15</v>
      </c>
      <c r="F76" s="4">
        <v>4</v>
      </c>
      <c r="G76" s="5">
        <v>7550000</v>
      </c>
      <c r="H76" s="5">
        <v>562500</v>
      </c>
      <c r="I76" s="20">
        <f t="shared" si="33"/>
        <v>7.4503311258278151E-2</v>
      </c>
      <c r="J76" s="25">
        <f t="shared" si="30"/>
        <v>9.4478502450126109E-2</v>
      </c>
      <c r="K76" s="22">
        <f t="shared" si="31"/>
        <v>5.6202686992692895E-2</v>
      </c>
      <c r="L76" s="9">
        <v>240</v>
      </c>
      <c r="M76" s="9">
        <v>120</v>
      </c>
      <c r="N76">
        <f t="shared" si="17"/>
        <v>360</v>
      </c>
      <c r="O76" s="4">
        <f t="shared" si="18"/>
        <v>0.66666666666666663</v>
      </c>
      <c r="P76" s="9">
        <v>102</v>
      </c>
      <c r="Q76" s="9">
        <v>218</v>
      </c>
      <c r="R76">
        <f t="shared" si="19"/>
        <v>320</v>
      </c>
      <c r="S76">
        <f t="shared" si="20"/>
        <v>0.31874999999999998</v>
      </c>
      <c r="T76" s="24">
        <f t="shared" si="21"/>
        <v>153</v>
      </c>
      <c r="U76" s="4">
        <f t="shared" si="22"/>
        <v>0.47812500000000002</v>
      </c>
      <c r="V76">
        <v>3</v>
      </c>
      <c r="W76">
        <v>64</v>
      </c>
      <c r="X76">
        <v>59</v>
      </c>
      <c r="Y76">
        <v>4</v>
      </c>
      <c r="AC76">
        <f t="shared" si="23"/>
        <v>130</v>
      </c>
      <c r="AD76" s="4">
        <f t="shared" si="24"/>
        <v>2.9846153846153847</v>
      </c>
      <c r="AE76" s="9">
        <v>19</v>
      </c>
      <c r="AF76" s="9">
        <v>17</v>
      </c>
      <c r="AG76">
        <f t="shared" si="25"/>
        <v>36</v>
      </c>
      <c r="AH76" s="4">
        <f t="shared" si="26"/>
        <v>0.52777777777777779</v>
      </c>
      <c r="AI76" s="9">
        <v>8</v>
      </c>
      <c r="AJ76" s="9">
        <v>17</v>
      </c>
      <c r="AK76">
        <f t="shared" si="27"/>
        <v>25</v>
      </c>
      <c r="AL76">
        <f t="shared" si="28"/>
        <v>0.32</v>
      </c>
      <c r="AM76">
        <f t="shared" si="32"/>
        <v>15.157894736842106</v>
      </c>
      <c r="AN76" s="4">
        <f t="shared" si="29"/>
        <v>0.60631578947368425</v>
      </c>
    </row>
    <row r="77" spans="1:40">
      <c r="A77">
        <v>34</v>
      </c>
      <c r="B77" t="s">
        <v>16</v>
      </c>
      <c r="C77">
        <v>85</v>
      </c>
      <c r="D77" t="s">
        <v>13</v>
      </c>
      <c r="E77" t="s">
        <v>15</v>
      </c>
      <c r="F77" s="4">
        <v>4</v>
      </c>
      <c r="G77" s="5">
        <v>5550000</v>
      </c>
      <c r="H77" s="5">
        <v>262500</v>
      </c>
      <c r="I77" s="20">
        <f t="shared" si="33"/>
        <v>4.72972972972973E-2</v>
      </c>
      <c r="J77" s="25">
        <f t="shared" si="30"/>
        <v>4.8926410060013303E-2</v>
      </c>
      <c r="K77" s="22">
        <f t="shared" si="31"/>
        <v>4.5741816749845295E-2</v>
      </c>
      <c r="L77" s="9">
        <v>240</v>
      </c>
      <c r="M77" s="9">
        <v>120</v>
      </c>
      <c r="N77">
        <f t="shared" si="17"/>
        <v>360</v>
      </c>
      <c r="O77" s="4">
        <f t="shared" si="18"/>
        <v>0.66666666666666663</v>
      </c>
      <c r="P77" s="9">
        <v>169</v>
      </c>
      <c r="Q77" s="9">
        <v>350</v>
      </c>
      <c r="R77">
        <f t="shared" si="19"/>
        <v>519</v>
      </c>
      <c r="S77">
        <f t="shared" si="20"/>
        <v>0.32562620423892102</v>
      </c>
      <c r="T77" s="24">
        <f t="shared" si="21"/>
        <v>253.5</v>
      </c>
      <c r="U77" s="4">
        <f t="shared" si="22"/>
        <v>0.48843930635838151</v>
      </c>
      <c r="V77">
        <v>36</v>
      </c>
      <c r="W77">
        <v>47</v>
      </c>
      <c r="X77">
        <v>57</v>
      </c>
      <c r="Y77">
        <v>59</v>
      </c>
      <c r="Z77">
        <v>67</v>
      </c>
      <c r="AA77">
        <v>70</v>
      </c>
      <c r="AB77">
        <v>22</v>
      </c>
      <c r="AC77">
        <f t="shared" si="23"/>
        <v>358</v>
      </c>
      <c r="AD77" s="4">
        <f t="shared" si="24"/>
        <v>6.0782122905027931</v>
      </c>
      <c r="AE77" s="9">
        <v>19</v>
      </c>
      <c r="AF77" s="9">
        <v>17</v>
      </c>
      <c r="AG77">
        <f t="shared" si="25"/>
        <v>36</v>
      </c>
      <c r="AH77" s="4">
        <f t="shared" si="26"/>
        <v>0.52777777777777779</v>
      </c>
      <c r="AI77" s="9">
        <v>4</v>
      </c>
      <c r="AJ77" s="9">
        <v>11</v>
      </c>
      <c r="AK77">
        <f t="shared" si="27"/>
        <v>15</v>
      </c>
      <c r="AL77">
        <f t="shared" si="28"/>
        <v>0.26666666666666666</v>
      </c>
      <c r="AM77">
        <f t="shared" si="32"/>
        <v>7.5789473684210531</v>
      </c>
      <c r="AN77" s="4">
        <f t="shared" si="29"/>
        <v>0.50526315789473686</v>
      </c>
    </row>
    <row r="78" spans="1:40">
      <c r="A78">
        <v>34</v>
      </c>
      <c r="B78" t="s">
        <v>16</v>
      </c>
      <c r="C78">
        <v>105</v>
      </c>
      <c r="D78" t="s">
        <v>13</v>
      </c>
      <c r="E78" t="s">
        <v>15</v>
      </c>
      <c r="F78" s="4">
        <v>4</v>
      </c>
      <c r="G78" s="5">
        <v>6350000</v>
      </c>
      <c r="H78" s="5">
        <v>737500</v>
      </c>
      <c r="I78" s="20">
        <f t="shared" si="33"/>
        <v>0.11614173228346457</v>
      </c>
      <c r="J78" s="25">
        <f t="shared" si="30"/>
        <v>0.16362126789203185</v>
      </c>
      <c r="K78" s="22">
        <f t="shared" si="31"/>
        <v>8.0436097688342562E-2</v>
      </c>
      <c r="L78" s="9">
        <v>240</v>
      </c>
      <c r="M78" s="9">
        <v>120</v>
      </c>
      <c r="N78">
        <f t="shared" si="17"/>
        <v>360</v>
      </c>
      <c r="O78" s="4">
        <f t="shared" si="18"/>
        <v>0.66666666666666663</v>
      </c>
      <c r="P78" s="9">
        <v>93</v>
      </c>
      <c r="Q78" s="9">
        <v>232</v>
      </c>
      <c r="R78">
        <f t="shared" si="19"/>
        <v>325</v>
      </c>
      <c r="S78">
        <f t="shared" si="20"/>
        <v>0.28615384615384615</v>
      </c>
      <c r="T78" s="24">
        <f t="shared" si="21"/>
        <v>139.5</v>
      </c>
      <c r="U78" s="4">
        <f t="shared" si="22"/>
        <v>0.42923076923076925</v>
      </c>
      <c r="V78">
        <v>89</v>
      </c>
      <c r="W78">
        <v>25</v>
      </c>
      <c r="X78">
        <v>4</v>
      </c>
      <c r="Y78">
        <v>23</v>
      </c>
      <c r="Z78">
        <v>24</v>
      </c>
      <c r="AA78">
        <v>39</v>
      </c>
      <c r="AB78">
        <v>31</v>
      </c>
      <c r="AC78">
        <f t="shared" si="23"/>
        <v>235</v>
      </c>
      <c r="AD78" s="4">
        <f t="shared" si="24"/>
        <v>4.9276595744680849</v>
      </c>
      <c r="AE78" s="9">
        <v>19</v>
      </c>
      <c r="AF78" s="9">
        <v>17</v>
      </c>
      <c r="AG78">
        <f t="shared" si="25"/>
        <v>36</v>
      </c>
      <c r="AH78" s="4">
        <f t="shared" si="26"/>
        <v>0.52777777777777779</v>
      </c>
      <c r="AI78" s="9">
        <v>30</v>
      </c>
      <c r="AJ78" s="9">
        <v>64</v>
      </c>
      <c r="AK78">
        <f t="shared" si="27"/>
        <v>94</v>
      </c>
      <c r="AL78">
        <f t="shared" si="28"/>
        <v>0.31914893617021278</v>
      </c>
      <c r="AM78">
        <f t="shared" si="32"/>
        <v>56.84210526315789</v>
      </c>
      <c r="AN78" s="4">
        <f t="shared" si="29"/>
        <v>0.60470324748040305</v>
      </c>
    </row>
    <row r="79" spans="1:40">
      <c r="A79">
        <v>63</v>
      </c>
      <c r="B79" t="s">
        <v>16</v>
      </c>
      <c r="C79">
        <v>85</v>
      </c>
      <c r="D79" t="s">
        <v>13</v>
      </c>
      <c r="E79" t="s">
        <v>15</v>
      </c>
      <c r="F79" s="4">
        <v>4</v>
      </c>
      <c r="G79" s="5">
        <v>5900000</v>
      </c>
      <c r="H79" s="5">
        <v>937500</v>
      </c>
      <c r="I79" s="20">
        <f t="shared" si="33"/>
        <v>0.15889830508474576</v>
      </c>
      <c r="J79" s="25">
        <f t="shared" si="30"/>
        <v>0.19796321363318484</v>
      </c>
      <c r="K79" s="22">
        <f t="shared" si="31"/>
        <v>0.10295556766416275</v>
      </c>
      <c r="L79" s="9">
        <v>228</v>
      </c>
      <c r="M79" s="9">
        <v>45</v>
      </c>
      <c r="N79">
        <f t="shared" si="17"/>
        <v>273</v>
      </c>
      <c r="O79" s="4">
        <f t="shared" si="18"/>
        <v>0.8351648351648352</v>
      </c>
      <c r="P79" s="9">
        <v>209</v>
      </c>
      <c r="Q79" s="9">
        <v>216</v>
      </c>
      <c r="R79">
        <f t="shared" si="19"/>
        <v>425</v>
      </c>
      <c r="S79">
        <f t="shared" si="20"/>
        <v>0.49176470588235294</v>
      </c>
      <c r="T79" s="24">
        <f t="shared" si="21"/>
        <v>250.25</v>
      </c>
      <c r="U79" s="4">
        <f t="shared" si="22"/>
        <v>0.58882352941176475</v>
      </c>
      <c r="V79">
        <v>70</v>
      </c>
      <c r="W79">
        <v>80</v>
      </c>
      <c r="X79">
        <v>42</v>
      </c>
      <c r="Y79">
        <v>67</v>
      </c>
      <c r="Z79">
        <v>130</v>
      </c>
      <c r="AA79">
        <v>135</v>
      </c>
      <c r="AB79">
        <v>2</v>
      </c>
      <c r="AC79">
        <f t="shared" si="23"/>
        <v>526</v>
      </c>
      <c r="AD79" s="4">
        <f t="shared" si="24"/>
        <v>5.9771863117870723</v>
      </c>
      <c r="AE79" s="9">
        <v>25</v>
      </c>
      <c r="AF79" s="9">
        <v>11</v>
      </c>
      <c r="AG79">
        <f t="shared" si="25"/>
        <v>36</v>
      </c>
      <c r="AH79" s="4">
        <f t="shared" si="26"/>
        <v>0.69444444444444442</v>
      </c>
      <c r="AI79" s="9">
        <v>27</v>
      </c>
      <c r="AJ79" s="9">
        <v>26</v>
      </c>
      <c r="AK79">
        <f t="shared" si="27"/>
        <v>53</v>
      </c>
      <c r="AL79">
        <f t="shared" si="28"/>
        <v>0.50943396226415094</v>
      </c>
      <c r="AM79">
        <f t="shared" si="32"/>
        <v>38.880000000000003</v>
      </c>
      <c r="AN79" s="4">
        <f t="shared" si="29"/>
        <v>0.73358490566037737</v>
      </c>
    </row>
    <row r="80" spans="1:40">
      <c r="A80">
        <v>63</v>
      </c>
      <c r="B80" t="s">
        <v>16</v>
      </c>
      <c r="C80">
        <v>105</v>
      </c>
      <c r="D80" t="s">
        <v>13</v>
      </c>
      <c r="E80" t="s">
        <v>15</v>
      </c>
      <c r="F80" s="4">
        <v>4</v>
      </c>
      <c r="G80" s="5">
        <v>6600000</v>
      </c>
      <c r="H80" s="5">
        <v>1000000</v>
      </c>
      <c r="I80" s="20">
        <f t="shared" si="33"/>
        <v>0.15151515151515152</v>
      </c>
      <c r="J80" s="25">
        <f t="shared" si="30"/>
        <v>7.2351384473296254E-2</v>
      </c>
      <c r="K80" s="22">
        <f t="shared" si="31"/>
        <v>0.26763549085700084</v>
      </c>
      <c r="L80" s="9">
        <v>228</v>
      </c>
      <c r="M80" s="9">
        <v>45</v>
      </c>
      <c r="N80">
        <f t="shared" si="17"/>
        <v>273</v>
      </c>
      <c r="O80" s="4">
        <f t="shared" si="18"/>
        <v>0.8351648351648352</v>
      </c>
      <c r="P80" s="9">
        <v>366</v>
      </c>
      <c r="Q80" s="9">
        <v>371</v>
      </c>
      <c r="R80">
        <f t="shared" si="19"/>
        <v>737</v>
      </c>
      <c r="S80">
        <f t="shared" si="20"/>
        <v>0.49660786974219812</v>
      </c>
      <c r="T80" s="24">
        <f t="shared" si="21"/>
        <v>438.23684210526318</v>
      </c>
      <c r="U80" s="4">
        <f t="shared" si="22"/>
        <v>0.59462258087552666</v>
      </c>
      <c r="V80">
        <v>43</v>
      </c>
      <c r="W80">
        <v>60</v>
      </c>
      <c r="X80">
        <v>44</v>
      </c>
      <c r="Y80">
        <v>37</v>
      </c>
      <c r="Z80">
        <v>55</v>
      </c>
      <c r="AA80">
        <v>61</v>
      </c>
      <c r="AB80">
        <v>56</v>
      </c>
      <c r="AC80">
        <f t="shared" si="23"/>
        <v>356</v>
      </c>
      <c r="AD80" s="4">
        <f t="shared" si="24"/>
        <v>6.2921348314606744</v>
      </c>
      <c r="AE80" s="9">
        <v>25</v>
      </c>
      <c r="AF80" s="9">
        <v>11</v>
      </c>
      <c r="AG80">
        <f t="shared" si="25"/>
        <v>36</v>
      </c>
      <c r="AH80" s="4">
        <f t="shared" si="26"/>
        <v>0.69444444444444442</v>
      </c>
      <c r="AI80" s="9">
        <v>14</v>
      </c>
      <c r="AJ80" s="9">
        <v>57</v>
      </c>
      <c r="AK80">
        <f t="shared" si="27"/>
        <v>71</v>
      </c>
      <c r="AL80">
        <f t="shared" si="28"/>
        <v>0.19718309859154928</v>
      </c>
      <c r="AM80">
        <f t="shared" si="32"/>
        <v>20.16</v>
      </c>
      <c r="AN80" s="4">
        <f t="shared" si="29"/>
        <v>0.28394366197183096</v>
      </c>
    </row>
    <row r="81" spans="1:40">
      <c r="A81" s="6">
        <v>85</v>
      </c>
      <c r="B81" s="6" t="s">
        <v>16</v>
      </c>
      <c r="C81" s="6">
        <v>105</v>
      </c>
      <c r="D81" s="6" t="s">
        <v>13</v>
      </c>
      <c r="E81" t="s">
        <v>15</v>
      </c>
      <c r="F81" s="4">
        <v>4</v>
      </c>
      <c r="G81" s="5">
        <v>4000000</v>
      </c>
      <c r="H81" s="5">
        <v>662500</v>
      </c>
      <c r="I81" s="20">
        <f t="shared" si="33"/>
        <v>0.16562499999999999</v>
      </c>
      <c r="J81" s="25">
        <f t="shared" si="30"/>
        <v>0.14777779415666736</v>
      </c>
      <c r="K81" s="22">
        <f t="shared" si="31"/>
        <v>0.17420671413722319</v>
      </c>
      <c r="L81" s="9">
        <v>194</v>
      </c>
      <c r="M81" s="9">
        <v>123</v>
      </c>
      <c r="N81">
        <f t="shared" si="17"/>
        <v>317</v>
      </c>
      <c r="O81" s="4">
        <f t="shared" si="18"/>
        <v>0.61198738170347</v>
      </c>
      <c r="P81" s="9">
        <v>62</v>
      </c>
      <c r="Q81" s="9">
        <v>250</v>
      </c>
      <c r="R81">
        <f t="shared" si="19"/>
        <v>312</v>
      </c>
      <c r="S81">
        <f t="shared" si="20"/>
        <v>0.19871794871794871</v>
      </c>
      <c r="T81" s="24">
        <f t="shared" si="21"/>
        <v>101.30927835051546</v>
      </c>
      <c r="U81" s="4">
        <f t="shared" si="22"/>
        <v>0.32470922548242132</v>
      </c>
      <c r="V81">
        <v>68</v>
      </c>
      <c r="W81">
        <v>56</v>
      </c>
      <c r="X81">
        <v>39</v>
      </c>
      <c r="Y81">
        <v>33</v>
      </c>
      <c r="Z81">
        <v>12</v>
      </c>
      <c r="AA81">
        <v>15</v>
      </c>
      <c r="AB81">
        <v>37</v>
      </c>
      <c r="AC81">
        <f t="shared" si="23"/>
        <v>260</v>
      </c>
      <c r="AD81" s="4">
        <f t="shared" si="24"/>
        <v>4.4461538461538463</v>
      </c>
      <c r="AE81" s="9">
        <v>17</v>
      </c>
      <c r="AF81" s="9">
        <v>14</v>
      </c>
      <c r="AG81">
        <f t="shared" si="25"/>
        <v>31</v>
      </c>
      <c r="AH81" s="4">
        <f t="shared" si="26"/>
        <v>0.54838709677419351</v>
      </c>
      <c r="AI81" s="9">
        <v>17</v>
      </c>
      <c r="AJ81" s="9">
        <v>90</v>
      </c>
      <c r="AK81">
        <f t="shared" si="27"/>
        <v>107</v>
      </c>
      <c r="AL81">
        <f t="shared" si="28"/>
        <v>0.15887850467289719</v>
      </c>
      <c r="AM81">
        <f t="shared" si="32"/>
        <v>31</v>
      </c>
      <c r="AN81" s="4">
        <f t="shared" si="29"/>
        <v>0.28971962616822428</v>
      </c>
    </row>
    <row r="82" spans="1:40">
      <c r="A82" s="23">
        <v>28</v>
      </c>
      <c r="B82" s="23" t="s">
        <v>16</v>
      </c>
      <c r="C82" s="23">
        <v>34</v>
      </c>
      <c r="D82" s="23" t="s">
        <v>13</v>
      </c>
      <c r="E82" t="s">
        <v>14</v>
      </c>
      <c r="F82" s="4">
        <v>5</v>
      </c>
      <c r="G82" s="5">
        <v>8100000</v>
      </c>
      <c r="H82" s="5">
        <v>1100000.0000000002</v>
      </c>
      <c r="I82" s="20">
        <f t="shared" si="33"/>
        <v>0.13580246913580249</v>
      </c>
      <c r="J82" s="25">
        <f>(H82*AN82)/(G82*U82)</f>
        <v>8.0176169900922578E-2</v>
      </c>
      <c r="K82" s="22">
        <f t="shared" si="31"/>
        <v>0.1915270191199934</v>
      </c>
      <c r="L82" s="9">
        <v>160</v>
      </c>
      <c r="M82" s="9">
        <v>6</v>
      </c>
      <c r="N82">
        <f t="shared" si="17"/>
        <v>166</v>
      </c>
      <c r="O82" s="4">
        <f t="shared" si="18"/>
        <v>0.96385542168674698</v>
      </c>
      <c r="P82" s="9">
        <v>82</v>
      </c>
      <c r="Q82" s="9">
        <v>88</v>
      </c>
      <c r="R82">
        <f t="shared" si="19"/>
        <v>170</v>
      </c>
      <c r="S82">
        <f t="shared" si="20"/>
        <v>0.4823529411764706</v>
      </c>
      <c r="T82" s="24">
        <f t="shared" si="21"/>
        <v>85.075000000000003</v>
      </c>
      <c r="U82" s="4">
        <f t="shared" si="22"/>
        <v>0.50044117647058828</v>
      </c>
      <c r="V82">
        <v>121</v>
      </c>
      <c r="AC82">
        <f t="shared" si="23"/>
        <v>121</v>
      </c>
      <c r="AD82" s="4">
        <f t="shared" si="24"/>
        <v>0</v>
      </c>
      <c r="AE82" s="9">
        <v>19</v>
      </c>
      <c r="AF82" s="9">
        <v>0</v>
      </c>
      <c r="AG82">
        <f t="shared" si="25"/>
        <v>19</v>
      </c>
      <c r="AH82" s="4">
        <f t="shared" si="26"/>
        <v>1</v>
      </c>
      <c r="AI82" s="9">
        <v>13</v>
      </c>
      <c r="AJ82" s="9">
        <v>31</v>
      </c>
      <c r="AK82">
        <f t="shared" si="27"/>
        <v>44</v>
      </c>
      <c r="AL82">
        <f t="shared" si="28"/>
        <v>0.29545454545454547</v>
      </c>
      <c r="AM82">
        <f t="shared" si="32"/>
        <v>13</v>
      </c>
      <c r="AN82" s="4">
        <f t="shared" si="29"/>
        <v>0.29545454545454547</v>
      </c>
    </row>
    <row r="83" spans="1:40">
      <c r="A83">
        <v>28</v>
      </c>
      <c r="B83" t="s">
        <v>16</v>
      </c>
      <c r="C83">
        <v>63</v>
      </c>
      <c r="D83" t="s">
        <v>13</v>
      </c>
      <c r="E83" t="s">
        <v>14</v>
      </c>
      <c r="F83" s="4">
        <v>5</v>
      </c>
      <c r="G83" s="5">
        <v>8000000</v>
      </c>
      <c r="H83" s="5">
        <v>1700000</v>
      </c>
      <c r="I83" s="20">
        <f t="shared" si="33"/>
        <v>0.21249999999999999</v>
      </c>
      <c r="J83" s="25">
        <f t="shared" si="30"/>
        <v>0.17068273092369476</v>
      </c>
      <c r="K83" s="22">
        <f t="shared" si="31"/>
        <v>0.26430348258706471</v>
      </c>
      <c r="L83" s="9">
        <v>160</v>
      </c>
      <c r="M83" s="9">
        <v>6</v>
      </c>
      <c r="N83">
        <f t="shared" si="17"/>
        <v>166</v>
      </c>
      <c r="O83" s="4">
        <f t="shared" si="18"/>
        <v>0.96385542168674698</v>
      </c>
      <c r="P83" s="9">
        <v>120</v>
      </c>
      <c r="Q83" s="9">
        <v>105</v>
      </c>
      <c r="R83">
        <f t="shared" si="19"/>
        <v>225</v>
      </c>
      <c r="S83">
        <f t="shared" si="20"/>
        <v>0.53333333333333333</v>
      </c>
      <c r="T83" s="24">
        <f t="shared" si="21"/>
        <v>124.5</v>
      </c>
      <c r="U83" s="4">
        <f t="shared" si="22"/>
        <v>0.55333333333333334</v>
      </c>
      <c r="V83">
        <v>242</v>
      </c>
      <c r="AC83">
        <f t="shared" si="23"/>
        <v>242</v>
      </c>
      <c r="AD83" s="4">
        <f t="shared" si="24"/>
        <v>0</v>
      </c>
      <c r="AE83" s="9">
        <v>19</v>
      </c>
      <c r="AF83" s="9">
        <v>0</v>
      </c>
      <c r="AG83">
        <f t="shared" si="25"/>
        <v>19</v>
      </c>
      <c r="AH83" s="4">
        <f t="shared" si="26"/>
        <v>1</v>
      </c>
      <c r="AI83" s="9">
        <v>20</v>
      </c>
      <c r="AJ83" s="9">
        <v>25</v>
      </c>
      <c r="AK83">
        <f t="shared" si="27"/>
        <v>45</v>
      </c>
      <c r="AL83">
        <f t="shared" si="28"/>
        <v>0.44444444444444442</v>
      </c>
      <c r="AM83">
        <f t="shared" si="32"/>
        <v>20</v>
      </c>
      <c r="AN83" s="4">
        <f t="shared" si="29"/>
        <v>0.44444444444444442</v>
      </c>
    </row>
    <row r="84" spans="1:40">
      <c r="A84">
        <v>28</v>
      </c>
      <c r="B84" t="s">
        <v>16</v>
      </c>
      <c r="C84">
        <v>85</v>
      </c>
      <c r="D84" t="s">
        <v>13</v>
      </c>
      <c r="E84" t="s">
        <v>14</v>
      </c>
      <c r="F84" s="4">
        <v>5</v>
      </c>
      <c r="G84" s="5">
        <v>6400000</v>
      </c>
      <c r="H84" s="5">
        <v>2174999.9999999995</v>
      </c>
      <c r="I84" s="20">
        <f t="shared" si="33"/>
        <v>0.33984374999999994</v>
      </c>
      <c r="J84" s="25">
        <f t="shared" si="30"/>
        <v>0.27615755243708379</v>
      </c>
      <c r="K84" s="22">
        <f t="shared" si="31"/>
        <v>0.39868760277867427</v>
      </c>
      <c r="L84" s="9">
        <v>160</v>
      </c>
      <c r="M84" s="9">
        <v>6</v>
      </c>
      <c r="N84">
        <f t="shared" si="17"/>
        <v>166</v>
      </c>
      <c r="O84" s="4">
        <f t="shared" si="18"/>
        <v>0.96385542168674698</v>
      </c>
      <c r="P84" s="9">
        <v>106</v>
      </c>
      <c r="Q84" s="9">
        <v>123</v>
      </c>
      <c r="R84">
        <f t="shared" si="19"/>
        <v>229</v>
      </c>
      <c r="S84">
        <f t="shared" si="20"/>
        <v>0.46288209606986902</v>
      </c>
      <c r="T84" s="24">
        <f t="shared" si="21"/>
        <v>109.97499999999999</v>
      </c>
      <c r="U84" s="4">
        <f t="shared" si="22"/>
        <v>0.48024017467248908</v>
      </c>
      <c r="V84">
        <v>393</v>
      </c>
      <c r="AC84">
        <f t="shared" si="23"/>
        <v>393</v>
      </c>
      <c r="AD84" s="4">
        <f t="shared" si="24"/>
        <v>0</v>
      </c>
      <c r="AE84" s="9">
        <v>19</v>
      </c>
      <c r="AF84" s="9">
        <v>0</v>
      </c>
      <c r="AG84">
        <f t="shared" si="25"/>
        <v>19</v>
      </c>
      <c r="AH84" s="4">
        <f t="shared" si="26"/>
        <v>1</v>
      </c>
      <c r="AI84" s="9">
        <v>16</v>
      </c>
      <c r="AJ84" s="9">
        <v>25</v>
      </c>
      <c r="AK84">
        <f t="shared" si="27"/>
        <v>41</v>
      </c>
      <c r="AL84">
        <f t="shared" si="28"/>
        <v>0.3902439024390244</v>
      </c>
      <c r="AM84">
        <f t="shared" si="32"/>
        <v>16</v>
      </c>
      <c r="AN84" s="4">
        <f t="shared" si="29"/>
        <v>0.3902439024390244</v>
      </c>
    </row>
    <row r="85" spans="1:40">
      <c r="A85">
        <v>28</v>
      </c>
      <c r="B85" t="s">
        <v>16</v>
      </c>
      <c r="C85">
        <v>105</v>
      </c>
      <c r="D85" t="s">
        <v>13</v>
      </c>
      <c r="E85" t="s">
        <v>14</v>
      </c>
      <c r="F85" s="4">
        <v>5</v>
      </c>
      <c r="G85" s="5">
        <v>6850000</v>
      </c>
      <c r="H85" s="5">
        <v>1475000</v>
      </c>
      <c r="I85" s="20">
        <f t="shared" si="33"/>
        <v>0.21532846715328466</v>
      </c>
      <c r="J85" s="25">
        <f t="shared" si="30"/>
        <v>0.10936051899907323</v>
      </c>
      <c r="K85" s="22">
        <f t="shared" si="31"/>
        <v>0.36825679893000435</v>
      </c>
      <c r="L85" s="9">
        <v>160</v>
      </c>
      <c r="M85" s="9">
        <v>6</v>
      </c>
      <c r="N85">
        <f t="shared" si="17"/>
        <v>166</v>
      </c>
      <c r="O85" s="4">
        <f t="shared" si="18"/>
        <v>0.96385542168674698</v>
      </c>
      <c r="P85" s="9">
        <v>78</v>
      </c>
      <c r="Q85" s="9">
        <v>59</v>
      </c>
      <c r="R85">
        <f t="shared" si="19"/>
        <v>137</v>
      </c>
      <c r="S85">
        <f t="shared" si="20"/>
        <v>0.56934306569343063</v>
      </c>
      <c r="T85" s="24">
        <f t="shared" si="21"/>
        <v>80.924999999999997</v>
      </c>
      <c r="U85" s="4">
        <f t="shared" si="22"/>
        <v>0.59069343065693425</v>
      </c>
      <c r="V85">
        <v>420</v>
      </c>
      <c r="W85">
        <v>11</v>
      </c>
      <c r="AC85">
        <f t="shared" si="23"/>
        <v>431</v>
      </c>
      <c r="AD85" s="4">
        <f t="shared" si="24"/>
        <v>5.1044083526682132E-2</v>
      </c>
      <c r="AE85" s="9">
        <v>19</v>
      </c>
      <c r="AF85" s="9">
        <v>0</v>
      </c>
      <c r="AG85">
        <f t="shared" si="25"/>
        <v>19</v>
      </c>
      <c r="AH85" s="4">
        <f t="shared" si="26"/>
        <v>1</v>
      </c>
      <c r="AI85" s="9">
        <v>18</v>
      </c>
      <c r="AJ85" s="9">
        <v>42</v>
      </c>
      <c r="AK85">
        <f t="shared" si="27"/>
        <v>60</v>
      </c>
      <c r="AL85">
        <f t="shared" si="28"/>
        <v>0.3</v>
      </c>
      <c r="AM85">
        <f t="shared" si="32"/>
        <v>18</v>
      </c>
      <c r="AN85" s="4">
        <f t="shared" si="29"/>
        <v>0.3</v>
      </c>
    </row>
    <row r="86" spans="1:40">
      <c r="A86">
        <v>34</v>
      </c>
      <c r="B86" t="s">
        <v>16</v>
      </c>
      <c r="C86">
        <v>63</v>
      </c>
      <c r="D86" t="s">
        <v>13</v>
      </c>
      <c r="E86" t="s">
        <v>14</v>
      </c>
      <c r="F86" s="4">
        <v>5</v>
      </c>
      <c r="G86" s="5">
        <v>7800000</v>
      </c>
      <c r="H86" s="5">
        <v>900000</v>
      </c>
      <c r="I86" s="20">
        <f t="shared" si="33"/>
        <v>0.11538461538461539</v>
      </c>
      <c r="J86" s="25">
        <f t="shared" si="30"/>
        <v>0.14770943342371912</v>
      </c>
      <c r="K86" s="22">
        <f t="shared" si="31"/>
        <v>9.4755671678748626E-2</v>
      </c>
      <c r="L86" s="9">
        <v>150</v>
      </c>
      <c r="M86" s="9">
        <v>74</v>
      </c>
      <c r="N86">
        <f t="shared" si="17"/>
        <v>224</v>
      </c>
      <c r="O86" s="4">
        <f t="shared" si="18"/>
        <v>0.6696428571428571</v>
      </c>
      <c r="P86" s="9">
        <v>72</v>
      </c>
      <c r="Q86" s="9">
        <v>204</v>
      </c>
      <c r="R86">
        <f t="shared" si="19"/>
        <v>276</v>
      </c>
      <c r="S86">
        <f t="shared" si="20"/>
        <v>0.2608695652173913</v>
      </c>
      <c r="T86" s="24">
        <f t="shared" si="21"/>
        <v>107.52000000000001</v>
      </c>
      <c r="U86" s="4">
        <f t="shared" si="22"/>
        <v>0.3895652173913044</v>
      </c>
      <c r="V86">
        <v>239</v>
      </c>
      <c r="W86">
        <v>19</v>
      </c>
      <c r="AC86">
        <f t="shared" si="23"/>
        <v>258</v>
      </c>
      <c r="AD86" s="4">
        <f t="shared" si="24"/>
        <v>0.14728682170542637</v>
      </c>
      <c r="AE86" s="9">
        <v>25</v>
      </c>
      <c r="AF86" s="9">
        <v>15</v>
      </c>
      <c r="AG86">
        <f t="shared" si="25"/>
        <v>40</v>
      </c>
      <c r="AH86" s="4">
        <f t="shared" si="26"/>
        <v>0.625</v>
      </c>
      <c r="AI86" s="9">
        <v>24</v>
      </c>
      <c r="AJ86" s="9">
        <v>53</v>
      </c>
      <c r="AK86">
        <f t="shared" si="27"/>
        <v>77</v>
      </c>
      <c r="AL86">
        <f t="shared" si="28"/>
        <v>0.31168831168831168</v>
      </c>
      <c r="AM86">
        <f t="shared" si="32"/>
        <v>38.4</v>
      </c>
      <c r="AN86" s="4">
        <f t="shared" si="29"/>
        <v>0.4987012987012987</v>
      </c>
    </row>
    <row r="87" spans="1:40">
      <c r="A87">
        <v>34</v>
      </c>
      <c r="B87" t="s">
        <v>16</v>
      </c>
      <c r="C87">
        <v>85</v>
      </c>
      <c r="D87" t="s">
        <v>13</v>
      </c>
      <c r="E87" t="s">
        <v>14</v>
      </c>
      <c r="F87" s="4">
        <v>5</v>
      </c>
      <c r="G87" s="5">
        <v>8250000</v>
      </c>
      <c r="H87" s="5">
        <v>5550000</v>
      </c>
      <c r="I87" s="20">
        <f t="shared" si="33"/>
        <v>0.67272727272727273</v>
      </c>
      <c r="J87" s="25">
        <f t="shared" si="30"/>
        <v>0.64698515769944343</v>
      </c>
      <c r="K87" s="22">
        <f t="shared" si="31"/>
        <v>0.70247203054867025</v>
      </c>
      <c r="L87" s="9">
        <v>150</v>
      </c>
      <c r="M87" s="9">
        <v>74</v>
      </c>
      <c r="N87">
        <f t="shared" si="17"/>
        <v>224</v>
      </c>
      <c r="O87" s="4">
        <f t="shared" si="18"/>
        <v>0.6696428571428571</v>
      </c>
      <c r="P87" s="9">
        <v>56</v>
      </c>
      <c r="Q87" s="9">
        <v>100</v>
      </c>
      <c r="R87">
        <f t="shared" si="19"/>
        <v>156</v>
      </c>
      <c r="S87">
        <f t="shared" si="20"/>
        <v>0.35897435897435898</v>
      </c>
      <c r="T87" s="24">
        <f t="shared" si="21"/>
        <v>83.626666666666665</v>
      </c>
      <c r="U87" s="4">
        <f t="shared" si="22"/>
        <v>0.5360683760683761</v>
      </c>
      <c r="V87">
        <v>360</v>
      </c>
      <c r="W87">
        <v>22</v>
      </c>
      <c r="AC87">
        <f t="shared" si="23"/>
        <v>382</v>
      </c>
      <c r="AD87" s="4">
        <f t="shared" si="24"/>
        <v>0.11518324607329843</v>
      </c>
      <c r="AE87" s="9">
        <v>25</v>
      </c>
      <c r="AF87" s="9">
        <v>15</v>
      </c>
      <c r="AG87">
        <f t="shared" si="25"/>
        <v>40</v>
      </c>
      <c r="AH87" s="4">
        <f t="shared" si="26"/>
        <v>0.625</v>
      </c>
      <c r="AI87" s="9">
        <v>29</v>
      </c>
      <c r="AJ87" s="9">
        <v>61</v>
      </c>
      <c r="AK87">
        <f t="shared" si="27"/>
        <v>90</v>
      </c>
      <c r="AL87">
        <f t="shared" si="28"/>
        <v>0.32222222222222224</v>
      </c>
      <c r="AM87">
        <f t="shared" si="32"/>
        <v>46.4</v>
      </c>
      <c r="AN87" s="4">
        <f t="shared" si="29"/>
        <v>0.51555555555555554</v>
      </c>
    </row>
    <row r="88" spans="1:40">
      <c r="A88">
        <v>34</v>
      </c>
      <c r="B88" t="s">
        <v>16</v>
      </c>
      <c r="C88">
        <v>105</v>
      </c>
      <c r="D88" t="s">
        <v>13</v>
      </c>
      <c r="E88" t="s">
        <v>14</v>
      </c>
      <c r="F88" s="4">
        <v>5</v>
      </c>
      <c r="G88" s="5">
        <v>6600000</v>
      </c>
      <c r="H88" s="5">
        <v>1900000</v>
      </c>
      <c r="I88" s="20">
        <f t="shared" si="33"/>
        <v>0.2878787878787879</v>
      </c>
      <c r="J88" s="25">
        <f t="shared" si="30"/>
        <v>0.19795093795093791</v>
      </c>
      <c r="K88" s="22">
        <f t="shared" si="31"/>
        <v>0.38416864631013781</v>
      </c>
      <c r="L88" s="9">
        <v>150</v>
      </c>
      <c r="M88" s="9">
        <v>74</v>
      </c>
      <c r="N88">
        <f t="shared" si="17"/>
        <v>224</v>
      </c>
      <c r="O88" s="4">
        <f t="shared" si="18"/>
        <v>0.6696428571428571</v>
      </c>
      <c r="P88" s="9">
        <v>125</v>
      </c>
      <c r="Q88" s="9">
        <v>236</v>
      </c>
      <c r="R88">
        <f t="shared" si="19"/>
        <v>361</v>
      </c>
      <c r="S88">
        <f t="shared" si="20"/>
        <v>0.34626038781163437</v>
      </c>
      <c r="T88" s="24">
        <f t="shared" si="21"/>
        <v>186.66666666666669</v>
      </c>
      <c r="U88" s="4">
        <f t="shared" si="22"/>
        <v>0.51708217913204069</v>
      </c>
      <c r="V88">
        <v>290</v>
      </c>
      <c r="W88">
        <v>38</v>
      </c>
      <c r="AC88">
        <f t="shared" si="23"/>
        <v>328</v>
      </c>
      <c r="AD88" s="4">
        <f t="shared" si="24"/>
        <v>0.23170731707317074</v>
      </c>
      <c r="AE88" s="9">
        <v>25</v>
      </c>
      <c r="AF88" s="9">
        <v>15</v>
      </c>
      <c r="AG88">
        <f t="shared" si="25"/>
        <v>40</v>
      </c>
      <c r="AH88" s="4">
        <f t="shared" si="26"/>
        <v>0.625</v>
      </c>
      <c r="AI88" s="9">
        <v>14</v>
      </c>
      <c r="AJ88" s="9">
        <v>49</v>
      </c>
      <c r="AK88">
        <f t="shared" si="27"/>
        <v>63</v>
      </c>
      <c r="AL88">
        <f t="shared" si="28"/>
        <v>0.22222222222222221</v>
      </c>
      <c r="AM88">
        <f t="shared" si="32"/>
        <v>22.4</v>
      </c>
      <c r="AN88" s="4">
        <f t="shared" si="29"/>
        <v>0.35555555555555551</v>
      </c>
    </row>
    <row r="89" spans="1:40">
      <c r="A89">
        <v>63</v>
      </c>
      <c r="B89" t="s">
        <v>16</v>
      </c>
      <c r="C89">
        <v>85</v>
      </c>
      <c r="D89" t="s">
        <v>13</v>
      </c>
      <c r="E89" t="s">
        <v>14</v>
      </c>
      <c r="F89" s="4">
        <v>5</v>
      </c>
      <c r="G89" s="5">
        <v>7800000</v>
      </c>
      <c r="H89" s="5">
        <v>1300000</v>
      </c>
      <c r="I89" s="20">
        <f t="shared" si="33"/>
        <v>0.16666666666666666</v>
      </c>
      <c r="J89" s="25">
        <f t="shared" si="30"/>
        <v>0.16280049240224548</v>
      </c>
      <c r="K89" s="22">
        <f t="shared" si="31"/>
        <v>0.17125175763314968</v>
      </c>
      <c r="L89" s="9">
        <v>138</v>
      </c>
      <c r="M89" s="9">
        <v>26</v>
      </c>
      <c r="N89">
        <f t="shared" si="17"/>
        <v>164</v>
      </c>
      <c r="O89" s="4">
        <f t="shared" si="18"/>
        <v>0.84146341463414631</v>
      </c>
      <c r="P89" s="9">
        <v>84</v>
      </c>
      <c r="Q89" s="9">
        <v>100</v>
      </c>
      <c r="R89">
        <f t="shared" si="19"/>
        <v>184</v>
      </c>
      <c r="S89">
        <f t="shared" si="20"/>
        <v>0.45652173913043476</v>
      </c>
      <c r="T89" s="24">
        <f t="shared" si="21"/>
        <v>99.826086956521735</v>
      </c>
      <c r="U89" s="4">
        <f t="shared" si="22"/>
        <v>0.5425330812854442</v>
      </c>
      <c r="V89">
        <v>383</v>
      </c>
      <c r="W89">
        <v>23</v>
      </c>
      <c r="AC89">
        <f t="shared" si="23"/>
        <v>406</v>
      </c>
      <c r="AD89" s="4">
        <f t="shared" si="24"/>
        <v>0.11330049261083744</v>
      </c>
      <c r="AE89" s="9">
        <v>32</v>
      </c>
      <c r="AF89" s="9">
        <v>5</v>
      </c>
      <c r="AG89">
        <f t="shared" si="25"/>
        <v>37</v>
      </c>
      <c r="AH89" s="4">
        <f t="shared" si="26"/>
        <v>0.86486486486486491</v>
      </c>
      <c r="AI89" s="9">
        <v>33</v>
      </c>
      <c r="AJ89" s="9">
        <v>39</v>
      </c>
      <c r="AK89">
        <f t="shared" si="27"/>
        <v>72</v>
      </c>
      <c r="AL89">
        <f t="shared" si="28"/>
        <v>0.45833333333333331</v>
      </c>
      <c r="AM89">
        <f t="shared" si="32"/>
        <v>38.15625</v>
      </c>
      <c r="AN89" s="4">
        <f t="shared" si="29"/>
        <v>0.52994791666666663</v>
      </c>
    </row>
    <row r="90" spans="1:40">
      <c r="A90">
        <v>63</v>
      </c>
      <c r="B90" t="s">
        <v>16</v>
      </c>
      <c r="C90">
        <v>105</v>
      </c>
      <c r="D90" t="s">
        <v>13</v>
      </c>
      <c r="E90" t="s">
        <v>14</v>
      </c>
      <c r="F90" s="4">
        <v>5</v>
      </c>
      <c r="G90" s="5">
        <v>8400000</v>
      </c>
      <c r="H90" s="5">
        <v>1600000</v>
      </c>
      <c r="I90" s="20">
        <f t="shared" si="33"/>
        <v>0.19047619047619047</v>
      </c>
      <c r="J90" s="25">
        <f t="shared" si="30"/>
        <v>0.10493677223860148</v>
      </c>
      <c r="K90" s="22">
        <f t="shared" si="31"/>
        <v>0.30160322043102133</v>
      </c>
      <c r="L90" s="9">
        <v>138</v>
      </c>
      <c r="M90" s="9">
        <v>26</v>
      </c>
      <c r="N90">
        <f t="shared" si="17"/>
        <v>164</v>
      </c>
      <c r="O90" s="4">
        <f t="shared" si="18"/>
        <v>0.84146341463414631</v>
      </c>
      <c r="P90" s="9">
        <v>126</v>
      </c>
      <c r="Q90" s="9">
        <v>139</v>
      </c>
      <c r="R90">
        <f t="shared" si="19"/>
        <v>265</v>
      </c>
      <c r="S90">
        <f t="shared" si="20"/>
        <v>0.47547169811320755</v>
      </c>
      <c r="T90" s="24">
        <f t="shared" si="21"/>
        <v>149.73913043478262</v>
      </c>
      <c r="U90" s="4">
        <f t="shared" si="22"/>
        <v>0.56505332239540618</v>
      </c>
      <c r="V90">
        <v>237</v>
      </c>
      <c r="W90">
        <v>11</v>
      </c>
      <c r="AC90">
        <f t="shared" si="23"/>
        <v>248</v>
      </c>
      <c r="AD90" s="4">
        <f t="shared" si="24"/>
        <v>8.8709677419354843E-2</v>
      </c>
      <c r="AE90" s="9">
        <v>32</v>
      </c>
      <c r="AF90" s="9">
        <v>5</v>
      </c>
      <c r="AG90">
        <f t="shared" si="25"/>
        <v>37</v>
      </c>
      <c r="AH90" s="4">
        <f t="shared" si="26"/>
        <v>0.86486486486486491</v>
      </c>
      <c r="AI90" s="9">
        <v>21</v>
      </c>
      <c r="AJ90" s="9">
        <v>57</v>
      </c>
      <c r="AK90">
        <f t="shared" si="27"/>
        <v>78</v>
      </c>
      <c r="AL90">
        <f t="shared" si="28"/>
        <v>0.26923076923076922</v>
      </c>
      <c r="AM90">
        <f t="shared" si="32"/>
        <v>24.28125</v>
      </c>
      <c r="AN90" s="4">
        <f t="shared" si="29"/>
        <v>0.31129807692307693</v>
      </c>
    </row>
    <row r="91" spans="1:40">
      <c r="A91">
        <v>85</v>
      </c>
      <c r="B91" t="s">
        <v>16</v>
      </c>
      <c r="C91">
        <v>105</v>
      </c>
      <c r="D91" t="s">
        <v>13</v>
      </c>
      <c r="E91" t="s">
        <v>14</v>
      </c>
      <c r="F91" s="4">
        <v>5</v>
      </c>
      <c r="G91" s="5">
        <v>5700000</v>
      </c>
      <c r="H91" s="5">
        <v>3100000</v>
      </c>
      <c r="I91" s="20">
        <f t="shared" si="33"/>
        <v>0.54385964912280704</v>
      </c>
      <c r="J91" s="25">
        <f t="shared" si="30"/>
        <v>0.34856400156219158</v>
      </c>
      <c r="K91" s="22">
        <f t="shared" si="31"/>
        <v>0.79644759586073355</v>
      </c>
      <c r="L91" s="9">
        <v>105</v>
      </c>
      <c r="M91" s="9">
        <v>46</v>
      </c>
      <c r="N91">
        <f t="shared" si="17"/>
        <v>151</v>
      </c>
      <c r="O91" s="4">
        <f t="shared" si="18"/>
        <v>0.69536423841059603</v>
      </c>
      <c r="P91" s="9">
        <v>80</v>
      </c>
      <c r="Q91" s="9">
        <v>124</v>
      </c>
      <c r="R91">
        <f t="shared" si="19"/>
        <v>204</v>
      </c>
      <c r="S91">
        <f t="shared" si="20"/>
        <v>0.39215686274509803</v>
      </c>
      <c r="T91" s="24">
        <f t="shared" si="21"/>
        <v>115.04761904761905</v>
      </c>
      <c r="U91" s="4">
        <f t="shared" si="22"/>
        <v>0.56395891690009337</v>
      </c>
      <c r="V91">
        <v>343</v>
      </c>
      <c r="AC91">
        <f t="shared" si="23"/>
        <v>343</v>
      </c>
      <c r="AD91" s="4">
        <f t="shared" si="24"/>
        <v>0</v>
      </c>
      <c r="AE91" s="9">
        <v>15</v>
      </c>
      <c r="AF91" s="9">
        <v>10</v>
      </c>
      <c r="AG91">
        <f t="shared" si="25"/>
        <v>25</v>
      </c>
      <c r="AH91" s="4">
        <f t="shared" si="26"/>
        <v>0.6</v>
      </c>
      <c r="AI91" s="9">
        <v>18</v>
      </c>
      <c r="AJ91" s="9">
        <v>65</v>
      </c>
      <c r="AK91">
        <f t="shared" si="27"/>
        <v>83</v>
      </c>
      <c r="AL91">
        <f t="shared" si="28"/>
        <v>0.21686746987951808</v>
      </c>
      <c r="AM91">
        <f t="shared" si="32"/>
        <v>30</v>
      </c>
      <c r="AN91" s="4">
        <f t="shared" si="29"/>
        <v>0.36144578313253012</v>
      </c>
    </row>
    <row r="92" spans="1:40">
      <c r="A92">
        <v>28</v>
      </c>
      <c r="B92" t="s">
        <v>16</v>
      </c>
      <c r="C92">
        <v>34</v>
      </c>
      <c r="D92" t="s">
        <v>13</v>
      </c>
      <c r="E92" t="s">
        <v>15</v>
      </c>
      <c r="F92" s="4">
        <v>5</v>
      </c>
      <c r="G92" s="5">
        <v>8100000</v>
      </c>
      <c r="H92" s="5">
        <v>1068750.0000000002</v>
      </c>
      <c r="I92" s="20">
        <f t="shared" si="33"/>
        <v>0.13194444444444448</v>
      </c>
      <c r="J92" s="25">
        <f t="shared" si="30"/>
        <v>5.9695754948001861E-2</v>
      </c>
      <c r="K92" s="22">
        <f t="shared" si="31"/>
        <v>0.20432074422554378</v>
      </c>
      <c r="L92" s="9">
        <v>160</v>
      </c>
      <c r="M92" s="9">
        <v>6</v>
      </c>
      <c r="N92">
        <f t="shared" si="17"/>
        <v>166</v>
      </c>
      <c r="O92" s="4">
        <f t="shared" si="18"/>
        <v>0.96385542168674698</v>
      </c>
      <c r="P92" s="9">
        <v>82</v>
      </c>
      <c r="Q92" s="9">
        <v>88</v>
      </c>
      <c r="R92">
        <f t="shared" si="19"/>
        <v>170</v>
      </c>
      <c r="S92">
        <f t="shared" si="20"/>
        <v>0.4823529411764706</v>
      </c>
      <c r="T92" s="24">
        <f t="shared" si="21"/>
        <v>85.075000000000003</v>
      </c>
      <c r="U92" s="4">
        <f t="shared" si="22"/>
        <v>0.50044117647058828</v>
      </c>
      <c r="V92">
        <v>152</v>
      </c>
      <c r="W92">
        <v>142</v>
      </c>
      <c r="X92">
        <v>41</v>
      </c>
      <c r="Y92">
        <v>2</v>
      </c>
      <c r="AC92">
        <f t="shared" si="23"/>
        <v>337</v>
      </c>
      <c r="AD92" s="4">
        <f t="shared" si="24"/>
        <v>1.3649851632047478</v>
      </c>
      <c r="AE92" s="9">
        <v>24</v>
      </c>
      <c r="AF92" s="9">
        <v>0</v>
      </c>
      <c r="AG92">
        <f t="shared" si="25"/>
        <v>24</v>
      </c>
      <c r="AH92" s="4">
        <f t="shared" si="26"/>
        <v>1</v>
      </c>
      <c r="AI92" s="9">
        <v>12</v>
      </c>
      <c r="AJ92" s="9">
        <v>41</v>
      </c>
      <c r="AK92">
        <f t="shared" si="27"/>
        <v>53</v>
      </c>
      <c r="AL92">
        <f t="shared" si="28"/>
        <v>0.22641509433962265</v>
      </c>
      <c r="AM92">
        <f t="shared" si="32"/>
        <v>12</v>
      </c>
      <c r="AN92" s="4">
        <f t="shared" si="29"/>
        <v>0.22641509433962265</v>
      </c>
    </row>
    <row r="93" spans="1:40">
      <c r="A93">
        <v>28</v>
      </c>
      <c r="B93" t="s">
        <v>16</v>
      </c>
      <c r="C93">
        <v>63</v>
      </c>
      <c r="D93" t="s">
        <v>13</v>
      </c>
      <c r="E93" t="s">
        <v>15</v>
      </c>
      <c r="F93" s="4">
        <v>5</v>
      </c>
      <c r="G93" s="5">
        <v>8000000</v>
      </c>
      <c r="H93" s="5">
        <v>862500</v>
      </c>
      <c r="I93" s="20">
        <f t="shared" si="33"/>
        <v>0.10781250000000001</v>
      </c>
      <c r="J93" s="25">
        <f t="shared" si="30"/>
        <v>8.350365748709121E-2</v>
      </c>
      <c r="K93" s="22">
        <f t="shared" si="31"/>
        <v>0.13792643923240938</v>
      </c>
      <c r="L93" s="9">
        <v>160</v>
      </c>
      <c r="M93" s="9">
        <v>6</v>
      </c>
      <c r="N93">
        <f t="shared" si="17"/>
        <v>166</v>
      </c>
      <c r="O93" s="4">
        <f t="shared" si="18"/>
        <v>0.96385542168674698</v>
      </c>
      <c r="P93" s="9">
        <v>120</v>
      </c>
      <c r="Q93" s="9">
        <v>105</v>
      </c>
      <c r="R93">
        <f t="shared" si="19"/>
        <v>225</v>
      </c>
      <c r="S93">
        <f t="shared" si="20"/>
        <v>0.53333333333333333</v>
      </c>
      <c r="T93" s="24">
        <f t="shared" si="21"/>
        <v>124.5</v>
      </c>
      <c r="U93" s="4">
        <f t="shared" si="22"/>
        <v>0.55333333333333334</v>
      </c>
      <c r="V93">
        <v>122</v>
      </c>
      <c r="W93">
        <v>91</v>
      </c>
      <c r="X93">
        <v>37</v>
      </c>
      <c r="Y93">
        <v>7</v>
      </c>
      <c r="AC93">
        <f t="shared" si="23"/>
        <v>257</v>
      </c>
      <c r="AD93" s="4">
        <f t="shared" si="24"/>
        <v>1.4474708171206225</v>
      </c>
      <c r="AE93" s="9">
        <v>24</v>
      </c>
      <c r="AF93" s="9">
        <v>0</v>
      </c>
      <c r="AG93">
        <f t="shared" si="25"/>
        <v>24</v>
      </c>
      <c r="AH93" s="4">
        <f t="shared" si="26"/>
        <v>1</v>
      </c>
      <c r="AI93" s="9">
        <v>33</v>
      </c>
      <c r="AJ93" s="9">
        <v>44</v>
      </c>
      <c r="AK93">
        <f t="shared" si="27"/>
        <v>77</v>
      </c>
      <c r="AL93">
        <f t="shared" si="28"/>
        <v>0.42857142857142855</v>
      </c>
      <c r="AM93">
        <f t="shared" si="32"/>
        <v>33</v>
      </c>
      <c r="AN93" s="4">
        <f t="shared" si="29"/>
        <v>0.42857142857142855</v>
      </c>
    </row>
    <row r="94" spans="1:40">
      <c r="A94">
        <v>28</v>
      </c>
      <c r="B94" t="s">
        <v>16</v>
      </c>
      <c r="C94">
        <v>85</v>
      </c>
      <c r="D94" t="s">
        <v>13</v>
      </c>
      <c r="E94" t="s">
        <v>15</v>
      </c>
      <c r="F94" s="4">
        <v>5</v>
      </c>
      <c r="G94" s="5">
        <v>6400000</v>
      </c>
      <c r="H94" s="5">
        <v>650000</v>
      </c>
      <c r="I94" s="20">
        <f t="shared" si="33"/>
        <v>0.1015625</v>
      </c>
      <c r="J94" s="25">
        <f t="shared" si="30"/>
        <v>8.3711911324543448E-2</v>
      </c>
      <c r="K94" s="22">
        <f t="shared" si="31"/>
        <v>0.11805582904501859</v>
      </c>
      <c r="L94" s="9">
        <v>160</v>
      </c>
      <c r="M94" s="9">
        <v>6</v>
      </c>
      <c r="N94">
        <f t="shared" si="17"/>
        <v>166</v>
      </c>
      <c r="O94" s="4">
        <f t="shared" si="18"/>
        <v>0.96385542168674698</v>
      </c>
      <c r="P94" s="9">
        <v>106</v>
      </c>
      <c r="Q94" s="9">
        <v>123</v>
      </c>
      <c r="R94">
        <f t="shared" si="19"/>
        <v>229</v>
      </c>
      <c r="S94">
        <f t="shared" si="20"/>
        <v>0.46288209606986902</v>
      </c>
      <c r="T94" s="24">
        <f t="shared" si="21"/>
        <v>109.97499999999999</v>
      </c>
      <c r="U94" s="4">
        <f t="shared" si="22"/>
        <v>0.48024017467248908</v>
      </c>
      <c r="V94">
        <v>115</v>
      </c>
      <c r="W94">
        <v>115</v>
      </c>
      <c r="X94">
        <v>60</v>
      </c>
      <c r="Y94">
        <v>64</v>
      </c>
      <c r="Z94">
        <v>69</v>
      </c>
      <c r="AA94">
        <v>16</v>
      </c>
      <c r="AC94">
        <f t="shared" si="23"/>
        <v>439</v>
      </c>
      <c r="AD94" s="4">
        <f t="shared" si="24"/>
        <v>3.5671981776765378</v>
      </c>
      <c r="AE94" s="9">
        <v>24</v>
      </c>
      <c r="AF94" s="9">
        <v>0</v>
      </c>
      <c r="AG94">
        <f t="shared" si="25"/>
        <v>24</v>
      </c>
      <c r="AH94" s="4">
        <f t="shared" si="26"/>
        <v>1</v>
      </c>
      <c r="AI94" s="9">
        <v>19</v>
      </c>
      <c r="AJ94" s="9">
        <v>29</v>
      </c>
      <c r="AK94">
        <f t="shared" si="27"/>
        <v>48</v>
      </c>
      <c r="AL94">
        <f t="shared" si="28"/>
        <v>0.39583333333333331</v>
      </c>
      <c r="AM94">
        <f t="shared" si="32"/>
        <v>19</v>
      </c>
      <c r="AN94" s="4">
        <f t="shared" si="29"/>
        <v>0.39583333333333331</v>
      </c>
    </row>
    <row r="95" spans="1:40">
      <c r="A95">
        <v>28</v>
      </c>
      <c r="B95" t="s">
        <v>16</v>
      </c>
      <c r="C95">
        <v>105</v>
      </c>
      <c r="D95" t="s">
        <v>13</v>
      </c>
      <c r="E95" t="s">
        <v>15</v>
      </c>
      <c r="F95" s="4">
        <v>5</v>
      </c>
      <c r="G95" s="5">
        <v>6850000</v>
      </c>
      <c r="H95" s="5">
        <v>831250</v>
      </c>
      <c r="I95" s="20">
        <f t="shared" si="33"/>
        <v>0.12135036496350365</v>
      </c>
      <c r="J95" s="25">
        <f t="shared" si="30"/>
        <v>9.4013603305006216E-2</v>
      </c>
      <c r="K95" s="22">
        <f t="shared" si="31"/>
        <v>0.16080158988038112</v>
      </c>
      <c r="L95" s="9">
        <v>160</v>
      </c>
      <c r="M95" s="9">
        <v>6</v>
      </c>
      <c r="N95">
        <f t="shared" si="17"/>
        <v>166</v>
      </c>
      <c r="O95" s="4">
        <f t="shared" si="18"/>
        <v>0.96385542168674698</v>
      </c>
      <c r="P95" s="9">
        <v>78</v>
      </c>
      <c r="Q95" s="9">
        <v>59</v>
      </c>
      <c r="R95">
        <f t="shared" si="19"/>
        <v>137</v>
      </c>
      <c r="S95">
        <f t="shared" si="20"/>
        <v>0.56934306569343063</v>
      </c>
      <c r="T95" s="24">
        <f t="shared" si="21"/>
        <v>80.924999999999997</v>
      </c>
      <c r="U95" s="4">
        <f t="shared" si="22"/>
        <v>0.59069343065693425</v>
      </c>
      <c r="V95">
        <v>71</v>
      </c>
      <c r="W95">
        <v>110</v>
      </c>
      <c r="X95">
        <v>85</v>
      </c>
      <c r="Y95">
        <v>80</v>
      </c>
      <c r="Z95">
        <v>60</v>
      </c>
      <c r="AA95">
        <v>6</v>
      </c>
      <c r="AC95">
        <f t="shared" si="23"/>
        <v>412</v>
      </c>
      <c r="AD95" s="4">
        <f t="shared" si="24"/>
        <v>3.8349514563106797</v>
      </c>
      <c r="AE95" s="9">
        <v>24</v>
      </c>
      <c r="AF95" s="9">
        <v>0</v>
      </c>
      <c r="AG95">
        <f t="shared" si="25"/>
        <v>24</v>
      </c>
      <c r="AH95" s="4">
        <f t="shared" si="26"/>
        <v>1</v>
      </c>
      <c r="AI95" s="9">
        <v>27</v>
      </c>
      <c r="AJ95" s="9">
        <v>32</v>
      </c>
      <c r="AK95">
        <f t="shared" si="27"/>
        <v>59</v>
      </c>
      <c r="AL95">
        <f t="shared" si="28"/>
        <v>0.4576271186440678</v>
      </c>
      <c r="AM95">
        <f t="shared" si="32"/>
        <v>27</v>
      </c>
      <c r="AN95" s="4">
        <f t="shared" si="29"/>
        <v>0.4576271186440678</v>
      </c>
    </row>
    <row r="96" spans="1:40">
      <c r="A96">
        <v>34</v>
      </c>
      <c r="B96" t="s">
        <v>16</v>
      </c>
      <c r="C96">
        <v>63</v>
      </c>
      <c r="D96" t="s">
        <v>13</v>
      </c>
      <c r="E96" t="s">
        <v>15</v>
      </c>
      <c r="F96" s="4">
        <v>5</v>
      </c>
      <c r="G96" s="5">
        <v>7800000</v>
      </c>
      <c r="H96" s="5">
        <v>325000</v>
      </c>
      <c r="I96" s="20">
        <f t="shared" si="33"/>
        <v>4.1666666666666664E-2</v>
      </c>
      <c r="J96" s="25">
        <f t="shared" si="30"/>
        <v>7.6600393141341414E-2</v>
      </c>
      <c r="K96" s="22">
        <f t="shared" si="31"/>
        <v>1.9372778546076511E-2</v>
      </c>
      <c r="L96" s="9">
        <v>150</v>
      </c>
      <c r="M96" s="9">
        <v>74</v>
      </c>
      <c r="N96">
        <f t="shared" si="17"/>
        <v>224</v>
      </c>
      <c r="O96" s="4">
        <f t="shared" si="18"/>
        <v>0.6696428571428571</v>
      </c>
      <c r="P96" s="9">
        <v>72</v>
      </c>
      <c r="Q96" s="9">
        <v>204</v>
      </c>
      <c r="R96">
        <f t="shared" si="19"/>
        <v>276</v>
      </c>
      <c r="S96">
        <f t="shared" si="20"/>
        <v>0.2608695652173913</v>
      </c>
      <c r="T96" s="24">
        <f t="shared" si="21"/>
        <v>107.52000000000001</v>
      </c>
      <c r="U96" s="4">
        <f t="shared" si="22"/>
        <v>0.3895652173913044</v>
      </c>
      <c r="V96">
        <v>51</v>
      </c>
      <c r="W96">
        <v>87</v>
      </c>
      <c r="X96">
        <v>51</v>
      </c>
      <c r="Y96">
        <v>114</v>
      </c>
      <c r="Z96">
        <v>56</v>
      </c>
      <c r="AC96">
        <f t="shared" si="23"/>
        <v>359</v>
      </c>
      <c r="AD96" s="4">
        <f t="shared" si="24"/>
        <v>4.2061281337047358</v>
      </c>
      <c r="AE96" s="9">
        <v>13</v>
      </c>
      <c r="AF96" s="9">
        <v>17</v>
      </c>
      <c r="AG96">
        <f t="shared" si="25"/>
        <v>30</v>
      </c>
      <c r="AH96" s="4">
        <f t="shared" si="26"/>
        <v>0.43333333333333335</v>
      </c>
      <c r="AI96" s="9">
        <v>9</v>
      </c>
      <c r="AJ96" s="9">
        <v>20</v>
      </c>
      <c r="AK96">
        <f t="shared" si="27"/>
        <v>29</v>
      </c>
      <c r="AL96">
        <f t="shared" si="28"/>
        <v>0.31034482758620691</v>
      </c>
      <c r="AM96">
        <f t="shared" si="32"/>
        <v>20.76923076923077</v>
      </c>
      <c r="AN96" s="4">
        <f t="shared" si="29"/>
        <v>0.71618037135278523</v>
      </c>
    </row>
    <row r="97" spans="1:40">
      <c r="A97">
        <v>34</v>
      </c>
      <c r="B97" t="s">
        <v>16</v>
      </c>
      <c r="C97">
        <v>85</v>
      </c>
      <c r="D97" t="s">
        <v>13</v>
      </c>
      <c r="E97" t="s">
        <v>15</v>
      </c>
      <c r="F97" s="4">
        <v>5</v>
      </c>
      <c r="G97" s="5">
        <v>8250000</v>
      </c>
      <c r="H97" s="5">
        <v>1393750</v>
      </c>
      <c r="I97" s="20">
        <f t="shared" si="33"/>
        <v>0.16893939393939394</v>
      </c>
      <c r="J97" s="25">
        <f t="shared" si="30"/>
        <v>0.33281308960410044</v>
      </c>
      <c r="K97" s="22">
        <f t="shared" si="31"/>
        <v>-2.041503111754038E-2</v>
      </c>
      <c r="L97" s="9">
        <v>150</v>
      </c>
      <c r="M97" s="9">
        <v>74</v>
      </c>
      <c r="N97">
        <f t="shared" si="17"/>
        <v>224</v>
      </c>
      <c r="O97" s="4">
        <f t="shared" si="18"/>
        <v>0.6696428571428571</v>
      </c>
      <c r="P97" s="9">
        <v>56</v>
      </c>
      <c r="Q97" s="9">
        <v>100</v>
      </c>
      <c r="R97">
        <f t="shared" si="19"/>
        <v>156</v>
      </c>
      <c r="S97">
        <f t="shared" si="20"/>
        <v>0.35897435897435898</v>
      </c>
      <c r="T97" s="24">
        <f t="shared" si="21"/>
        <v>83.626666666666665</v>
      </c>
      <c r="U97" s="4">
        <f t="shared" si="22"/>
        <v>0.5360683760683761</v>
      </c>
      <c r="V97">
        <v>93</v>
      </c>
      <c r="W97">
        <v>148</v>
      </c>
      <c r="X97">
        <v>77</v>
      </c>
      <c r="Y97">
        <v>170</v>
      </c>
      <c r="Z97">
        <v>81</v>
      </c>
      <c r="AA97">
        <v>56</v>
      </c>
      <c r="AB97">
        <v>8</v>
      </c>
      <c r="AC97">
        <f t="shared" si="23"/>
        <v>633</v>
      </c>
      <c r="AD97" s="4">
        <f t="shared" si="24"/>
        <v>4.6255924170616112</v>
      </c>
      <c r="AE97" s="9">
        <v>13</v>
      </c>
      <c r="AF97" s="9">
        <v>17</v>
      </c>
      <c r="AG97">
        <f t="shared" si="25"/>
        <v>30</v>
      </c>
      <c r="AH97" s="4">
        <f t="shared" si="26"/>
        <v>0.43333333333333335</v>
      </c>
      <c r="AI97" s="9">
        <v>27</v>
      </c>
      <c r="AJ97" s="9">
        <v>32</v>
      </c>
      <c r="AK97">
        <f t="shared" si="27"/>
        <v>59</v>
      </c>
      <c r="AL97">
        <f t="shared" si="28"/>
        <v>0.4576271186440678</v>
      </c>
      <c r="AM97">
        <f t="shared" si="32"/>
        <v>62.307692307692307</v>
      </c>
      <c r="AN97" s="4">
        <f t="shared" si="29"/>
        <v>1.0560625814863103</v>
      </c>
    </row>
    <row r="98" spans="1:40">
      <c r="A98">
        <v>34</v>
      </c>
      <c r="B98" t="s">
        <v>16</v>
      </c>
      <c r="C98">
        <v>105</v>
      </c>
      <c r="D98" t="s">
        <v>13</v>
      </c>
      <c r="E98" t="s">
        <v>15</v>
      </c>
      <c r="F98" s="4">
        <v>5</v>
      </c>
      <c r="G98" s="5">
        <v>6600000</v>
      </c>
      <c r="H98" s="5">
        <v>818750</v>
      </c>
      <c r="I98" s="20">
        <f t="shared" si="33"/>
        <v>0.1240530303030303</v>
      </c>
      <c r="J98" s="25">
        <f t="shared" si="30"/>
        <v>0.23529605160464526</v>
      </c>
      <c r="K98" s="22">
        <f t="shared" si="31"/>
        <v>4.9400438232895614E-3</v>
      </c>
      <c r="L98" s="9">
        <v>150</v>
      </c>
      <c r="M98" s="9">
        <v>74</v>
      </c>
      <c r="N98">
        <f t="shared" si="17"/>
        <v>224</v>
      </c>
      <c r="O98" s="4">
        <f t="shared" si="18"/>
        <v>0.6696428571428571</v>
      </c>
      <c r="P98" s="9">
        <v>125</v>
      </c>
      <c r="Q98" s="9">
        <v>236</v>
      </c>
      <c r="R98">
        <f t="shared" si="19"/>
        <v>361</v>
      </c>
      <c r="S98">
        <f t="shared" si="20"/>
        <v>0.34626038781163437</v>
      </c>
      <c r="T98" s="24">
        <f t="shared" si="21"/>
        <v>186.66666666666669</v>
      </c>
      <c r="U98" s="4">
        <f t="shared" si="22"/>
        <v>0.51708217913204069</v>
      </c>
      <c r="V98">
        <v>9</v>
      </c>
      <c r="W98">
        <v>32</v>
      </c>
      <c r="X98">
        <v>12</v>
      </c>
      <c r="Y98">
        <v>51</v>
      </c>
      <c r="Z98">
        <v>145</v>
      </c>
      <c r="AA98">
        <v>106</v>
      </c>
      <c r="AB98">
        <v>2</v>
      </c>
      <c r="AC98">
        <f t="shared" si="23"/>
        <v>357</v>
      </c>
      <c r="AD98" s="4">
        <f t="shared" si="24"/>
        <v>7.4565826330532214</v>
      </c>
      <c r="AE98" s="9">
        <v>13</v>
      </c>
      <c r="AF98" s="9">
        <v>17</v>
      </c>
      <c r="AG98">
        <f t="shared" si="25"/>
        <v>30</v>
      </c>
      <c r="AH98" s="4">
        <f t="shared" si="26"/>
        <v>0.43333333333333335</v>
      </c>
      <c r="AI98" s="9">
        <v>17</v>
      </c>
      <c r="AJ98" s="9">
        <v>23</v>
      </c>
      <c r="AK98">
        <f t="shared" si="27"/>
        <v>40</v>
      </c>
      <c r="AL98">
        <f t="shared" si="28"/>
        <v>0.42499999999999999</v>
      </c>
      <c r="AM98">
        <f t="shared" si="32"/>
        <v>39.230769230769226</v>
      </c>
      <c r="AN98" s="4">
        <f t="shared" si="29"/>
        <v>0.98076923076923062</v>
      </c>
    </row>
    <row r="99" spans="1:40">
      <c r="A99">
        <v>63</v>
      </c>
      <c r="B99" t="s">
        <v>16</v>
      </c>
      <c r="C99">
        <v>85</v>
      </c>
      <c r="D99" t="s">
        <v>13</v>
      </c>
      <c r="E99" t="s">
        <v>15</v>
      </c>
      <c r="F99" s="4">
        <v>5</v>
      </c>
      <c r="G99" s="5">
        <v>7800000</v>
      </c>
      <c r="H99" s="5">
        <v>606249.99999999988</v>
      </c>
      <c r="I99" s="20">
        <f t="shared" si="33"/>
        <v>7.7724358974358962E-2</v>
      </c>
      <c r="J99" s="25">
        <f t="shared" si="30"/>
        <v>0.11236233079848573</v>
      </c>
      <c r="K99" s="22">
        <f t="shared" si="31"/>
        <v>3.6645441976324328E-2</v>
      </c>
      <c r="L99" s="9">
        <v>138</v>
      </c>
      <c r="M99" s="9">
        <v>26</v>
      </c>
      <c r="N99">
        <f t="shared" si="17"/>
        <v>164</v>
      </c>
      <c r="O99" s="4">
        <f t="shared" si="18"/>
        <v>0.84146341463414631</v>
      </c>
      <c r="P99" s="9">
        <v>84</v>
      </c>
      <c r="Q99" s="9">
        <v>100</v>
      </c>
      <c r="R99">
        <f t="shared" si="19"/>
        <v>184</v>
      </c>
      <c r="S99">
        <f t="shared" si="20"/>
        <v>0.45652173913043476</v>
      </c>
      <c r="T99" s="24">
        <f t="shared" si="21"/>
        <v>99.826086956521735</v>
      </c>
      <c r="U99" s="4">
        <f t="shared" si="22"/>
        <v>0.5425330812854442</v>
      </c>
      <c r="V99">
        <v>131</v>
      </c>
      <c r="W99">
        <v>162</v>
      </c>
      <c r="X99">
        <v>107</v>
      </c>
      <c r="Y99">
        <v>101</v>
      </c>
      <c r="Z99">
        <v>89</v>
      </c>
      <c r="AA99">
        <v>45</v>
      </c>
      <c r="AB99">
        <v>12</v>
      </c>
      <c r="AC99">
        <f t="shared" si="23"/>
        <v>647</v>
      </c>
      <c r="AD99" s="4">
        <f t="shared" si="24"/>
        <v>4.1174652241112826</v>
      </c>
      <c r="AE99" s="9">
        <v>21</v>
      </c>
      <c r="AF99" s="9">
        <v>9</v>
      </c>
      <c r="AG99">
        <f t="shared" si="25"/>
        <v>30</v>
      </c>
      <c r="AH99" s="4">
        <f t="shared" si="26"/>
        <v>0.7</v>
      </c>
      <c r="AI99" s="9">
        <v>28</v>
      </c>
      <c r="AJ99" s="9">
        <v>23</v>
      </c>
      <c r="AK99">
        <f t="shared" si="27"/>
        <v>51</v>
      </c>
      <c r="AL99">
        <f t="shared" si="28"/>
        <v>0.5490196078431373</v>
      </c>
      <c r="AM99">
        <f t="shared" si="32"/>
        <v>40</v>
      </c>
      <c r="AN99" s="4">
        <f t="shared" si="29"/>
        <v>0.78431372549019607</v>
      </c>
    </row>
    <row r="100" spans="1:40">
      <c r="A100">
        <v>63</v>
      </c>
      <c r="B100" t="s">
        <v>16</v>
      </c>
      <c r="C100">
        <v>105</v>
      </c>
      <c r="D100" t="s">
        <v>13</v>
      </c>
      <c r="E100" t="s">
        <v>15</v>
      </c>
      <c r="F100" s="4">
        <v>5</v>
      </c>
      <c r="G100" s="5">
        <v>8400000</v>
      </c>
      <c r="H100" s="5">
        <v>406250</v>
      </c>
      <c r="I100" s="20">
        <f t="shared" si="33"/>
        <v>4.836309523809524E-2</v>
      </c>
      <c r="J100" s="25">
        <f t="shared" si="30"/>
        <v>2.4017692113451485E-2</v>
      </c>
      <c r="K100" s="22">
        <f t="shared" si="31"/>
        <v>7.9990997298175631E-2</v>
      </c>
      <c r="L100" s="9">
        <v>138</v>
      </c>
      <c r="M100" s="9">
        <v>26</v>
      </c>
      <c r="N100">
        <f t="shared" si="17"/>
        <v>164</v>
      </c>
      <c r="O100" s="4">
        <f t="shared" si="18"/>
        <v>0.84146341463414631</v>
      </c>
      <c r="P100" s="9">
        <v>126</v>
      </c>
      <c r="Q100" s="9">
        <v>139</v>
      </c>
      <c r="R100">
        <f t="shared" si="19"/>
        <v>265</v>
      </c>
      <c r="S100">
        <f t="shared" si="20"/>
        <v>0.47547169811320755</v>
      </c>
      <c r="T100" s="24">
        <f t="shared" si="21"/>
        <v>149.73913043478262</v>
      </c>
      <c r="U100" s="4">
        <f t="shared" si="22"/>
        <v>0.56505332239540618</v>
      </c>
      <c r="V100">
        <v>41</v>
      </c>
      <c r="W100">
        <v>59</v>
      </c>
      <c r="X100">
        <v>50</v>
      </c>
      <c r="Y100">
        <v>81</v>
      </c>
      <c r="Z100">
        <v>90</v>
      </c>
      <c r="AA100">
        <v>65</v>
      </c>
      <c r="AB100">
        <v>17</v>
      </c>
      <c r="AC100">
        <f t="shared" si="23"/>
        <v>403</v>
      </c>
      <c r="AD100" s="4">
        <f t="shared" si="24"/>
        <v>5.9007444168734491</v>
      </c>
      <c r="AE100" s="9">
        <v>21</v>
      </c>
      <c r="AF100" s="9">
        <v>9</v>
      </c>
      <c r="AG100">
        <f t="shared" si="25"/>
        <v>30</v>
      </c>
      <c r="AH100" s="4">
        <f t="shared" si="26"/>
        <v>0.7</v>
      </c>
      <c r="AI100" s="9">
        <v>11</v>
      </c>
      <c r="AJ100" s="9">
        <v>45</v>
      </c>
      <c r="AK100">
        <f t="shared" si="27"/>
        <v>56</v>
      </c>
      <c r="AL100">
        <f t="shared" si="28"/>
        <v>0.19642857142857142</v>
      </c>
      <c r="AM100">
        <f t="shared" si="32"/>
        <v>15.714285714285715</v>
      </c>
      <c r="AN100" s="4">
        <f t="shared" si="29"/>
        <v>0.28061224489795922</v>
      </c>
    </row>
    <row r="101" spans="1:40">
      <c r="A101" s="6">
        <v>85</v>
      </c>
      <c r="B101" s="6" t="s">
        <v>16</v>
      </c>
      <c r="C101" s="6">
        <v>105</v>
      </c>
      <c r="D101" s="6" t="s">
        <v>13</v>
      </c>
      <c r="E101" t="s">
        <v>15</v>
      </c>
      <c r="F101" s="4">
        <v>5</v>
      </c>
      <c r="G101" s="5">
        <v>5700000</v>
      </c>
      <c r="H101" s="5">
        <v>1156250</v>
      </c>
      <c r="I101" s="20">
        <f t="shared" si="33"/>
        <v>0.20285087719298245</v>
      </c>
      <c r="J101" s="25">
        <f t="shared" si="30"/>
        <v>0.15247765421598194</v>
      </c>
      <c r="K101" s="22">
        <f t="shared" si="31"/>
        <v>0.26800168378422085</v>
      </c>
      <c r="L101" s="9">
        <v>105</v>
      </c>
      <c r="M101" s="9">
        <v>46</v>
      </c>
      <c r="N101">
        <f t="shared" si="17"/>
        <v>151</v>
      </c>
      <c r="O101" s="4">
        <f t="shared" si="18"/>
        <v>0.69536423841059603</v>
      </c>
      <c r="P101" s="9">
        <v>80</v>
      </c>
      <c r="Q101" s="9">
        <v>124</v>
      </c>
      <c r="R101">
        <f t="shared" si="19"/>
        <v>204</v>
      </c>
      <c r="S101">
        <f t="shared" si="20"/>
        <v>0.39215686274509803</v>
      </c>
      <c r="T101" s="24">
        <f t="shared" si="21"/>
        <v>115.04761904761905</v>
      </c>
      <c r="U101" s="4">
        <f t="shared" si="22"/>
        <v>0.56395891690009337</v>
      </c>
      <c r="V101">
        <v>125</v>
      </c>
      <c r="W101">
        <v>157</v>
      </c>
      <c r="X101">
        <v>209</v>
      </c>
      <c r="Y101">
        <v>85</v>
      </c>
      <c r="Z101">
        <v>77</v>
      </c>
      <c r="AA101">
        <v>17</v>
      </c>
      <c r="AC101">
        <f t="shared" si="23"/>
        <v>670</v>
      </c>
      <c r="AD101" s="4">
        <f t="shared" si="24"/>
        <v>3.6507462686567163</v>
      </c>
      <c r="AE101" s="9">
        <v>23</v>
      </c>
      <c r="AF101" s="9">
        <v>16</v>
      </c>
      <c r="AG101">
        <f t="shared" si="25"/>
        <v>39</v>
      </c>
      <c r="AH101" s="4">
        <f t="shared" si="26"/>
        <v>0.58974358974358976</v>
      </c>
      <c r="AI101" s="9">
        <v>25</v>
      </c>
      <c r="AJ101" s="9">
        <v>75</v>
      </c>
      <c r="AK101">
        <f t="shared" si="27"/>
        <v>100</v>
      </c>
      <c r="AL101">
        <f t="shared" si="28"/>
        <v>0.25</v>
      </c>
      <c r="AM101">
        <f t="shared" si="32"/>
        <v>42.391304347826086</v>
      </c>
      <c r="AN101" s="4">
        <f t="shared" si="29"/>
        <v>0.42391304347826086</v>
      </c>
    </row>
    <row r="102" spans="1:40">
      <c r="AI102" t="s">
        <v>44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7"/>
  <sheetViews>
    <sheetView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O4" sqref="O4"/>
    </sheetView>
  </sheetViews>
  <sheetFormatPr baseColWidth="10" defaultColWidth="7.5703125" defaultRowHeight="14" x14ac:dyDescent="0"/>
  <cols>
    <col min="1" max="1" width="6.85546875" style="35" customWidth="1"/>
    <col min="2" max="9" width="7.85546875" style="35" customWidth="1"/>
    <col min="10" max="11" width="11" style="35" customWidth="1"/>
    <col min="12" max="12" width="9.7109375" style="35" customWidth="1"/>
    <col min="13" max="13" width="9.5703125" style="35" customWidth="1"/>
    <col min="14" max="14" width="12" style="35" customWidth="1"/>
    <col min="15" max="15" width="10.7109375" style="35" bestFit="1" customWidth="1"/>
    <col min="16" max="16" width="11.85546875" style="35" bestFit="1" customWidth="1"/>
    <col min="17" max="17" width="12.28515625" style="35" customWidth="1"/>
    <col min="18" max="18" width="14.140625" style="35" customWidth="1"/>
    <col min="19" max="19" width="12.42578125" style="35" customWidth="1"/>
    <col min="20" max="22" width="7.5703125" style="35"/>
    <col min="23" max="16384" width="7.5703125" style="36"/>
  </cols>
  <sheetData>
    <row r="2" spans="1:22">
      <c r="A2" s="34" t="s">
        <v>45</v>
      </c>
      <c r="B2" s="34" t="s">
        <v>46</v>
      </c>
      <c r="C2" s="34" t="s">
        <v>47</v>
      </c>
      <c r="D2" s="34" t="s">
        <v>48</v>
      </c>
      <c r="E2" s="34" t="s">
        <v>49</v>
      </c>
      <c r="F2" s="34" t="s">
        <v>50</v>
      </c>
      <c r="G2" s="34" t="s">
        <v>51</v>
      </c>
      <c r="H2" s="34" t="s">
        <v>52</v>
      </c>
      <c r="I2" s="34" t="s">
        <v>53</v>
      </c>
      <c r="J2" s="34" t="s">
        <v>54</v>
      </c>
      <c r="K2" s="34" t="s">
        <v>55</v>
      </c>
      <c r="L2" s="34" t="s">
        <v>56</v>
      </c>
      <c r="M2" s="34" t="s">
        <v>57</v>
      </c>
      <c r="N2" s="34" t="s">
        <v>58</v>
      </c>
      <c r="O2" s="34" t="s">
        <v>59</v>
      </c>
      <c r="P2" s="34" t="s">
        <v>60</v>
      </c>
      <c r="Q2" s="34" t="s">
        <v>61</v>
      </c>
      <c r="R2" s="34" t="s">
        <v>62</v>
      </c>
      <c r="T2" s="34" t="s">
        <v>63</v>
      </c>
      <c r="U2" s="34" t="s">
        <v>64</v>
      </c>
      <c r="V2" s="34" t="s">
        <v>65</v>
      </c>
    </row>
    <row r="3" spans="1:22">
      <c r="A3" s="35" t="s">
        <v>66</v>
      </c>
      <c r="B3" s="37"/>
      <c r="C3" s="37"/>
      <c r="D3" s="37"/>
      <c r="E3" s="37"/>
      <c r="F3" s="37"/>
      <c r="G3" s="37"/>
    </row>
    <row r="4" spans="1:22">
      <c r="A4" s="35">
        <v>1</v>
      </c>
      <c r="B4" s="38">
        <v>966.4</v>
      </c>
      <c r="C4" s="38">
        <v>38.6</v>
      </c>
      <c r="D4" s="38">
        <v>13</v>
      </c>
      <c r="E4" s="38">
        <v>7.8</v>
      </c>
      <c r="F4" s="38">
        <v>208.9</v>
      </c>
      <c r="G4" s="38">
        <v>236</v>
      </c>
      <c r="H4" s="39">
        <f>AVERAGE(C4:E4)</f>
        <v>19.8</v>
      </c>
      <c r="I4" s="39">
        <f>AVERAGE(F4:G4)</f>
        <v>222.45</v>
      </c>
      <c r="J4" s="35">
        <v>380</v>
      </c>
      <c r="K4" s="40">
        <v>200</v>
      </c>
      <c r="L4" s="35">
        <f>(B4/J4)*K4</f>
        <v>508.63157894736838</v>
      </c>
      <c r="M4" s="35">
        <f>(H4/J4)*K4</f>
        <v>10.421052631578947</v>
      </c>
      <c r="N4" s="35">
        <f>(I4/J4)*K4</f>
        <v>117.07894736842104</v>
      </c>
      <c r="O4" s="35">
        <f t="shared" ref="O4:O67" si="0">(M4/2)^2*L4*PI()</f>
        <v>43382.680290634715</v>
      </c>
      <c r="P4" s="35">
        <f t="shared" ref="P4:P67" si="1">(N4/2)^3*PI()*(4/3)</f>
        <v>840301.3276279947</v>
      </c>
      <c r="Q4" s="35">
        <f t="shared" ref="Q4:Q67" si="2">P4/O4</f>
        <v>19.369511565411408</v>
      </c>
      <c r="R4" s="35">
        <f t="shared" ref="R4:R67" si="3">P4/(P4+O4)</f>
        <v>0.9509070211728563</v>
      </c>
      <c r="S4" s="35" t="s">
        <v>67</v>
      </c>
      <c r="T4" s="35">
        <f>AVERAGE(Q4:Q11)</f>
        <v>14.830136958501344</v>
      </c>
      <c r="U4" s="35">
        <f>STDEVA(Q4:Q11)</f>
        <v>8.0478532100208611</v>
      </c>
      <c r="V4" s="35">
        <f>U4/SQRT(8)</f>
        <v>2.8453457893998375</v>
      </c>
    </row>
    <row r="5" spans="1:22">
      <c r="A5" s="35">
        <v>2</v>
      </c>
      <c r="B5" s="38">
        <v>371.1</v>
      </c>
      <c r="C5" s="38">
        <v>27</v>
      </c>
      <c r="D5" s="38">
        <v>9.1</v>
      </c>
      <c r="E5" s="38">
        <v>6.6</v>
      </c>
      <c r="F5" s="38">
        <v>92.7</v>
      </c>
      <c r="G5" s="38">
        <v>111.5</v>
      </c>
      <c r="H5" s="39">
        <f t="shared" ref="H5:H68" si="4">AVERAGE(C5:E5)</f>
        <v>14.233333333333334</v>
      </c>
      <c r="I5" s="39">
        <f t="shared" ref="I5:I68" si="5">AVERAGE(F5:G5)</f>
        <v>102.1</v>
      </c>
      <c r="J5" s="35">
        <v>380</v>
      </c>
      <c r="K5" s="40">
        <v>200</v>
      </c>
      <c r="L5" s="35">
        <f t="shared" ref="L5:L68" si="6">(B5/J5)*K5</f>
        <v>195.31578947368422</v>
      </c>
      <c r="M5" s="35">
        <f t="shared" ref="M5:M68" si="7">(H5/J5)*K5</f>
        <v>7.4912280701754392</v>
      </c>
      <c r="N5" s="35">
        <f t="shared" ref="N5:N68" si="8">(I5/J5)*K5</f>
        <v>53.73684210526315</v>
      </c>
      <c r="O5" s="35">
        <f t="shared" si="0"/>
        <v>8608.6147623596025</v>
      </c>
      <c r="P5" s="35">
        <f t="shared" si="1"/>
        <v>81248.442730626732</v>
      </c>
      <c r="Q5" s="35">
        <f t="shared" si="2"/>
        <v>9.4380391007712738</v>
      </c>
      <c r="R5" s="35">
        <f t="shared" si="3"/>
        <v>0.90419656504964518</v>
      </c>
      <c r="S5" s="35" t="s">
        <v>46</v>
      </c>
      <c r="T5" s="35">
        <f>AVERAGE(R4:R11)</f>
        <v>0.91190586070289481</v>
      </c>
      <c r="U5" s="35">
        <f>STDEVA(R4:R11)</f>
        <v>6.7854533340534984E-2</v>
      </c>
      <c r="V5" s="35">
        <f>U5/SQRT(8)</f>
        <v>2.3990200329670482E-2</v>
      </c>
    </row>
    <row r="6" spans="1:22">
      <c r="A6" s="35">
        <v>3</v>
      </c>
      <c r="B6" s="38">
        <v>456</v>
      </c>
      <c r="C6" s="38">
        <v>10</v>
      </c>
      <c r="D6" s="38">
        <v>20.100000000000001</v>
      </c>
      <c r="E6" s="38">
        <v>50</v>
      </c>
      <c r="F6" s="38">
        <v>202.7</v>
      </c>
      <c r="G6" s="38">
        <v>225.4</v>
      </c>
      <c r="H6" s="39">
        <f t="shared" si="4"/>
        <v>26.7</v>
      </c>
      <c r="I6" s="39">
        <f t="shared" si="5"/>
        <v>214.05</v>
      </c>
      <c r="J6" s="35">
        <v>380</v>
      </c>
      <c r="K6" s="40">
        <v>200</v>
      </c>
      <c r="L6" s="35">
        <f t="shared" si="6"/>
        <v>240</v>
      </c>
      <c r="M6" s="35">
        <f t="shared" si="7"/>
        <v>14.05263157894737</v>
      </c>
      <c r="N6" s="35">
        <f t="shared" si="8"/>
        <v>112.65789473684211</v>
      </c>
      <c r="O6" s="35">
        <f t="shared" si="0"/>
        <v>37223.434683949497</v>
      </c>
      <c r="P6" s="35">
        <f t="shared" si="1"/>
        <v>748658.07970735012</v>
      </c>
      <c r="Q6" s="35">
        <f t="shared" si="2"/>
        <v>20.112547003357715</v>
      </c>
      <c r="R6" s="35">
        <f t="shared" si="3"/>
        <v>0.95263480053633698</v>
      </c>
    </row>
    <row r="7" spans="1:22">
      <c r="A7" s="35">
        <v>4</v>
      </c>
      <c r="B7" s="38">
        <v>535.6</v>
      </c>
      <c r="C7" s="38">
        <v>21.1</v>
      </c>
      <c r="D7" s="38">
        <v>11.7</v>
      </c>
      <c r="E7" s="38">
        <v>7.1</v>
      </c>
      <c r="F7" s="38">
        <v>71.3</v>
      </c>
      <c r="G7" s="38">
        <v>80.7</v>
      </c>
      <c r="H7" s="39">
        <f t="shared" si="4"/>
        <v>13.299999999999999</v>
      </c>
      <c r="I7" s="39">
        <f t="shared" si="5"/>
        <v>76</v>
      </c>
      <c r="J7" s="35">
        <v>380</v>
      </c>
      <c r="K7" s="40">
        <v>200</v>
      </c>
      <c r="L7" s="35">
        <f t="shared" si="6"/>
        <v>281.89473684210526</v>
      </c>
      <c r="M7" s="35">
        <f t="shared" si="7"/>
        <v>6.9999999999999991</v>
      </c>
      <c r="N7" s="35">
        <f t="shared" si="8"/>
        <v>40</v>
      </c>
      <c r="O7" s="35">
        <f t="shared" si="0"/>
        <v>10848.580820772624</v>
      </c>
      <c r="P7" s="35">
        <f t="shared" si="1"/>
        <v>33510.32163829112</v>
      </c>
      <c r="Q7" s="35">
        <f t="shared" si="2"/>
        <v>3.088912936347056</v>
      </c>
      <c r="R7" s="35">
        <f t="shared" si="3"/>
        <v>0.75543622093030482</v>
      </c>
    </row>
    <row r="8" spans="1:22">
      <c r="A8" s="35">
        <v>5</v>
      </c>
      <c r="B8" s="38">
        <v>890</v>
      </c>
      <c r="C8" s="38">
        <v>36.6</v>
      </c>
      <c r="D8" s="38">
        <v>21.9</v>
      </c>
      <c r="E8" s="38">
        <v>16.399999999999999</v>
      </c>
      <c r="F8" s="38">
        <v>174.2</v>
      </c>
      <c r="G8" s="38">
        <v>209</v>
      </c>
      <c r="H8" s="39">
        <f t="shared" si="4"/>
        <v>24.966666666666669</v>
      </c>
      <c r="I8" s="39">
        <f t="shared" si="5"/>
        <v>191.6</v>
      </c>
      <c r="J8" s="35">
        <v>380</v>
      </c>
      <c r="K8" s="40">
        <v>200</v>
      </c>
      <c r="L8" s="35">
        <f t="shared" si="6"/>
        <v>468.42105263157896</v>
      </c>
      <c r="M8" s="35">
        <f t="shared" si="7"/>
        <v>13.140350877192983</v>
      </c>
      <c r="N8" s="35">
        <f t="shared" si="8"/>
        <v>100.84210526315789</v>
      </c>
      <c r="O8" s="35">
        <f t="shared" si="0"/>
        <v>63524.347249692597</v>
      </c>
      <c r="P8" s="35">
        <f t="shared" si="1"/>
        <v>536938.23846892291</v>
      </c>
      <c r="Q8" s="35">
        <f t="shared" si="2"/>
        <v>8.4524794305780322</v>
      </c>
      <c r="R8" s="35">
        <f t="shared" si="3"/>
        <v>0.89420765129992485</v>
      </c>
    </row>
    <row r="9" spans="1:22">
      <c r="A9" s="35">
        <v>6</v>
      </c>
      <c r="B9" s="38">
        <v>280</v>
      </c>
      <c r="C9" s="38">
        <v>18</v>
      </c>
      <c r="D9" s="38">
        <v>9.6999999999999993</v>
      </c>
      <c r="E9" s="38">
        <v>7.1</v>
      </c>
      <c r="F9" s="38">
        <v>114.9</v>
      </c>
      <c r="G9" s="38">
        <v>120</v>
      </c>
      <c r="H9" s="39">
        <f t="shared" si="4"/>
        <v>11.6</v>
      </c>
      <c r="I9" s="39">
        <f t="shared" si="5"/>
        <v>117.45</v>
      </c>
      <c r="J9" s="35">
        <v>380</v>
      </c>
      <c r="K9" s="40">
        <v>200</v>
      </c>
      <c r="L9" s="35">
        <f t="shared" si="6"/>
        <v>147.36842105263156</v>
      </c>
      <c r="M9" s="35">
        <f t="shared" si="7"/>
        <v>6.1052631578947363</v>
      </c>
      <c r="N9" s="35">
        <f t="shared" si="8"/>
        <v>61.815789473684212</v>
      </c>
      <c r="O9" s="35">
        <f t="shared" si="0"/>
        <v>4314.2279519890608</v>
      </c>
      <c r="P9" s="35">
        <f t="shared" si="1"/>
        <v>123679.26133548655</v>
      </c>
      <c r="Q9" s="35">
        <f t="shared" si="2"/>
        <v>28.667762276785727</v>
      </c>
      <c r="R9" s="35">
        <f t="shared" si="3"/>
        <v>0.96629337963980944</v>
      </c>
    </row>
    <row r="10" spans="1:22">
      <c r="A10" s="35">
        <v>7</v>
      </c>
      <c r="B10" s="38">
        <v>566.79999999999995</v>
      </c>
      <c r="C10" s="38">
        <v>55.2</v>
      </c>
      <c r="D10" s="38">
        <v>13.4</v>
      </c>
      <c r="E10" s="38">
        <v>11.3</v>
      </c>
      <c r="F10" s="38">
        <v>186.4</v>
      </c>
      <c r="G10" s="38">
        <v>211.5</v>
      </c>
      <c r="H10" s="39">
        <f t="shared" si="4"/>
        <v>26.633333333333336</v>
      </c>
      <c r="I10" s="39">
        <f t="shared" si="5"/>
        <v>198.95</v>
      </c>
      <c r="J10" s="35">
        <v>380</v>
      </c>
      <c r="K10" s="40">
        <v>200</v>
      </c>
      <c r="L10" s="35">
        <f t="shared" si="6"/>
        <v>298.31578947368416</v>
      </c>
      <c r="M10" s="35">
        <f t="shared" si="7"/>
        <v>14.017543859649123</v>
      </c>
      <c r="N10" s="35">
        <f t="shared" si="8"/>
        <v>104.71052631578948</v>
      </c>
      <c r="O10" s="35">
        <f t="shared" si="0"/>
        <v>46037.31315643814</v>
      </c>
      <c r="P10" s="35">
        <f t="shared" si="1"/>
        <v>601131.72671235318</v>
      </c>
      <c r="Q10" s="35">
        <f t="shared" si="2"/>
        <v>13.057489360199277</v>
      </c>
      <c r="R10" s="35">
        <f t="shared" si="3"/>
        <v>0.92886354210366451</v>
      </c>
    </row>
    <row r="11" spans="1:22">
      <c r="A11" s="35">
        <v>8</v>
      </c>
      <c r="B11" s="38">
        <v>500.2</v>
      </c>
      <c r="C11" s="38">
        <v>12</v>
      </c>
      <c r="D11" s="38">
        <v>17</v>
      </c>
      <c r="E11" s="38">
        <v>45.4</v>
      </c>
      <c r="F11" s="38">
        <v>179.3</v>
      </c>
      <c r="G11" s="38">
        <v>213.8</v>
      </c>
      <c r="H11" s="39">
        <f t="shared" si="4"/>
        <v>24.8</v>
      </c>
      <c r="I11" s="39">
        <f t="shared" si="5"/>
        <v>196.55</v>
      </c>
      <c r="J11" s="35">
        <v>380</v>
      </c>
      <c r="K11" s="40">
        <v>200</v>
      </c>
      <c r="L11" s="35">
        <f t="shared" si="6"/>
        <v>263.26315789473682</v>
      </c>
      <c r="M11" s="35">
        <f t="shared" si="7"/>
        <v>13.052631578947368</v>
      </c>
      <c r="N11" s="35">
        <f t="shared" si="8"/>
        <v>103.44736842105264</v>
      </c>
      <c r="O11" s="35">
        <f t="shared" si="0"/>
        <v>35227.037974233332</v>
      </c>
      <c r="P11" s="35">
        <f t="shared" si="1"/>
        <v>579638.15300785238</v>
      </c>
      <c r="Q11" s="35">
        <f t="shared" si="2"/>
        <v>16.454353994560265</v>
      </c>
      <c r="R11" s="35">
        <f t="shared" si="3"/>
        <v>0.94270770489061617</v>
      </c>
    </row>
    <row r="12" spans="1:22">
      <c r="A12" s="40"/>
      <c r="B12" s="38"/>
      <c r="C12" s="38"/>
      <c r="D12" s="38"/>
      <c r="E12" s="38"/>
      <c r="F12" s="38"/>
      <c r="G12" s="38"/>
      <c r="H12" s="39"/>
      <c r="I12" s="39"/>
    </row>
    <row r="13" spans="1:22">
      <c r="A13" s="35" t="s">
        <v>68</v>
      </c>
      <c r="B13" s="37"/>
      <c r="C13" s="37"/>
      <c r="D13" s="37"/>
      <c r="E13" s="37"/>
      <c r="F13" s="37"/>
      <c r="G13" s="37"/>
      <c r="H13" s="39"/>
      <c r="I13" s="39"/>
    </row>
    <row r="14" spans="1:22">
      <c r="A14" s="35">
        <v>1</v>
      </c>
      <c r="B14" s="38">
        <v>764.1</v>
      </c>
      <c r="C14" s="38">
        <v>19.7</v>
      </c>
      <c r="D14" s="38">
        <v>9.3000000000000007</v>
      </c>
      <c r="E14" s="38">
        <v>4.3</v>
      </c>
      <c r="F14" s="38">
        <v>90.7</v>
      </c>
      <c r="G14" s="38">
        <v>90.5</v>
      </c>
      <c r="H14" s="39">
        <f t="shared" si="4"/>
        <v>11.1</v>
      </c>
      <c r="I14" s="39">
        <f t="shared" si="5"/>
        <v>90.6</v>
      </c>
      <c r="J14" s="35">
        <v>339.4</v>
      </c>
      <c r="K14" s="40">
        <v>500</v>
      </c>
      <c r="L14" s="35">
        <f t="shared" si="6"/>
        <v>1125.6629345904539</v>
      </c>
      <c r="M14" s="35">
        <f t="shared" si="7"/>
        <v>16.352386564525634</v>
      </c>
      <c r="N14" s="35">
        <f t="shared" si="8"/>
        <v>133.47083087802002</v>
      </c>
      <c r="O14" s="35">
        <f t="shared" si="0"/>
        <v>236407.11205245604</v>
      </c>
      <c r="P14" s="35">
        <f t="shared" si="1"/>
        <v>1244966.6403649226</v>
      </c>
      <c r="Q14" s="35">
        <f t="shared" si="2"/>
        <v>5.2661979140825457</v>
      </c>
      <c r="R14" s="35">
        <f t="shared" si="3"/>
        <v>0.8404135947010839</v>
      </c>
      <c r="S14" s="35" t="s">
        <v>67</v>
      </c>
      <c r="T14" s="35">
        <f>AVERAGE(Q14:Q21)</f>
        <v>2.3528262798409032</v>
      </c>
      <c r="U14" s="35">
        <f>STDEVA(Q14:Q21)</f>
        <v>1.6462587386901051</v>
      </c>
      <c r="V14" s="35">
        <f>U14/SQRT(8)</f>
        <v>0.5820403588576929</v>
      </c>
    </row>
    <row r="15" spans="1:22">
      <c r="A15" s="35">
        <v>2</v>
      </c>
      <c r="B15" s="38">
        <v>896.9</v>
      </c>
      <c r="C15" s="38">
        <v>20.399999999999999</v>
      </c>
      <c r="D15" s="38">
        <v>8.5</v>
      </c>
      <c r="E15" s="38">
        <v>3.4</v>
      </c>
      <c r="F15" s="38">
        <v>48.1</v>
      </c>
      <c r="G15" s="38">
        <v>51.8</v>
      </c>
      <c r="H15" s="39">
        <f t="shared" si="4"/>
        <v>10.766666666666666</v>
      </c>
      <c r="I15" s="39">
        <f t="shared" si="5"/>
        <v>49.95</v>
      </c>
      <c r="J15" s="35">
        <v>339.4</v>
      </c>
      <c r="K15" s="40">
        <v>500</v>
      </c>
      <c r="L15" s="35">
        <f t="shared" si="6"/>
        <v>1321.302298173247</v>
      </c>
      <c r="M15" s="35">
        <f t="shared" si="7"/>
        <v>15.86132390493027</v>
      </c>
      <c r="N15" s="35">
        <f t="shared" si="8"/>
        <v>73.585739540365367</v>
      </c>
      <c r="O15" s="35">
        <f t="shared" si="0"/>
        <v>261078.39830300538</v>
      </c>
      <c r="P15" s="35">
        <f t="shared" si="1"/>
        <v>208631.3647883425</v>
      </c>
      <c r="Q15" s="35">
        <f t="shared" si="2"/>
        <v>0.7991138529439219</v>
      </c>
      <c r="R15" s="35">
        <f t="shared" si="3"/>
        <v>0.4441708075541288</v>
      </c>
      <c r="S15" s="35" t="s">
        <v>46</v>
      </c>
      <c r="T15" s="35">
        <f>AVERAGE(R14:R21)</f>
        <v>0.64120444065379245</v>
      </c>
      <c r="U15" s="35">
        <f>STDEVA(R14:R21)</f>
        <v>0.14953202558231751</v>
      </c>
      <c r="V15" s="35">
        <f>U15/SQRT(8)</f>
        <v>5.2867554646908503E-2</v>
      </c>
    </row>
    <row r="16" spans="1:22">
      <c r="A16" s="35">
        <v>3</v>
      </c>
      <c r="B16" s="38">
        <v>791</v>
      </c>
      <c r="C16" s="38">
        <v>17.3</v>
      </c>
      <c r="D16" s="38">
        <v>7.9</v>
      </c>
      <c r="E16" s="38">
        <v>3.6</v>
      </c>
      <c r="F16" s="38">
        <v>57.1</v>
      </c>
      <c r="G16" s="38">
        <v>58.8</v>
      </c>
      <c r="H16" s="39">
        <f t="shared" si="4"/>
        <v>9.6000000000000014</v>
      </c>
      <c r="I16" s="39">
        <f t="shared" si="5"/>
        <v>57.95</v>
      </c>
      <c r="J16" s="35">
        <v>339.4</v>
      </c>
      <c r="K16" s="40">
        <v>500</v>
      </c>
      <c r="L16" s="35">
        <f t="shared" si="6"/>
        <v>1165.2916912197998</v>
      </c>
      <c r="M16" s="35">
        <f t="shared" si="7"/>
        <v>14.142604596346496</v>
      </c>
      <c r="N16" s="35">
        <f t="shared" si="8"/>
        <v>85.371243370654099</v>
      </c>
      <c r="O16" s="35">
        <f t="shared" si="0"/>
        <v>183055.73097564816</v>
      </c>
      <c r="P16" s="35">
        <f t="shared" si="1"/>
        <v>325786.7687796242</v>
      </c>
      <c r="Q16" s="35">
        <f t="shared" si="2"/>
        <v>1.7797135716169603</v>
      </c>
      <c r="R16" s="35">
        <f t="shared" si="3"/>
        <v>0.6402507041693869</v>
      </c>
    </row>
    <row r="17" spans="1:22">
      <c r="A17" s="35">
        <v>4</v>
      </c>
      <c r="B17" s="38">
        <v>944</v>
      </c>
      <c r="C17" s="38">
        <v>27.6</v>
      </c>
      <c r="D17" s="38">
        <v>13.1</v>
      </c>
      <c r="E17" s="38">
        <v>4.0999999999999996</v>
      </c>
      <c r="F17" s="38">
        <v>69.3</v>
      </c>
      <c r="G17" s="38">
        <v>66.5</v>
      </c>
      <c r="H17" s="39">
        <f t="shared" si="4"/>
        <v>14.933333333333335</v>
      </c>
      <c r="I17" s="39">
        <f t="shared" si="5"/>
        <v>67.900000000000006</v>
      </c>
      <c r="J17" s="35">
        <v>339.4</v>
      </c>
      <c r="K17" s="40">
        <v>500</v>
      </c>
      <c r="L17" s="35">
        <f t="shared" si="6"/>
        <v>1390.689451974072</v>
      </c>
      <c r="M17" s="35">
        <f t="shared" si="7"/>
        <v>21.999607149872329</v>
      </c>
      <c r="N17" s="35">
        <f t="shared" si="8"/>
        <v>100.02946375957573</v>
      </c>
      <c r="O17" s="35">
        <f t="shared" si="0"/>
        <v>528627.67192705488</v>
      </c>
      <c r="P17" s="35">
        <f t="shared" si="1"/>
        <v>524061.72762773401</v>
      </c>
      <c r="Q17" s="35">
        <f t="shared" si="2"/>
        <v>0.991362646070577</v>
      </c>
      <c r="R17" s="35">
        <f t="shared" si="3"/>
        <v>0.49783129558383893</v>
      </c>
    </row>
    <row r="18" spans="1:22">
      <c r="A18" s="35">
        <v>5</v>
      </c>
      <c r="B18" s="38">
        <v>746.7</v>
      </c>
      <c r="C18" s="38">
        <v>14.6</v>
      </c>
      <c r="D18" s="38">
        <v>5.2</v>
      </c>
      <c r="E18" s="38">
        <v>4.4000000000000004</v>
      </c>
      <c r="F18" s="38">
        <v>64</v>
      </c>
      <c r="G18" s="38">
        <v>72.3</v>
      </c>
      <c r="H18" s="39">
        <f t="shared" si="4"/>
        <v>8.0666666666666682</v>
      </c>
      <c r="I18" s="39">
        <f t="shared" si="5"/>
        <v>68.150000000000006</v>
      </c>
      <c r="J18" s="35">
        <v>339.4</v>
      </c>
      <c r="K18" s="40">
        <v>500</v>
      </c>
      <c r="L18" s="35">
        <f t="shared" si="6"/>
        <v>1100.0294637595757</v>
      </c>
      <c r="M18" s="35">
        <f t="shared" si="7"/>
        <v>11.883716362207821</v>
      </c>
      <c r="N18" s="35">
        <f t="shared" si="8"/>
        <v>100.39776075427226</v>
      </c>
      <c r="O18" s="35">
        <f t="shared" si="0"/>
        <v>122010.93472915066</v>
      </c>
      <c r="P18" s="35">
        <f t="shared" si="1"/>
        <v>529871.67200346524</v>
      </c>
      <c r="Q18" s="35">
        <f t="shared" si="2"/>
        <v>4.3428211838530331</v>
      </c>
      <c r="R18" s="35">
        <f t="shared" si="3"/>
        <v>0.81283296490959134</v>
      </c>
    </row>
    <row r="19" spans="1:22">
      <c r="A19" s="35">
        <v>6</v>
      </c>
      <c r="B19" s="38">
        <v>792.5</v>
      </c>
      <c r="C19" s="38">
        <v>17</v>
      </c>
      <c r="D19" s="38">
        <v>7.4</v>
      </c>
      <c r="E19" s="38">
        <v>3.8</v>
      </c>
      <c r="F19" s="38">
        <v>59.4</v>
      </c>
      <c r="G19" s="38">
        <v>68.7</v>
      </c>
      <c r="H19" s="39">
        <f t="shared" si="4"/>
        <v>9.4</v>
      </c>
      <c r="I19" s="39">
        <f t="shared" si="5"/>
        <v>64.05</v>
      </c>
      <c r="J19" s="35">
        <v>339.4</v>
      </c>
      <c r="K19" s="40">
        <v>500</v>
      </c>
      <c r="L19" s="35">
        <f t="shared" si="6"/>
        <v>1167.5014731879789</v>
      </c>
      <c r="M19" s="35">
        <f t="shared" si="7"/>
        <v>13.847967000589277</v>
      </c>
      <c r="N19" s="35">
        <f t="shared" si="8"/>
        <v>94.357690041249256</v>
      </c>
      <c r="O19" s="35">
        <f t="shared" si="0"/>
        <v>175840.68160316272</v>
      </c>
      <c r="P19" s="35">
        <f t="shared" si="1"/>
        <v>439876.25975624716</v>
      </c>
      <c r="Q19" s="35">
        <f t="shared" si="2"/>
        <v>2.5015613892407447</v>
      </c>
      <c r="R19" s="35">
        <f t="shared" si="3"/>
        <v>0.71441311779576333</v>
      </c>
    </row>
    <row r="20" spans="1:22">
      <c r="A20" s="35">
        <v>7</v>
      </c>
      <c r="B20" s="38">
        <v>861.5</v>
      </c>
      <c r="C20" s="38">
        <v>14</v>
      </c>
      <c r="D20" s="38">
        <v>10.7</v>
      </c>
      <c r="E20" s="38">
        <v>4.0999999999999996</v>
      </c>
      <c r="F20" s="38">
        <v>61.3</v>
      </c>
      <c r="G20" s="38">
        <v>65.8</v>
      </c>
      <c r="H20" s="39">
        <f t="shared" si="4"/>
        <v>9.6</v>
      </c>
      <c r="I20" s="39">
        <f t="shared" si="5"/>
        <v>63.55</v>
      </c>
      <c r="J20" s="35">
        <v>339.4</v>
      </c>
      <c r="K20" s="40">
        <v>500</v>
      </c>
      <c r="L20" s="35">
        <f t="shared" si="6"/>
        <v>1269.1514437242192</v>
      </c>
      <c r="M20" s="35">
        <f t="shared" si="7"/>
        <v>14.142604596346494</v>
      </c>
      <c r="N20" s="35">
        <f t="shared" si="8"/>
        <v>93.621096051856213</v>
      </c>
      <c r="O20" s="35">
        <f t="shared" si="0"/>
        <v>199371.06477309842</v>
      </c>
      <c r="P20" s="35">
        <f t="shared" si="1"/>
        <v>429654.91679345642</v>
      </c>
      <c r="Q20" s="35">
        <f t="shared" si="2"/>
        <v>2.1550515230604854</v>
      </c>
      <c r="R20" s="35">
        <f t="shared" si="3"/>
        <v>0.6830479652421102</v>
      </c>
    </row>
    <row r="21" spans="1:22">
      <c r="A21" s="35">
        <v>8</v>
      </c>
      <c r="B21" s="38">
        <v>893.9</v>
      </c>
      <c r="C21" s="38">
        <v>24.4</v>
      </c>
      <c r="D21" s="38">
        <v>11.1</v>
      </c>
      <c r="E21" s="38">
        <v>5.3</v>
      </c>
      <c r="F21" s="38">
        <v>55.7</v>
      </c>
      <c r="G21" s="38">
        <v>69.400000000000006</v>
      </c>
      <c r="H21" s="39">
        <f t="shared" si="4"/>
        <v>13.6</v>
      </c>
      <c r="I21" s="39">
        <f t="shared" si="5"/>
        <v>62.550000000000004</v>
      </c>
      <c r="J21" s="35">
        <v>339.4</v>
      </c>
      <c r="K21" s="40">
        <v>500</v>
      </c>
      <c r="L21" s="35">
        <f t="shared" si="6"/>
        <v>1316.8827342368888</v>
      </c>
      <c r="M21" s="35">
        <f t="shared" si="7"/>
        <v>20.035356511490868</v>
      </c>
      <c r="N21" s="35">
        <f t="shared" si="8"/>
        <v>92.147908073070127</v>
      </c>
      <c r="O21" s="35">
        <f t="shared" si="0"/>
        <v>415174.94274677895</v>
      </c>
      <c r="P21" s="35">
        <f t="shared" si="1"/>
        <v>409689.71694229171</v>
      </c>
      <c r="Q21" s="35">
        <f t="shared" si="2"/>
        <v>0.98678815785895646</v>
      </c>
      <c r="R21" s="35">
        <f t="shared" si="3"/>
        <v>0.49667507527443661</v>
      </c>
    </row>
    <row r="22" spans="1:22">
      <c r="A22" s="40"/>
      <c r="B22" s="38"/>
      <c r="C22" s="38"/>
      <c r="D22" s="38"/>
      <c r="E22" s="38"/>
      <c r="F22" s="38"/>
      <c r="G22" s="38"/>
      <c r="H22" s="39"/>
      <c r="I22" s="39"/>
      <c r="K22" s="40"/>
    </row>
    <row r="23" spans="1:22">
      <c r="A23" s="35" t="s">
        <v>69</v>
      </c>
      <c r="B23" s="37"/>
      <c r="C23" s="37"/>
      <c r="D23" s="37"/>
      <c r="E23" s="37"/>
      <c r="F23" s="37"/>
      <c r="G23" s="37"/>
      <c r="H23" s="39"/>
      <c r="I23" s="39"/>
      <c r="K23" s="40"/>
    </row>
    <row r="24" spans="1:22">
      <c r="A24" s="35">
        <v>1</v>
      </c>
      <c r="B24" s="38">
        <v>419.5</v>
      </c>
      <c r="C24" s="38">
        <v>38.799999999999997</v>
      </c>
      <c r="D24" s="38">
        <v>16.7</v>
      </c>
      <c r="E24" s="38">
        <v>10.1</v>
      </c>
      <c r="F24" s="38">
        <v>200.3</v>
      </c>
      <c r="G24" s="38">
        <v>200.3</v>
      </c>
      <c r="H24" s="39">
        <f t="shared" si="4"/>
        <v>21.866666666666664</v>
      </c>
      <c r="I24" s="39">
        <f t="shared" si="5"/>
        <v>200.3</v>
      </c>
      <c r="J24" s="35">
        <v>312.60000000000002</v>
      </c>
      <c r="K24" s="40">
        <v>200</v>
      </c>
      <c r="L24" s="35">
        <f t="shared" si="6"/>
        <v>268.39411388355722</v>
      </c>
      <c r="M24" s="35">
        <f t="shared" si="7"/>
        <v>13.990189805928765</v>
      </c>
      <c r="N24" s="35">
        <f t="shared" si="8"/>
        <v>128.15099168266156</v>
      </c>
      <c r="O24" s="35">
        <f t="shared" si="0"/>
        <v>41258.181474936027</v>
      </c>
      <c r="P24" s="35">
        <f t="shared" si="1"/>
        <v>1101956.7160793259</v>
      </c>
      <c r="Q24" s="35">
        <f t="shared" si="2"/>
        <v>26.708804816052172</v>
      </c>
      <c r="R24" s="35">
        <f t="shared" si="3"/>
        <v>0.96391038853394784</v>
      </c>
      <c r="S24" s="35" t="s">
        <v>67</v>
      </c>
      <c r="T24" s="35">
        <f>AVERAGE(Q24:Q31)</f>
        <v>29.497085304238098</v>
      </c>
      <c r="U24" s="35">
        <f>STDEVA(Q24:Q31)</f>
        <v>10.085870274178722</v>
      </c>
      <c r="V24" s="35">
        <f>U24/SQRT(8)</f>
        <v>3.5658936325197987</v>
      </c>
    </row>
    <row r="25" spans="1:22">
      <c r="A25" s="35">
        <v>2</v>
      </c>
      <c r="B25" s="38">
        <v>486.1</v>
      </c>
      <c r="C25" s="38">
        <v>10.3</v>
      </c>
      <c r="D25" s="38">
        <v>13.2</v>
      </c>
      <c r="E25" s="38">
        <v>37.799999999999997</v>
      </c>
      <c r="F25" s="38">
        <v>230.6</v>
      </c>
      <c r="G25" s="38">
        <v>251.3</v>
      </c>
      <c r="H25" s="39">
        <f t="shared" si="4"/>
        <v>20.433333333333334</v>
      </c>
      <c r="I25" s="39">
        <f t="shared" si="5"/>
        <v>240.95</v>
      </c>
      <c r="J25" s="35">
        <v>312.60000000000002</v>
      </c>
      <c r="K25" s="40">
        <v>200</v>
      </c>
      <c r="L25" s="35">
        <f t="shared" si="6"/>
        <v>311.00447856685861</v>
      </c>
      <c r="M25" s="35">
        <f t="shared" si="7"/>
        <v>13.073149925357219</v>
      </c>
      <c r="N25" s="35">
        <f t="shared" si="8"/>
        <v>154.15866922584772</v>
      </c>
      <c r="O25" s="35">
        <f t="shared" si="0"/>
        <v>41746.205628994088</v>
      </c>
      <c r="P25" s="35">
        <f t="shared" si="1"/>
        <v>1918237.9563482278</v>
      </c>
      <c r="Q25" s="35">
        <f t="shared" si="2"/>
        <v>45.949995393496302</v>
      </c>
      <c r="R25" s="35">
        <f t="shared" si="3"/>
        <v>0.97870074338412982</v>
      </c>
      <c r="S25" s="35" t="s">
        <v>46</v>
      </c>
      <c r="T25" s="35">
        <f>AVERAGE(R24:R31)</f>
        <v>0.96294264990517353</v>
      </c>
      <c r="U25" s="35">
        <f>STDEVA(R24:R31)</f>
        <v>1.6257855627069176E-2</v>
      </c>
      <c r="V25" s="35">
        <f>U25/SQRT(8)</f>
        <v>5.7480199807262416E-3</v>
      </c>
    </row>
    <row r="26" spans="1:22">
      <c r="A26" s="35">
        <v>3</v>
      </c>
      <c r="B26" s="38">
        <v>321.8</v>
      </c>
      <c r="C26" s="38">
        <v>9</v>
      </c>
      <c r="D26" s="38">
        <v>9.8000000000000007</v>
      </c>
      <c r="E26" s="38">
        <v>37.5</v>
      </c>
      <c r="F26" s="38">
        <v>176.8</v>
      </c>
      <c r="G26" s="38">
        <v>198.1</v>
      </c>
      <c r="H26" s="39">
        <f t="shared" si="4"/>
        <v>18.766666666666666</v>
      </c>
      <c r="I26" s="39">
        <f t="shared" si="5"/>
        <v>187.45</v>
      </c>
      <c r="J26" s="35">
        <v>312.60000000000002</v>
      </c>
      <c r="K26" s="40">
        <v>200</v>
      </c>
      <c r="L26" s="35">
        <f t="shared" si="6"/>
        <v>205.88611644273831</v>
      </c>
      <c r="M26" s="35">
        <f t="shared" si="7"/>
        <v>12.006824482832158</v>
      </c>
      <c r="N26" s="35">
        <f t="shared" si="8"/>
        <v>119.92962252079333</v>
      </c>
      <c r="O26" s="35">
        <f t="shared" si="0"/>
        <v>23311.66359837478</v>
      </c>
      <c r="P26" s="35">
        <f t="shared" si="1"/>
        <v>903187.71659197775</v>
      </c>
      <c r="Q26" s="35">
        <f t="shared" si="2"/>
        <v>38.744026687779815</v>
      </c>
      <c r="R26" s="35">
        <f t="shared" si="3"/>
        <v>0.9748389862996073</v>
      </c>
    </row>
    <row r="27" spans="1:22">
      <c r="A27" s="35">
        <v>4</v>
      </c>
      <c r="B27" s="38">
        <v>513.9</v>
      </c>
      <c r="C27" s="38">
        <v>41.2</v>
      </c>
      <c r="D27" s="38">
        <v>20.2</v>
      </c>
      <c r="E27" s="38">
        <v>13.5</v>
      </c>
      <c r="F27" s="38">
        <v>222.2</v>
      </c>
      <c r="G27" s="38">
        <v>253.3</v>
      </c>
      <c r="H27" s="39">
        <f t="shared" si="4"/>
        <v>24.966666666666669</v>
      </c>
      <c r="I27" s="39">
        <f t="shared" si="5"/>
        <v>237.75</v>
      </c>
      <c r="J27" s="35">
        <v>312.60000000000002</v>
      </c>
      <c r="K27" s="40">
        <v>200</v>
      </c>
      <c r="L27" s="35">
        <f t="shared" si="6"/>
        <v>328.79078694817656</v>
      </c>
      <c r="M27" s="35">
        <f t="shared" si="7"/>
        <v>15.97355512902538</v>
      </c>
      <c r="N27" s="35">
        <f t="shared" si="8"/>
        <v>152.1113243761996</v>
      </c>
      <c r="O27" s="35">
        <f t="shared" si="0"/>
        <v>65888.965812640774</v>
      </c>
      <c r="P27" s="35">
        <f t="shared" si="1"/>
        <v>1842821.4771039574</v>
      </c>
      <c r="Q27" s="35">
        <f t="shared" si="2"/>
        <v>27.968590102690804</v>
      </c>
      <c r="R27" s="35">
        <f t="shared" si="3"/>
        <v>0.96547985261087621</v>
      </c>
    </row>
    <row r="28" spans="1:22">
      <c r="A28" s="35">
        <v>5</v>
      </c>
      <c r="B28" s="38">
        <v>527.29999999999995</v>
      </c>
      <c r="C28" s="38">
        <v>13</v>
      </c>
      <c r="D28" s="38">
        <v>17.899999999999999</v>
      </c>
      <c r="E28" s="38">
        <v>34.4</v>
      </c>
      <c r="F28" s="38">
        <v>203.2</v>
      </c>
      <c r="G28" s="38">
        <v>219.5</v>
      </c>
      <c r="H28" s="39">
        <f t="shared" si="4"/>
        <v>21.766666666666666</v>
      </c>
      <c r="I28" s="39">
        <f t="shared" si="5"/>
        <v>211.35</v>
      </c>
      <c r="J28" s="35">
        <v>312.60000000000002</v>
      </c>
      <c r="K28" s="40">
        <v>200</v>
      </c>
      <c r="L28" s="35">
        <f t="shared" si="6"/>
        <v>337.36404350607796</v>
      </c>
      <c r="M28" s="35">
        <f t="shared" si="7"/>
        <v>13.926210279377264</v>
      </c>
      <c r="N28" s="35">
        <f t="shared" si="8"/>
        <v>135.22072936660268</v>
      </c>
      <c r="O28" s="35">
        <f t="shared" si="0"/>
        <v>51387.154727022884</v>
      </c>
      <c r="P28" s="35">
        <f t="shared" si="1"/>
        <v>1294578.6628999258</v>
      </c>
      <c r="Q28" s="35">
        <f t="shared" si="2"/>
        <v>25.192651155273008</v>
      </c>
      <c r="R28" s="35">
        <f t="shared" si="3"/>
        <v>0.96182135233001476</v>
      </c>
    </row>
    <row r="29" spans="1:22">
      <c r="A29" s="35">
        <v>6</v>
      </c>
      <c r="B29" s="38">
        <v>553.5</v>
      </c>
      <c r="C29" s="38">
        <v>39.4</v>
      </c>
      <c r="D29" s="38">
        <v>31.3</v>
      </c>
      <c r="E29" s="38">
        <v>8.9</v>
      </c>
      <c r="F29" s="38">
        <v>231.2</v>
      </c>
      <c r="G29" s="38">
        <v>258.7</v>
      </c>
      <c r="H29" s="39">
        <f t="shared" si="4"/>
        <v>26.533333333333335</v>
      </c>
      <c r="I29" s="39">
        <f t="shared" si="5"/>
        <v>244.95</v>
      </c>
      <c r="J29" s="35">
        <v>312.60000000000002</v>
      </c>
      <c r="K29" s="40">
        <v>200</v>
      </c>
      <c r="L29" s="35">
        <f t="shared" si="6"/>
        <v>354.12667946257199</v>
      </c>
      <c r="M29" s="35">
        <f t="shared" si="7"/>
        <v>16.975901044998935</v>
      </c>
      <c r="N29" s="35">
        <f t="shared" si="8"/>
        <v>156.71785028790785</v>
      </c>
      <c r="O29" s="35">
        <f t="shared" si="0"/>
        <v>80151.969541086699</v>
      </c>
      <c r="P29" s="35">
        <f t="shared" si="1"/>
        <v>2015366.4271995309</v>
      </c>
      <c r="Q29" s="35">
        <f t="shared" si="2"/>
        <v>25.14431571349515</v>
      </c>
      <c r="R29" s="35">
        <f t="shared" si="3"/>
        <v>0.96175076789315916</v>
      </c>
    </row>
    <row r="30" spans="1:22">
      <c r="A30" s="35">
        <v>7</v>
      </c>
      <c r="B30" s="38">
        <v>638.6</v>
      </c>
      <c r="C30" s="38">
        <v>69.3</v>
      </c>
      <c r="D30" s="38">
        <v>26.9</v>
      </c>
      <c r="E30" s="38">
        <v>18</v>
      </c>
      <c r="F30" s="38">
        <v>248.9</v>
      </c>
      <c r="G30" s="38">
        <v>268.5</v>
      </c>
      <c r="H30" s="39">
        <f t="shared" si="4"/>
        <v>38.066666666666663</v>
      </c>
      <c r="I30" s="39">
        <f t="shared" si="5"/>
        <v>258.7</v>
      </c>
      <c r="J30" s="35">
        <v>312.60000000000002</v>
      </c>
      <c r="K30" s="40">
        <v>200</v>
      </c>
      <c r="L30" s="35">
        <f t="shared" si="6"/>
        <v>408.57325655790146</v>
      </c>
      <c r="M30" s="35">
        <f t="shared" si="7"/>
        <v>24.354873107272333</v>
      </c>
      <c r="N30" s="35">
        <f t="shared" si="8"/>
        <v>165.51503518873957</v>
      </c>
      <c r="O30" s="35">
        <f t="shared" si="0"/>
        <v>190340.6551844198</v>
      </c>
      <c r="P30" s="35">
        <f t="shared" si="1"/>
        <v>2374165.4159398172</v>
      </c>
      <c r="Q30" s="35">
        <f t="shared" si="2"/>
        <v>12.473243898627459</v>
      </c>
      <c r="R30" s="35">
        <f t="shared" si="3"/>
        <v>0.92577882449661053</v>
      </c>
    </row>
    <row r="31" spans="1:22">
      <c r="A31" s="35">
        <v>8</v>
      </c>
      <c r="B31" s="38">
        <v>794.4</v>
      </c>
      <c r="C31" s="38">
        <v>34.6</v>
      </c>
      <c r="D31" s="38">
        <v>13.4</v>
      </c>
      <c r="E31" s="38">
        <v>15</v>
      </c>
      <c r="F31" s="38">
        <v>242.7</v>
      </c>
      <c r="G31" s="38">
        <v>279.10000000000002</v>
      </c>
      <c r="H31" s="39">
        <f t="shared" si="4"/>
        <v>21</v>
      </c>
      <c r="I31" s="39">
        <f t="shared" si="5"/>
        <v>260.89999999999998</v>
      </c>
      <c r="J31" s="35">
        <v>312.60000000000002</v>
      </c>
      <c r="K31" s="40">
        <v>200</v>
      </c>
      <c r="L31" s="35">
        <f t="shared" si="6"/>
        <v>508.25335892514391</v>
      </c>
      <c r="M31" s="35">
        <f t="shared" si="7"/>
        <v>13.435700575815737</v>
      </c>
      <c r="N31" s="35">
        <f t="shared" si="8"/>
        <v>166.92258477287265</v>
      </c>
      <c r="O31" s="35">
        <f t="shared" si="0"/>
        <v>72059.421669457486</v>
      </c>
      <c r="P31" s="35">
        <f t="shared" si="1"/>
        <v>2435252.0945549747</v>
      </c>
      <c r="Q31" s="35">
        <f t="shared" si="2"/>
        <v>33.795054666490067</v>
      </c>
      <c r="R31" s="35">
        <f t="shared" si="3"/>
        <v>0.97126028369304251</v>
      </c>
    </row>
    <row r="32" spans="1:22">
      <c r="A32" s="40"/>
      <c r="B32" s="38"/>
      <c r="C32" s="38"/>
      <c r="D32" s="38"/>
      <c r="E32" s="38"/>
      <c r="F32" s="38"/>
      <c r="G32" s="38"/>
      <c r="H32" s="39"/>
      <c r="I32" s="39"/>
    </row>
    <row r="33" spans="1:22">
      <c r="A33" s="35" t="s">
        <v>70</v>
      </c>
      <c r="B33" s="37"/>
      <c r="C33" s="37"/>
      <c r="D33" s="37"/>
      <c r="E33" s="37"/>
      <c r="F33" s="37"/>
      <c r="G33" s="37"/>
      <c r="H33" s="39"/>
      <c r="I33" s="39"/>
    </row>
    <row r="34" spans="1:22">
      <c r="A34" s="35">
        <v>1</v>
      </c>
      <c r="B34" s="38">
        <v>871.2</v>
      </c>
      <c r="C34" s="38">
        <v>28.4</v>
      </c>
      <c r="D34" s="38">
        <v>11.9</v>
      </c>
      <c r="E34" s="38">
        <v>9.1999999999999993</v>
      </c>
      <c r="F34" s="38">
        <v>146</v>
      </c>
      <c r="G34" s="38">
        <v>152.6</v>
      </c>
      <c r="H34" s="39">
        <f t="shared" si="4"/>
        <v>16.5</v>
      </c>
      <c r="I34" s="39">
        <f t="shared" si="5"/>
        <v>149.30000000000001</v>
      </c>
      <c r="J34" s="35">
        <v>340.3</v>
      </c>
      <c r="K34" s="40">
        <v>500</v>
      </c>
      <c r="L34" s="35">
        <f t="shared" si="6"/>
        <v>1280.0470173376432</v>
      </c>
      <c r="M34" s="35">
        <f t="shared" si="7"/>
        <v>24.243314722303847</v>
      </c>
      <c r="N34" s="35">
        <f t="shared" si="8"/>
        <v>219.36526594181603</v>
      </c>
      <c r="O34" s="35">
        <f t="shared" si="0"/>
        <v>590880.6965421245</v>
      </c>
      <c r="P34" s="35">
        <f t="shared" si="1"/>
        <v>5527162.2208662117</v>
      </c>
      <c r="Q34" s="35">
        <f t="shared" si="2"/>
        <v>9.3541086266848019</v>
      </c>
      <c r="R34" s="35">
        <f t="shared" si="3"/>
        <v>0.9034199817623334</v>
      </c>
      <c r="S34" s="35" t="s">
        <v>67</v>
      </c>
      <c r="T34" s="35">
        <f>AVERAGE(Q34:Q41)</f>
        <v>12.642562085001742</v>
      </c>
      <c r="U34" s="35">
        <f>STDEVA(Q34:Q41)</f>
        <v>6.6392531174626113</v>
      </c>
      <c r="V34" s="35">
        <f>U34/SQRT(8)</f>
        <v>2.347330450685869</v>
      </c>
    </row>
    <row r="35" spans="1:22">
      <c r="A35" s="35">
        <v>2</v>
      </c>
      <c r="B35" s="38">
        <v>701.6</v>
      </c>
      <c r="C35" s="38">
        <v>21.4</v>
      </c>
      <c r="D35" s="38">
        <v>7.4</v>
      </c>
      <c r="E35" s="38">
        <v>6.8</v>
      </c>
      <c r="F35" s="38">
        <v>127.5</v>
      </c>
      <c r="G35" s="38">
        <v>148.4</v>
      </c>
      <c r="H35" s="39">
        <f t="shared" si="4"/>
        <v>11.866666666666665</v>
      </c>
      <c r="I35" s="39">
        <f t="shared" si="5"/>
        <v>137.94999999999999</v>
      </c>
      <c r="J35" s="35">
        <v>340.3</v>
      </c>
      <c r="K35" s="40">
        <v>500</v>
      </c>
      <c r="L35" s="35">
        <f t="shared" si="6"/>
        <v>1030.8551278283867</v>
      </c>
      <c r="M35" s="35">
        <f t="shared" si="7"/>
        <v>17.435596042707413</v>
      </c>
      <c r="N35" s="35">
        <f t="shared" si="8"/>
        <v>202.68880399647369</v>
      </c>
      <c r="O35" s="35">
        <f t="shared" si="0"/>
        <v>246128.05171585362</v>
      </c>
      <c r="P35" s="35">
        <f t="shared" si="1"/>
        <v>4360014.1876026392</v>
      </c>
      <c r="Q35" s="35">
        <f t="shared" si="2"/>
        <v>17.714413928876851</v>
      </c>
      <c r="R35" s="35">
        <f t="shared" si="3"/>
        <v>0.9465652515862667</v>
      </c>
      <c r="S35" s="35" t="s">
        <v>46</v>
      </c>
      <c r="T35" s="35">
        <f>AVERAGE(R34:R41)</f>
        <v>0.90349058495176604</v>
      </c>
      <c r="U35" s="35">
        <f>STDEVA(R34:R41)</f>
        <v>5.9102192375348472E-2</v>
      </c>
      <c r="V35" s="35">
        <f>U35/SQRT(8)</f>
        <v>2.0895780505800383E-2</v>
      </c>
    </row>
    <row r="36" spans="1:22">
      <c r="A36" s="35">
        <v>3</v>
      </c>
      <c r="B36" s="38">
        <v>619.79999999999995</v>
      </c>
      <c r="C36" s="38">
        <v>19.7</v>
      </c>
      <c r="D36" s="38">
        <v>13.3</v>
      </c>
      <c r="E36" s="38">
        <v>5.4</v>
      </c>
      <c r="F36" s="38">
        <v>152.30000000000001</v>
      </c>
      <c r="G36" s="38">
        <v>145.80000000000001</v>
      </c>
      <c r="H36" s="39">
        <f t="shared" si="4"/>
        <v>12.799999999999999</v>
      </c>
      <c r="I36" s="39">
        <f t="shared" si="5"/>
        <v>149.05000000000001</v>
      </c>
      <c r="J36" s="35">
        <v>340.3</v>
      </c>
      <c r="K36" s="40">
        <v>500</v>
      </c>
      <c r="L36" s="35">
        <f t="shared" si="6"/>
        <v>910.66705847781361</v>
      </c>
      <c r="M36" s="35">
        <f t="shared" si="7"/>
        <v>18.806935057302379</v>
      </c>
      <c r="N36" s="35">
        <f t="shared" si="8"/>
        <v>218.99794299147811</v>
      </c>
      <c r="O36" s="35">
        <f t="shared" si="0"/>
        <v>252979.63304740345</v>
      </c>
      <c r="P36" s="35">
        <f t="shared" si="1"/>
        <v>5499443.3046283666</v>
      </c>
      <c r="Q36" s="35">
        <f t="shared" si="2"/>
        <v>21.738680060453238</v>
      </c>
      <c r="R36" s="35">
        <f t="shared" si="3"/>
        <v>0.95602207351783863</v>
      </c>
    </row>
    <row r="37" spans="1:22">
      <c r="A37" s="35">
        <v>4</v>
      </c>
      <c r="B37" s="38">
        <v>1081.3</v>
      </c>
      <c r="C37" s="38">
        <v>25.8</v>
      </c>
      <c r="D37" s="38">
        <v>20.3</v>
      </c>
      <c r="E37" s="38">
        <v>12.5</v>
      </c>
      <c r="F37" s="38">
        <v>212.5</v>
      </c>
      <c r="G37" s="38">
        <v>240.8</v>
      </c>
      <c r="H37" s="39">
        <f t="shared" si="4"/>
        <v>19.533333333333335</v>
      </c>
      <c r="I37" s="39">
        <f t="shared" si="5"/>
        <v>226.65</v>
      </c>
      <c r="J37" s="35">
        <v>340.3</v>
      </c>
      <c r="K37" s="40">
        <v>500</v>
      </c>
      <c r="L37" s="35">
        <f t="shared" si="6"/>
        <v>1588.7452248016457</v>
      </c>
      <c r="M37" s="35">
        <f t="shared" si="7"/>
        <v>28.70016651973749</v>
      </c>
      <c r="N37" s="35">
        <f t="shared" si="8"/>
        <v>333.0149867763738</v>
      </c>
      <c r="O37" s="35">
        <f t="shared" si="0"/>
        <v>1027810.3168167402</v>
      </c>
      <c r="P37" s="35">
        <f t="shared" si="1"/>
        <v>19337038.335547417</v>
      </c>
      <c r="Q37" s="35">
        <f t="shared" si="2"/>
        <v>18.813820039709949</v>
      </c>
      <c r="R37" s="35">
        <f t="shared" si="3"/>
        <v>0.94953017651337068</v>
      </c>
    </row>
    <row r="38" spans="1:22">
      <c r="A38" s="35">
        <v>5</v>
      </c>
      <c r="B38" s="38">
        <v>502.7</v>
      </c>
      <c r="C38" s="38">
        <v>17.399999999999999</v>
      </c>
      <c r="D38" s="38">
        <v>9.3000000000000007</v>
      </c>
      <c r="E38" s="38">
        <v>5.7</v>
      </c>
      <c r="F38" s="38">
        <v>75.2</v>
      </c>
      <c r="G38" s="38">
        <v>79.099999999999994</v>
      </c>
      <c r="H38" s="39">
        <f t="shared" si="4"/>
        <v>10.799999999999999</v>
      </c>
      <c r="I38" s="39">
        <f t="shared" si="5"/>
        <v>77.150000000000006</v>
      </c>
      <c r="J38" s="35">
        <v>340.3</v>
      </c>
      <c r="K38" s="40">
        <v>500</v>
      </c>
      <c r="L38" s="35">
        <f t="shared" si="6"/>
        <v>738.61298853952394</v>
      </c>
      <c r="M38" s="35">
        <f t="shared" si="7"/>
        <v>15.868351454598882</v>
      </c>
      <c r="N38" s="35">
        <f t="shared" si="8"/>
        <v>113.35586247428741</v>
      </c>
      <c r="O38" s="35">
        <f t="shared" si="0"/>
        <v>146073.16633374957</v>
      </c>
      <c r="P38" s="35">
        <f t="shared" si="1"/>
        <v>762659.31534370827</v>
      </c>
      <c r="Q38" s="35">
        <f t="shared" si="2"/>
        <v>5.2210774537547566</v>
      </c>
      <c r="R38" s="35">
        <f t="shared" si="3"/>
        <v>0.83925614052651831</v>
      </c>
    </row>
    <row r="39" spans="1:22">
      <c r="A39" s="35">
        <v>6</v>
      </c>
      <c r="B39" s="38">
        <v>772.3</v>
      </c>
      <c r="C39" s="38">
        <v>26.7</v>
      </c>
      <c r="D39" s="38">
        <v>14.1</v>
      </c>
      <c r="E39" s="38">
        <v>5</v>
      </c>
      <c r="F39" s="38">
        <v>132</v>
      </c>
      <c r="G39" s="38">
        <v>139.4</v>
      </c>
      <c r="H39" s="39">
        <f t="shared" si="4"/>
        <v>15.266666666666666</v>
      </c>
      <c r="I39" s="39">
        <f t="shared" si="5"/>
        <v>135.69999999999999</v>
      </c>
      <c r="J39" s="35">
        <v>340.3</v>
      </c>
      <c r="K39" s="40">
        <v>500</v>
      </c>
      <c r="L39" s="35">
        <f t="shared" si="6"/>
        <v>1134.7340581839551</v>
      </c>
      <c r="M39" s="35">
        <f t="shared" si="7"/>
        <v>22.431188167303358</v>
      </c>
      <c r="N39" s="35">
        <f t="shared" si="8"/>
        <v>199.38289744343223</v>
      </c>
      <c r="O39" s="35">
        <f t="shared" si="0"/>
        <v>448423.66976605641</v>
      </c>
      <c r="P39" s="35">
        <f t="shared" si="1"/>
        <v>4150136.0213132389</v>
      </c>
      <c r="Q39" s="35">
        <f t="shared" si="2"/>
        <v>9.254944154661537</v>
      </c>
      <c r="R39" s="35">
        <f t="shared" si="3"/>
        <v>0.90248606087772454</v>
      </c>
    </row>
    <row r="40" spans="1:22">
      <c r="A40" s="35">
        <v>7</v>
      </c>
      <c r="B40" s="38">
        <v>854.8</v>
      </c>
      <c r="C40" s="38">
        <v>22.8</v>
      </c>
      <c r="D40" s="38">
        <v>12</v>
      </c>
      <c r="E40" s="38">
        <v>8.1</v>
      </c>
      <c r="F40" s="38">
        <v>148</v>
      </c>
      <c r="G40" s="38">
        <v>169.3</v>
      </c>
      <c r="H40" s="39">
        <f t="shared" si="4"/>
        <v>14.299999999999999</v>
      </c>
      <c r="I40" s="39">
        <f t="shared" si="5"/>
        <v>158.65</v>
      </c>
      <c r="J40" s="35">
        <v>340.3</v>
      </c>
      <c r="K40" s="40">
        <v>500</v>
      </c>
      <c r="L40" s="35">
        <f t="shared" si="6"/>
        <v>1255.9506317954745</v>
      </c>
      <c r="M40" s="35">
        <f t="shared" si="7"/>
        <v>21.010872759330002</v>
      </c>
      <c r="N40" s="35">
        <f t="shared" si="8"/>
        <v>233.10314428445488</v>
      </c>
      <c r="O40" s="35">
        <f t="shared" si="0"/>
        <v>435462.37363182922</v>
      </c>
      <c r="P40" s="35">
        <f t="shared" si="1"/>
        <v>6631977.0908413418</v>
      </c>
      <c r="Q40" s="35">
        <f t="shared" si="2"/>
        <v>15.229736235371016</v>
      </c>
      <c r="R40" s="35">
        <f t="shared" si="3"/>
        <v>0.93838470413212227</v>
      </c>
    </row>
    <row r="41" spans="1:22">
      <c r="A41" s="35">
        <v>8</v>
      </c>
      <c r="B41" s="38">
        <v>602.6</v>
      </c>
      <c r="C41" s="38">
        <v>22.6</v>
      </c>
      <c r="D41" s="38">
        <v>12.4</v>
      </c>
      <c r="E41" s="38">
        <v>9.1</v>
      </c>
      <c r="F41" s="38">
        <v>164</v>
      </c>
      <c r="G41" s="38">
        <v>17.3</v>
      </c>
      <c r="H41" s="39">
        <f t="shared" si="4"/>
        <v>14.700000000000001</v>
      </c>
      <c r="I41" s="39">
        <f t="shared" si="5"/>
        <v>90.65</v>
      </c>
      <c r="J41" s="35">
        <v>340.3</v>
      </c>
      <c r="K41" s="40">
        <v>500</v>
      </c>
      <c r="L41" s="35">
        <f t="shared" si="6"/>
        <v>885.39523949456361</v>
      </c>
      <c r="M41" s="35">
        <f t="shared" si="7"/>
        <v>21.598589479870704</v>
      </c>
      <c r="N41" s="35">
        <f t="shared" si="8"/>
        <v>133.191301792536</v>
      </c>
      <c r="O41" s="35">
        <f t="shared" si="0"/>
        <v>324397.75792288734</v>
      </c>
      <c r="P41" s="35">
        <f t="shared" si="1"/>
        <v>1237160.9783090129</v>
      </c>
      <c r="Q41" s="35">
        <f t="shared" si="2"/>
        <v>3.8137161805017739</v>
      </c>
      <c r="R41" s="35">
        <f t="shared" si="3"/>
        <v>0.79226029069795267</v>
      </c>
    </row>
    <row r="42" spans="1:22">
      <c r="A42" s="40"/>
      <c r="B42" s="38"/>
      <c r="C42" s="38"/>
      <c r="D42" s="38"/>
      <c r="E42" s="38"/>
      <c r="F42" s="38"/>
      <c r="G42" s="38"/>
      <c r="H42" s="39"/>
      <c r="I42" s="39"/>
    </row>
    <row r="43" spans="1:22">
      <c r="A43" s="40"/>
      <c r="B43" s="38"/>
      <c r="C43" s="38"/>
      <c r="D43" s="38"/>
      <c r="E43" s="38"/>
      <c r="F43" s="38"/>
      <c r="G43" s="38"/>
      <c r="H43" s="39"/>
      <c r="I43" s="39"/>
    </row>
    <row r="44" spans="1:22">
      <c r="A44" s="35" t="s">
        <v>71</v>
      </c>
      <c r="B44" s="37"/>
      <c r="C44" s="37"/>
      <c r="D44" s="37"/>
      <c r="E44" s="37"/>
      <c r="F44" s="37"/>
      <c r="G44" s="37"/>
      <c r="H44" s="39"/>
      <c r="I44" s="39"/>
    </row>
    <row r="45" spans="1:22">
      <c r="A45" s="35">
        <v>1</v>
      </c>
      <c r="B45" s="38">
        <v>834.4</v>
      </c>
      <c r="C45" s="38">
        <v>43.5</v>
      </c>
      <c r="D45" s="38">
        <v>20.9</v>
      </c>
      <c r="E45" s="38">
        <v>12.9</v>
      </c>
      <c r="F45" s="38">
        <v>276.3</v>
      </c>
      <c r="G45" s="38">
        <v>291.8</v>
      </c>
      <c r="H45" s="39">
        <f t="shared" si="4"/>
        <v>25.766666666666669</v>
      </c>
      <c r="I45" s="39">
        <f t="shared" si="5"/>
        <v>284.05</v>
      </c>
      <c r="J45" s="35">
        <v>384.2</v>
      </c>
      <c r="K45" s="40">
        <v>200</v>
      </c>
      <c r="L45" s="35">
        <f t="shared" si="6"/>
        <v>434.35710567412809</v>
      </c>
      <c r="M45" s="35">
        <f t="shared" si="7"/>
        <v>13.413152871768178</v>
      </c>
      <c r="N45" s="35">
        <f t="shared" si="8"/>
        <v>147.86569495054661</v>
      </c>
      <c r="O45" s="35">
        <f t="shared" si="0"/>
        <v>61375.997094720267</v>
      </c>
      <c r="P45" s="35">
        <f t="shared" si="1"/>
        <v>1692781.5174763382</v>
      </c>
      <c r="Q45" s="35">
        <f t="shared" si="2"/>
        <v>27.580513516772765</v>
      </c>
      <c r="R45" s="35">
        <f t="shared" si="3"/>
        <v>0.96501112552043056</v>
      </c>
      <c r="S45" s="35" t="s">
        <v>67</v>
      </c>
      <c r="T45" s="35">
        <f>AVERAGE(Q45:Q52)</f>
        <v>45.140172989309498</v>
      </c>
      <c r="U45" s="35">
        <f>STDEVA(Q45:Q52)</f>
        <v>33.84847926312451</v>
      </c>
      <c r="V45" s="35">
        <f>U45/SQRT(8)</f>
        <v>11.967244609903787</v>
      </c>
    </row>
    <row r="46" spans="1:22">
      <c r="A46" s="35">
        <v>2</v>
      </c>
      <c r="B46" s="38">
        <v>696.7</v>
      </c>
      <c r="C46" s="38">
        <v>36.6</v>
      </c>
      <c r="D46" s="38">
        <v>20</v>
      </c>
      <c r="E46" s="38">
        <v>13.4</v>
      </c>
      <c r="F46" s="38">
        <v>319.8</v>
      </c>
      <c r="G46" s="38">
        <v>367.2</v>
      </c>
      <c r="H46" s="39">
        <f t="shared" si="4"/>
        <v>23.333333333333332</v>
      </c>
      <c r="I46" s="39">
        <f t="shared" si="5"/>
        <v>343.5</v>
      </c>
      <c r="J46" s="35">
        <v>384.2</v>
      </c>
      <c r="K46" s="40">
        <v>200</v>
      </c>
      <c r="L46" s="35">
        <f t="shared" si="6"/>
        <v>362.67568974492457</v>
      </c>
      <c r="M46" s="35">
        <f t="shared" si="7"/>
        <v>12.146451500954363</v>
      </c>
      <c r="N46" s="35">
        <f t="shared" si="8"/>
        <v>178.81311816762104</v>
      </c>
      <c r="O46" s="35">
        <f t="shared" si="0"/>
        <v>42024.946371595783</v>
      </c>
      <c r="P46" s="35">
        <f t="shared" si="1"/>
        <v>2993620.5533717833</v>
      </c>
      <c r="Q46" s="35">
        <f t="shared" si="2"/>
        <v>71.23436938863388</v>
      </c>
      <c r="R46" s="35">
        <f t="shared" si="3"/>
        <v>0.98615617456809479</v>
      </c>
      <c r="S46" s="35" t="s">
        <v>46</v>
      </c>
      <c r="T46" s="35">
        <f>AVERAGE(R45:R52)</f>
        <v>0.97095442364059237</v>
      </c>
      <c r="U46" s="35">
        <f>STDEVA(R45:R52)</f>
        <v>1.2286313634026925E-2</v>
      </c>
      <c r="V46" s="35">
        <f>U46/SQRT(8)</f>
        <v>4.3438678432025863E-3</v>
      </c>
    </row>
    <row r="47" spans="1:22">
      <c r="A47" s="35">
        <v>3</v>
      </c>
      <c r="B47" s="38">
        <v>562.70000000000005</v>
      </c>
      <c r="C47" s="38">
        <v>42.9</v>
      </c>
      <c r="D47" s="38">
        <v>21.7</v>
      </c>
      <c r="E47" s="38">
        <v>17.3</v>
      </c>
      <c r="F47" s="38">
        <v>282</v>
      </c>
      <c r="G47" s="38">
        <v>311.2</v>
      </c>
      <c r="H47" s="39">
        <f t="shared" si="4"/>
        <v>27.299999999999997</v>
      </c>
      <c r="I47" s="39">
        <f t="shared" si="5"/>
        <v>296.60000000000002</v>
      </c>
      <c r="J47" s="35">
        <v>384.2</v>
      </c>
      <c r="K47" s="40">
        <v>200</v>
      </c>
      <c r="L47" s="35">
        <f t="shared" si="6"/>
        <v>292.92035398230092</v>
      </c>
      <c r="M47" s="35">
        <f t="shared" si="7"/>
        <v>14.211348256116604</v>
      </c>
      <c r="N47" s="35">
        <f t="shared" si="8"/>
        <v>154.39875065070277</v>
      </c>
      <c r="O47" s="35">
        <f t="shared" si="0"/>
        <v>46463.29403166526</v>
      </c>
      <c r="P47" s="35">
        <f t="shared" si="1"/>
        <v>1927214.1150394466</v>
      </c>
      <c r="Q47" s="35">
        <f t="shared" si="2"/>
        <v>41.478206726497447</v>
      </c>
      <c r="R47" s="35">
        <f t="shared" si="3"/>
        <v>0.97645851656500815</v>
      </c>
    </row>
    <row r="48" spans="1:22">
      <c r="A48" s="35">
        <v>4</v>
      </c>
      <c r="B48" s="38">
        <v>724.4</v>
      </c>
      <c r="C48" s="38">
        <v>72</v>
      </c>
      <c r="D48" s="38">
        <v>33.200000000000003</v>
      </c>
      <c r="E48" s="38">
        <v>26</v>
      </c>
      <c r="F48" s="38">
        <v>347.6</v>
      </c>
      <c r="G48" s="38">
        <v>391.2</v>
      </c>
      <c r="H48" s="39">
        <f t="shared" si="4"/>
        <v>43.733333333333327</v>
      </c>
      <c r="I48" s="39">
        <f t="shared" si="5"/>
        <v>369.4</v>
      </c>
      <c r="J48" s="35">
        <v>384.2</v>
      </c>
      <c r="K48" s="40">
        <v>200</v>
      </c>
      <c r="L48" s="35">
        <f t="shared" si="6"/>
        <v>377.09526288391464</v>
      </c>
      <c r="M48" s="35">
        <f t="shared" si="7"/>
        <v>22.765920527503035</v>
      </c>
      <c r="N48" s="35">
        <f t="shared" si="8"/>
        <v>192.29567933368037</v>
      </c>
      <c r="O48" s="35">
        <f t="shared" si="0"/>
        <v>153501.06361345516</v>
      </c>
      <c r="P48" s="35">
        <f t="shared" si="1"/>
        <v>3723121.4302412253</v>
      </c>
      <c r="Q48" s="35">
        <f t="shared" si="2"/>
        <v>24.254694675059401</v>
      </c>
      <c r="R48" s="35">
        <f t="shared" si="3"/>
        <v>0.96040340170940319</v>
      </c>
    </row>
    <row r="49" spans="1:22">
      <c r="A49" s="35">
        <v>5</v>
      </c>
      <c r="B49" s="38">
        <v>472.8</v>
      </c>
      <c r="C49" s="38">
        <v>39.700000000000003</v>
      </c>
      <c r="D49" s="38">
        <v>14.6</v>
      </c>
      <c r="E49" s="38">
        <v>12.6</v>
      </c>
      <c r="F49" s="38">
        <v>212.3</v>
      </c>
      <c r="G49" s="38">
        <v>214.8</v>
      </c>
      <c r="H49" s="39">
        <f t="shared" si="4"/>
        <v>22.3</v>
      </c>
      <c r="I49" s="39">
        <f t="shared" si="5"/>
        <v>213.55</v>
      </c>
      <c r="J49" s="35">
        <v>384.2</v>
      </c>
      <c r="K49" s="40">
        <v>200</v>
      </c>
      <c r="L49" s="35">
        <f t="shared" si="6"/>
        <v>246.12181155648102</v>
      </c>
      <c r="M49" s="35">
        <f t="shared" si="7"/>
        <v>11.608537220197816</v>
      </c>
      <c r="N49" s="35">
        <f t="shared" si="8"/>
        <v>111.16605934409162</v>
      </c>
      <c r="O49" s="35">
        <f t="shared" si="0"/>
        <v>26049.235423213249</v>
      </c>
      <c r="P49" s="35">
        <f t="shared" si="1"/>
        <v>719308.60379229486</v>
      </c>
      <c r="Q49" s="35">
        <f t="shared" si="2"/>
        <v>27.613424812894799</v>
      </c>
      <c r="R49" s="35">
        <f t="shared" si="3"/>
        <v>0.96505136988881723</v>
      </c>
    </row>
    <row r="50" spans="1:22">
      <c r="A50" s="35">
        <v>6</v>
      </c>
      <c r="B50" s="38">
        <v>721.6</v>
      </c>
      <c r="C50" s="38">
        <v>32.1</v>
      </c>
      <c r="D50" s="38">
        <v>12.2</v>
      </c>
      <c r="E50" s="38">
        <v>8.6</v>
      </c>
      <c r="F50" s="38">
        <v>193</v>
      </c>
      <c r="G50" s="38">
        <v>218.6</v>
      </c>
      <c r="H50" s="39">
        <f t="shared" si="4"/>
        <v>17.633333333333333</v>
      </c>
      <c r="I50" s="39">
        <f t="shared" si="5"/>
        <v>205.8</v>
      </c>
      <c r="J50" s="35">
        <v>384.2</v>
      </c>
      <c r="K50" s="40">
        <v>200</v>
      </c>
      <c r="L50" s="35">
        <f t="shared" si="6"/>
        <v>375.63768870380011</v>
      </c>
      <c r="M50" s="35">
        <f t="shared" si="7"/>
        <v>9.1792469200069409</v>
      </c>
      <c r="N50" s="35">
        <f t="shared" si="8"/>
        <v>107.1317022384175</v>
      </c>
      <c r="O50" s="35">
        <f t="shared" si="0"/>
        <v>24858.398506900481</v>
      </c>
      <c r="P50" s="35">
        <f t="shared" si="1"/>
        <v>643802.47066133539</v>
      </c>
      <c r="Q50" s="35">
        <f t="shared" si="2"/>
        <v>25.898791126170952</v>
      </c>
      <c r="R50" s="35">
        <f t="shared" si="3"/>
        <v>0.96282360812017831</v>
      </c>
    </row>
    <row r="51" spans="1:22">
      <c r="A51" s="35">
        <v>7</v>
      </c>
      <c r="B51" s="38">
        <v>44.8</v>
      </c>
      <c r="C51" s="38">
        <v>49.4</v>
      </c>
      <c r="D51" s="38">
        <v>18.8</v>
      </c>
      <c r="E51" s="38">
        <v>12</v>
      </c>
      <c r="F51" s="38">
        <v>174.8</v>
      </c>
      <c r="G51" s="38">
        <v>182.8</v>
      </c>
      <c r="H51" s="39">
        <f t="shared" si="4"/>
        <v>26.733333333333334</v>
      </c>
      <c r="I51" s="39">
        <f t="shared" si="5"/>
        <v>178.8</v>
      </c>
      <c r="J51" s="35">
        <v>384.2</v>
      </c>
      <c r="K51" s="40">
        <v>200</v>
      </c>
      <c r="L51" s="35">
        <f t="shared" si="6"/>
        <v>23.321186881832379</v>
      </c>
      <c r="M51" s="35">
        <f t="shared" si="7"/>
        <v>13.916363005379143</v>
      </c>
      <c r="N51" s="35">
        <f t="shared" si="8"/>
        <v>93.07652264445602</v>
      </c>
      <c r="O51" s="35">
        <f t="shared" si="0"/>
        <v>3547.2518829250898</v>
      </c>
      <c r="P51" s="35">
        <f t="shared" si="1"/>
        <v>422200.81868204614</v>
      </c>
      <c r="Q51" s="35">
        <f t="shared" si="2"/>
        <v>119.02194504831618</v>
      </c>
      <c r="R51" s="35">
        <f t="shared" si="3"/>
        <v>0.9916681903497111</v>
      </c>
    </row>
    <row r="52" spans="1:22">
      <c r="A52" s="35">
        <v>8</v>
      </c>
      <c r="B52" s="38">
        <v>387.6</v>
      </c>
      <c r="C52" s="38">
        <v>28.9</v>
      </c>
      <c r="D52" s="38">
        <v>33.1</v>
      </c>
      <c r="E52" s="38">
        <v>55.4</v>
      </c>
      <c r="F52" s="38">
        <v>260.3</v>
      </c>
      <c r="G52" s="38">
        <v>295</v>
      </c>
      <c r="H52" s="39">
        <f t="shared" si="4"/>
        <v>39.133333333333333</v>
      </c>
      <c r="I52" s="39">
        <f t="shared" si="5"/>
        <v>277.64999999999998</v>
      </c>
      <c r="J52" s="35">
        <v>384.2</v>
      </c>
      <c r="K52" s="40">
        <v>200</v>
      </c>
      <c r="L52" s="35">
        <f t="shared" si="6"/>
        <v>201.76991150442478</v>
      </c>
      <c r="M52" s="35">
        <f t="shared" si="7"/>
        <v>20.371334374457746</v>
      </c>
      <c r="N52" s="35">
        <f t="shared" si="8"/>
        <v>144.53409682457053</v>
      </c>
      <c r="O52" s="35">
        <f t="shared" si="0"/>
        <v>65763.548578241505</v>
      </c>
      <c r="P52" s="35">
        <f t="shared" si="1"/>
        <v>1580918.789488611</v>
      </c>
      <c r="Q52" s="35">
        <f t="shared" si="2"/>
        <v>24.039438620130561</v>
      </c>
      <c r="R52" s="35">
        <f t="shared" si="3"/>
        <v>0.96006300240309517</v>
      </c>
    </row>
    <row r="53" spans="1:22">
      <c r="A53" s="40"/>
      <c r="B53" s="38"/>
      <c r="C53" s="38"/>
      <c r="D53" s="38"/>
      <c r="E53" s="38"/>
      <c r="F53" s="38"/>
      <c r="G53" s="38"/>
      <c r="H53" s="39"/>
      <c r="I53" s="39"/>
    </row>
    <row r="54" spans="1:22">
      <c r="A54" s="35" t="s">
        <v>72</v>
      </c>
      <c r="B54" s="37"/>
      <c r="C54" s="37"/>
      <c r="D54" s="37"/>
      <c r="E54" s="37"/>
      <c r="F54" s="37"/>
      <c r="G54" s="37"/>
      <c r="H54" s="39"/>
      <c r="I54" s="39"/>
    </row>
    <row r="55" spans="1:22">
      <c r="A55" s="35">
        <v>1</v>
      </c>
      <c r="B55" s="38">
        <v>857</v>
      </c>
      <c r="C55" s="38">
        <v>26</v>
      </c>
      <c r="D55" s="38">
        <v>15.2</v>
      </c>
      <c r="E55" s="38">
        <v>9.1999999999999993</v>
      </c>
      <c r="F55" s="38">
        <v>162.1</v>
      </c>
      <c r="G55" s="38">
        <v>162.4</v>
      </c>
      <c r="H55" s="39">
        <f t="shared" si="4"/>
        <v>16.8</v>
      </c>
      <c r="I55" s="39">
        <f t="shared" si="5"/>
        <v>162.25</v>
      </c>
      <c r="J55" s="35">
        <v>425</v>
      </c>
      <c r="K55" s="40">
        <v>500</v>
      </c>
      <c r="L55" s="35">
        <f t="shared" si="6"/>
        <v>1008.2352941176471</v>
      </c>
      <c r="M55" s="35">
        <f t="shared" si="7"/>
        <v>19.764705882352942</v>
      </c>
      <c r="N55" s="35">
        <f t="shared" si="8"/>
        <v>190.88235294117646</v>
      </c>
      <c r="O55" s="35">
        <f t="shared" si="0"/>
        <v>309337.44178328925</v>
      </c>
      <c r="P55" s="35">
        <f t="shared" si="1"/>
        <v>3641631.2027942599</v>
      </c>
      <c r="Q55" s="35">
        <f t="shared" si="2"/>
        <v>11.772358308133473</v>
      </c>
      <c r="R55" s="35">
        <f t="shared" si="3"/>
        <v>0.92170592337961599</v>
      </c>
      <c r="S55" s="35" t="s">
        <v>67</v>
      </c>
      <c r="T55" s="35">
        <f>AVERAGE(Q55:Q62)</f>
        <v>17.91870633582614</v>
      </c>
      <c r="U55" s="35">
        <f>STDEVA(Q55:Q62)</f>
        <v>12.177775526369491</v>
      </c>
      <c r="V55" s="35">
        <f>U55/SQRT(8)</f>
        <v>4.3054938272317225</v>
      </c>
    </row>
    <row r="56" spans="1:22">
      <c r="A56" s="35">
        <v>2</v>
      </c>
      <c r="B56" s="38">
        <v>856.4</v>
      </c>
      <c r="C56" s="38">
        <v>26.2</v>
      </c>
      <c r="D56" s="38">
        <v>13.9</v>
      </c>
      <c r="E56" s="38">
        <v>9.3000000000000007</v>
      </c>
      <c r="F56" s="38">
        <v>175.2</v>
      </c>
      <c r="G56" s="38">
        <v>177.1</v>
      </c>
      <c r="H56" s="39">
        <f t="shared" si="4"/>
        <v>16.466666666666669</v>
      </c>
      <c r="I56" s="39">
        <f t="shared" si="5"/>
        <v>176.14999999999998</v>
      </c>
      <c r="J56" s="35">
        <v>425</v>
      </c>
      <c r="K56" s="40">
        <v>500</v>
      </c>
      <c r="L56" s="35">
        <f t="shared" si="6"/>
        <v>1007.5294117647057</v>
      </c>
      <c r="M56" s="35">
        <f t="shared" si="7"/>
        <v>19.372549019607845</v>
      </c>
      <c r="N56" s="35">
        <f t="shared" si="8"/>
        <v>207.23529411764704</v>
      </c>
      <c r="O56" s="35">
        <f t="shared" si="0"/>
        <v>296975.86177285487</v>
      </c>
      <c r="P56" s="35">
        <f t="shared" si="1"/>
        <v>4660041.5365106622</v>
      </c>
      <c r="Q56" s="35">
        <f t="shared" si="2"/>
        <v>15.691650859068622</v>
      </c>
      <c r="R56" s="35">
        <f t="shared" si="3"/>
        <v>0.94008980846512868</v>
      </c>
      <c r="S56" s="35" t="s">
        <v>46</v>
      </c>
      <c r="T56" s="35">
        <f>AVERAGE(R55:R62)</f>
        <v>0.90916272713127255</v>
      </c>
      <c r="U56" s="35">
        <f>STDEVA(R55:R62)</f>
        <v>9.410711115371001E-2</v>
      </c>
      <c r="V56" s="35">
        <f>U56/SQRT(8)</f>
        <v>3.3271888227332264E-2</v>
      </c>
    </row>
    <row r="57" spans="1:22">
      <c r="A57" s="35">
        <v>3</v>
      </c>
      <c r="B57" s="38">
        <v>743.6</v>
      </c>
      <c r="C57" s="38">
        <v>14.9</v>
      </c>
      <c r="D57" s="38">
        <v>9.5</v>
      </c>
      <c r="E57" s="38">
        <v>6.8</v>
      </c>
      <c r="F57" s="38">
        <v>161.69999999999999</v>
      </c>
      <c r="G57" s="38">
        <v>175.9</v>
      </c>
      <c r="H57" s="39">
        <f t="shared" si="4"/>
        <v>10.4</v>
      </c>
      <c r="I57" s="39">
        <f t="shared" si="5"/>
        <v>168.8</v>
      </c>
      <c r="J57" s="35">
        <v>425</v>
      </c>
      <c r="K57" s="40">
        <v>500</v>
      </c>
      <c r="L57" s="35">
        <f t="shared" si="6"/>
        <v>874.82352941176475</v>
      </c>
      <c r="M57" s="35">
        <f t="shared" si="7"/>
        <v>12.23529411764706</v>
      </c>
      <c r="N57" s="35">
        <f t="shared" si="8"/>
        <v>198.58823529411765</v>
      </c>
      <c r="O57" s="35">
        <f t="shared" si="0"/>
        <v>102858.25777576452</v>
      </c>
      <c r="P57" s="35">
        <f t="shared" si="1"/>
        <v>4100711.0833516149</v>
      </c>
      <c r="Q57" s="35">
        <f t="shared" si="2"/>
        <v>39.867592277241791</v>
      </c>
      <c r="R57" s="35">
        <f t="shared" si="3"/>
        <v>0.97553073366260235</v>
      </c>
    </row>
    <row r="58" spans="1:22">
      <c r="A58" s="35">
        <v>4</v>
      </c>
      <c r="B58" s="38">
        <v>822.2</v>
      </c>
      <c r="C58" s="38">
        <v>26.1</v>
      </c>
      <c r="D58" s="38">
        <v>13.2</v>
      </c>
      <c r="E58" s="38">
        <v>6.5</v>
      </c>
      <c r="F58" s="38">
        <v>126.3</v>
      </c>
      <c r="G58" s="38">
        <v>139</v>
      </c>
      <c r="H58" s="39">
        <f t="shared" si="4"/>
        <v>15.266666666666666</v>
      </c>
      <c r="I58" s="39">
        <f t="shared" si="5"/>
        <v>132.65</v>
      </c>
      <c r="J58" s="35">
        <v>425</v>
      </c>
      <c r="K58" s="40">
        <v>500</v>
      </c>
      <c r="L58" s="35">
        <f t="shared" si="6"/>
        <v>967.2941176470589</v>
      </c>
      <c r="M58" s="35">
        <f t="shared" si="7"/>
        <v>17.96078431372549</v>
      </c>
      <c r="N58" s="35">
        <f t="shared" si="8"/>
        <v>156.05882352941177</v>
      </c>
      <c r="O58" s="35">
        <f t="shared" si="0"/>
        <v>245075.00672994208</v>
      </c>
      <c r="P58" s="35">
        <f t="shared" si="1"/>
        <v>1990048.258413964</v>
      </c>
      <c r="Q58" s="35">
        <f t="shared" si="2"/>
        <v>8.1201599664011326</v>
      </c>
      <c r="R58" s="35">
        <f t="shared" si="3"/>
        <v>0.89035280042411291</v>
      </c>
    </row>
    <row r="59" spans="1:22">
      <c r="A59" s="35">
        <v>5</v>
      </c>
      <c r="B59" s="38">
        <v>604.1</v>
      </c>
      <c r="C59" s="38">
        <v>19.8</v>
      </c>
      <c r="D59" s="38">
        <v>12.2</v>
      </c>
      <c r="E59" s="38">
        <v>8</v>
      </c>
      <c r="F59" s="38">
        <v>127.5</v>
      </c>
      <c r="G59" s="38">
        <v>151.5</v>
      </c>
      <c r="H59" s="39">
        <f t="shared" si="4"/>
        <v>13.333333333333334</v>
      </c>
      <c r="I59" s="39">
        <f t="shared" si="5"/>
        <v>139.5</v>
      </c>
      <c r="J59" s="35">
        <v>425</v>
      </c>
      <c r="K59" s="40">
        <v>500</v>
      </c>
      <c r="L59" s="35">
        <f t="shared" si="6"/>
        <v>710.70588235294122</v>
      </c>
      <c r="M59" s="35">
        <f t="shared" si="7"/>
        <v>15.686274509803921</v>
      </c>
      <c r="N59" s="35">
        <f t="shared" si="8"/>
        <v>164.11764705882354</v>
      </c>
      <c r="O59" s="35">
        <f t="shared" si="0"/>
        <v>137347.07443986478</v>
      </c>
      <c r="P59" s="35">
        <f t="shared" si="1"/>
        <v>2314538.813206974</v>
      </c>
      <c r="Q59" s="35">
        <f t="shared" si="2"/>
        <v>16.851751831236548</v>
      </c>
      <c r="R59" s="35">
        <f t="shared" si="3"/>
        <v>0.94398308863726055</v>
      </c>
    </row>
    <row r="60" spans="1:22">
      <c r="A60" s="35">
        <v>6</v>
      </c>
      <c r="B60" s="38">
        <v>330.6</v>
      </c>
      <c r="C60" s="38">
        <v>11.5</v>
      </c>
      <c r="D60" s="38">
        <v>6.4</v>
      </c>
      <c r="E60" s="38">
        <v>5</v>
      </c>
      <c r="F60" s="38">
        <v>76.3</v>
      </c>
      <c r="G60" s="38">
        <v>84.4</v>
      </c>
      <c r="H60" s="39">
        <f t="shared" si="4"/>
        <v>7.6333333333333329</v>
      </c>
      <c r="I60" s="39">
        <f t="shared" si="5"/>
        <v>80.349999999999994</v>
      </c>
      <c r="J60" s="35">
        <v>425</v>
      </c>
      <c r="K60" s="40">
        <v>500</v>
      </c>
      <c r="L60" s="35">
        <f t="shared" si="6"/>
        <v>388.94117647058823</v>
      </c>
      <c r="M60" s="35">
        <f t="shared" si="7"/>
        <v>8.9803921568627452</v>
      </c>
      <c r="N60" s="35">
        <f t="shared" si="8"/>
        <v>94.52941176470587</v>
      </c>
      <c r="O60" s="35">
        <f t="shared" si="0"/>
        <v>24635.671741948081</v>
      </c>
      <c r="P60" s="35">
        <f t="shared" si="1"/>
        <v>442282.22777390527</v>
      </c>
      <c r="Q60" s="35">
        <f t="shared" si="2"/>
        <v>17.952919344221279</v>
      </c>
      <c r="R60" s="35">
        <f t="shared" si="3"/>
        <v>0.94723767975592121</v>
      </c>
    </row>
    <row r="61" spans="1:22">
      <c r="A61" s="35">
        <v>7</v>
      </c>
      <c r="B61" s="38">
        <v>586.4</v>
      </c>
      <c r="C61" s="38">
        <v>20.6</v>
      </c>
      <c r="D61" s="38">
        <v>10.8</v>
      </c>
      <c r="E61" s="38">
        <v>4.9000000000000004</v>
      </c>
      <c r="F61" s="38">
        <v>65.7</v>
      </c>
      <c r="G61" s="38">
        <v>65.3</v>
      </c>
      <c r="H61" s="39">
        <f t="shared" si="4"/>
        <v>12.100000000000001</v>
      </c>
      <c r="I61" s="39">
        <f t="shared" si="5"/>
        <v>65.5</v>
      </c>
      <c r="J61" s="35">
        <v>425</v>
      </c>
      <c r="K61" s="40">
        <v>500</v>
      </c>
      <c r="L61" s="35">
        <f t="shared" si="6"/>
        <v>689.88235294117635</v>
      </c>
      <c r="M61" s="35">
        <f t="shared" si="7"/>
        <v>14.235294117647062</v>
      </c>
      <c r="N61" s="35">
        <f t="shared" si="8"/>
        <v>77.058823529411768</v>
      </c>
      <c r="O61" s="35">
        <f t="shared" si="0"/>
        <v>109798.85379753499</v>
      </c>
      <c r="P61" s="35">
        <f t="shared" si="1"/>
        <v>239588.37676237643</v>
      </c>
      <c r="Q61" s="35">
        <f t="shared" si="2"/>
        <v>2.1820662828062716</v>
      </c>
      <c r="R61" s="35">
        <f t="shared" si="3"/>
        <v>0.68573879010524641</v>
      </c>
    </row>
    <row r="62" spans="1:22">
      <c r="A62" s="35">
        <v>8</v>
      </c>
      <c r="B62" s="38">
        <v>706</v>
      </c>
      <c r="C62" s="38">
        <v>8.9</v>
      </c>
      <c r="D62" s="38">
        <v>9.5</v>
      </c>
      <c r="E62" s="38">
        <v>15.9</v>
      </c>
      <c r="F62" s="38">
        <v>152.4</v>
      </c>
      <c r="G62" s="38">
        <v>172.3</v>
      </c>
      <c r="H62" s="39">
        <f t="shared" si="4"/>
        <v>11.433333333333332</v>
      </c>
      <c r="I62" s="39">
        <f t="shared" si="5"/>
        <v>162.35000000000002</v>
      </c>
      <c r="J62" s="35">
        <v>425</v>
      </c>
      <c r="K62" s="40">
        <v>500</v>
      </c>
      <c r="L62" s="35">
        <f t="shared" si="6"/>
        <v>830.58823529411768</v>
      </c>
      <c r="M62" s="35">
        <f t="shared" si="7"/>
        <v>13.450980392156861</v>
      </c>
      <c r="N62" s="35">
        <f t="shared" si="8"/>
        <v>191.00000000000003</v>
      </c>
      <c r="O62" s="35">
        <f t="shared" si="0"/>
        <v>118027.58906128546</v>
      </c>
      <c r="P62" s="35">
        <f t="shared" si="1"/>
        <v>3648368.7241268959</v>
      </c>
      <c r="Q62" s="35">
        <f t="shared" si="2"/>
        <v>30.911151817499992</v>
      </c>
      <c r="R62" s="35">
        <f t="shared" si="3"/>
        <v>0.96866299262029143</v>
      </c>
    </row>
    <row r="63" spans="1:22">
      <c r="A63" s="40"/>
      <c r="B63" s="38"/>
      <c r="C63" s="38"/>
      <c r="D63" s="38"/>
      <c r="E63" s="38"/>
      <c r="F63" s="38"/>
      <c r="G63" s="38"/>
      <c r="H63" s="39"/>
      <c r="I63" s="39"/>
    </row>
    <row r="64" spans="1:22">
      <c r="A64" s="40"/>
      <c r="B64" s="38"/>
      <c r="C64" s="38"/>
      <c r="D64" s="38"/>
      <c r="E64" s="38"/>
      <c r="F64" s="38"/>
      <c r="G64" s="38"/>
      <c r="H64" s="39"/>
      <c r="I64" s="39"/>
    </row>
    <row r="65" spans="1:22">
      <c r="A65" s="35" t="s">
        <v>73</v>
      </c>
      <c r="B65" s="37"/>
      <c r="C65" s="37"/>
      <c r="D65" s="37"/>
      <c r="E65" s="37"/>
      <c r="F65" s="37"/>
      <c r="G65" s="37"/>
      <c r="H65" s="39"/>
      <c r="I65" s="39"/>
    </row>
    <row r="66" spans="1:22">
      <c r="A66" s="35">
        <v>1</v>
      </c>
      <c r="B66" s="38">
        <v>1173.5999999999999</v>
      </c>
      <c r="C66" s="38">
        <v>29.6</v>
      </c>
      <c r="D66" s="38">
        <v>10.7</v>
      </c>
      <c r="E66" s="38">
        <v>10.4</v>
      </c>
      <c r="F66" s="38">
        <v>270.60000000000002</v>
      </c>
      <c r="G66" s="38">
        <v>287.7</v>
      </c>
      <c r="H66" s="39">
        <f t="shared" si="4"/>
        <v>16.899999999999999</v>
      </c>
      <c r="I66" s="39">
        <f>AVERAGE(F66:G66)</f>
        <v>279.14999999999998</v>
      </c>
      <c r="J66" s="35">
        <v>1356.3</v>
      </c>
      <c r="K66" s="40">
        <v>500</v>
      </c>
      <c r="L66" s="35">
        <f t="shared" si="6"/>
        <v>432.64764432647638</v>
      </c>
      <c r="M66" s="35">
        <f t="shared" si="7"/>
        <v>6.2301850623018504</v>
      </c>
      <c r="N66" s="35">
        <f>(I66/J66)*K66</f>
        <v>102.90864852908648</v>
      </c>
      <c r="O66" s="35">
        <f t="shared" si="0"/>
        <v>13189.43279030074</v>
      </c>
      <c r="P66" s="35">
        <f>(N66/2)^3*PI()*(4/3)</f>
        <v>570629.53529967391</v>
      </c>
      <c r="Q66" s="35">
        <f>P66/O66</f>
        <v>43.264145196547354</v>
      </c>
      <c r="R66" s="35">
        <f t="shared" si="3"/>
        <v>0.97740835171311524</v>
      </c>
      <c r="S66" s="35" t="s">
        <v>67</v>
      </c>
      <c r="T66" s="35">
        <f>AVERAGE(Q66:Q73)</f>
        <v>7.5074906044536727</v>
      </c>
      <c r="U66" s="35">
        <f>STDEVA(Q66:Q73)</f>
        <v>15.793647221730835</v>
      </c>
      <c r="V66" s="35">
        <f>U66/SQRT(8)</f>
        <v>5.5838975250769742</v>
      </c>
    </row>
    <row r="67" spans="1:22">
      <c r="A67" s="35">
        <v>2</v>
      </c>
      <c r="B67" s="38">
        <v>1070.5999999999999</v>
      </c>
      <c r="C67" s="38">
        <v>34.200000000000003</v>
      </c>
      <c r="D67" s="38">
        <v>15</v>
      </c>
      <c r="E67" s="38">
        <v>6.4</v>
      </c>
      <c r="F67" s="38">
        <v>112.7</v>
      </c>
      <c r="G67" s="38">
        <v>124.9</v>
      </c>
      <c r="H67" s="39">
        <f t="shared" si="4"/>
        <v>18.533333333333335</v>
      </c>
      <c r="I67" s="39">
        <f t="shared" si="5"/>
        <v>118.80000000000001</v>
      </c>
      <c r="J67" s="35">
        <v>1356.3</v>
      </c>
      <c r="K67" s="40">
        <v>500</v>
      </c>
      <c r="L67" s="35">
        <f t="shared" si="6"/>
        <v>394.67669394676693</v>
      </c>
      <c r="M67" s="35">
        <f t="shared" si="7"/>
        <v>6.8323134016564682</v>
      </c>
      <c r="N67" s="35">
        <f t="shared" si="8"/>
        <v>43.795620437956217</v>
      </c>
      <c r="O67" s="35">
        <f t="shared" si="0"/>
        <v>14469.946382971217</v>
      </c>
      <c r="P67" s="35">
        <f t="shared" si="1"/>
        <v>43983.589779090085</v>
      </c>
      <c r="Q67" s="35">
        <f t="shared" si="2"/>
        <v>3.0396511925470331</v>
      </c>
      <c r="R67" s="35">
        <f t="shared" si="3"/>
        <v>0.75245387476895198</v>
      </c>
      <c r="S67" s="35" t="s">
        <v>46</v>
      </c>
      <c r="T67" s="35">
        <f>AVERAGE(R66:R73)</f>
        <v>0.61783809836549242</v>
      </c>
      <c r="U67" s="35">
        <f>STDEVA(R66:R73)</f>
        <v>0.21268177368339186</v>
      </c>
      <c r="V67" s="35">
        <f>U67/SQRT(8)</f>
        <v>7.5194362203154494E-2</v>
      </c>
    </row>
    <row r="68" spans="1:22">
      <c r="A68" s="35">
        <v>3</v>
      </c>
      <c r="B68" s="38">
        <v>831.1</v>
      </c>
      <c r="C68" s="38">
        <v>29.8</v>
      </c>
      <c r="D68" s="38">
        <v>12.9</v>
      </c>
      <c r="E68" s="38">
        <v>6.3</v>
      </c>
      <c r="F68" s="38">
        <v>58.8</v>
      </c>
      <c r="G68" s="38">
        <v>71.8</v>
      </c>
      <c r="H68" s="39">
        <f t="shared" si="4"/>
        <v>16.333333333333332</v>
      </c>
      <c r="I68" s="39">
        <f t="shared" si="5"/>
        <v>65.3</v>
      </c>
      <c r="J68" s="35">
        <v>1356.3</v>
      </c>
      <c r="K68" s="40">
        <v>500</v>
      </c>
      <c r="L68" s="35">
        <f t="shared" si="6"/>
        <v>306.38501806385023</v>
      </c>
      <c r="M68" s="35">
        <f t="shared" si="7"/>
        <v>6.0212833935461667</v>
      </c>
      <c r="N68" s="35">
        <f t="shared" si="8"/>
        <v>24.072845240728455</v>
      </c>
      <c r="O68" s="35">
        <f t="shared" ref="O68:O82" si="9">(M68/2)^2*L68*PI()</f>
        <v>8724.3994567874161</v>
      </c>
      <c r="P68" s="35">
        <f t="shared" ref="P68:P82" si="10">(N68/2)^3*PI()*(4/3)</f>
        <v>7304.3385449899943</v>
      </c>
      <c r="Q68" s="35">
        <f t="shared" ref="Q68:Q82" si="11">P68/O68</f>
        <v>0.83723109896204473</v>
      </c>
      <c r="R68" s="35">
        <f t="shared" ref="R68:R82" si="12">P68/(P68+O68)</f>
        <v>0.45570266007093158</v>
      </c>
    </row>
    <row r="69" spans="1:22">
      <c r="A69" s="35">
        <v>4</v>
      </c>
      <c r="B69" s="38">
        <v>1632.1</v>
      </c>
      <c r="C69" s="38">
        <v>39.299999999999997</v>
      </c>
      <c r="D69" s="38">
        <v>13</v>
      </c>
      <c r="E69" s="38">
        <v>7.2</v>
      </c>
      <c r="F69" s="38">
        <v>83.7</v>
      </c>
      <c r="G69" s="38">
        <v>102.1</v>
      </c>
      <c r="H69" s="39">
        <f t="shared" ref="H69:H82" si="13">AVERAGE(C69:E69)</f>
        <v>19.833333333333332</v>
      </c>
      <c r="I69" s="39">
        <f t="shared" ref="I69:I82" si="14">AVERAGE(F69:G69)</f>
        <v>92.9</v>
      </c>
      <c r="J69" s="35">
        <v>1356.3</v>
      </c>
      <c r="K69" s="40">
        <v>500</v>
      </c>
      <c r="L69" s="35">
        <f t="shared" ref="L69:L82" si="15">(B69/J69)*K69</f>
        <v>601.67367101673676</v>
      </c>
      <c r="M69" s="35">
        <f t="shared" ref="M69:M82" si="16">(H69/J69)*K69</f>
        <v>7.311558406448917</v>
      </c>
      <c r="N69" s="35">
        <f t="shared" ref="N69:N82" si="17">(I69/J69)*K69</f>
        <v>34.247585342475858</v>
      </c>
      <c r="O69" s="35">
        <f t="shared" si="9"/>
        <v>25262.178291735148</v>
      </c>
      <c r="P69" s="35">
        <f t="shared" si="10"/>
        <v>21032.383501648455</v>
      </c>
      <c r="Q69" s="35">
        <f t="shared" si="11"/>
        <v>0.83256413040713417</v>
      </c>
      <c r="R69" s="35">
        <f t="shared" si="12"/>
        <v>0.4543165047229023</v>
      </c>
    </row>
    <row r="70" spans="1:22">
      <c r="A70" s="35">
        <v>5</v>
      </c>
      <c r="B70" s="38">
        <v>1522.1</v>
      </c>
      <c r="C70" s="38">
        <v>53.1</v>
      </c>
      <c r="D70" s="38">
        <v>12.7</v>
      </c>
      <c r="E70" s="38">
        <v>8.6999999999999993</v>
      </c>
      <c r="F70" s="38">
        <v>147.6</v>
      </c>
      <c r="G70" s="38">
        <v>155.1</v>
      </c>
      <c r="H70" s="39">
        <f t="shared" si="13"/>
        <v>24.833333333333332</v>
      </c>
      <c r="I70" s="39">
        <f t="shared" si="14"/>
        <v>151.35</v>
      </c>
      <c r="J70" s="35">
        <v>1356.3</v>
      </c>
      <c r="K70" s="40">
        <v>500</v>
      </c>
      <c r="L70" s="35">
        <f t="shared" si="15"/>
        <v>561.12217061122169</v>
      </c>
      <c r="M70" s="35">
        <f t="shared" si="16"/>
        <v>9.1548084248814163</v>
      </c>
      <c r="N70" s="35">
        <f t="shared" si="17"/>
        <v>55.79517805795178</v>
      </c>
      <c r="O70" s="35">
        <f t="shared" si="9"/>
        <v>36935.657221610862</v>
      </c>
      <c r="P70" s="35">
        <f t="shared" si="10"/>
        <v>90947.051943441591</v>
      </c>
      <c r="Q70" s="35">
        <f t="shared" si="11"/>
        <v>2.4623103738960666</v>
      </c>
      <c r="R70" s="35">
        <f t="shared" si="12"/>
        <v>0.71117551807617974</v>
      </c>
    </row>
    <row r="71" spans="1:22">
      <c r="A71" s="35">
        <v>6</v>
      </c>
      <c r="B71" s="38">
        <v>1099.8</v>
      </c>
      <c r="C71" s="38">
        <v>36</v>
      </c>
      <c r="D71" s="38">
        <v>12</v>
      </c>
      <c r="E71" s="38">
        <v>6.2</v>
      </c>
      <c r="F71" s="38">
        <v>59.5</v>
      </c>
      <c r="G71" s="38">
        <v>76.5</v>
      </c>
      <c r="H71" s="39">
        <f t="shared" si="13"/>
        <v>18.066666666666666</v>
      </c>
      <c r="I71" s="39">
        <f t="shared" si="14"/>
        <v>68</v>
      </c>
      <c r="J71" s="35">
        <v>1356.3</v>
      </c>
      <c r="K71" s="40">
        <v>500</v>
      </c>
      <c r="L71" s="35">
        <f t="shared" si="15"/>
        <v>405.4412740544127</v>
      </c>
      <c r="M71" s="35">
        <f t="shared" si="16"/>
        <v>6.6602767332694341</v>
      </c>
      <c r="N71" s="35">
        <f t="shared" si="17"/>
        <v>25.068200250682001</v>
      </c>
      <c r="O71" s="35">
        <f t="shared" si="9"/>
        <v>14125.453118963555</v>
      </c>
      <c r="P71" s="35">
        <f t="shared" si="10"/>
        <v>8248.3691294649561</v>
      </c>
      <c r="Q71" s="35">
        <f t="shared" si="11"/>
        <v>0.58393660436927453</v>
      </c>
      <c r="R71" s="35">
        <f t="shared" si="12"/>
        <v>0.36866160094948924</v>
      </c>
    </row>
    <row r="72" spans="1:22">
      <c r="A72" s="35">
        <v>7</v>
      </c>
      <c r="B72" s="38">
        <v>1376.4</v>
      </c>
      <c r="C72" s="38">
        <v>46.9</v>
      </c>
      <c r="D72" s="38">
        <v>12.3</v>
      </c>
      <c r="E72" s="38">
        <v>6.7</v>
      </c>
      <c r="F72" s="38">
        <v>108.7</v>
      </c>
      <c r="G72" s="38">
        <v>121.6</v>
      </c>
      <c r="H72" s="39">
        <f t="shared" si="13"/>
        <v>21.966666666666669</v>
      </c>
      <c r="I72" s="39">
        <f t="shared" si="14"/>
        <v>115.15</v>
      </c>
      <c r="J72" s="35">
        <v>1356.3</v>
      </c>
      <c r="K72" s="40">
        <v>500</v>
      </c>
      <c r="L72" s="35">
        <f t="shared" si="15"/>
        <v>507.40986507409866</v>
      </c>
      <c r="M72" s="35">
        <f t="shared" si="16"/>
        <v>8.098011747646785</v>
      </c>
      <c r="N72" s="35">
        <f t="shared" si="17"/>
        <v>42.450047924500481</v>
      </c>
      <c r="O72" s="35">
        <f t="shared" si="9"/>
        <v>26133.982311077809</v>
      </c>
      <c r="P72" s="35">
        <f t="shared" si="10"/>
        <v>40052.827200667743</v>
      </c>
      <c r="Q72" s="35">
        <f t="shared" si="11"/>
        <v>1.5325956344467999</v>
      </c>
      <c r="R72" s="35">
        <f t="shared" si="12"/>
        <v>0.60514817825687672</v>
      </c>
    </row>
    <row r="73" spans="1:22">
      <c r="A73" s="40"/>
      <c r="B73" s="38"/>
      <c r="C73" s="38"/>
      <c r="D73" s="38"/>
      <c r="E73" s="38"/>
      <c r="F73" s="38"/>
      <c r="G73" s="38"/>
      <c r="H73" s="39"/>
      <c r="I73" s="39"/>
    </row>
    <row r="74" spans="1:22">
      <c r="A74" s="35" t="s">
        <v>74</v>
      </c>
      <c r="B74" s="37"/>
      <c r="C74" s="37"/>
      <c r="D74" s="37"/>
      <c r="E74" s="37"/>
      <c r="F74" s="37"/>
      <c r="G74" s="37"/>
      <c r="H74" s="39"/>
      <c r="I74" s="39"/>
    </row>
    <row r="75" spans="1:22">
      <c r="A75" s="35">
        <v>1</v>
      </c>
      <c r="B75" s="38">
        <v>1382.1</v>
      </c>
      <c r="C75" s="38">
        <v>35.5</v>
      </c>
      <c r="D75" s="38">
        <v>6.8</v>
      </c>
      <c r="E75" s="38">
        <v>13.6</v>
      </c>
      <c r="F75" s="38">
        <v>158.1</v>
      </c>
      <c r="G75" s="38">
        <v>173.2</v>
      </c>
      <c r="H75" s="39">
        <f t="shared" si="13"/>
        <v>18.633333333333333</v>
      </c>
      <c r="I75" s="39">
        <f t="shared" si="14"/>
        <v>165.64999999999998</v>
      </c>
      <c r="J75" s="35">
        <v>531.9</v>
      </c>
      <c r="K75" s="40">
        <v>500</v>
      </c>
      <c r="L75" s="35">
        <f t="shared" si="15"/>
        <v>1299.2103778905807</v>
      </c>
      <c r="M75" s="35">
        <f t="shared" si="16"/>
        <v>17.515823776399074</v>
      </c>
      <c r="N75" s="35">
        <f t="shared" si="17"/>
        <v>155.71536003008083</v>
      </c>
      <c r="O75" s="35">
        <f t="shared" si="9"/>
        <v>313062.10186213133</v>
      </c>
      <c r="P75" s="35">
        <f t="shared" si="10"/>
        <v>1976937.7071507911</v>
      </c>
      <c r="Q75" s="35">
        <f t="shared" si="11"/>
        <v>6.3148419926644781</v>
      </c>
      <c r="R75" s="35">
        <f t="shared" si="12"/>
        <v>0.86329164717394757</v>
      </c>
      <c r="S75" s="35" t="s">
        <v>67</v>
      </c>
      <c r="T75" s="35">
        <f>AVERAGE(Q75:Q82)</f>
        <v>3.3578801238528415</v>
      </c>
      <c r="U75" s="35">
        <f>STDEVA(Q75:Q82)</f>
        <v>1.7620230177111056</v>
      </c>
      <c r="V75" s="35">
        <f>U75/SQRT(8)</f>
        <v>0.62296921221515345</v>
      </c>
    </row>
    <row r="76" spans="1:22">
      <c r="A76" s="35">
        <v>2</v>
      </c>
      <c r="B76" s="38">
        <v>1333.9</v>
      </c>
      <c r="C76" s="38">
        <v>36.9</v>
      </c>
      <c r="D76" s="38">
        <v>13.6</v>
      </c>
      <c r="E76" s="38">
        <v>5.7</v>
      </c>
      <c r="F76" s="38">
        <v>109.9</v>
      </c>
      <c r="G76" s="38">
        <v>117.1</v>
      </c>
      <c r="H76" s="39">
        <f t="shared" si="13"/>
        <v>18.733333333333334</v>
      </c>
      <c r="I76" s="39">
        <f t="shared" si="14"/>
        <v>113.5</v>
      </c>
      <c r="J76" s="35">
        <v>531.9</v>
      </c>
      <c r="K76" s="40">
        <v>500</v>
      </c>
      <c r="L76" s="35">
        <f t="shared" si="15"/>
        <v>1253.9011092310586</v>
      </c>
      <c r="M76" s="35">
        <f t="shared" si="16"/>
        <v>17.60982640847277</v>
      </c>
      <c r="N76" s="35">
        <f t="shared" si="17"/>
        <v>106.69298740364731</v>
      </c>
      <c r="O76" s="35">
        <f t="shared" si="9"/>
        <v>305395.98114405508</v>
      </c>
      <c r="P76" s="35">
        <f t="shared" si="10"/>
        <v>635925.51291643013</v>
      </c>
      <c r="Q76" s="35">
        <f t="shared" si="11"/>
        <v>2.0822982363231048</v>
      </c>
      <c r="R76" s="35">
        <f t="shared" si="12"/>
        <v>0.67556676112143299</v>
      </c>
      <c r="S76" s="35" t="s">
        <v>46</v>
      </c>
      <c r="T76" s="35">
        <f>AVERAGE(R75:R82)</f>
        <v>0.74280534379491159</v>
      </c>
      <c r="U76" s="35">
        <f>STDEVA(R75:R82)</f>
        <v>8.0120424928333892E-2</v>
      </c>
      <c r="V76" s="35">
        <f>U76/SQRT(8)</f>
        <v>2.83268478891863E-2</v>
      </c>
    </row>
    <row r="77" spans="1:22">
      <c r="A77" s="35">
        <v>3</v>
      </c>
      <c r="B77" s="38">
        <v>1530</v>
      </c>
      <c r="C77" s="38">
        <v>36</v>
      </c>
      <c r="D77" s="38">
        <v>18.100000000000001</v>
      </c>
      <c r="E77" s="38">
        <v>10</v>
      </c>
      <c r="F77" s="38">
        <v>131.30000000000001</v>
      </c>
      <c r="G77" s="38">
        <v>156.30000000000001</v>
      </c>
      <c r="H77" s="39">
        <f t="shared" si="13"/>
        <v>21.366666666666664</v>
      </c>
      <c r="I77" s="39">
        <f t="shared" si="14"/>
        <v>143.80000000000001</v>
      </c>
      <c r="J77" s="35">
        <v>531.9</v>
      </c>
      <c r="K77" s="40">
        <v>500</v>
      </c>
      <c r="L77" s="35">
        <f t="shared" si="15"/>
        <v>1438.2402707275805</v>
      </c>
      <c r="M77" s="35">
        <f t="shared" si="16"/>
        <v>20.085229053080152</v>
      </c>
      <c r="N77" s="35">
        <f t="shared" si="17"/>
        <v>135.17578492197782</v>
      </c>
      <c r="O77" s="35">
        <f t="shared" si="9"/>
        <v>455695.67196551152</v>
      </c>
      <c r="P77" s="35">
        <f t="shared" si="10"/>
        <v>1293288.2221006467</v>
      </c>
      <c r="Q77" s="35">
        <f t="shared" si="11"/>
        <v>2.8380524583927293</v>
      </c>
      <c r="R77" s="35">
        <f t="shared" si="12"/>
        <v>0.73945119019588068</v>
      </c>
    </row>
    <row r="78" spans="1:22">
      <c r="A78" s="35">
        <v>4</v>
      </c>
      <c r="B78" s="38">
        <v>1340.2</v>
      </c>
      <c r="C78" s="38">
        <v>33.299999999999997</v>
      </c>
      <c r="D78" s="38">
        <v>17</v>
      </c>
      <c r="E78" s="38">
        <v>6.4</v>
      </c>
      <c r="F78" s="38">
        <v>115.8</v>
      </c>
      <c r="G78" s="38">
        <v>123</v>
      </c>
      <c r="H78" s="39">
        <f t="shared" si="13"/>
        <v>18.899999999999999</v>
      </c>
      <c r="I78" s="39">
        <f t="shared" si="14"/>
        <v>119.4</v>
      </c>
      <c r="J78" s="35">
        <v>531.9</v>
      </c>
      <c r="K78" s="40">
        <v>500</v>
      </c>
      <c r="L78" s="35">
        <f t="shared" si="15"/>
        <v>1259.8232750517016</v>
      </c>
      <c r="M78" s="35">
        <f t="shared" si="16"/>
        <v>17.766497461928932</v>
      </c>
      <c r="N78" s="35">
        <f t="shared" si="17"/>
        <v>112.2391426959955</v>
      </c>
      <c r="O78" s="35">
        <f t="shared" si="9"/>
        <v>312322.40868817322</v>
      </c>
      <c r="P78" s="35">
        <f t="shared" si="10"/>
        <v>740340.73323160037</v>
      </c>
      <c r="Q78" s="35">
        <f t="shared" si="11"/>
        <v>2.370437447447987</v>
      </c>
      <c r="R78" s="35">
        <f t="shared" si="12"/>
        <v>0.70330260816524703</v>
      </c>
    </row>
    <row r="79" spans="1:22">
      <c r="A79" s="35">
        <v>5</v>
      </c>
      <c r="B79" s="38">
        <v>1272.5</v>
      </c>
      <c r="C79" s="38">
        <v>37.9</v>
      </c>
      <c r="D79" s="38">
        <v>15.5</v>
      </c>
      <c r="E79" s="38">
        <v>8.6999999999999993</v>
      </c>
      <c r="F79" s="38">
        <v>106.6</v>
      </c>
      <c r="G79" s="38">
        <v>124.5</v>
      </c>
      <c r="H79" s="39">
        <f t="shared" si="13"/>
        <v>20.7</v>
      </c>
      <c r="I79" s="39">
        <f t="shared" si="14"/>
        <v>115.55</v>
      </c>
      <c r="J79" s="35">
        <v>531.9</v>
      </c>
      <c r="K79" s="40">
        <v>500</v>
      </c>
      <c r="L79" s="35">
        <f t="shared" si="15"/>
        <v>1196.183493137808</v>
      </c>
      <c r="M79" s="35">
        <f t="shared" si="16"/>
        <v>19.458544839255499</v>
      </c>
      <c r="N79" s="35">
        <f t="shared" si="17"/>
        <v>108.62004136115812</v>
      </c>
      <c r="O79" s="35">
        <f t="shared" si="9"/>
        <v>355720.09967454267</v>
      </c>
      <c r="P79" s="35">
        <f t="shared" si="10"/>
        <v>671009.26043455617</v>
      </c>
      <c r="Q79" s="35">
        <f t="shared" si="11"/>
        <v>1.8863405836456235</v>
      </c>
      <c r="R79" s="35">
        <f t="shared" si="12"/>
        <v>0.6535405399951314</v>
      </c>
    </row>
    <row r="80" spans="1:22">
      <c r="A80" s="35">
        <v>6</v>
      </c>
      <c r="B80" s="38">
        <v>1559.2</v>
      </c>
      <c r="C80" s="38">
        <v>45.6</v>
      </c>
      <c r="D80" s="38">
        <v>20.7</v>
      </c>
      <c r="E80" s="38">
        <v>8</v>
      </c>
      <c r="F80" s="38">
        <v>139.30000000000001</v>
      </c>
      <c r="G80" s="38">
        <v>153.69999999999999</v>
      </c>
      <c r="H80" s="39">
        <f t="shared" si="13"/>
        <v>24.766666666666666</v>
      </c>
      <c r="I80" s="39">
        <f t="shared" si="14"/>
        <v>146.5</v>
      </c>
      <c r="J80" s="35">
        <v>531.9</v>
      </c>
      <c r="K80" s="40">
        <v>500</v>
      </c>
      <c r="L80" s="35">
        <f t="shared" si="15"/>
        <v>1465.6890392931004</v>
      </c>
      <c r="M80" s="35">
        <f t="shared" si="16"/>
        <v>23.281318543585886</v>
      </c>
      <c r="N80" s="35">
        <f t="shared" si="17"/>
        <v>137.71385598796766</v>
      </c>
      <c r="O80" s="35">
        <f t="shared" si="9"/>
        <v>623945.80277723342</v>
      </c>
      <c r="P80" s="35">
        <f t="shared" si="10"/>
        <v>1367513.2357358022</v>
      </c>
      <c r="Q80" s="35">
        <f t="shared" si="11"/>
        <v>2.1917179819928108</v>
      </c>
      <c r="R80" s="35">
        <f t="shared" si="12"/>
        <v>0.68668911049101189</v>
      </c>
    </row>
    <row r="81" spans="1:18" s="36" customFormat="1">
      <c r="A81" s="35">
        <v>7</v>
      </c>
      <c r="B81" s="38">
        <v>1495.2</v>
      </c>
      <c r="C81" s="38">
        <v>34</v>
      </c>
      <c r="D81" s="38">
        <v>16.600000000000001</v>
      </c>
      <c r="E81" s="38">
        <v>7.5</v>
      </c>
      <c r="F81" s="38">
        <v>157</v>
      </c>
      <c r="G81" s="38">
        <v>184.6</v>
      </c>
      <c r="H81" s="39">
        <f t="shared" si="13"/>
        <v>19.366666666666667</v>
      </c>
      <c r="I81" s="39">
        <f t="shared" si="14"/>
        <v>170.8</v>
      </c>
      <c r="J81" s="35">
        <v>531.9</v>
      </c>
      <c r="K81" s="40">
        <v>500</v>
      </c>
      <c r="L81" s="35">
        <f t="shared" si="15"/>
        <v>1405.5273547659335</v>
      </c>
      <c r="M81" s="35">
        <f t="shared" si="16"/>
        <v>18.205176411606192</v>
      </c>
      <c r="N81" s="35">
        <f t="shared" si="17"/>
        <v>160.55649558187631</v>
      </c>
      <c r="O81" s="35">
        <f t="shared" si="9"/>
        <v>365863.40095043054</v>
      </c>
      <c r="P81" s="35">
        <f t="shared" si="10"/>
        <v>2167116.5231301407</v>
      </c>
      <c r="Q81" s="35">
        <f t="shared" si="11"/>
        <v>5.9232940969237733</v>
      </c>
      <c r="R81" s="35">
        <f t="shared" si="12"/>
        <v>0.85556008657145888</v>
      </c>
    </row>
    <row r="82" spans="1:18" s="36" customFormat="1">
      <c r="A82" s="35">
        <v>8</v>
      </c>
      <c r="B82" s="38">
        <v>1536.1</v>
      </c>
      <c r="C82" s="38">
        <v>40.5</v>
      </c>
      <c r="D82" s="38">
        <v>19.100000000000001</v>
      </c>
      <c r="E82" s="38">
        <v>10.3</v>
      </c>
      <c r="F82" s="38">
        <v>146.4</v>
      </c>
      <c r="G82" s="38">
        <v>173</v>
      </c>
      <c r="H82" s="39">
        <f t="shared" si="13"/>
        <v>23.3</v>
      </c>
      <c r="I82" s="39">
        <f t="shared" si="14"/>
        <v>159.69999999999999</v>
      </c>
      <c r="J82" s="35">
        <v>531.9</v>
      </c>
      <c r="K82" s="40">
        <v>500</v>
      </c>
      <c r="L82" s="35">
        <f t="shared" si="15"/>
        <v>1443.9744312840758</v>
      </c>
      <c r="M82" s="35">
        <f t="shared" si="16"/>
        <v>21.902613273171649</v>
      </c>
      <c r="N82" s="35">
        <f t="shared" si="17"/>
        <v>150.12220342169579</v>
      </c>
      <c r="O82" s="35">
        <f t="shared" si="9"/>
        <v>544053.05662866321</v>
      </c>
      <c r="P82" s="35">
        <f t="shared" si="10"/>
        <v>1771468.4126976077</v>
      </c>
      <c r="Q82" s="35">
        <f t="shared" si="11"/>
        <v>3.2560581934322297</v>
      </c>
      <c r="R82" s="35">
        <f t="shared" si="12"/>
        <v>0.76504080664518215</v>
      </c>
    </row>
    <row r="83" spans="1:18" s="36" customFormat="1">
      <c r="A83" s="40"/>
      <c r="B83" s="38"/>
      <c r="C83" s="38"/>
      <c r="D83" s="38"/>
      <c r="E83" s="38"/>
      <c r="F83" s="38"/>
      <c r="G83" s="38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36" customFormat="1">
      <c r="A84" s="40"/>
      <c r="B84" s="38"/>
      <c r="C84" s="38"/>
      <c r="D84" s="38"/>
      <c r="E84" s="38"/>
      <c r="F84" s="38"/>
      <c r="G84" s="38"/>
      <c r="H84" s="40"/>
      <c r="I84" s="40"/>
      <c r="J84" s="35"/>
      <c r="K84" s="35"/>
      <c r="L84" s="40"/>
      <c r="M84" s="40"/>
      <c r="N84" s="40"/>
      <c r="O84" s="40"/>
      <c r="P84" s="40"/>
      <c r="Q84" s="40"/>
      <c r="R84" s="35"/>
    </row>
    <row r="85" spans="1:18" s="36" customFormat="1">
      <c r="A85" s="40"/>
      <c r="B85" s="38"/>
      <c r="C85" s="38"/>
      <c r="D85" s="38"/>
      <c r="E85" s="38"/>
      <c r="F85" s="38"/>
      <c r="G85" s="38"/>
      <c r="H85" s="40"/>
      <c r="I85" s="40"/>
      <c r="J85" s="35"/>
      <c r="K85" s="35"/>
      <c r="L85" s="40"/>
      <c r="M85" s="40"/>
      <c r="N85" s="40"/>
      <c r="O85" s="40"/>
      <c r="P85" s="40"/>
      <c r="Q85" s="40"/>
      <c r="R85" s="35"/>
    </row>
    <row r="86" spans="1:18" s="36" customFormat="1">
      <c r="A86" s="40"/>
      <c r="B86" s="38"/>
      <c r="C86" s="38"/>
      <c r="D86" s="38"/>
      <c r="E86" s="38"/>
      <c r="F86" s="38"/>
      <c r="G86" s="38"/>
      <c r="H86" s="40"/>
      <c r="I86" s="40"/>
      <c r="J86" s="35"/>
      <c r="K86" s="35"/>
      <c r="L86" s="40"/>
      <c r="M86" s="40"/>
      <c r="N86" s="40"/>
      <c r="O86" s="40"/>
      <c r="P86" s="40"/>
      <c r="Q86" s="40"/>
      <c r="R86" s="35"/>
    </row>
    <row r="87" spans="1:18" s="36" customFormat="1">
      <c r="A87" s="40"/>
      <c r="B87" s="38"/>
      <c r="C87" s="38"/>
      <c r="D87" s="38"/>
      <c r="E87" s="38"/>
      <c r="F87" s="38"/>
      <c r="G87" s="38"/>
      <c r="H87" s="40"/>
      <c r="I87" s="40"/>
      <c r="J87" s="35"/>
      <c r="K87" s="35"/>
      <c r="L87" s="40"/>
      <c r="M87" s="40"/>
      <c r="N87" s="40"/>
      <c r="O87" s="40"/>
      <c r="P87" s="40"/>
      <c r="Q87" s="40"/>
      <c r="R87" s="35"/>
    </row>
    <row r="88" spans="1:18" s="36" customFormat="1">
      <c r="A88" s="40"/>
      <c r="B88" s="38"/>
      <c r="C88" s="38"/>
      <c r="D88" s="38"/>
      <c r="E88" s="38"/>
      <c r="F88" s="38"/>
      <c r="G88" s="38"/>
      <c r="H88" s="40"/>
      <c r="I88" s="40"/>
      <c r="J88" s="35"/>
      <c r="K88" s="35"/>
      <c r="L88" s="40"/>
      <c r="M88" s="40"/>
      <c r="N88" s="40"/>
      <c r="O88" s="40"/>
      <c r="P88" s="40"/>
      <c r="Q88" s="40"/>
      <c r="R88" s="35"/>
    </row>
    <row r="89" spans="1:18" s="36" customFormat="1">
      <c r="A89" s="40"/>
      <c r="B89" s="38"/>
      <c r="C89" s="38"/>
      <c r="D89" s="38"/>
      <c r="E89" s="38"/>
      <c r="F89" s="38"/>
      <c r="G89" s="38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36" customFormat="1">
      <c r="A90" s="40"/>
      <c r="B90" s="38"/>
      <c r="C90" s="38"/>
      <c r="D90" s="38"/>
      <c r="E90" s="38"/>
      <c r="F90" s="38"/>
      <c r="G90" s="38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36" customFormat="1">
      <c r="A91" s="40"/>
      <c r="B91" s="38"/>
      <c r="C91" s="38"/>
      <c r="D91" s="38"/>
      <c r="E91" s="38"/>
      <c r="F91" s="38"/>
      <c r="G91" s="38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36" customFormat="1">
      <c r="A92" s="40"/>
      <c r="B92" s="38"/>
      <c r="C92" s="38"/>
      <c r="D92" s="38"/>
      <c r="E92" s="38"/>
      <c r="F92" s="38"/>
      <c r="G92" s="38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36" customFormat="1">
      <c r="A93" s="40"/>
      <c r="B93" s="38"/>
      <c r="C93" s="38"/>
      <c r="D93" s="38"/>
      <c r="E93" s="38"/>
      <c r="F93" s="38"/>
      <c r="G93" s="38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36" customFormat="1">
      <c r="A94" s="40"/>
      <c r="B94" s="38"/>
      <c r="C94" s="38"/>
      <c r="D94" s="38"/>
      <c r="E94" s="38"/>
      <c r="F94" s="38"/>
      <c r="G94" s="38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36" customFormat="1">
      <c r="A95" s="40"/>
      <c r="B95" s="38"/>
      <c r="C95" s="38"/>
      <c r="D95" s="38"/>
      <c r="E95" s="38"/>
      <c r="F95" s="38"/>
      <c r="G95" s="38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36" customFormat="1">
      <c r="A96" s="40"/>
      <c r="B96" s="38"/>
      <c r="C96" s="38"/>
      <c r="D96" s="38"/>
      <c r="E96" s="38"/>
      <c r="F96" s="38"/>
      <c r="G96" s="38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7" s="36" customFormat="1">
      <c r="A97" s="40"/>
      <c r="B97" s="38"/>
      <c r="C97" s="38"/>
      <c r="D97" s="38"/>
      <c r="E97" s="38"/>
      <c r="F97" s="38"/>
      <c r="G97" s="38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1"/>
  <sheetViews>
    <sheetView workbookViewId="0">
      <pane ySplit="2" topLeftCell="A3" activePane="bottomLeft" state="frozen"/>
      <selection pane="bottomLeft" activeCell="W27" sqref="W27"/>
    </sheetView>
  </sheetViews>
  <sheetFormatPr baseColWidth="10" defaultColWidth="7.5703125" defaultRowHeight="14" x14ac:dyDescent="0"/>
  <cols>
    <col min="1" max="1" width="6.85546875" style="35" customWidth="1"/>
    <col min="2" max="2" width="7.85546875" style="35" customWidth="1"/>
    <col min="3" max="9" width="7.85546875" style="35" hidden="1" customWidth="1"/>
    <col min="10" max="11" width="11" style="35" hidden="1" customWidth="1"/>
    <col min="12" max="12" width="9.7109375" style="35" customWidth="1"/>
    <col min="13" max="13" width="9.5703125" style="35" customWidth="1"/>
    <col min="14" max="14" width="12" style="35" customWidth="1"/>
    <col min="15" max="16" width="9.5703125" style="35" customWidth="1"/>
    <col min="17" max="17" width="12.28515625" style="35" customWidth="1"/>
    <col min="18" max="18" width="14.140625" style="35" customWidth="1"/>
    <col min="19" max="19" width="12.42578125" style="35" customWidth="1"/>
    <col min="20" max="22" width="7.5703125" style="35"/>
    <col min="23" max="16384" width="7.5703125" style="36"/>
  </cols>
  <sheetData>
    <row r="2" spans="1:22">
      <c r="A2" s="34" t="s">
        <v>45</v>
      </c>
      <c r="B2" s="34" t="s">
        <v>46</v>
      </c>
      <c r="C2" s="34" t="s">
        <v>47</v>
      </c>
      <c r="D2" s="34" t="s">
        <v>48</v>
      </c>
      <c r="E2" s="34" t="s">
        <v>49</v>
      </c>
      <c r="F2" s="34" t="s">
        <v>50</v>
      </c>
      <c r="G2" s="34" t="s">
        <v>51</v>
      </c>
      <c r="H2" s="34" t="s">
        <v>52</v>
      </c>
      <c r="I2" s="34" t="s">
        <v>53</v>
      </c>
      <c r="J2" s="34" t="s">
        <v>54</v>
      </c>
      <c r="K2" s="34" t="s">
        <v>55</v>
      </c>
      <c r="L2" s="34" t="s">
        <v>56</v>
      </c>
      <c r="M2" s="34" t="s">
        <v>57</v>
      </c>
      <c r="N2" s="34" t="s">
        <v>58</v>
      </c>
      <c r="O2" s="34" t="s">
        <v>59</v>
      </c>
      <c r="P2" s="34" t="s">
        <v>60</v>
      </c>
      <c r="Q2" s="34" t="s">
        <v>61</v>
      </c>
      <c r="R2" s="34" t="s">
        <v>62</v>
      </c>
      <c r="T2" s="34" t="s">
        <v>63</v>
      </c>
      <c r="U2" s="34" t="s">
        <v>64</v>
      </c>
      <c r="V2" s="34" t="s">
        <v>65</v>
      </c>
    </row>
    <row r="3" spans="1:22">
      <c r="A3" s="35" t="s">
        <v>75</v>
      </c>
      <c r="B3" s="37"/>
      <c r="C3" s="37"/>
      <c r="D3" s="37"/>
      <c r="E3" s="37"/>
      <c r="F3" s="37"/>
      <c r="G3" s="37"/>
    </row>
    <row r="4" spans="1:22">
      <c r="A4" s="35">
        <v>1</v>
      </c>
      <c r="B4" s="38">
        <v>632.20000000000005</v>
      </c>
      <c r="C4" s="38">
        <v>12.7</v>
      </c>
      <c r="D4" s="38">
        <v>9.1</v>
      </c>
      <c r="E4" s="38">
        <v>4.3</v>
      </c>
      <c r="F4" s="38">
        <v>86</v>
      </c>
      <c r="G4" s="38">
        <v>89</v>
      </c>
      <c r="H4" s="35">
        <f t="shared" ref="H4:H11" si="0">AVERAGE(C4:E4)</f>
        <v>8.6999999999999993</v>
      </c>
      <c r="I4" s="35">
        <f t="shared" ref="I4:I11" si="1">AVERAGE(F4:G4)</f>
        <v>87.5</v>
      </c>
      <c r="J4" s="35">
        <v>202.2</v>
      </c>
      <c r="K4" s="40">
        <v>500</v>
      </c>
      <c r="L4" s="35">
        <f>(B4/J4)*K4</f>
        <v>1563.303659742829</v>
      </c>
      <c r="M4" s="35">
        <f>(H4/J4)*K4</f>
        <v>21.513353115727003</v>
      </c>
      <c r="N4" s="35">
        <f>(I4/J4)*K4</f>
        <v>216.36993076162216</v>
      </c>
      <c r="O4" s="35">
        <f t="shared" ref="O4:O11" si="2">(M4/2)^2*L4*PI()</f>
        <v>568263.07536970777</v>
      </c>
      <c r="P4" s="35">
        <f t="shared" ref="P4:P11" si="3">(N4/2)^3*PI()*(4/3)</f>
        <v>5303826.8875404708</v>
      </c>
      <c r="Q4" s="35">
        <f t="shared" ref="Q4:Q11" si="4">P4/O4</f>
        <v>9.3334005277218477</v>
      </c>
      <c r="R4" s="35">
        <f t="shared" ref="R4:R11" si="5">P4/(P4+O4)</f>
        <v>0.90322643573940076</v>
      </c>
      <c r="S4" s="35" t="s">
        <v>76</v>
      </c>
      <c r="T4" s="35">
        <f>AVERAGE(Q4:Q11)</f>
        <v>10.9462475631109</v>
      </c>
      <c r="U4" s="35">
        <f>STDEVA(Q4:Q11)</f>
        <v>4.3646392501827664</v>
      </c>
      <c r="V4" s="35">
        <f>U4/SQRT(8)</f>
        <v>1.543133005618601</v>
      </c>
    </row>
    <row r="5" spans="1:22">
      <c r="A5" s="35">
        <v>2</v>
      </c>
      <c r="B5" s="38">
        <v>688.2</v>
      </c>
      <c r="C5" s="38">
        <v>12.2</v>
      </c>
      <c r="D5" s="38">
        <v>8</v>
      </c>
      <c r="E5" s="38">
        <v>5.8</v>
      </c>
      <c r="F5" s="38">
        <v>73.599999999999994</v>
      </c>
      <c r="G5" s="38">
        <v>85.8</v>
      </c>
      <c r="H5" s="35">
        <f t="shared" si="0"/>
        <v>8.6666666666666661</v>
      </c>
      <c r="I5" s="35">
        <f t="shared" si="1"/>
        <v>79.699999999999989</v>
      </c>
      <c r="J5" s="35">
        <v>202.2</v>
      </c>
      <c r="K5" s="40">
        <v>500</v>
      </c>
      <c r="L5" s="35">
        <f t="shared" ref="L5:L11" si="6">(B5/J5)*K5</f>
        <v>1701.7804154302673</v>
      </c>
      <c r="M5" s="35">
        <f t="shared" ref="M5:M11" si="7">(H5/J5)*K5</f>
        <v>21.430926475436859</v>
      </c>
      <c r="N5" s="35">
        <f t="shared" ref="N5:N11" si="8">(I5/J5)*K5</f>
        <v>197.08209693372896</v>
      </c>
      <c r="O5" s="35">
        <f t="shared" si="2"/>
        <v>613868.42479894101</v>
      </c>
      <c r="P5" s="35">
        <f t="shared" si="3"/>
        <v>4008114.7417464647</v>
      </c>
      <c r="Q5" s="35">
        <f t="shared" si="4"/>
        <v>6.5292733423440596</v>
      </c>
      <c r="R5" s="35">
        <f t="shared" si="5"/>
        <v>0.86718505830090187</v>
      </c>
      <c r="S5" s="35" t="s">
        <v>77</v>
      </c>
      <c r="T5" s="35">
        <f>AVERAGE(R4:R11)</f>
        <v>0.90555518753529896</v>
      </c>
      <c r="U5" s="35">
        <f>STDEVA(R4:R11)</f>
        <v>3.4857002470687168E-2</v>
      </c>
      <c r="V5" s="35">
        <f>U5/SQRT(8)</f>
        <v>1.2323811409429567E-2</v>
      </c>
    </row>
    <row r="6" spans="1:22">
      <c r="A6" s="35">
        <v>3</v>
      </c>
      <c r="B6" s="38">
        <v>343.1</v>
      </c>
      <c r="C6" s="38">
        <v>9</v>
      </c>
      <c r="D6" s="38">
        <v>6</v>
      </c>
      <c r="E6" s="38">
        <v>3.7</v>
      </c>
      <c r="F6" s="38">
        <v>62.9</v>
      </c>
      <c r="G6" s="38">
        <v>63.8</v>
      </c>
      <c r="H6" s="35">
        <f t="shared" si="0"/>
        <v>6.2333333333333334</v>
      </c>
      <c r="I6" s="35">
        <f t="shared" si="1"/>
        <v>63.349999999999994</v>
      </c>
      <c r="J6" s="35">
        <v>202.2</v>
      </c>
      <c r="K6" s="40">
        <v>500</v>
      </c>
      <c r="L6" s="35">
        <f t="shared" si="6"/>
        <v>848.4174085064293</v>
      </c>
      <c r="M6" s="35">
        <f t="shared" si="7"/>
        <v>15.413781734256514</v>
      </c>
      <c r="N6" s="35">
        <f t="shared" si="8"/>
        <v>156.65182987141444</v>
      </c>
      <c r="O6" s="35">
        <f t="shared" si="2"/>
        <v>158313.4678847719</v>
      </c>
      <c r="P6" s="35">
        <f t="shared" si="3"/>
        <v>2012820.4641248717</v>
      </c>
      <c r="Q6" s="35">
        <f t="shared" si="4"/>
        <v>12.714145492598888</v>
      </c>
      <c r="R6" s="35">
        <f t="shared" si="5"/>
        <v>0.92708258778939823</v>
      </c>
    </row>
    <row r="7" spans="1:22">
      <c r="A7" s="35">
        <v>4</v>
      </c>
      <c r="B7" s="38">
        <v>392.1</v>
      </c>
      <c r="C7" s="38">
        <v>12.5</v>
      </c>
      <c r="D7" s="38">
        <v>7.5</v>
      </c>
      <c r="E7" s="38">
        <v>3.4</v>
      </c>
      <c r="F7" s="38">
        <v>76.5</v>
      </c>
      <c r="G7" s="38">
        <v>78.5</v>
      </c>
      <c r="H7" s="40">
        <f t="shared" si="0"/>
        <v>7.8</v>
      </c>
      <c r="I7" s="40">
        <f t="shared" si="1"/>
        <v>77.5</v>
      </c>
      <c r="J7" s="35">
        <v>202.2</v>
      </c>
      <c r="K7" s="40">
        <v>500</v>
      </c>
      <c r="L7" s="35">
        <f t="shared" si="6"/>
        <v>969.58456973293778</v>
      </c>
      <c r="M7" s="35">
        <f t="shared" si="7"/>
        <v>19.287833827893174</v>
      </c>
      <c r="N7" s="35">
        <f t="shared" si="8"/>
        <v>191.64193867457962</v>
      </c>
      <c r="O7" s="40">
        <f t="shared" si="2"/>
        <v>283297.33447336307</v>
      </c>
      <c r="P7" s="40">
        <f t="shared" si="3"/>
        <v>3685278.2928680629</v>
      </c>
      <c r="Q7" s="40">
        <f t="shared" si="4"/>
        <v>13.008517357633556</v>
      </c>
      <c r="R7" s="35">
        <f t="shared" si="5"/>
        <v>0.92861485805597566</v>
      </c>
    </row>
    <row r="8" spans="1:22">
      <c r="A8" s="35">
        <v>5</v>
      </c>
      <c r="B8" s="38">
        <v>647.70000000000005</v>
      </c>
      <c r="C8" s="38">
        <v>14.7</v>
      </c>
      <c r="D8" s="38">
        <v>9.6999999999999993</v>
      </c>
      <c r="E8" s="38">
        <v>4.5</v>
      </c>
      <c r="F8" s="38">
        <v>77.7</v>
      </c>
      <c r="G8" s="38">
        <v>83.3</v>
      </c>
      <c r="H8" s="40">
        <f t="shared" si="0"/>
        <v>9.6333333333333329</v>
      </c>
      <c r="I8" s="40">
        <f t="shared" si="1"/>
        <v>80.5</v>
      </c>
      <c r="J8" s="35">
        <v>202.2</v>
      </c>
      <c r="K8" s="40">
        <v>500</v>
      </c>
      <c r="L8" s="35">
        <f t="shared" si="6"/>
        <v>1601.6320474777451</v>
      </c>
      <c r="M8" s="35">
        <f t="shared" si="7"/>
        <v>23.821299043850971</v>
      </c>
      <c r="N8" s="35">
        <f t="shared" si="8"/>
        <v>199.0603363006924</v>
      </c>
      <c r="O8" s="40">
        <f t="shared" si="2"/>
        <v>713811.45607384748</v>
      </c>
      <c r="P8" s="40">
        <f t="shared" si="3"/>
        <v>4130026.3514051158</v>
      </c>
      <c r="Q8" s="40">
        <f t="shared" si="4"/>
        <v>5.7858784925102729</v>
      </c>
      <c r="R8" s="35">
        <f t="shared" si="5"/>
        <v>0.85263514501420523</v>
      </c>
    </row>
    <row r="9" spans="1:22">
      <c r="A9" s="35">
        <v>6</v>
      </c>
      <c r="B9" s="38">
        <v>587.6</v>
      </c>
      <c r="C9" s="38">
        <v>16</v>
      </c>
      <c r="D9" s="38">
        <v>8.1</v>
      </c>
      <c r="E9" s="38">
        <v>8.5</v>
      </c>
      <c r="F9" s="38">
        <v>120</v>
      </c>
      <c r="G9" s="38">
        <v>127.5</v>
      </c>
      <c r="H9" s="40">
        <f t="shared" si="0"/>
        <v>10.866666666666667</v>
      </c>
      <c r="I9" s="40">
        <f t="shared" si="1"/>
        <v>123.75</v>
      </c>
      <c r="J9" s="35">
        <v>202.2</v>
      </c>
      <c r="K9" s="40">
        <v>500</v>
      </c>
      <c r="L9" s="35">
        <f t="shared" si="6"/>
        <v>1453.0168150346194</v>
      </c>
      <c r="M9" s="35">
        <f t="shared" si="7"/>
        <v>26.871084734586223</v>
      </c>
      <c r="N9" s="35">
        <f t="shared" si="8"/>
        <v>306.00890207715139</v>
      </c>
      <c r="O9" s="40">
        <f t="shared" si="2"/>
        <v>824007.03291466576</v>
      </c>
      <c r="P9" s="40">
        <f t="shared" si="3"/>
        <v>15003784.03834879</v>
      </c>
      <c r="Q9" s="40">
        <f t="shared" si="4"/>
        <v>18.208320365030893</v>
      </c>
      <c r="R9" s="35">
        <f t="shared" si="5"/>
        <v>0.94793922732460667</v>
      </c>
    </row>
    <row r="10" spans="1:22">
      <c r="A10" s="35">
        <v>7</v>
      </c>
      <c r="B10" s="38">
        <v>422.2</v>
      </c>
      <c r="C10" s="38">
        <v>11.1</v>
      </c>
      <c r="D10" s="38">
        <v>7.3</v>
      </c>
      <c r="E10" s="38">
        <v>4.3</v>
      </c>
      <c r="F10" s="38">
        <v>81</v>
      </c>
      <c r="G10" s="38">
        <v>80.400000000000006</v>
      </c>
      <c r="H10" s="40">
        <f t="shared" si="0"/>
        <v>7.5666666666666664</v>
      </c>
      <c r="I10" s="40">
        <f t="shared" si="1"/>
        <v>80.7</v>
      </c>
      <c r="J10" s="35">
        <v>202.2</v>
      </c>
      <c r="K10" s="40">
        <v>500</v>
      </c>
      <c r="L10" s="35">
        <f t="shared" si="6"/>
        <v>1044.0158259149357</v>
      </c>
      <c r="M10" s="35">
        <f t="shared" si="7"/>
        <v>18.710847345862181</v>
      </c>
      <c r="N10" s="35">
        <f t="shared" si="8"/>
        <v>199.55489614243325</v>
      </c>
      <c r="O10" s="40">
        <f t="shared" si="2"/>
        <v>287067.39911402453</v>
      </c>
      <c r="P10" s="40">
        <f t="shared" si="3"/>
        <v>4160885.6988643091</v>
      </c>
      <c r="Q10" s="40">
        <f t="shared" si="4"/>
        <v>14.494455698229897</v>
      </c>
      <c r="R10" s="35">
        <f t="shared" si="5"/>
        <v>0.93546078549153278</v>
      </c>
    </row>
    <row r="11" spans="1:22">
      <c r="A11" s="35">
        <v>8</v>
      </c>
      <c r="B11" s="38">
        <v>643.79999999999995</v>
      </c>
      <c r="C11" s="38">
        <v>12.3</v>
      </c>
      <c r="D11" s="38">
        <v>8.6999999999999993</v>
      </c>
      <c r="E11" s="38">
        <v>4.8</v>
      </c>
      <c r="F11" s="38">
        <v>79.599999999999994</v>
      </c>
      <c r="G11" s="38">
        <v>82.8</v>
      </c>
      <c r="H11" s="35">
        <f t="shared" si="0"/>
        <v>8.6</v>
      </c>
      <c r="I11" s="35">
        <f t="shared" si="1"/>
        <v>81.199999999999989</v>
      </c>
      <c r="J11" s="35">
        <v>202.2</v>
      </c>
      <c r="K11" s="40">
        <v>500</v>
      </c>
      <c r="L11" s="35">
        <f t="shared" si="6"/>
        <v>1591.9881305637982</v>
      </c>
      <c r="M11" s="35">
        <f t="shared" si="7"/>
        <v>21.266073194856578</v>
      </c>
      <c r="N11" s="35">
        <f t="shared" si="8"/>
        <v>200.79129574678532</v>
      </c>
      <c r="O11" s="35">
        <f t="shared" si="2"/>
        <v>565463.15948710858</v>
      </c>
      <c r="P11" s="35">
        <f t="shared" si="3"/>
        <v>4238705.7528086361</v>
      </c>
      <c r="Q11" s="35">
        <f t="shared" si="4"/>
        <v>7.4959892288177796</v>
      </c>
      <c r="R11" s="35">
        <f t="shared" si="5"/>
        <v>0.88229740256636946</v>
      </c>
    </row>
    <row r="12" spans="1:22">
      <c r="A12" s="40"/>
      <c r="B12" s="38"/>
      <c r="C12" s="38"/>
      <c r="D12" s="38"/>
      <c r="E12" s="38"/>
      <c r="F12" s="38"/>
      <c r="G12" s="38"/>
    </row>
    <row r="13" spans="1:22">
      <c r="A13" s="35" t="s">
        <v>78</v>
      </c>
      <c r="B13" s="37"/>
      <c r="C13" s="37"/>
      <c r="D13" s="37"/>
      <c r="E13" s="37"/>
      <c r="F13" s="37"/>
      <c r="G13" s="37"/>
    </row>
    <row r="14" spans="1:22">
      <c r="A14" s="35">
        <v>1</v>
      </c>
      <c r="B14" s="38">
        <v>413.6</v>
      </c>
      <c r="C14" s="38">
        <v>10.5</v>
      </c>
      <c r="D14" s="38">
        <v>5.0999999999999996</v>
      </c>
      <c r="E14" s="38">
        <v>3.6</v>
      </c>
      <c r="F14" s="38">
        <v>82.3</v>
      </c>
      <c r="G14" s="38">
        <v>92</v>
      </c>
      <c r="H14" s="35">
        <f t="shared" ref="H14:H21" si="9">AVERAGE(C14:E14)</f>
        <v>6.3999999999999995</v>
      </c>
      <c r="I14" s="35">
        <f t="shared" ref="I14:I21" si="10">AVERAGE(F14:G14)</f>
        <v>87.15</v>
      </c>
      <c r="J14" s="35">
        <v>202.2</v>
      </c>
      <c r="K14" s="40">
        <v>500</v>
      </c>
      <c r="L14" s="35">
        <f>(B14/J14)*K14</f>
        <v>1022.7497527200793</v>
      </c>
      <c r="M14" s="35">
        <f>(H14/J14)*K14</f>
        <v>15.825914935707219</v>
      </c>
      <c r="N14" s="35">
        <f>(I14/J14)*K14</f>
        <v>215.5044510385757</v>
      </c>
      <c r="O14" s="35">
        <f t="shared" ref="O14:O21" si="11">(M14/2)^2*L14*PI()</f>
        <v>201185.61208975787</v>
      </c>
      <c r="P14" s="35">
        <f t="shared" ref="P14:P21" si="12">(N14/2)^3*PI()*(4/3)</f>
        <v>5240435.2091356684</v>
      </c>
      <c r="Q14" s="35">
        <f t="shared" ref="Q14:Q21" si="13">P14/O14</f>
        <v>26.047763330101741</v>
      </c>
      <c r="R14" s="35">
        <f t="shared" ref="R14:R21" si="14">P14/(P14+O14)</f>
        <v>0.9630283662351079</v>
      </c>
      <c r="S14" s="35" t="s">
        <v>76</v>
      </c>
      <c r="T14" s="35">
        <f>AVERAGE(Q14:Q21)</f>
        <v>26.243391614890569</v>
      </c>
      <c r="U14" s="35">
        <f>STDEVA(Q14:Q21)</f>
        <v>10.475438131454156</v>
      </c>
      <c r="V14" s="35">
        <f>U14/SQRT(8)</f>
        <v>3.703626669325685</v>
      </c>
    </row>
    <row r="15" spans="1:22">
      <c r="A15" s="35">
        <v>2</v>
      </c>
      <c r="B15" s="38">
        <v>388.6</v>
      </c>
      <c r="C15" s="38">
        <v>12.7</v>
      </c>
      <c r="D15" s="38">
        <v>6.3</v>
      </c>
      <c r="E15" s="38">
        <v>4.3</v>
      </c>
      <c r="F15" s="38">
        <v>76.8</v>
      </c>
      <c r="G15" s="38">
        <v>81.099999999999994</v>
      </c>
      <c r="H15" s="35">
        <f t="shared" si="9"/>
        <v>7.7666666666666666</v>
      </c>
      <c r="I15" s="35">
        <f t="shared" si="10"/>
        <v>78.949999999999989</v>
      </c>
      <c r="J15" s="35">
        <v>202.2</v>
      </c>
      <c r="K15" s="40">
        <v>500</v>
      </c>
      <c r="L15" s="35">
        <f t="shared" ref="L15:L21" si="15">(B15/J15)*K15</f>
        <v>960.92977250247293</v>
      </c>
      <c r="M15" s="35">
        <f t="shared" ref="M15:M21" si="16">(H15/J15)*K15</f>
        <v>19.205407187603033</v>
      </c>
      <c r="N15" s="35">
        <f t="shared" ref="N15:N21" si="17">(I15/J15)*K15</f>
        <v>195.2274975272008</v>
      </c>
      <c r="O15" s="35">
        <f t="shared" si="11"/>
        <v>278373.93561510509</v>
      </c>
      <c r="P15" s="35">
        <f t="shared" si="12"/>
        <v>3896023.6506976997</v>
      </c>
      <c r="Q15" s="35">
        <f t="shared" si="13"/>
        <v>13.995648127361154</v>
      </c>
      <c r="R15" s="35">
        <f t="shared" si="14"/>
        <v>0.93331398606403726</v>
      </c>
      <c r="S15" s="35" t="s">
        <v>77</v>
      </c>
      <c r="T15" s="35">
        <f>AVERAGE(R14:R21)</f>
        <v>0.95633803753433333</v>
      </c>
      <c r="U15" s="35">
        <f>STDEVA(R14:R21)</f>
        <v>2.1849163675064124E-2</v>
      </c>
      <c r="V15" s="35">
        <f>U15/SQRT(8)</f>
        <v>7.7248458989463142E-3</v>
      </c>
    </row>
    <row r="16" spans="1:22">
      <c r="A16" s="35">
        <v>3</v>
      </c>
      <c r="B16" s="38">
        <v>344.2</v>
      </c>
      <c r="C16" s="38">
        <v>6.7</v>
      </c>
      <c r="D16" s="38">
        <v>4.3</v>
      </c>
      <c r="E16" s="38">
        <v>3.1</v>
      </c>
      <c r="F16" s="38">
        <v>70.2</v>
      </c>
      <c r="G16" s="38">
        <v>77.5</v>
      </c>
      <c r="H16" s="35">
        <f t="shared" si="9"/>
        <v>4.7</v>
      </c>
      <c r="I16" s="35">
        <f t="shared" si="10"/>
        <v>73.849999999999994</v>
      </c>
      <c r="J16" s="35">
        <v>202.2</v>
      </c>
      <c r="K16" s="40">
        <v>500</v>
      </c>
      <c r="L16" s="35">
        <f t="shared" si="15"/>
        <v>851.13748763600393</v>
      </c>
      <c r="M16" s="35">
        <f t="shared" si="16"/>
        <v>11.622156280909991</v>
      </c>
      <c r="N16" s="35">
        <f t="shared" si="17"/>
        <v>182.6162215628091</v>
      </c>
      <c r="O16" s="35">
        <f t="shared" si="11"/>
        <v>90294.858648705194</v>
      </c>
      <c r="P16" s="35">
        <f t="shared" si="12"/>
        <v>3188722.1643199967</v>
      </c>
      <c r="Q16" s="35">
        <f t="shared" si="13"/>
        <v>35.31454849191153</v>
      </c>
      <c r="R16" s="35">
        <f t="shared" si="14"/>
        <v>0.97246282711672061</v>
      </c>
    </row>
    <row r="17" spans="1:22">
      <c r="A17" s="35">
        <v>4</v>
      </c>
      <c r="B17" s="38">
        <v>237.7</v>
      </c>
      <c r="C17" s="38">
        <v>8.8000000000000007</v>
      </c>
      <c r="D17" s="38">
        <v>5.3</v>
      </c>
      <c r="E17" s="38">
        <v>3.9</v>
      </c>
      <c r="F17" s="38">
        <v>69.099999999999994</v>
      </c>
      <c r="G17" s="38">
        <v>75.599999999999994</v>
      </c>
      <c r="H17" s="40">
        <f t="shared" si="9"/>
        <v>6</v>
      </c>
      <c r="I17" s="40">
        <f t="shared" si="10"/>
        <v>72.349999999999994</v>
      </c>
      <c r="J17" s="35">
        <v>202.2</v>
      </c>
      <c r="K17" s="40">
        <v>500</v>
      </c>
      <c r="L17" s="35">
        <f t="shared" si="15"/>
        <v>587.78437190900104</v>
      </c>
      <c r="M17" s="35">
        <f t="shared" si="16"/>
        <v>14.836795252225519</v>
      </c>
      <c r="N17" s="35">
        <f t="shared" si="17"/>
        <v>178.90702274975271</v>
      </c>
      <c r="O17" s="40">
        <f t="shared" si="11"/>
        <v>101622.0901326621</v>
      </c>
      <c r="P17" s="40">
        <f t="shared" si="12"/>
        <v>2998339.3739695218</v>
      </c>
      <c r="Q17" s="40">
        <f t="shared" si="13"/>
        <v>29.504799301562812</v>
      </c>
      <c r="R17" s="35">
        <f t="shared" si="14"/>
        <v>0.96721827309485797</v>
      </c>
    </row>
    <row r="18" spans="1:22">
      <c r="A18" s="35">
        <v>5</v>
      </c>
      <c r="B18" s="38">
        <v>373.6</v>
      </c>
      <c r="C18" s="38">
        <v>8.5</v>
      </c>
      <c r="D18" s="38">
        <v>5.5</v>
      </c>
      <c r="E18" s="38">
        <v>3.6</v>
      </c>
      <c r="F18" s="38">
        <v>89.8</v>
      </c>
      <c r="G18" s="38">
        <v>94.2</v>
      </c>
      <c r="H18" s="40">
        <f t="shared" si="9"/>
        <v>5.8666666666666671</v>
      </c>
      <c r="I18" s="40">
        <f t="shared" si="10"/>
        <v>92</v>
      </c>
      <c r="J18" s="35">
        <v>202.2</v>
      </c>
      <c r="K18" s="40">
        <v>500</v>
      </c>
      <c r="L18" s="35">
        <f t="shared" si="15"/>
        <v>923.83778437190915</v>
      </c>
      <c r="M18" s="35">
        <f t="shared" si="16"/>
        <v>14.507088691064954</v>
      </c>
      <c r="N18" s="35">
        <f t="shared" si="17"/>
        <v>227.4975272007913</v>
      </c>
      <c r="O18" s="40">
        <f t="shared" si="11"/>
        <v>152702.49546469958</v>
      </c>
      <c r="P18" s="40">
        <f t="shared" si="12"/>
        <v>6164937.2942257114</v>
      </c>
      <c r="Q18" s="40">
        <f t="shared" si="13"/>
        <v>40.372210522590102</v>
      </c>
      <c r="R18" s="35">
        <f t="shared" si="14"/>
        <v>0.97582918612835601</v>
      </c>
    </row>
    <row r="19" spans="1:22">
      <c r="A19" s="35">
        <v>6</v>
      </c>
      <c r="B19" s="38">
        <v>259.5</v>
      </c>
      <c r="C19" s="38">
        <v>9.9</v>
      </c>
      <c r="D19" s="38">
        <v>6.4</v>
      </c>
      <c r="E19" s="38">
        <v>5</v>
      </c>
      <c r="F19" s="38">
        <v>73.099999999999994</v>
      </c>
      <c r="G19" s="38">
        <v>75</v>
      </c>
      <c r="H19" s="40">
        <f t="shared" si="9"/>
        <v>7.1000000000000005</v>
      </c>
      <c r="I19" s="40">
        <f t="shared" si="10"/>
        <v>74.05</v>
      </c>
      <c r="J19" s="35">
        <v>202.2</v>
      </c>
      <c r="K19" s="40">
        <v>500</v>
      </c>
      <c r="L19" s="35">
        <f t="shared" si="15"/>
        <v>641.69139465875378</v>
      </c>
      <c r="M19" s="35">
        <f t="shared" si="16"/>
        <v>17.556874381800199</v>
      </c>
      <c r="N19" s="35">
        <f t="shared" si="17"/>
        <v>183.11078140454995</v>
      </c>
      <c r="O19" s="40">
        <f t="shared" si="11"/>
        <v>155349.7290878974</v>
      </c>
      <c r="P19" s="40">
        <f t="shared" si="12"/>
        <v>3214699.407104787</v>
      </c>
      <c r="Q19" s="40">
        <f t="shared" si="13"/>
        <v>20.693305524117775</v>
      </c>
      <c r="R19" s="35">
        <f t="shared" si="14"/>
        <v>0.95390282965921258</v>
      </c>
    </row>
    <row r="20" spans="1:22">
      <c r="A20" s="35">
        <v>7</v>
      </c>
      <c r="B20" s="38">
        <v>340.8</v>
      </c>
      <c r="C20" s="38">
        <v>11.4</v>
      </c>
      <c r="D20" s="38">
        <v>5.6</v>
      </c>
      <c r="E20" s="38">
        <v>3.3</v>
      </c>
      <c r="F20" s="38">
        <v>61.9</v>
      </c>
      <c r="G20" s="38">
        <v>63.9</v>
      </c>
      <c r="H20" s="40">
        <f t="shared" si="9"/>
        <v>6.7666666666666666</v>
      </c>
      <c r="I20" s="40">
        <f t="shared" si="10"/>
        <v>62.9</v>
      </c>
      <c r="J20" s="35">
        <v>202.2</v>
      </c>
      <c r="K20" s="40">
        <v>500</v>
      </c>
      <c r="L20" s="35">
        <f t="shared" si="15"/>
        <v>842.72997032640967</v>
      </c>
      <c r="M20" s="35">
        <f t="shared" si="16"/>
        <v>16.73260797889878</v>
      </c>
      <c r="N20" s="35">
        <f t="shared" si="17"/>
        <v>155.53907022749752</v>
      </c>
      <c r="O20" s="40">
        <f t="shared" si="11"/>
        <v>185312.87466096887</v>
      </c>
      <c r="P20" s="40">
        <f t="shared" si="12"/>
        <v>1970230.8631179242</v>
      </c>
      <c r="Q20" s="40">
        <f t="shared" si="13"/>
        <v>10.631915708622374</v>
      </c>
      <c r="R20" s="35">
        <f t="shared" si="14"/>
        <v>0.91402963836311746</v>
      </c>
    </row>
    <row r="21" spans="1:22">
      <c r="A21" s="35">
        <v>8</v>
      </c>
      <c r="B21" s="38">
        <v>365.6</v>
      </c>
      <c r="C21" s="38">
        <v>7.9</v>
      </c>
      <c r="D21" s="38">
        <v>6.4</v>
      </c>
      <c r="E21" s="38">
        <v>3.8</v>
      </c>
      <c r="F21" s="38">
        <v>84.4</v>
      </c>
      <c r="G21" s="38">
        <v>90.3</v>
      </c>
      <c r="H21" s="35">
        <f t="shared" si="9"/>
        <v>6.0333333333333341</v>
      </c>
      <c r="I21" s="35">
        <f t="shared" si="10"/>
        <v>87.35</v>
      </c>
      <c r="J21" s="35">
        <v>202.2</v>
      </c>
      <c r="K21" s="40">
        <v>500</v>
      </c>
      <c r="L21" s="35">
        <f t="shared" si="15"/>
        <v>904.05539070227508</v>
      </c>
      <c r="M21" s="35">
        <f t="shared" si="16"/>
        <v>14.919221892515663</v>
      </c>
      <c r="N21" s="35">
        <f t="shared" si="17"/>
        <v>215.99901088031652</v>
      </c>
      <c r="O21" s="35">
        <f t="shared" si="11"/>
        <v>158043.72891860973</v>
      </c>
      <c r="P21" s="35">
        <f t="shared" si="12"/>
        <v>5276596.7970969547</v>
      </c>
      <c r="Q21" s="35">
        <f t="shared" si="13"/>
        <v>33.386941912857083</v>
      </c>
      <c r="R21" s="35">
        <f t="shared" si="14"/>
        <v>0.97091919361325618</v>
      </c>
    </row>
    <row r="22" spans="1:22">
      <c r="A22" s="40"/>
      <c r="B22" s="38"/>
      <c r="C22" s="38"/>
      <c r="D22" s="38"/>
      <c r="E22" s="38"/>
      <c r="F22" s="38"/>
      <c r="G22" s="38"/>
      <c r="H22" s="40"/>
      <c r="I22" s="40"/>
      <c r="L22" s="40"/>
      <c r="M22" s="40"/>
      <c r="N22" s="40"/>
      <c r="O22" s="40"/>
      <c r="P22" s="40"/>
      <c r="Q22" s="40"/>
    </row>
    <row r="23" spans="1:22">
      <c r="A23" s="35" t="s">
        <v>79</v>
      </c>
      <c r="B23" s="37"/>
      <c r="C23" s="37"/>
      <c r="D23" s="37"/>
      <c r="E23" s="37"/>
      <c r="F23" s="37"/>
      <c r="G23" s="37"/>
    </row>
    <row r="24" spans="1:22">
      <c r="A24" s="35">
        <v>1</v>
      </c>
      <c r="B24" s="38">
        <v>260.60000000000002</v>
      </c>
      <c r="C24" s="38">
        <v>6.7</v>
      </c>
      <c r="D24" s="38">
        <v>3.9</v>
      </c>
      <c r="E24" s="38">
        <v>4</v>
      </c>
      <c r="F24" s="38">
        <v>59.4</v>
      </c>
      <c r="G24" s="38">
        <v>67.7</v>
      </c>
      <c r="H24" s="35">
        <f t="shared" ref="H24:H31" si="18">AVERAGE(C24:E24)</f>
        <v>4.8666666666666663</v>
      </c>
      <c r="I24" s="35">
        <f t="shared" ref="I24:I31" si="19">AVERAGE(F24:G24)</f>
        <v>63.55</v>
      </c>
      <c r="J24" s="35">
        <v>202.2</v>
      </c>
      <c r="K24" s="40">
        <v>500</v>
      </c>
      <c r="L24" s="35">
        <f>(B24/J24)*K24</f>
        <v>644.41147378832852</v>
      </c>
      <c r="M24" s="35">
        <f>(H24/J24)*K24</f>
        <v>12.034289482360698</v>
      </c>
      <c r="N24" s="35">
        <f>(I24/J24)*K24</f>
        <v>157.14638971315529</v>
      </c>
      <c r="O24" s="35">
        <f t="shared" ref="O24:O31" si="20">(M24/2)^2*L24*PI()</f>
        <v>73298.325637876798</v>
      </c>
      <c r="P24" s="35">
        <f t="shared" ref="P24:P31" si="21">(N24/2)^3*PI()*(4/3)</f>
        <v>2031944.5217820778</v>
      </c>
      <c r="Q24" s="35">
        <f t="shared" ref="Q24:Q31" si="22">P24/O24</f>
        <v>27.721568045369832</v>
      </c>
      <c r="R24" s="35">
        <f t="shared" ref="R24:R31" si="23">P24/(P24+O24)</f>
        <v>0.96518295942546173</v>
      </c>
      <c r="S24" s="35" t="s">
        <v>76</v>
      </c>
      <c r="T24" s="35">
        <f>AVERAGE(Q24:Q31)</f>
        <v>13.875183720250327</v>
      </c>
      <c r="U24" s="35">
        <f>STDEVA(Q24:Q31)</f>
        <v>14.417164238243942</v>
      </c>
      <c r="V24" s="35">
        <f>U24/SQRT(8)</f>
        <v>5.0972372991712378</v>
      </c>
    </row>
    <row r="25" spans="1:22">
      <c r="A25" s="35">
        <v>2</v>
      </c>
      <c r="B25" s="38">
        <v>572.9</v>
      </c>
      <c r="C25" s="38">
        <v>12.1</v>
      </c>
      <c r="D25" s="38">
        <v>7</v>
      </c>
      <c r="E25" s="38">
        <v>3.2</v>
      </c>
      <c r="F25" s="38">
        <v>42.8</v>
      </c>
      <c r="G25" s="38">
        <v>45.7</v>
      </c>
      <c r="H25" s="35">
        <f t="shared" si="18"/>
        <v>7.4333333333333336</v>
      </c>
      <c r="I25" s="35">
        <f t="shared" si="19"/>
        <v>44.25</v>
      </c>
      <c r="J25" s="35">
        <v>202.2</v>
      </c>
      <c r="K25" s="40">
        <v>500</v>
      </c>
      <c r="L25" s="35">
        <f t="shared" ref="L25:L31" si="24">(B25/J25)*K25</f>
        <v>1416.6666666666667</v>
      </c>
      <c r="M25" s="35">
        <f t="shared" ref="M25:M31" si="25">(H25/J25)*K25</f>
        <v>18.381140784701618</v>
      </c>
      <c r="N25" s="35">
        <f t="shared" ref="N25:N31" si="26">(I25/J25)*K25</f>
        <v>109.42136498516321</v>
      </c>
      <c r="O25" s="35">
        <f t="shared" si="20"/>
        <v>375926.10028029408</v>
      </c>
      <c r="P25" s="35">
        <f t="shared" si="21"/>
        <v>685969.81651490869</v>
      </c>
      <c r="Q25" s="35">
        <f t="shared" si="22"/>
        <v>1.8247464488457785</v>
      </c>
      <c r="R25" s="35">
        <f t="shared" si="23"/>
        <v>0.64598592542399313</v>
      </c>
      <c r="S25" s="35" t="s">
        <v>77</v>
      </c>
      <c r="T25" s="35">
        <f>AVERAGE(R24:R31)</f>
        <v>0.80933592581374525</v>
      </c>
      <c r="U25" s="35">
        <f>STDEVA(R24:R31)</f>
        <v>0.19569892345549927</v>
      </c>
      <c r="V25" s="35">
        <f>U25/SQRT(8)</f>
        <v>6.9190017923145317E-2</v>
      </c>
    </row>
    <row r="26" spans="1:22">
      <c r="A26" s="35">
        <v>3</v>
      </c>
      <c r="B26" s="38">
        <v>640</v>
      </c>
      <c r="C26" s="38">
        <v>10.199999999999999</v>
      </c>
      <c r="D26" s="38">
        <v>6.9</v>
      </c>
      <c r="E26" s="38">
        <v>2.5</v>
      </c>
      <c r="F26" s="38">
        <v>30.5</v>
      </c>
      <c r="G26" s="38">
        <v>32.1</v>
      </c>
      <c r="H26" s="35">
        <f t="shared" si="18"/>
        <v>6.5333333333333341</v>
      </c>
      <c r="I26" s="35">
        <f t="shared" si="19"/>
        <v>31.3</v>
      </c>
      <c r="J26" s="35">
        <v>202.2</v>
      </c>
      <c r="K26" s="40">
        <v>500</v>
      </c>
      <c r="L26" s="35">
        <f t="shared" si="24"/>
        <v>1582.5914935707222</v>
      </c>
      <c r="M26" s="35">
        <f t="shared" si="25"/>
        <v>16.155621496867791</v>
      </c>
      <c r="N26" s="35">
        <f t="shared" si="26"/>
        <v>77.398615232443134</v>
      </c>
      <c r="O26" s="35">
        <f t="shared" si="20"/>
        <v>324418.825641729</v>
      </c>
      <c r="P26" s="35">
        <f t="shared" si="21"/>
        <v>242771.77531503458</v>
      </c>
      <c r="Q26" s="35">
        <f t="shared" si="22"/>
        <v>0.74832826003488129</v>
      </c>
      <c r="R26" s="35">
        <f t="shared" si="23"/>
        <v>0.42802503233571892</v>
      </c>
    </row>
    <row r="27" spans="1:22">
      <c r="A27" s="35">
        <v>4</v>
      </c>
      <c r="B27" s="38">
        <v>222.5</v>
      </c>
      <c r="C27" s="38">
        <v>11.8</v>
      </c>
      <c r="D27" s="38">
        <v>7</v>
      </c>
      <c r="E27" s="38">
        <v>4.5</v>
      </c>
      <c r="F27" s="38">
        <v>85.9</v>
      </c>
      <c r="G27" s="38">
        <v>102</v>
      </c>
      <c r="H27" s="40">
        <f t="shared" si="18"/>
        <v>7.7666666666666666</v>
      </c>
      <c r="I27" s="40">
        <f t="shared" si="19"/>
        <v>93.95</v>
      </c>
      <c r="J27" s="35">
        <v>202.2</v>
      </c>
      <c r="K27" s="40">
        <v>500</v>
      </c>
      <c r="L27" s="35">
        <f t="shared" si="24"/>
        <v>550.19782393669641</v>
      </c>
      <c r="M27" s="35">
        <f t="shared" si="25"/>
        <v>19.205407187603033</v>
      </c>
      <c r="N27" s="35">
        <f t="shared" si="26"/>
        <v>232.3194856577646</v>
      </c>
      <c r="O27" s="40">
        <f t="shared" si="20"/>
        <v>159388.0614368525</v>
      </c>
      <c r="P27" s="40">
        <f t="shared" si="21"/>
        <v>6565314.4972152868</v>
      </c>
      <c r="Q27" s="40">
        <f t="shared" si="22"/>
        <v>41.190754426838801</v>
      </c>
      <c r="R27" s="35">
        <f t="shared" si="23"/>
        <v>0.97629812470563759</v>
      </c>
    </row>
    <row r="28" spans="1:22">
      <c r="A28" s="35">
        <v>5</v>
      </c>
      <c r="B28" s="38">
        <v>643.6</v>
      </c>
      <c r="C28" s="38">
        <v>15</v>
      </c>
      <c r="D28" s="38">
        <v>10.5</v>
      </c>
      <c r="E28" s="38">
        <v>6.5</v>
      </c>
      <c r="F28" s="38">
        <v>82.5</v>
      </c>
      <c r="G28" s="38">
        <v>95.2</v>
      </c>
      <c r="H28" s="40">
        <f t="shared" si="18"/>
        <v>10.666666666666666</v>
      </c>
      <c r="I28" s="40">
        <f t="shared" si="19"/>
        <v>88.85</v>
      </c>
      <c r="J28" s="35">
        <v>202.2</v>
      </c>
      <c r="K28" s="40">
        <v>500</v>
      </c>
      <c r="L28" s="35">
        <f t="shared" si="24"/>
        <v>1591.4935707220575</v>
      </c>
      <c r="M28" s="35">
        <f t="shared" si="25"/>
        <v>26.376524892845367</v>
      </c>
      <c r="N28" s="35">
        <f t="shared" si="26"/>
        <v>219.70820969337291</v>
      </c>
      <c r="O28" s="40">
        <f t="shared" si="20"/>
        <v>869620.80875892018</v>
      </c>
      <c r="P28" s="40">
        <f t="shared" si="21"/>
        <v>5553125.3643163033</v>
      </c>
      <c r="Q28" s="40">
        <f t="shared" si="22"/>
        <v>6.3856859315975303</v>
      </c>
      <c r="R28" s="35">
        <f t="shared" si="23"/>
        <v>0.86460296182893615</v>
      </c>
    </row>
    <row r="29" spans="1:22">
      <c r="A29" s="35">
        <v>6</v>
      </c>
      <c r="B29" s="38">
        <v>386.3</v>
      </c>
      <c r="C29" s="38">
        <v>15.1</v>
      </c>
      <c r="D29" s="38">
        <v>4.8</v>
      </c>
      <c r="E29" s="38">
        <v>3</v>
      </c>
      <c r="F29" s="38">
        <v>41.4</v>
      </c>
      <c r="G29" s="38">
        <v>47.2</v>
      </c>
      <c r="H29" s="40">
        <f t="shared" si="18"/>
        <v>7.6333333333333329</v>
      </c>
      <c r="I29" s="40">
        <f t="shared" si="19"/>
        <v>44.3</v>
      </c>
      <c r="J29" s="35">
        <v>202.2</v>
      </c>
      <c r="K29" s="40">
        <v>500</v>
      </c>
      <c r="L29" s="35">
        <f t="shared" si="24"/>
        <v>955.24233432245308</v>
      </c>
      <c r="M29" s="35">
        <f t="shared" si="25"/>
        <v>18.875700626442466</v>
      </c>
      <c r="N29" s="35">
        <f t="shared" si="26"/>
        <v>109.54500494559842</v>
      </c>
      <c r="O29" s="40">
        <f t="shared" si="20"/>
        <v>267306.55202198931</v>
      </c>
      <c r="P29" s="40">
        <f t="shared" si="21"/>
        <v>688297.76639828051</v>
      </c>
      <c r="Q29" s="40">
        <f t="shared" si="22"/>
        <v>2.5749378800922895</v>
      </c>
      <c r="R29" s="35">
        <f t="shared" si="23"/>
        <v>0.72027485972030814</v>
      </c>
    </row>
    <row r="30" spans="1:22">
      <c r="A30" s="35">
        <v>7</v>
      </c>
      <c r="B30" s="38">
        <v>335.1</v>
      </c>
      <c r="C30" s="38">
        <v>9.5</v>
      </c>
      <c r="D30" s="38">
        <v>5.3</v>
      </c>
      <c r="E30" s="38">
        <v>3.8</v>
      </c>
      <c r="F30" s="38">
        <v>66.900000000000006</v>
      </c>
      <c r="G30" s="38">
        <v>73</v>
      </c>
      <c r="H30" s="40">
        <f t="shared" si="18"/>
        <v>6.2</v>
      </c>
      <c r="I30" s="40">
        <f t="shared" si="19"/>
        <v>69.95</v>
      </c>
      <c r="J30" s="35">
        <v>202.2</v>
      </c>
      <c r="K30" s="40">
        <v>500</v>
      </c>
      <c r="L30" s="35">
        <f t="shared" si="24"/>
        <v>828.63501483679534</v>
      </c>
      <c r="M30" s="35">
        <f t="shared" si="25"/>
        <v>15.331355093966371</v>
      </c>
      <c r="N30" s="35">
        <f t="shared" si="26"/>
        <v>172.97230464886255</v>
      </c>
      <c r="O30" s="40">
        <f t="shared" si="20"/>
        <v>152972.81105838512</v>
      </c>
      <c r="P30" s="40">
        <f t="shared" si="21"/>
        <v>2709744.4661143185</v>
      </c>
      <c r="Q30" s="40">
        <f t="shared" si="22"/>
        <v>17.713896001297186</v>
      </c>
      <c r="R30" s="35">
        <f t="shared" si="23"/>
        <v>0.9465637727210473</v>
      </c>
    </row>
    <row r="31" spans="1:22">
      <c r="A31" s="35">
        <v>8</v>
      </c>
      <c r="B31" s="38">
        <v>401</v>
      </c>
      <c r="C31" s="38">
        <v>10.1</v>
      </c>
      <c r="D31" s="38">
        <v>6</v>
      </c>
      <c r="E31" s="38">
        <v>9.1999999999999993</v>
      </c>
      <c r="F31" s="38">
        <v>79.099999999999994</v>
      </c>
      <c r="G31" s="38">
        <v>84.7</v>
      </c>
      <c r="H31" s="35">
        <f t="shared" si="18"/>
        <v>8.4333333333333336</v>
      </c>
      <c r="I31" s="35">
        <f t="shared" si="19"/>
        <v>81.900000000000006</v>
      </c>
      <c r="J31" s="35">
        <v>202.2</v>
      </c>
      <c r="K31" s="40">
        <v>500</v>
      </c>
      <c r="L31" s="35">
        <f t="shared" si="24"/>
        <v>991.59248269040552</v>
      </c>
      <c r="M31" s="35">
        <f t="shared" si="25"/>
        <v>20.85393999340587</v>
      </c>
      <c r="N31" s="35">
        <f t="shared" si="26"/>
        <v>202.52225519287836</v>
      </c>
      <c r="O31" s="35">
        <f t="shared" si="20"/>
        <v>338687.63864710799</v>
      </c>
      <c r="P31" s="35">
        <f t="shared" si="21"/>
        <v>4349275.1835311931</v>
      </c>
      <c r="Q31" s="35">
        <f t="shared" si="22"/>
        <v>12.841552767926302</v>
      </c>
      <c r="R31" s="35">
        <f t="shared" si="23"/>
        <v>0.9277537703488582</v>
      </c>
    </row>
    <row r="32" spans="1:22">
      <c r="A32" s="40"/>
      <c r="B32" s="38"/>
      <c r="C32" s="38"/>
      <c r="D32" s="38"/>
      <c r="E32" s="38"/>
      <c r="F32" s="38"/>
      <c r="G32" s="38"/>
    </row>
    <row r="33" spans="1:22">
      <c r="A33" s="35" t="s">
        <v>80</v>
      </c>
      <c r="B33" s="37"/>
      <c r="C33" s="37"/>
      <c r="D33" s="37"/>
      <c r="E33" s="37"/>
      <c r="F33" s="37"/>
      <c r="G33" s="37"/>
    </row>
    <row r="34" spans="1:22">
      <c r="A34" s="35">
        <v>1</v>
      </c>
      <c r="B34" s="38">
        <v>291.5</v>
      </c>
      <c r="C34" s="38">
        <v>6</v>
      </c>
      <c r="D34" s="38">
        <v>5.2</v>
      </c>
      <c r="E34" s="38">
        <v>4</v>
      </c>
      <c r="F34" s="38">
        <v>66.099999999999994</v>
      </c>
      <c r="G34" s="38">
        <v>74.7</v>
      </c>
      <c r="H34" s="35">
        <f t="shared" ref="H34:H41" si="27">AVERAGE(C34:E34)</f>
        <v>5.0666666666666664</v>
      </c>
      <c r="I34" s="35">
        <f t="shared" ref="I34:I41" si="28">AVERAGE(F34:G34)</f>
        <v>70.400000000000006</v>
      </c>
      <c r="J34" s="35">
        <v>202.2</v>
      </c>
      <c r="K34" s="40">
        <v>500</v>
      </c>
      <c r="L34" s="35">
        <f>(B34/J34)*K34</f>
        <v>720.82096933728985</v>
      </c>
      <c r="M34" s="35">
        <f>(H34/J34)*K34</f>
        <v>12.52884932410155</v>
      </c>
      <c r="N34" s="35">
        <f>(I34/J34)*K34</f>
        <v>174.08506429277946</v>
      </c>
      <c r="O34" s="35">
        <f t="shared" ref="O34:O41" si="29">(M34/2)^2*L34*PI()</f>
        <v>88866.825412634309</v>
      </c>
      <c r="P34" s="35">
        <f t="shared" ref="P34:P41" si="30">(N34/2)^3*PI()*(4/3)</f>
        <v>2762378.3333742656</v>
      </c>
      <c r="Q34" s="35">
        <f t="shared" ref="Q34:Q41" si="31">P34/O34</f>
        <v>31.08447185491038</v>
      </c>
      <c r="R34" s="35">
        <f t="shared" ref="R34:R41" si="32">P34/(P34+O34)</f>
        <v>0.96883227486111934</v>
      </c>
      <c r="S34" s="35" t="s">
        <v>76</v>
      </c>
      <c r="T34" s="35">
        <f>AVERAGE(Q34:Q41)</f>
        <v>13.232997801735449</v>
      </c>
      <c r="U34" s="35">
        <f>STDEVA(Q34:Q41)</f>
        <v>9.8258525268363908</v>
      </c>
      <c r="V34" s="35">
        <f>U34/SQRT(8)</f>
        <v>3.473963476332492</v>
      </c>
    </row>
    <row r="35" spans="1:22">
      <c r="A35" s="35">
        <v>2</v>
      </c>
      <c r="B35" s="38">
        <v>425.3</v>
      </c>
      <c r="C35" s="38">
        <v>9.1</v>
      </c>
      <c r="D35" s="38">
        <v>10.1</v>
      </c>
      <c r="E35" s="38">
        <v>11.2</v>
      </c>
      <c r="F35" s="38">
        <v>103.8</v>
      </c>
      <c r="G35" s="38">
        <v>120.2</v>
      </c>
      <c r="H35" s="35">
        <f t="shared" si="27"/>
        <v>10.133333333333333</v>
      </c>
      <c r="I35" s="35">
        <f t="shared" si="28"/>
        <v>112</v>
      </c>
      <c r="J35" s="35">
        <v>202.2</v>
      </c>
      <c r="K35" s="40">
        <v>500</v>
      </c>
      <c r="L35" s="35">
        <f t="shared" ref="L35:L41" si="33">(B35/J35)*K35</f>
        <v>1051.681503461919</v>
      </c>
      <c r="M35" s="35">
        <f t="shared" ref="M35:M41" si="34">(H35/J35)*K35</f>
        <v>25.0576986482031</v>
      </c>
      <c r="N35" s="35">
        <f t="shared" ref="N35:N41" si="35">(I35/J35)*K35</f>
        <v>276.95351137487637</v>
      </c>
      <c r="O35" s="35">
        <f t="shared" si="29"/>
        <v>518628.62227092113</v>
      </c>
      <c r="P35" s="35">
        <f t="shared" si="30"/>
        <v>11122931.164859276</v>
      </c>
      <c r="Q35" s="35">
        <f t="shared" si="31"/>
        <v>21.446813166915575</v>
      </c>
      <c r="R35" s="35">
        <f t="shared" si="32"/>
        <v>0.95545024620804953</v>
      </c>
      <c r="S35" s="35" t="s">
        <v>77</v>
      </c>
      <c r="T35" s="35">
        <f>AVERAGE(R34:R41)</f>
        <v>0.89339479414161871</v>
      </c>
      <c r="U35" s="35">
        <f>STDEVA(R34:R41)</f>
        <v>6.7335365730674432E-2</v>
      </c>
      <c r="V35" s="35">
        <f>U35/SQRT(8)</f>
        <v>2.3806646860918077E-2</v>
      </c>
    </row>
    <row r="36" spans="1:22">
      <c r="A36" s="35">
        <v>3</v>
      </c>
      <c r="B36" s="38">
        <v>558.5</v>
      </c>
      <c r="C36" s="38">
        <v>12.3</v>
      </c>
      <c r="D36" s="38">
        <v>8.6999999999999993</v>
      </c>
      <c r="E36" s="38">
        <v>6.1</v>
      </c>
      <c r="F36" s="38">
        <v>99.6</v>
      </c>
      <c r="G36" s="38">
        <v>120.6</v>
      </c>
      <c r="H36" s="35">
        <f t="shared" si="27"/>
        <v>9.0333333333333332</v>
      </c>
      <c r="I36" s="35">
        <f t="shared" si="28"/>
        <v>110.1</v>
      </c>
      <c r="J36" s="35">
        <v>202.2</v>
      </c>
      <c r="K36" s="40">
        <v>500</v>
      </c>
      <c r="L36" s="35">
        <f t="shared" si="33"/>
        <v>1381.0583580613256</v>
      </c>
      <c r="M36" s="35">
        <f t="shared" si="34"/>
        <v>22.337619518628422</v>
      </c>
      <c r="N36" s="35">
        <f t="shared" si="35"/>
        <v>272.25519287833828</v>
      </c>
      <c r="O36" s="35">
        <f t="shared" si="29"/>
        <v>541222.3097534813</v>
      </c>
      <c r="P36" s="35">
        <f t="shared" si="30"/>
        <v>10566402.219438938</v>
      </c>
      <c r="Q36" s="35">
        <f t="shared" si="31"/>
        <v>19.523219994851612</v>
      </c>
      <c r="R36" s="35">
        <f t="shared" si="32"/>
        <v>0.95127470249547308</v>
      </c>
    </row>
    <row r="37" spans="1:22">
      <c r="A37" s="35">
        <v>4</v>
      </c>
      <c r="B37" s="38">
        <v>353</v>
      </c>
      <c r="C37" s="38">
        <v>9.8000000000000007</v>
      </c>
      <c r="D37" s="38">
        <v>7.1</v>
      </c>
      <c r="E37" s="38">
        <v>3.3</v>
      </c>
      <c r="F37" s="38">
        <v>57.8</v>
      </c>
      <c r="G37" s="38">
        <v>72.5</v>
      </c>
      <c r="H37" s="40">
        <f t="shared" si="27"/>
        <v>6.7333333333333334</v>
      </c>
      <c r="I37" s="40">
        <f t="shared" si="28"/>
        <v>65.150000000000006</v>
      </c>
      <c r="J37" s="35">
        <v>202.2</v>
      </c>
      <c r="K37" s="40">
        <v>500</v>
      </c>
      <c r="L37" s="35">
        <f t="shared" si="33"/>
        <v>872.89812067260141</v>
      </c>
      <c r="M37" s="35">
        <f t="shared" si="34"/>
        <v>16.650181338608636</v>
      </c>
      <c r="N37" s="35">
        <f t="shared" si="35"/>
        <v>161.10286844708213</v>
      </c>
      <c r="O37" s="40">
        <f t="shared" si="29"/>
        <v>190060.28468786771</v>
      </c>
      <c r="P37" s="40">
        <f t="shared" si="30"/>
        <v>2189315.9531499464</v>
      </c>
      <c r="Q37" s="40">
        <f t="shared" si="31"/>
        <v>11.519060685115868</v>
      </c>
      <c r="R37" s="35">
        <f t="shared" si="32"/>
        <v>0.92012180265337973</v>
      </c>
    </row>
    <row r="38" spans="1:22">
      <c r="A38" s="35">
        <v>5</v>
      </c>
      <c r="B38" s="38">
        <v>542.4</v>
      </c>
      <c r="C38" s="38">
        <v>12.8</v>
      </c>
      <c r="D38" s="38">
        <v>7.2</v>
      </c>
      <c r="E38" s="38">
        <v>4</v>
      </c>
      <c r="F38" s="38">
        <v>55.9</v>
      </c>
      <c r="G38" s="38">
        <v>59.6</v>
      </c>
      <c r="H38" s="40">
        <f t="shared" si="27"/>
        <v>8</v>
      </c>
      <c r="I38" s="40">
        <f t="shared" si="28"/>
        <v>57.75</v>
      </c>
      <c r="J38" s="35">
        <v>202.2</v>
      </c>
      <c r="K38" s="40">
        <v>500</v>
      </c>
      <c r="L38" s="35">
        <f t="shared" si="33"/>
        <v>1341.2462908011871</v>
      </c>
      <c r="M38" s="35">
        <f t="shared" si="34"/>
        <v>19.782393669634029</v>
      </c>
      <c r="N38" s="35">
        <f t="shared" si="35"/>
        <v>142.80415430267064</v>
      </c>
      <c r="O38" s="40">
        <f t="shared" si="29"/>
        <v>412245.66307076858</v>
      </c>
      <c r="P38" s="40">
        <f t="shared" si="30"/>
        <v>1524829.014860336</v>
      </c>
      <c r="Q38" s="40">
        <f t="shared" si="31"/>
        <v>3.6988357949045896</v>
      </c>
      <c r="R38" s="35">
        <f t="shared" si="32"/>
        <v>0.78718132668428242</v>
      </c>
    </row>
    <row r="39" spans="1:22">
      <c r="A39" s="35">
        <v>6</v>
      </c>
      <c r="B39" s="38">
        <v>475</v>
      </c>
      <c r="C39" s="38">
        <v>13.5</v>
      </c>
      <c r="D39" s="38">
        <v>8.3000000000000007</v>
      </c>
      <c r="E39" s="38">
        <v>2.4</v>
      </c>
      <c r="F39" s="38">
        <v>58</v>
      </c>
      <c r="G39" s="38">
        <v>66.2</v>
      </c>
      <c r="H39" s="40">
        <f t="shared" si="27"/>
        <v>8.0666666666666664</v>
      </c>
      <c r="I39" s="40">
        <f t="shared" si="28"/>
        <v>62.1</v>
      </c>
      <c r="J39" s="35">
        <v>202.2</v>
      </c>
      <c r="K39" s="40">
        <v>500</v>
      </c>
      <c r="L39" s="35">
        <f t="shared" si="33"/>
        <v>1174.5796241345204</v>
      </c>
      <c r="M39" s="35">
        <f t="shared" si="34"/>
        <v>19.947246950214307</v>
      </c>
      <c r="N39" s="35">
        <f t="shared" si="35"/>
        <v>153.56083086053414</v>
      </c>
      <c r="O39" s="40">
        <f t="shared" si="29"/>
        <v>367061.02477723511</v>
      </c>
      <c r="P39" s="40">
        <f t="shared" si="30"/>
        <v>1896007.1994100735</v>
      </c>
      <c r="Q39" s="40">
        <f t="shared" si="31"/>
        <v>5.1653732524741285</v>
      </c>
      <c r="R39" s="35">
        <f t="shared" si="32"/>
        <v>0.83780381834973161</v>
      </c>
    </row>
    <row r="40" spans="1:22">
      <c r="A40" s="35">
        <v>7</v>
      </c>
      <c r="B40" s="38">
        <v>476.7</v>
      </c>
      <c r="C40" s="38">
        <v>11</v>
      </c>
      <c r="D40" s="38">
        <v>7.7</v>
      </c>
      <c r="E40" s="38">
        <v>5.4</v>
      </c>
      <c r="F40" s="38">
        <v>56.7</v>
      </c>
      <c r="G40" s="38">
        <v>65.599999999999994</v>
      </c>
      <c r="H40" s="40">
        <f t="shared" si="27"/>
        <v>8.0333333333333332</v>
      </c>
      <c r="I40" s="40">
        <f t="shared" si="28"/>
        <v>61.15</v>
      </c>
      <c r="J40" s="35">
        <v>202.2</v>
      </c>
      <c r="K40" s="40">
        <v>500</v>
      </c>
      <c r="L40" s="35">
        <f t="shared" si="33"/>
        <v>1178.7833827893176</v>
      </c>
      <c r="M40" s="35">
        <f t="shared" si="34"/>
        <v>19.864820309924166</v>
      </c>
      <c r="N40" s="35">
        <f t="shared" si="35"/>
        <v>151.21167161226509</v>
      </c>
      <c r="O40" s="40">
        <f t="shared" si="29"/>
        <v>365336.5878404653</v>
      </c>
      <c r="P40" s="40">
        <f t="shared" si="30"/>
        <v>1810316.7329776944</v>
      </c>
      <c r="Q40" s="40">
        <f t="shared" si="31"/>
        <v>4.9552023893326034</v>
      </c>
      <c r="R40" s="35">
        <f t="shared" si="32"/>
        <v>0.83207959450861424</v>
      </c>
    </row>
    <row r="41" spans="1:22">
      <c r="A41" s="35">
        <v>8</v>
      </c>
      <c r="B41" s="38">
        <v>238</v>
      </c>
      <c r="C41" s="38">
        <v>18.100000000000001</v>
      </c>
      <c r="D41" s="38">
        <v>4.5</v>
      </c>
      <c r="E41" s="38">
        <v>4</v>
      </c>
      <c r="F41" s="38">
        <v>60.3</v>
      </c>
      <c r="G41" s="38">
        <v>63.6</v>
      </c>
      <c r="H41" s="35">
        <f t="shared" si="27"/>
        <v>8.8666666666666671</v>
      </c>
      <c r="I41" s="35">
        <f t="shared" si="28"/>
        <v>61.95</v>
      </c>
      <c r="J41" s="35">
        <v>202.2</v>
      </c>
      <c r="K41" s="40">
        <v>500</v>
      </c>
      <c r="L41" s="35">
        <f t="shared" si="33"/>
        <v>588.52621167161237</v>
      </c>
      <c r="M41" s="35">
        <f t="shared" si="34"/>
        <v>21.925486317177715</v>
      </c>
      <c r="N41" s="35">
        <f t="shared" si="35"/>
        <v>153.1899109792285</v>
      </c>
      <c r="O41" s="35">
        <f t="shared" si="29"/>
        <v>222205.17108965298</v>
      </c>
      <c r="P41" s="35">
        <f t="shared" si="30"/>
        <v>1882301.1765169101</v>
      </c>
      <c r="Q41" s="35">
        <f t="shared" si="31"/>
        <v>8.4710052753788485</v>
      </c>
      <c r="R41" s="35">
        <f t="shared" si="32"/>
        <v>0.89441458737229995</v>
      </c>
    </row>
    <row r="42" spans="1:22">
      <c r="A42" s="40"/>
      <c r="B42" s="38"/>
      <c r="C42" s="38"/>
      <c r="D42" s="38"/>
      <c r="E42" s="38"/>
      <c r="F42" s="38"/>
      <c r="G42" s="38"/>
      <c r="H42" s="40"/>
      <c r="I42" s="40"/>
      <c r="L42" s="40"/>
      <c r="M42" s="40"/>
      <c r="N42" s="40"/>
      <c r="O42" s="40"/>
      <c r="P42" s="40"/>
      <c r="Q42" s="40"/>
    </row>
    <row r="43" spans="1:22">
      <c r="A43" s="35" t="s">
        <v>81</v>
      </c>
      <c r="B43" s="37"/>
      <c r="C43" s="37"/>
      <c r="D43" s="37"/>
      <c r="E43" s="37"/>
      <c r="F43" s="37"/>
      <c r="G43" s="37"/>
    </row>
    <row r="44" spans="1:22">
      <c r="A44" s="35">
        <v>1</v>
      </c>
      <c r="B44" s="38">
        <v>350.5</v>
      </c>
      <c r="C44" s="38">
        <v>14.6</v>
      </c>
      <c r="D44" s="38">
        <v>4.2</v>
      </c>
      <c r="E44" s="38">
        <v>2.4</v>
      </c>
      <c r="F44" s="38">
        <v>42</v>
      </c>
      <c r="G44" s="38">
        <v>49.4</v>
      </c>
      <c r="H44" s="35">
        <f t="shared" ref="H44:H51" si="36">AVERAGE(C44:E44)</f>
        <v>7.0666666666666664</v>
      </c>
      <c r="I44" s="35">
        <f t="shared" ref="I44:I51" si="37">AVERAGE(F44:G44)</f>
        <v>45.7</v>
      </c>
      <c r="J44" s="35">
        <v>202.2</v>
      </c>
      <c r="K44" s="40">
        <v>500</v>
      </c>
      <c r="L44" s="35">
        <f>(B44/J44)*K44</f>
        <v>866.7161226508407</v>
      </c>
      <c r="M44" s="35">
        <f>(H44/J44)*K44</f>
        <v>17.474447741510055</v>
      </c>
      <c r="N44" s="35">
        <f>(I44/J44)*K44</f>
        <v>113.00692383778438</v>
      </c>
      <c r="O44" s="35">
        <f t="shared" ref="O44:O51" si="38">(M44/2)^2*L44*PI()</f>
        <v>207861.31733540678</v>
      </c>
      <c r="P44" s="35">
        <f t="shared" ref="P44:P51" si="39">(N44/2)^3*PI()*(4/3)</f>
        <v>755637.98588846601</v>
      </c>
      <c r="Q44" s="35">
        <f t="shared" ref="Q44:Q51" si="40">P44/O44</f>
        <v>3.6352987442543827</v>
      </c>
      <c r="R44" s="35">
        <f t="shared" ref="R44:R51" si="41">P44/(P44+O44)</f>
        <v>0.78426417472238752</v>
      </c>
      <c r="S44" s="35" t="s">
        <v>76</v>
      </c>
      <c r="T44" s="35">
        <f>AVERAGE(Q44:Q51)</f>
        <v>8.0838060433767183</v>
      </c>
      <c r="U44" s="35">
        <f>STDEVA(Q44:Q51)</f>
        <v>6.2980063190242941</v>
      </c>
      <c r="V44" s="35">
        <f>U44/SQRT(8)</f>
        <v>2.2266814880689023</v>
      </c>
    </row>
    <row r="45" spans="1:22">
      <c r="A45" s="35">
        <v>2</v>
      </c>
      <c r="B45" s="38">
        <v>304.7</v>
      </c>
      <c r="C45" s="38">
        <v>6.5</v>
      </c>
      <c r="D45" s="38">
        <v>4.9000000000000004</v>
      </c>
      <c r="E45" s="38">
        <v>2.7</v>
      </c>
      <c r="F45" s="38">
        <v>41.4</v>
      </c>
      <c r="G45" s="38">
        <v>46.7</v>
      </c>
      <c r="H45" s="35">
        <f t="shared" si="36"/>
        <v>4.7</v>
      </c>
      <c r="I45" s="35">
        <f t="shared" si="37"/>
        <v>44.05</v>
      </c>
      <c r="J45" s="35">
        <v>202.2</v>
      </c>
      <c r="K45" s="40">
        <v>500</v>
      </c>
      <c r="L45" s="35">
        <f t="shared" ref="L45:L51" si="42">(B45/J45)*K45</f>
        <v>753.46191889218596</v>
      </c>
      <c r="M45" s="35">
        <f t="shared" ref="M45:M51" si="43">(H45/J45)*K45</f>
        <v>11.622156280909991</v>
      </c>
      <c r="N45" s="35">
        <f t="shared" ref="N45:N51" si="44">(I45/J45)*K45</f>
        <v>108.92680514342236</v>
      </c>
      <c r="O45" s="35">
        <f t="shared" si="38"/>
        <v>79932.723504533627</v>
      </c>
      <c r="P45" s="35">
        <f t="shared" si="39"/>
        <v>676710.50723972928</v>
      </c>
      <c r="Q45" s="35">
        <f t="shared" si="40"/>
        <v>8.4660008763663299</v>
      </c>
      <c r="R45" s="35">
        <f t="shared" si="41"/>
        <v>0.89435876743930054</v>
      </c>
      <c r="S45" s="35" t="s">
        <v>77</v>
      </c>
      <c r="T45" s="35">
        <f>AVERAGE(R44:R51)</f>
        <v>0.83287995176266805</v>
      </c>
      <c r="U45" s="35">
        <f>STDEVA(R44:R51)</f>
        <v>0.10519597736969834</v>
      </c>
      <c r="V45" s="35">
        <f>U45/SQRT(8)</f>
        <v>3.7192394475830143E-2</v>
      </c>
    </row>
    <row r="46" spans="1:22">
      <c r="A46" s="35">
        <v>3</v>
      </c>
      <c r="B46" s="38">
        <v>364.3</v>
      </c>
      <c r="C46" s="38">
        <v>14</v>
      </c>
      <c r="D46" s="38">
        <v>4.2</v>
      </c>
      <c r="E46" s="38">
        <v>2.7</v>
      </c>
      <c r="F46" s="38">
        <v>37.4</v>
      </c>
      <c r="G46" s="38">
        <v>37.9</v>
      </c>
      <c r="H46" s="35">
        <f t="shared" si="36"/>
        <v>6.9666666666666659</v>
      </c>
      <c r="I46" s="35">
        <f t="shared" si="37"/>
        <v>37.65</v>
      </c>
      <c r="J46" s="35">
        <v>202.2</v>
      </c>
      <c r="K46" s="40">
        <v>500</v>
      </c>
      <c r="L46" s="35">
        <f t="shared" si="42"/>
        <v>900.8407517309596</v>
      </c>
      <c r="M46" s="35">
        <f t="shared" si="43"/>
        <v>17.227167820639632</v>
      </c>
      <c r="N46" s="35">
        <f t="shared" si="44"/>
        <v>93.100890207715125</v>
      </c>
      <c r="O46" s="35">
        <f t="shared" si="38"/>
        <v>209974.0739835198</v>
      </c>
      <c r="P46" s="35">
        <f t="shared" si="39"/>
        <v>422532.50378954789</v>
      </c>
      <c r="Q46" s="35">
        <f t="shared" si="40"/>
        <v>2.0123079758061517</v>
      </c>
      <c r="R46" s="35">
        <f t="shared" si="41"/>
        <v>0.66802863185581796</v>
      </c>
    </row>
    <row r="47" spans="1:22">
      <c r="A47" s="35">
        <v>4</v>
      </c>
      <c r="B47" s="38">
        <v>342.5</v>
      </c>
      <c r="C47" s="38">
        <v>10.3</v>
      </c>
      <c r="D47" s="38">
        <v>4</v>
      </c>
      <c r="E47" s="38">
        <v>3.1</v>
      </c>
      <c r="F47" s="38">
        <v>66.099999999999994</v>
      </c>
      <c r="G47" s="38">
        <v>69.2</v>
      </c>
      <c r="H47" s="40">
        <f t="shared" si="36"/>
        <v>5.8000000000000007</v>
      </c>
      <c r="I47" s="40">
        <f t="shared" si="37"/>
        <v>67.650000000000006</v>
      </c>
      <c r="J47" s="35">
        <v>202.2</v>
      </c>
      <c r="K47" s="40">
        <v>500</v>
      </c>
      <c r="L47" s="35">
        <f t="shared" si="42"/>
        <v>846.93372898120674</v>
      </c>
      <c r="M47" s="35">
        <f t="shared" si="43"/>
        <v>14.342235410484671</v>
      </c>
      <c r="N47" s="35">
        <f t="shared" si="44"/>
        <v>167.28486646884275</v>
      </c>
      <c r="O47" s="40">
        <f t="shared" si="38"/>
        <v>136827.37763304505</v>
      </c>
      <c r="P47" s="40">
        <f t="shared" si="39"/>
        <v>2451142.636342606</v>
      </c>
      <c r="Q47" s="40">
        <f t="shared" si="40"/>
        <v>17.914124196082181</v>
      </c>
      <c r="R47" s="35">
        <f t="shared" si="41"/>
        <v>0.94712945787851299</v>
      </c>
    </row>
    <row r="48" spans="1:22">
      <c r="A48" s="35">
        <v>5</v>
      </c>
      <c r="B48" s="38">
        <v>368.4</v>
      </c>
      <c r="C48" s="38">
        <v>11</v>
      </c>
      <c r="D48" s="38">
        <v>6.5</v>
      </c>
      <c r="E48" s="38">
        <v>2.5</v>
      </c>
      <c r="F48" s="38">
        <v>45</v>
      </c>
      <c r="G48" s="38">
        <v>49.2</v>
      </c>
      <c r="H48" s="40">
        <f t="shared" si="36"/>
        <v>6.666666666666667</v>
      </c>
      <c r="I48" s="40">
        <f t="shared" si="37"/>
        <v>47.1</v>
      </c>
      <c r="J48" s="35">
        <v>202.2</v>
      </c>
      <c r="K48" s="40">
        <v>500</v>
      </c>
      <c r="L48" s="35">
        <f t="shared" si="42"/>
        <v>910.97922848664689</v>
      </c>
      <c r="M48" s="35">
        <f t="shared" si="43"/>
        <v>16.485328058028358</v>
      </c>
      <c r="N48" s="35">
        <f t="shared" si="44"/>
        <v>116.46884272997033</v>
      </c>
      <c r="O48" s="40">
        <f t="shared" si="38"/>
        <v>194443.55113496486</v>
      </c>
      <c r="P48" s="40">
        <f t="shared" si="39"/>
        <v>827233.09896878037</v>
      </c>
      <c r="Q48" s="40">
        <f t="shared" si="40"/>
        <v>4.2543611970684028</v>
      </c>
      <c r="R48" s="35">
        <f t="shared" si="41"/>
        <v>0.8096819075631998</v>
      </c>
    </row>
    <row r="49" spans="1:22">
      <c r="A49" s="35">
        <v>6</v>
      </c>
      <c r="B49" s="38">
        <v>330.6</v>
      </c>
      <c r="C49" s="38">
        <v>12.1</v>
      </c>
      <c r="D49" s="38">
        <v>4.2</v>
      </c>
      <c r="E49" s="38">
        <v>3</v>
      </c>
      <c r="F49" s="38">
        <v>35.4</v>
      </c>
      <c r="G49" s="38">
        <v>39.1</v>
      </c>
      <c r="H49" s="40">
        <f t="shared" si="36"/>
        <v>6.4333333333333336</v>
      </c>
      <c r="I49" s="40">
        <f t="shared" si="37"/>
        <v>37.25</v>
      </c>
      <c r="J49" s="35">
        <v>202.2</v>
      </c>
      <c r="K49" s="40">
        <v>500</v>
      </c>
      <c r="L49" s="35">
        <f t="shared" si="42"/>
        <v>817.50741839762622</v>
      </c>
      <c r="M49" s="35">
        <f t="shared" si="43"/>
        <v>15.908341575997364</v>
      </c>
      <c r="N49" s="35">
        <f t="shared" si="44"/>
        <v>92.111770524233449</v>
      </c>
      <c r="O49" s="40">
        <f t="shared" si="38"/>
        <v>162491.78085344846</v>
      </c>
      <c r="P49" s="40">
        <f t="shared" si="39"/>
        <v>409207.90317930328</v>
      </c>
      <c r="Q49" s="40">
        <f t="shared" si="40"/>
        <v>2.5183298566243693</v>
      </c>
      <c r="R49" s="35">
        <f t="shared" si="41"/>
        <v>0.71577423358495407</v>
      </c>
    </row>
    <row r="50" spans="1:22">
      <c r="A50" s="35">
        <v>7</v>
      </c>
      <c r="B50" s="38">
        <v>348.4</v>
      </c>
      <c r="C50" s="38">
        <v>9.5</v>
      </c>
      <c r="D50" s="38">
        <v>7</v>
      </c>
      <c r="E50" s="38">
        <v>3</v>
      </c>
      <c r="F50" s="38">
        <v>70.5</v>
      </c>
      <c r="G50" s="38">
        <v>73.5</v>
      </c>
      <c r="H50" s="40">
        <f t="shared" si="36"/>
        <v>6.5</v>
      </c>
      <c r="I50" s="40">
        <f t="shared" si="37"/>
        <v>72</v>
      </c>
      <c r="J50" s="35">
        <v>202.2</v>
      </c>
      <c r="K50" s="40">
        <v>500</v>
      </c>
      <c r="L50" s="35">
        <f t="shared" si="42"/>
        <v>861.52324431256181</v>
      </c>
      <c r="M50" s="35">
        <f t="shared" si="43"/>
        <v>16.073194856577647</v>
      </c>
      <c r="N50" s="35">
        <f t="shared" si="44"/>
        <v>178.04154302670625</v>
      </c>
      <c r="O50" s="40">
        <f t="shared" si="38"/>
        <v>174807.99847424074</v>
      </c>
      <c r="P50" s="40">
        <f t="shared" si="39"/>
        <v>2955035.2839586055</v>
      </c>
      <c r="Q50" s="40">
        <f t="shared" si="40"/>
        <v>16.904462666186593</v>
      </c>
      <c r="R50" s="35">
        <f t="shared" si="41"/>
        <v>0.94414800272735655</v>
      </c>
    </row>
    <row r="51" spans="1:22">
      <c r="A51" s="35">
        <v>8</v>
      </c>
      <c r="B51" s="38">
        <v>384.3</v>
      </c>
      <c r="C51" s="38">
        <v>9</v>
      </c>
      <c r="D51" s="38">
        <v>6.3</v>
      </c>
      <c r="E51" s="38">
        <v>3.3</v>
      </c>
      <c r="F51" s="38">
        <v>53.9</v>
      </c>
      <c r="G51" s="38">
        <v>62.8</v>
      </c>
      <c r="H51" s="35">
        <f t="shared" si="36"/>
        <v>6.2</v>
      </c>
      <c r="I51" s="35">
        <f t="shared" si="37"/>
        <v>58.349999999999994</v>
      </c>
      <c r="J51" s="35">
        <v>202.2</v>
      </c>
      <c r="K51" s="40">
        <v>500</v>
      </c>
      <c r="L51" s="35">
        <f t="shared" si="42"/>
        <v>950.29673590504456</v>
      </c>
      <c r="M51" s="35">
        <f t="shared" si="43"/>
        <v>15.331355093966371</v>
      </c>
      <c r="N51" s="35">
        <f t="shared" si="44"/>
        <v>144.28783382789317</v>
      </c>
      <c r="O51" s="35">
        <f t="shared" si="38"/>
        <v>175432.56129435214</v>
      </c>
      <c r="P51" s="35">
        <f t="shared" si="39"/>
        <v>1572851.6515237729</v>
      </c>
      <c r="Q51" s="35">
        <f t="shared" si="40"/>
        <v>8.9655628346253256</v>
      </c>
      <c r="R51" s="35">
        <f t="shared" si="41"/>
        <v>0.89965443832981495</v>
      </c>
    </row>
    <row r="52" spans="1:22">
      <c r="B52" s="38"/>
      <c r="C52" s="38"/>
      <c r="D52" s="38"/>
      <c r="E52" s="38"/>
      <c r="F52" s="38"/>
      <c r="G52" s="38"/>
      <c r="K52" s="40"/>
    </row>
    <row r="53" spans="1:22">
      <c r="A53" s="35" t="s">
        <v>82</v>
      </c>
      <c r="B53" s="37"/>
      <c r="C53" s="37"/>
      <c r="D53" s="37"/>
      <c r="E53" s="37"/>
      <c r="F53" s="37"/>
      <c r="G53" s="37"/>
    </row>
    <row r="54" spans="1:22">
      <c r="A54" s="35">
        <v>1</v>
      </c>
      <c r="B54" s="38">
        <v>486.4</v>
      </c>
      <c r="C54" s="38">
        <v>9.8000000000000007</v>
      </c>
      <c r="D54" s="38">
        <v>6.3</v>
      </c>
      <c r="E54" s="38">
        <v>2.2000000000000002</v>
      </c>
      <c r="F54" s="38">
        <v>36.1</v>
      </c>
      <c r="G54" s="38">
        <v>41</v>
      </c>
      <c r="H54" s="35">
        <f t="shared" ref="H54:H61" si="45">AVERAGE(C54:E54)</f>
        <v>6.1000000000000005</v>
      </c>
      <c r="I54" s="35">
        <f t="shared" ref="I54:I61" si="46">AVERAGE(F54:G54)</f>
        <v>38.549999999999997</v>
      </c>
      <c r="J54" s="35">
        <v>202.2</v>
      </c>
      <c r="K54" s="40">
        <v>500</v>
      </c>
      <c r="L54" s="35">
        <f>(B54/J54)*K54</f>
        <v>1202.7695351137488</v>
      </c>
      <c r="M54" s="35">
        <f>(H54/J54)*K54</f>
        <v>15.084075173095947</v>
      </c>
      <c r="N54" s="35">
        <f>(I54/J54)*K54</f>
        <v>95.326409495548958</v>
      </c>
      <c r="O54" s="35">
        <f t="shared" ref="O54:O61" si="47">(M54/2)^2*L54*PI()</f>
        <v>214936.25467138833</v>
      </c>
      <c r="P54" s="35">
        <f t="shared" ref="P54:P61" si="48">(N54/2)^3*PI()*(4/3)</f>
        <v>453563.7410105319</v>
      </c>
      <c r="Q54" s="35">
        <f t="shared" ref="Q54:Q61" si="49">P54/O54</f>
        <v>2.110224455636748</v>
      </c>
      <c r="R54" s="35">
        <f t="shared" ref="R54:R61" si="50">P54/(P54+O54)</f>
        <v>0.67847979647009993</v>
      </c>
      <c r="S54" s="35" t="s">
        <v>76</v>
      </c>
      <c r="T54" s="35">
        <f>AVERAGE(Q54:Q61)</f>
        <v>11.908274451691023</v>
      </c>
      <c r="U54" s="35">
        <f>STDEVA(Q54:Q61)</f>
        <v>12.325830936839395</v>
      </c>
      <c r="V54" s="35">
        <f>U54/SQRT(8)</f>
        <v>4.3578393195990355</v>
      </c>
    </row>
    <row r="55" spans="1:22">
      <c r="A55" s="35">
        <v>2</v>
      </c>
      <c r="B55" s="38">
        <v>522.29999999999995</v>
      </c>
      <c r="C55" s="38">
        <v>11.8</v>
      </c>
      <c r="D55" s="38">
        <v>7.4</v>
      </c>
      <c r="E55" s="38">
        <v>3.2</v>
      </c>
      <c r="F55" s="38">
        <v>33.200000000000003</v>
      </c>
      <c r="G55" s="38">
        <v>38.299999999999997</v>
      </c>
      <c r="H55" s="35">
        <f t="shared" si="45"/>
        <v>7.4666666666666677</v>
      </c>
      <c r="I55" s="35">
        <f t="shared" si="46"/>
        <v>35.75</v>
      </c>
      <c r="J55" s="35">
        <v>202.2</v>
      </c>
      <c r="K55" s="40">
        <v>500</v>
      </c>
      <c r="L55" s="35">
        <f t="shared" ref="L55:L61" si="51">(B55/J55)*K55</f>
        <v>1291.5430267062313</v>
      </c>
      <c r="M55" s="35">
        <f t="shared" ref="M55:M61" si="52">(H55/J55)*K55</f>
        <v>18.463567424991762</v>
      </c>
      <c r="N55" s="35">
        <f t="shared" ref="N55:N61" si="53">(I55/J55)*K55</f>
        <v>88.40257171117706</v>
      </c>
      <c r="O55" s="35">
        <f t="shared" si="47"/>
        <v>345803.98496464302</v>
      </c>
      <c r="P55" s="35">
        <f t="shared" si="48"/>
        <v>361737.32271333097</v>
      </c>
      <c r="Q55" s="35">
        <f t="shared" si="49"/>
        <v>1.0460762120781144</v>
      </c>
      <c r="R55" s="35">
        <f t="shared" si="50"/>
        <v>0.51125965196362766</v>
      </c>
      <c r="S55" s="35" t="s">
        <v>77</v>
      </c>
      <c r="T55" s="35">
        <f>AVERAGE(R54:R61)</f>
        <v>0.76373961937941792</v>
      </c>
      <c r="U55" s="35">
        <f>STDEVA(R54:R61)</f>
        <v>0.21274827682415798</v>
      </c>
      <c r="V55" s="35">
        <f>U55/SQRT(8)</f>
        <v>7.5217874614057448E-2</v>
      </c>
    </row>
    <row r="56" spans="1:22">
      <c r="A56" s="35">
        <v>3</v>
      </c>
      <c r="B56" s="38">
        <v>489.9</v>
      </c>
      <c r="C56" s="38">
        <v>10</v>
      </c>
      <c r="D56" s="38">
        <v>7.7</v>
      </c>
      <c r="E56" s="38">
        <v>3.5</v>
      </c>
      <c r="F56" s="38">
        <v>87.8</v>
      </c>
      <c r="G56" s="38">
        <v>100.8</v>
      </c>
      <c r="H56" s="35">
        <f t="shared" si="45"/>
        <v>7.0666666666666664</v>
      </c>
      <c r="I56" s="35">
        <f t="shared" si="46"/>
        <v>94.3</v>
      </c>
      <c r="J56" s="35">
        <v>202.2</v>
      </c>
      <c r="K56" s="40">
        <v>500</v>
      </c>
      <c r="L56" s="35">
        <f t="shared" si="51"/>
        <v>1211.4243323442138</v>
      </c>
      <c r="M56" s="35">
        <f t="shared" si="52"/>
        <v>17.474447741510055</v>
      </c>
      <c r="N56" s="35">
        <f t="shared" si="53"/>
        <v>233.18496538081106</v>
      </c>
      <c r="O56" s="35">
        <f t="shared" si="47"/>
        <v>290531.41044968844</v>
      </c>
      <c r="P56" s="35">
        <f t="shared" si="48"/>
        <v>6638963.1758645335</v>
      </c>
      <c r="Q56" s="35">
        <f t="shared" si="49"/>
        <v>22.851102968827558</v>
      </c>
      <c r="R56" s="35">
        <f t="shared" si="50"/>
        <v>0.95807321777500354</v>
      </c>
    </row>
    <row r="57" spans="1:22">
      <c r="A57" s="35">
        <v>4</v>
      </c>
      <c r="B57" s="38">
        <v>462.8</v>
      </c>
      <c r="C57" s="38">
        <v>12.1</v>
      </c>
      <c r="D57" s="38">
        <v>8.3000000000000007</v>
      </c>
      <c r="E57" s="38">
        <v>3.1</v>
      </c>
      <c r="F57" s="38">
        <v>38.4</v>
      </c>
      <c r="G57" s="38">
        <v>45.3</v>
      </c>
      <c r="H57" s="40">
        <f t="shared" si="45"/>
        <v>7.833333333333333</v>
      </c>
      <c r="I57" s="40">
        <f t="shared" si="46"/>
        <v>41.849999999999994</v>
      </c>
      <c r="J57" s="35">
        <v>202.2</v>
      </c>
      <c r="K57" s="40">
        <v>500</v>
      </c>
      <c r="L57" s="35">
        <f t="shared" si="51"/>
        <v>1144.4114737883285</v>
      </c>
      <c r="M57" s="35">
        <f t="shared" si="52"/>
        <v>19.370260468183318</v>
      </c>
      <c r="N57" s="35">
        <f t="shared" si="53"/>
        <v>103.48664688427299</v>
      </c>
      <c r="O57" s="40">
        <f t="shared" si="47"/>
        <v>337243.0481520819</v>
      </c>
      <c r="P57" s="40">
        <f t="shared" si="48"/>
        <v>580298.66110817646</v>
      </c>
      <c r="Q57" s="40">
        <f t="shared" si="49"/>
        <v>1.7207134862761859</v>
      </c>
      <c r="R57" s="35">
        <f t="shared" si="50"/>
        <v>0.63244935380215639</v>
      </c>
    </row>
    <row r="58" spans="1:22">
      <c r="A58" s="35">
        <v>5</v>
      </c>
      <c r="B58" s="38">
        <v>527.79999999999995</v>
      </c>
      <c r="C58" s="38">
        <v>11.9</v>
      </c>
      <c r="D58" s="38">
        <v>8</v>
      </c>
      <c r="E58" s="38">
        <v>6.6</v>
      </c>
      <c r="F58" s="38">
        <v>96.7</v>
      </c>
      <c r="G58" s="38">
        <v>117.4</v>
      </c>
      <c r="H58" s="40">
        <f t="shared" si="45"/>
        <v>8.8333333333333339</v>
      </c>
      <c r="I58" s="40">
        <f t="shared" si="46"/>
        <v>107.05000000000001</v>
      </c>
      <c r="J58" s="35">
        <v>202.2</v>
      </c>
      <c r="K58" s="40">
        <v>500</v>
      </c>
      <c r="L58" s="35">
        <f t="shared" si="51"/>
        <v>1305.1434223541048</v>
      </c>
      <c r="M58" s="35">
        <f t="shared" si="52"/>
        <v>21.84305967688757</v>
      </c>
      <c r="N58" s="35">
        <f t="shared" si="53"/>
        <v>264.71315529179037</v>
      </c>
      <c r="O58" s="40">
        <f t="shared" si="47"/>
        <v>489074.55104149313</v>
      </c>
      <c r="P58" s="40">
        <f t="shared" si="48"/>
        <v>9712369.4996265341</v>
      </c>
      <c r="Q58" s="40">
        <f t="shared" si="49"/>
        <v>19.858668742717992</v>
      </c>
      <c r="R58" s="35">
        <f t="shared" si="50"/>
        <v>0.95205830188232354</v>
      </c>
    </row>
    <row r="59" spans="1:22">
      <c r="A59" s="35">
        <v>6</v>
      </c>
      <c r="B59" s="38">
        <v>480</v>
      </c>
      <c r="C59" s="38">
        <v>12.5</v>
      </c>
      <c r="D59" s="38">
        <v>4.5</v>
      </c>
      <c r="E59" s="38">
        <v>3</v>
      </c>
      <c r="F59" s="38">
        <v>91.2</v>
      </c>
      <c r="G59" s="38">
        <v>112.1</v>
      </c>
      <c r="H59" s="40">
        <f t="shared" si="45"/>
        <v>6.666666666666667</v>
      </c>
      <c r="I59" s="40">
        <f t="shared" si="46"/>
        <v>101.65</v>
      </c>
      <c r="J59" s="35">
        <v>202.2</v>
      </c>
      <c r="K59" s="40">
        <v>500</v>
      </c>
      <c r="L59" s="35">
        <f t="shared" si="51"/>
        <v>1186.9436201780418</v>
      </c>
      <c r="M59" s="35">
        <f t="shared" si="52"/>
        <v>16.485328058028358</v>
      </c>
      <c r="N59" s="35">
        <f t="shared" si="53"/>
        <v>251.36003956478737</v>
      </c>
      <c r="O59" s="40">
        <f t="shared" si="47"/>
        <v>253346.64642992168</v>
      </c>
      <c r="P59" s="40">
        <f t="shared" si="48"/>
        <v>8315480.1364524523</v>
      </c>
      <c r="Q59" s="40">
        <f t="shared" si="49"/>
        <v>32.822538816406244</v>
      </c>
      <c r="R59" s="35">
        <f t="shared" si="50"/>
        <v>0.97043391670187307</v>
      </c>
    </row>
    <row r="60" spans="1:22">
      <c r="A60" s="35">
        <v>7</v>
      </c>
      <c r="B60" s="38">
        <v>543.6</v>
      </c>
      <c r="C60" s="38">
        <v>10.8</v>
      </c>
      <c r="D60" s="38">
        <v>8.1999999999999993</v>
      </c>
      <c r="E60" s="38">
        <v>3</v>
      </c>
      <c r="F60" s="38">
        <v>80.3</v>
      </c>
      <c r="G60" s="38">
        <v>89.5</v>
      </c>
      <c r="H60" s="40">
        <f t="shared" si="45"/>
        <v>7.333333333333333</v>
      </c>
      <c r="I60" s="40">
        <f t="shared" si="46"/>
        <v>84.9</v>
      </c>
      <c r="J60" s="35">
        <v>202.2</v>
      </c>
      <c r="K60" s="40">
        <v>500</v>
      </c>
      <c r="L60" s="35">
        <f t="shared" si="51"/>
        <v>1344.2136498516322</v>
      </c>
      <c r="M60" s="35">
        <f t="shared" si="52"/>
        <v>18.133860863831192</v>
      </c>
      <c r="N60" s="35">
        <f t="shared" si="53"/>
        <v>209.94065281899114</v>
      </c>
      <c r="O60" s="40">
        <f t="shared" si="47"/>
        <v>347167.24326908233</v>
      </c>
      <c r="P60" s="40">
        <f t="shared" si="48"/>
        <v>4844938.3176012672</v>
      </c>
      <c r="Q60" s="40">
        <f t="shared" si="49"/>
        <v>13.955632080893222</v>
      </c>
      <c r="R60" s="35">
        <f t="shared" si="50"/>
        <v>0.93313555758853128</v>
      </c>
    </row>
    <row r="61" spans="1:22">
      <c r="A61" s="35">
        <v>8</v>
      </c>
      <c r="B61" s="38">
        <v>488.3</v>
      </c>
      <c r="C61" s="38">
        <v>11.2</v>
      </c>
      <c r="D61" s="38">
        <v>8</v>
      </c>
      <c r="E61" s="38">
        <v>4</v>
      </c>
      <c r="F61" s="38">
        <v>31.5</v>
      </c>
      <c r="G61" s="38">
        <v>36.6</v>
      </c>
      <c r="H61" s="35">
        <f t="shared" si="45"/>
        <v>7.7333333333333334</v>
      </c>
      <c r="I61" s="35">
        <f t="shared" si="46"/>
        <v>34.049999999999997</v>
      </c>
      <c r="J61" s="35">
        <v>202.2</v>
      </c>
      <c r="K61" s="40">
        <v>500</v>
      </c>
      <c r="L61" s="35">
        <f t="shared" si="51"/>
        <v>1207.467853610287</v>
      </c>
      <c r="M61" s="35">
        <f t="shared" si="52"/>
        <v>19.122980547312896</v>
      </c>
      <c r="N61" s="35">
        <f t="shared" si="53"/>
        <v>84.198813056379819</v>
      </c>
      <c r="O61" s="35">
        <f t="shared" si="47"/>
        <v>346798.03275635192</v>
      </c>
      <c r="P61" s="35">
        <f t="shared" si="48"/>
        <v>312547.86046361731</v>
      </c>
      <c r="Q61" s="35">
        <f t="shared" si="49"/>
        <v>0.90123885069210419</v>
      </c>
      <c r="R61" s="35">
        <f t="shared" si="50"/>
        <v>0.47402715885172869</v>
      </c>
    </row>
    <row r="62" spans="1:22">
      <c r="A62" s="40"/>
      <c r="B62" s="38"/>
      <c r="C62" s="38"/>
      <c r="D62" s="38"/>
      <c r="E62" s="38"/>
      <c r="F62" s="38"/>
      <c r="G62" s="38"/>
      <c r="H62" s="40"/>
      <c r="I62" s="40"/>
      <c r="L62" s="40"/>
      <c r="M62" s="40"/>
      <c r="N62" s="40"/>
      <c r="O62" s="40"/>
      <c r="P62" s="40"/>
      <c r="Q62" s="40"/>
    </row>
    <row r="63" spans="1:22">
      <c r="A63" s="35" t="s">
        <v>83</v>
      </c>
      <c r="B63" s="37"/>
      <c r="C63" s="37"/>
      <c r="D63" s="37"/>
      <c r="E63" s="37"/>
      <c r="F63" s="37"/>
      <c r="G63" s="37"/>
    </row>
    <row r="64" spans="1:22">
      <c r="A64" s="35">
        <v>1</v>
      </c>
      <c r="B64" s="38">
        <v>435.9</v>
      </c>
      <c r="C64" s="38">
        <v>11.5</v>
      </c>
      <c r="D64" s="38">
        <v>7.1</v>
      </c>
      <c r="E64" s="38">
        <v>3.5</v>
      </c>
      <c r="F64" s="38">
        <v>70.2</v>
      </c>
      <c r="G64" s="38">
        <v>76.599999999999994</v>
      </c>
      <c r="H64" s="35">
        <f t="shared" ref="H64:H70" si="54">AVERAGE(C64:E64)</f>
        <v>7.3666666666666671</v>
      </c>
      <c r="I64" s="35">
        <f t="shared" ref="I64:I70" si="55">AVERAGE(F64:G64)</f>
        <v>73.400000000000006</v>
      </c>
      <c r="J64" s="35">
        <v>202.2</v>
      </c>
      <c r="K64" s="40">
        <v>500</v>
      </c>
      <c r="L64" s="35">
        <f>(B64/J64)*K64</f>
        <v>1077.893175074184</v>
      </c>
      <c r="M64" s="35">
        <f>(H64/J64)*K64</f>
        <v>18.216287504121333</v>
      </c>
      <c r="N64" s="35">
        <f>(I64/J64)*K64</f>
        <v>181.50346191889221</v>
      </c>
      <c r="O64" s="35">
        <f t="shared" ref="O64:O70" si="56">(M64/2)^2*L64*PI()</f>
        <v>280921.73859666189</v>
      </c>
      <c r="P64" s="35">
        <f t="shared" ref="P64:P70" si="57">(N64/2)^3*PI()*(4/3)</f>
        <v>3130785.8427967243</v>
      </c>
      <c r="Q64" s="35">
        <f t="shared" ref="Q64:Q70" si="58">P64/O64</f>
        <v>11.144690540634175</v>
      </c>
      <c r="R64" s="35">
        <f t="shared" ref="R64:R70" si="59">P64/(P64+O64)</f>
        <v>0.91765949106285072</v>
      </c>
      <c r="S64" s="35" t="s">
        <v>76</v>
      </c>
      <c r="T64" s="35">
        <f>AVERAGE(Q64:Q70)</f>
        <v>8.6164570980478157</v>
      </c>
      <c r="U64" s="35">
        <f>STDEVA(Q64:Q70)</f>
        <v>4.0613143905121856</v>
      </c>
      <c r="V64" s="35">
        <f>U64/SQRT(8)</f>
        <v>1.4358914730308383</v>
      </c>
    </row>
    <row r="65" spans="1:22">
      <c r="A65" s="35">
        <v>2</v>
      </c>
      <c r="B65" s="38">
        <v>512.79999999999995</v>
      </c>
      <c r="C65" s="38">
        <v>12.1</v>
      </c>
      <c r="D65" s="38">
        <v>7.8</v>
      </c>
      <c r="E65" s="38">
        <v>4.0999999999999996</v>
      </c>
      <c r="F65" s="38">
        <v>74.3</v>
      </c>
      <c r="G65" s="38">
        <v>85.5</v>
      </c>
      <c r="H65" s="35">
        <f t="shared" si="54"/>
        <v>8</v>
      </c>
      <c r="I65" s="35">
        <f t="shared" si="55"/>
        <v>79.900000000000006</v>
      </c>
      <c r="J65" s="35">
        <v>202.2</v>
      </c>
      <c r="K65" s="40">
        <v>500</v>
      </c>
      <c r="L65" s="35">
        <f t="shared" ref="L65:L70" si="60">(B65/J65)*K65</f>
        <v>1268.051434223541</v>
      </c>
      <c r="M65" s="35">
        <f t="shared" ref="M65:M70" si="61">(H65/J65)*K65</f>
        <v>19.782393669634029</v>
      </c>
      <c r="N65" s="35">
        <f t="shared" ref="N65:N70" si="62">(I65/J65)*K65</f>
        <v>197.57665677546984</v>
      </c>
      <c r="O65" s="35">
        <f t="shared" si="56"/>
        <v>389748.48086779146</v>
      </c>
      <c r="P65" s="35">
        <f t="shared" si="57"/>
        <v>4038364.5371743501</v>
      </c>
      <c r="Q65" s="35">
        <f t="shared" si="58"/>
        <v>10.361463188215028</v>
      </c>
      <c r="R65" s="35">
        <f t="shared" si="59"/>
        <v>0.91198316771053967</v>
      </c>
      <c r="S65" s="35" t="s">
        <v>77</v>
      </c>
      <c r="T65" s="35">
        <f>AVERAGE(R64:R70)</f>
        <v>0.88119496024978616</v>
      </c>
      <c r="U65" s="35">
        <f>STDEVA(R64:R70)</f>
        <v>4.2564725265105872E-2</v>
      </c>
      <c r="V65" s="35">
        <f>U65/SQRT(8)</f>
        <v>1.5048902937149363E-2</v>
      </c>
    </row>
    <row r="66" spans="1:22">
      <c r="A66" s="35">
        <v>3</v>
      </c>
      <c r="B66" s="38">
        <v>363.7</v>
      </c>
      <c r="C66" s="38">
        <v>15.6</v>
      </c>
      <c r="D66" s="38">
        <v>5.8</v>
      </c>
      <c r="E66" s="38">
        <v>3</v>
      </c>
      <c r="F66" s="38">
        <v>55.7</v>
      </c>
      <c r="G66" s="38">
        <v>60.9</v>
      </c>
      <c r="H66" s="35">
        <f t="shared" si="54"/>
        <v>8.1333333333333329</v>
      </c>
      <c r="I66" s="35">
        <f t="shared" si="55"/>
        <v>58.3</v>
      </c>
      <c r="J66" s="35">
        <v>202.2</v>
      </c>
      <c r="K66" s="40">
        <v>500</v>
      </c>
      <c r="L66" s="35">
        <f t="shared" si="60"/>
        <v>899.35707220573693</v>
      </c>
      <c r="M66" s="35">
        <f t="shared" si="61"/>
        <v>20.112100230794592</v>
      </c>
      <c r="N66" s="35">
        <f t="shared" si="62"/>
        <v>144.16419386745795</v>
      </c>
      <c r="O66" s="35">
        <f t="shared" si="56"/>
        <v>285717.52859643247</v>
      </c>
      <c r="P66" s="35">
        <f t="shared" si="57"/>
        <v>1568811.7948065195</v>
      </c>
      <c r="Q66" s="35">
        <f t="shared" si="58"/>
        <v>5.4907789610010926</v>
      </c>
      <c r="R66" s="35">
        <f t="shared" si="59"/>
        <v>0.84593528665690898</v>
      </c>
    </row>
    <row r="67" spans="1:22">
      <c r="A67" s="35">
        <v>4</v>
      </c>
      <c r="B67" s="38">
        <v>390.8</v>
      </c>
      <c r="C67" s="38">
        <v>10.7</v>
      </c>
      <c r="D67" s="38">
        <v>5</v>
      </c>
      <c r="E67" s="38">
        <v>3.5</v>
      </c>
      <c r="F67" s="38">
        <v>53.7</v>
      </c>
      <c r="G67" s="38">
        <v>55.2</v>
      </c>
      <c r="H67" s="40">
        <f t="shared" si="54"/>
        <v>6.3999999999999995</v>
      </c>
      <c r="I67" s="40">
        <f t="shared" si="55"/>
        <v>54.45</v>
      </c>
      <c r="J67" s="35">
        <v>202.2</v>
      </c>
      <c r="K67" s="40">
        <v>500</v>
      </c>
      <c r="L67" s="35">
        <f t="shared" si="60"/>
        <v>966.3699307616223</v>
      </c>
      <c r="M67" s="35">
        <f t="shared" si="61"/>
        <v>15.825914935707219</v>
      </c>
      <c r="N67" s="35">
        <f t="shared" si="62"/>
        <v>134.64391691394661</v>
      </c>
      <c r="O67" s="40">
        <f t="shared" si="56"/>
        <v>190095.10929564163</v>
      </c>
      <c r="P67" s="40">
        <f t="shared" si="57"/>
        <v>1278082.3395227033</v>
      </c>
      <c r="Q67" s="40">
        <f t="shared" si="58"/>
        <v>6.7233835960239841</v>
      </c>
      <c r="R67" s="35">
        <f t="shared" si="59"/>
        <v>0.8705230696407722</v>
      </c>
    </row>
    <row r="68" spans="1:22">
      <c r="A68" s="35">
        <v>5</v>
      </c>
      <c r="B68" s="38">
        <v>496.1</v>
      </c>
      <c r="C68" s="38">
        <v>8.6999999999999993</v>
      </c>
      <c r="D68" s="38">
        <v>6.5</v>
      </c>
      <c r="E68" s="38">
        <v>3.3</v>
      </c>
      <c r="F68" s="38">
        <v>47.1</v>
      </c>
      <c r="G68" s="38">
        <v>55.6</v>
      </c>
      <c r="H68" s="40">
        <f t="shared" si="54"/>
        <v>6.166666666666667</v>
      </c>
      <c r="I68" s="40">
        <f t="shared" si="55"/>
        <v>51.35</v>
      </c>
      <c r="J68" s="35">
        <v>202.2</v>
      </c>
      <c r="K68" s="40">
        <v>500</v>
      </c>
      <c r="L68" s="35">
        <f t="shared" si="60"/>
        <v>1226.7556874381803</v>
      </c>
      <c r="M68" s="35">
        <f t="shared" si="61"/>
        <v>15.24892845367623</v>
      </c>
      <c r="N68" s="35">
        <f t="shared" si="62"/>
        <v>126.97823936696342</v>
      </c>
      <c r="O68" s="40">
        <f t="shared" si="56"/>
        <v>224040.54218922835</v>
      </c>
      <c r="P68" s="40">
        <f t="shared" si="57"/>
        <v>1071979.6114395673</v>
      </c>
      <c r="Q68" s="40">
        <f t="shared" si="58"/>
        <v>4.7847572629696442</v>
      </c>
      <c r="R68" s="35">
        <f t="shared" si="59"/>
        <v>0.82713189948325627</v>
      </c>
    </row>
    <row r="69" spans="1:22">
      <c r="A69" s="35">
        <v>6</v>
      </c>
      <c r="B69" s="38">
        <v>352.5</v>
      </c>
      <c r="C69" s="38">
        <v>10.7</v>
      </c>
      <c r="D69" s="38">
        <v>5.5</v>
      </c>
      <c r="E69" s="38">
        <v>3.9</v>
      </c>
      <c r="F69" s="38">
        <v>70.7</v>
      </c>
      <c r="G69" s="38">
        <v>74</v>
      </c>
      <c r="H69" s="40">
        <f t="shared" si="54"/>
        <v>6.6999999999999993</v>
      </c>
      <c r="I69" s="40">
        <f t="shared" si="55"/>
        <v>72.349999999999994</v>
      </c>
      <c r="J69" s="35">
        <v>202.2</v>
      </c>
      <c r="K69" s="40">
        <v>500</v>
      </c>
      <c r="L69" s="35">
        <f t="shared" si="60"/>
        <v>871.66172106824934</v>
      </c>
      <c r="M69" s="35">
        <f t="shared" si="61"/>
        <v>16.567754698318499</v>
      </c>
      <c r="N69" s="35">
        <f t="shared" si="62"/>
        <v>178.90702274975271</v>
      </c>
      <c r="O69" s="40">
        <f t="shared" si="56"/>
        <v>187916.60919278025</v>
      </c>
      <c r="P69" s="40">
        <f t="shared" si="57"/>
        <v>2998339.3739695218</v>
      </c>
      <c r="Q69" s="40">
        <f t="shared" si="58"/>
        <v>15.955691127299875</v>
      </c>
      <c r="R69" s="35">
        <f t="shared" si="59"/>
        <v>0.94102275203692942</v>
      </c>
    </row>
    <row r="70" spans="1:22">
      <c r="A70" s="35">
        <v>7</v>
      </c>
      <c r="B70" s="38">
        <v>346.4</v>
      </c>
      <c r="C70" s="38">
        <v>6.5</v>
      </c>
      <c r="D70" s="38">
        <v>3.7</v>
      </c>
      <c r="E70" s="38">
        <v>1.5</v>
      </c>
      <c r="F70" s="38">
        <v>34</v>
      </c>
      <c r="G70" s="38">
        <v>37.799999999999997</v>
      </c>
      <c r="H70" s="40">
        <f t="shared" si="54"/>
        <v>3.9</v>
      </c>
      <c r="I70" s="40">
        <f t="shared" si="55"/>
        <v>35.9</v>
      </c>
      <c r="J70" s="35">
        <v>202.2</v>
      </c>
      <c r="K70" s="40">
        <v>500</v>
      </c>
      <c r="L70" s="35">
        <f t="shared" si="60"/>
        <v>856.5776458951533</v>
      </c>
      <c r="M70" s="35">
        <f t="shared" si="61"/>
        <v>9.6439169139465868</v>
      </c>
      <c r="N70" s="35">
        <f t="shared" si="62"/>
        <v>88.773491592482699</v>
      </c>
      <c r="O70" s="40">
        <f t="shared" si="56"/>
        <v>62569.622967082978</v>
      </c>
      <c r="P70" s="40">
        <f t="shared" si="57"/>
        <v>366309.79127293651</v>
      </c>
      <c r="Q70" s="40">
        <f t="shared" si="58"/>
        <v>5.8544350101909206</v>
      </c>
      <c r="R70" s="35">
        <f t="shared" si="59"/>
        <v>0.85410905515724678</v>
      </c>
    </row>
    <row r="71" spans="1:22">
      <c r="B71" s="38"/>
      <c r="C71" s="38"/>
      <c r="D71" s="38"/>
      <c r="E71" s="38"/>
      <c r="F71" s="38"/>
      <c r="G71" s="38"/>
      <c r="H71" s="40"/>
      <c r="I71" s="40"/>
      <c r="K71" s="40"/>
      <c r="O71" s="40"/>
      <c r="P71" s="40"/>
      <c r="Q71" s="40"/>
    </row>
    <row r="72" spans="1:22">
      <c r="A72" s="35" t="s">
        <v>84</v>
      </c>
      <c r="B72" s="37"/>
      <c r="C72" s="37"/>
      <c r="D72" s="37"/>
      <c r="E72" s="37"/>
      <c r="F72" s="37"/>
      <c r="G72" s="37"/>
    </row>
    <row r="73" spans="1:22">
      <c r="A73" s="35">
        <v>1</v>
      </c>
      <c r="B73" s="38">
        <v>342.2</v>
      </c>
      <c r="C73" s="38">
        <v>7.6</v>
      </c>
      <c r="D73" s="38">
        <v>4.7</v>
      </c>
      <c r="E73" s="38">
        <v>3</v>
      </c>
      <c r="F73" s="38">
        <v>48.4</v>
      </c>
      <c r="G73" s="38">
        <v>50.9</v>
      </c>
      <c r="H73" s="35">
        <f t="shared" ref="H73:H80" si="63">AVERAGE(C73:E73)</f>
        <v>5.1000000000000005</v>
      </c>
      <c r="I73" s="35">
        <f t="shared" ref="I73:I80" si="64">AVERAGE(F73:G73)</f>
        <v>49.65</v>
      </c>
      <c r="J73" s="35">
        <v>202.2</v>
      </c>
      <c r="K73" s="40">
        <v>500</v>
      </c>
      <c r="L73" s="35">
        <f>(B73/J73)*K73</f>
        <v>846.19188921859541</v>
      </c>
      <c r="M73" s="35">
        <f>(H73/J73)*K73</f>
        <v>12.611275964391693</v>
      </c>
      <c r="N73" s="35">
        <f>(I73/J73)*K73</f>
        <v>122.77448071216618</v>
      </c>
      <c r="O73" s="35">
        <f t="shared" ref="O73:O80" si="65">(M73/2)^2*L73*PI()</f>
        <v>105700.4406956429</v>
      </c>
      <c r="P73" s="35">
        <f t="shared" ref="P73:P80" si="66">(N73/2)^3*PI()*(4/3)</f>
        <v>968998.13247663574</v>
      </c>
      <c r="Q73" s="35">
        <f t="shared" ref="Q73:Q80" si="67">P73/O73</f>
        <v>9.1673991716533969</v>
      </c>
      <c r="R73" s="35">
        <f t="shared" ref="R73:R80" si="68">P73/(P73+O73)</f>
        <v>0.90164643060459448</v>
      </c>
      <c r="S73" s="35" t="s">
        <v>76</v>
      </c>
      <c r="T73" s="35">
        <f>AVERAGE(Q73:Q80)</f>
        <v>9.2590144351485062</v>
      </c>
      <c r="U73" s="35">
        <f>STDEVA(Q73:Q80)</f>
        <v>6.5438344446085477</v>
      </c>
      <c r="V73" s="35">
        <f>U73/SQRT(8)</f>
        <v>2.3135948553724042</v>
      </c>
    </row>
    <row r="74" spans="1:22">
      <c r="A74" s="35">
        <v>2</v>
      </c>
      <c r="B74" s="38">
        <v>219.7</v>
      </c>
      <c r="C74" s="38">
        <v>10</v>
      </c>
      <c r="D74" s="38">
        <v>4.3</v>
      </c>
      <c r="E74" s="38">
        <v>2.8</v>
      </c>
      <c r="F74" s="38">
        <v>52.6</v>
      </c>
      <c r="G74" s="38">
        <v>55</v>
      </c>
      <c r="H74" s="35">
        <f t="shared" si="63"/>
        <v>5.7</v>
      </c>
      <c r="I74" s="35">
        <f t="shared" si="64"/>
        <v>53.8</v>
      </c>
      <c r="J74" s="35">
        <v>202.2</v>
      </c>
      <c r="K74" s="40">
        <v>500</v>
      </c>
      <c r="L74" s="35">
        <f t="shared" ref="L74:L80" si="69">(B74/J74)*K74</f>
        <v>543.27398615232448</v>
      </c>
      <c r="M74" s="35">
        <f t="shared" ref="M74:M80" si="70">(H74/J74)*K74</f>
        <v>14.094955489614245</v>
      </c>
      <c r="N74" s="35">
        <f t="shared" ref="N74:N80" si="71">(I74/J74)*K74</f>
        <v>133.03659742828881</v>
      </c>
      <c r="O74" s="35">
        <f t="shared" si="65"/>
        <v>84768.833886986307</v>
      </c>
      <c r="P74" s="35">
        <f t="shared" si="66"/>
        <v>1232855.0218857205</v>
      </c>
      <c r="Q74" s="35">
        <f t="shared" si="67"/>
        <v>14.543729875172769</v>
      </c>
      <c r="R74" s="35">
        <f t="shared" si="68"/>
        <v>0.93566537709862985</v>
      </c>
      <c r="S74" s="35" t="s">
        <v>77</v>
      </c>
      <c r="T74" s="35">
        <f>AVERAGE(R73:R80)</f>
        <v>0.81079132736355064</v>
      </c>
      <c r="U74" s="35">
        <f>STDEVA(R73:R80)</f>
        <v>0.20581506111883183</v>
      </c>
      <c r="V74" s="35">
        <f>U74/SQRT(8)</f>
        <v>7.276661269372485E-2</v>
      </c>
    </row>
    <row r="75" spans="1:22">
      <c r="A75" s="35">
        <v>3</v>
      </c>
      <c r="B75" s="38">
        <v>310.8</v>
      </c>
      <c r="C75" s="38">
        <v>7.8</v>
      </c>
      <c r="D75" s="38">
        <v>4.8</v>
      </c>
      <c r="E75" s="38">
        <v>3.4</v>
      </c>
      <c r="F75" s="38">
        <v>59.8</v>
      </c>
      <c r="G75" s="38">
        <v>70.099999999999994</v>
      </c>
      <c r="H75" s="35">
        <f t="shared" si="63"/>
        <v>5.333333333333333</v>
      </c>
      <c r="I75" s="35">
        <f t="shared" si="64"/>
        <v>64.949999999999989</v>
      </c>
      <c r="J75" s="35">
        <v>202.2</v>
      </c>
      <c r="K75" s="40">
        <v>500</v>
      </c>
      <c r="L75" s="35">
        <f t="shared" si="69"/>
        <v>768.545994065282</v>
      </c>
      <c r="M75" s="35">
        <f t="shared" si="70"/>
        <v>13.188262446422684</v>
      </c>
      <c r="N75" s="35">
        <f t="shared" si="71"/>
        <v>160.60830860534122</v>
      </c>
      <c r="O75" s="35">
        <f t="shared" si="65"/>
        <v>104986.85028055952</v>
      </c>
      <c r="P75" s="35">
        <f t="shared" si="66"/>
        <v>2169215.2441707505</v>
      </c>
      <c r="Q75" s="35">
        <f t="shared" si="67"/>
        <v>20.661780388438089</v>
      </c>
      <c r="R75" s="35">
        <f t="shared" si="68"/>
        <v>0.95383574285824868</v>
      </c>
    </row>
    <row r="76" spans="1:22">
      <c r="A76" s="35">
        <v>4</v>
      </c>
      <c r="B76" s="38">
        <v>459.8</v>
      </c>
      <c r="C76" s="38">
        <v>9.8000000000000007</v>
      </c>
      <c r="D76" s="38">
        <v>5.0999999999999996</v>
      </c>
      <c r="E76" s="38">
        <v>2.7</v>
      </c>
      <c r="F76" s="38">
        <v>52</v>
      </c>
      <c r="G76" s="38">
        <v>56.1</v>
      </c>
      <c r="H76" s="40">
        <f t="shared" si="63"/>
        <v>5.8666666666666671</v>
      </c>
      <c r="I76" s="40">
        <f t="shared" si="64"/>
        <v>54.05</v>
      </c>
      <c r="J76" s="35">
        <v>202.2</v>
      </c>
      <c r="K76" s="40">
        <v>500</v>
      </c>
      <c r="L76" s="35">
        <f t="shared" si="69"/>
        <v>1136.9930761622159</v>
      </c>
      <c r="M76" s="35">
        <f t="shared" si="70"/>
        <v>14.507088691064954</v>
      </c>
      <c r="N76" s="35">
        <f t="shared" si="71"/>
        <v>133.65479723046488</v>
      </c>
      <c r="O76" s="40">
        <f t="shared" si="65"/>
        <v>187935.24468594449</v>
      </c>
      <c r="P76" s="40">
        <f t="shared" si="66"/>
        <v>1250121.6498015546</v>
      </c>
      <c r="Q76" s="40">
        <f t="shared" si="67"/>
        <v>6.651874436275178</v>
      </c>
      <c r="R76" s="35">
        <f t="shared" si="68"/>
        <v>0.86931306723234925</v>
      </c>
    </row>
    <row r="77" spans="1:22">
      <c r="A77" s="35">
        <v>5</v>
      </c>
      <c r="B77" s="38">
        <v>372</v>
      </c>
      <c r="C77" s="38">
        <v>8.4</v>
      </c>
      <c r="D77" s="38">
        <v>5</v>
      </c>
      <c r="E77" s="38">
        <v>2.7</v>
      </c>
      <c r="F77" s="38">
        <v>53.8</v>
      </c>
      <c r="G77" s="38">
        <v>58.5</v>
      </c>
      <c r="H77" s="40">
        <f t="shared" si="63"/>
        <v>5.3666666666666671</v>
      </c>
      <c r="I77" s="40">
        <f t="shared" si="64"/>
        <v>56.15</v>
      </c>
      <c r="J77" s="35">
        <v>202.2</v>
      </c>
      <c r="K77" s="40">
        <v>500</v>
      </c>
      <c r="L77" s="35">
        <f t="shared" si="69"/>
        <v>919.88130563798222</v>
      </c>
      <c r="M77" s="35">
        <f t="shared" si="70"/>
        <v>13.270689086712828</v>
      </c>
      <c r="N77" s="35">
        <f t="shared" si="71"/>
        <v>138.84767556874382</v>
      </c>
      <c r="O77" s="40">
        <f t="shared" si="65"/>
        <v>127235.59442838123</v>
      </c>
      <c r="P77" s="40">
        <f t="shared" si="66"/>
        <v>1401568.9360077328</v>
      </c>
      <c r="Q77" s="40">
        <f t="shared" si="67"/>
        <v>11.015541227314753</v>
      </c>
      <c r="R77" s="35">
        <f t="shared" si="68"/>
        <v>0.91677445226298138</v>
      </c>
    </row>
    <row r="78" spans="1:22">
      <c r="A78" s="35">
        <v>6</v>
      </c>
      <c r="B78" s="38">
        <v>417.4</v>
      </c>
      <c r="C78" s="38">
        <v>12.2</v>
      </c>
      <c r="D78" s="38">
        <v>4.9000000000000004</v>
      </c>
      <c r="E78" s="38">
        <v>2.7</v>
      </c>
      <c r="F78" s="38">
        <v>34.799999999999997</v>
      </c>
      <c r="G78" s="38">
        <v>37.799999999999997</v>
      </c>
      <c r="H78" s="40">
        <f t="shared" si="63"/>
        <v>6.6000000000000005</v>
      </c>
      <c r="I78" s="40">
        <f t="shared" si="64"/>
        <v>36.299999999999997</v>
      </c>
      <c r="J78" s="35">
        <v>202.2</v>
      </c>
      <c r="K78" s="40">
        <v>500</v>
      </c>
      <c r="L78" s="35">
        <f t="shared" si="69"/>
        <v>1032.1463897131553</v>
      </c>
      <c r="M78" s="35">
        <f t="shared" si="70"/>
        <v>16.320474777448073</v>
      </c>
      <c r="N78" s="35">
        <f t="shared" si="71"/>
        <v>89.762611275964403</v>
      </c>
      <c r="O78" s="40">
        <f t="shared" si="65"/>
        <v>215921.93146765471</v>
      </c>
      <c r="P78" s="40">
        <f t="shared" si="66"/>
        <v>378691.06356228236</v>
      </c>
      <c r="Q78" s="40">
        <f t="shared" si="67"/>
        <v>1.7538332534738863</v>
      </c>
      <c r="R78" s="35">
        <f t="shared" si="68"/>
        <v>0.63686980729914322</v>
      </c>
    </row>
    <row r="79" spans="1:22">
      <c r="A79" s="35">
        <v>7</v>
      </c>
      <c r="B79" s="38">
        <v>451.4</v>
      </c>
      <c r="C79" s="38">
        <v>12.3</v>
      </c>
      <c r="D79" s="38">
        <v>7.3</v>
      </c>
      <c r="E79" s="38">
        <v>3.2</v>
      </c>
      <c r="F79" s="38">
        <v>23.2</v>
      </c>
      <c r="G79" s="38">
        <v>33.299999999999997</v>
      </c>
      <c r="H79" s="40">
        <f t="shared" si="63"/>
        <v>7.6000000000000005</v>
      </c>
      <c r="I79" s="40">
        <f t="shared" si="64"/>
        <v>28.25</v>
      </c>
      <c r="J79" s="35">
        <v>202.2</v>
      </c>
      <c r="K79" s="40">
        <v>500</v>
      </c>
      <c r="L79" s="35">
        <f t="shared" si="69"/>
        <v>1116.2215628090999</v>
      </c>
      <c r="M79" s="35">
        <f t="shared" si="70"/>
        <v>18.793273986152325</v>
      </c>
      <c r="N79" s="35">
        <f t="shared" si="71"/>
        <v>69.856577645895158</v>
      </c>
      <c r="O79" s="40">
        <f t="shared" si="65"/>
        <v>309631.53080734832</v>
      </c>
      <c r="P79" s="40">
        <f t="shared" si="66"/>
        <v>178492.73246767314</v>
      </c>
      <c r="Q79" s="40">
        <f t="shared" si="67"/>
        <v>0.57646820400449039</v>
      </c>
      <c r="R79" s="35">
        <f t="shared" si="68"/>
        <v>0.36567068244076584</v>
      </c>
    </row>
    <row r="80" spans="1:22">
      <c r="A80" s="35">
        <v>8</v>
      </c>
      <c r="B80" s="38">
        <v>432.5</v>
      </c>
      <c r="C80" s="38">
        <v>11.5</v>
      </c>
      <c r="D80" s="38">
        <v>5</v>
      </c>
      <c r="E80" s="38">
        <v>3.5</v>
      </c>
      <c r="F80" s="38">
        <v>61</v>
      </c>
      <c r="G80" s="38">
        <v>69.8</v>
      </c>
      <c r="H80" s="35">
        <f t="shared" si="63"/>
        <v>6.666666666666667</v>
      </c>
      <c r="I80" s="35">
        <f t="shared" si="64"/>
        <v>65.400000000000006</v>
      </c>
      <c r="J80" s="35">
        <v>202.2</v>
      </c>
      <c r="K80" s="40">
        <v>500</v>
      </c>
      <c r="L80" s="35">
        <f t="shared" si="69"/>
        <v>1069.4856577645894</v>
      </c>
      <c r="M80" s="35">
        <f t="shared" si="70"/>
        <v>16.485328058028358</v>
      </c>
      <c r="N80" s="35">
        <f t="shared" si="71"/>
        <v>161.7210682492582</v>
      </c>
      <c r="O80" s="35">
        <f t="shared" si="65"/>
        <v>228275.8845436273</v>
      </c>
      <c r="P80" s="35">
        <f t="shared" si="66"/>
        <v>2214615.9657115918</v>
      </c>
      <c r="Q80" s="35">
        <f t="shared" si="67"/>
        <v>9.7014889248554947</v>
      </c>
      <c r="R80" s="35">
        <f t="shared" si="68"/>
        <v>0.90655505911169232</v>
      </c>
    </row>
    <row r="81" spans="1:22">
      <c r="A81" s="40"/>
      <c r="B81" s="38"/>
      <c r="C81" s="38"/>
      <c r="D81" s="38"/>
      <c r="E81" s="38"/>
      <c r="F81" s="38"/>
      <c r="G81" s="38"/>
      <c r="H81" s="40"/>
      <c r="I81" s="40"/>
      <c r="L81" s="40"/>
      <c r="M81" s="40"/>
      <c r="N81" s="40"/>
      <c r="O81" s="40"/>
      <c r="P81" s="40"/>
      <c r="Q81" s="40"/>
    </row>
    <row r="82" spans="1:22">
      <c r="A82" s="35" t="s">
        <v>85</v>
      </c>
      <c r="B82" s="37"/>
      <c r="C82" s="37"/>
      <c r="D82" s="37"/>
      <c r="E82" s="37"/>
      <c r="F82" s="37"/>
      <c r="G82" s="37"/>
    </row>
    <row r="83" spans="1:22">
      <c r="A83" s="35">
        <v>1</v>
      </c>
      <c r="B83" s="38">
        <v>376.1</v>
      </c>
      <c r="C83" s="38">
        <v>9.6999999999999993</v>
      </c>
      <c r="D83" s="38">
        <v>4.7</v>
      </c>
      <c r="E83" s="38">
        <v>3.5</v>
      </c>
      <c r="F83" s="38">
        <v>53.2</v>
      </c>
      <c r="G83" s="38">
        <v>54.7</v>
      </c>
      <c r="H83" s="35">
        <f t="shared" ref="H83:H90" si="72">AVERAGE(C83:E83)</f>
        <v>5.9666666666666659</v>
      </c>
      <c r="I83" s="35">
        <f t="shared" ref="I83:I90" si="73">AVERAGE(F83:G83)</f>
        <v>53.95</v>
      </c>
      <c r="J83" s="35">
        <v>202.2</v>
      </c>
      <c r="K83" s="40">
        <v>500</v>
      </c>
      <c r="L83" s="35">
        <f>(B83/J83)*K83</f>
        <v>930.01978239366974</v>
      </c>
      <c r="M83" s="35">
        <f>(H83/J83)*K83</f>
        <v>14.754368611935377</v>
      </c>
      <c r="N83" s="35">
        <f>(I83/J83)*K83</f>
        <v>133.40751730959445</v>
      </c>
      <c r="O83" s="35">
        <f t="shared" ref="O83:O90" si="74">(M83/2)^2*L83*PI()</f>
        <v>159009.59321541694</v>
      </c>
      <c r="P83" s="35">
        <f t="shared" ref="P83:P90" si="75">(N83/2)^3*PI()*(4/3)</f>
        <v>1243195.7838755059</v>
      </c>
      <c r="Q83" s="35">
        <f t="shared" ref="Q83:Q90" si="76">P83/O83</f>
        <v>7.8183696891249612</v>
      </c>
      <c r="R83" s="35">
        <f t="shared" ref="R83:R90" si="77">P83/(P83+O83)</f>
        <v>0.88660035411837801</v>
      </c>
      <c r="S83" s="35" t="s">
        <v>76</v>
      </c>
      <c r="T83" s="35">
        <f>AVERAGE(Q83:Q90)</f>
        <v>6.1418766430991019</v>
      </c>
      <c r="U83" s="35">
        <f>STDEVA(Q83:Q90)</f>
        <v>3.2633088538640007</v>
      </c>
      <c r="V83" s="35">
        <f>U83/SQRT(8)</f>
        <v>1.1537539098366676</v>
      </c>
    </row>
    <row r="84" spans="1:22">
      <c r="A84" s="35">
        <v>2</v>
      </c>
      <c r="B84" s="38">
        <v>334.4</v>
      </c>
      <c r="C84" s="38">
        <v>10.9</v>
      </c>
      <c r="D84" s="38">
        <v>4.5999999999999996</v>
      </c>
      <c r="E84" s="38">
        <v>3.6</v>
      </c>
      <c r="F84" s="38">
        <v>59.1</v>
      </c>
      <c r="G84" s="38">
        <v>65.900000000000006</v>
      </c>
      <c r="H84" s="35">
        <f t="shared" si="72"/>
        <v>6.3666666666666671</v>
      </c>
      <c r="I84" s="35">
        <f t="shared" si="73"/>
        <v>62.5</v>
      </c>
      <c r="J84" s="35">
        <v>202.2</v>
      </c>
      <c r="K84" s="40">
        <v>500</v>
      </c>
      <c r="L84" s="35">
        <f t="shared" ref="L84:L90" si="78">(B84/J84)*K84</f>
        <v>826.90405539070218</v>
      </c>
      <c r="M84" s="35">
        <f t="shared" ref="M84:M90" si="79">(H84/J84)*K84</f>
        <v>15.74348829541708</v>
      </c>
      <c r="N84" s="35">
        <f t="shared" ref="N84:N90" si="80">(I84/J84)*K84</f>
        <v>154.54995054401581</v>
      </c>
      <c r="O84" s="35">
        <f t="shared" si="74"/>
        <v>160970.73772980695</v>
      </c>
      <c r="P84" s="35">
        <f t="shared" si="75"/>
        <v>1932881.5187829705</v>
      </c>
      <c r="Q84" s="35">
        <f t="shared" si="76"/>
        <v>12.007657702528245</v>
      </c>
      <c r="R84" s="35">
        <f t="shared" si="77"/>
        <v>0.92312220825078806</v>
      </c>
      <c r="S84" s="35" t="s">
        <v>77</v>
      </c>
      <c r="T84" s="35">
        <f>AVERAGE(R83:R90)</f>
        <v>0.81933253231695136</v>
      </c>
      <c r="U84" s="35">
        <f>STDEVA(R83:R90)</f>
        <v>0.11968265312680511</v>
      </c>
      <c r="V84" s="35">
        <f>U84/SQRT(8)</f>
        <v>4.2314207808180619E-2</v>
      </c>
    </row>
    <row r="85" spans="1:22">
      <c r="A85" s="35">
        <v>3</v>
      </c>
      <c r="B85" s="38">
        <v>353.3</v>
      </c>
      <c r="C85" s="38">
        <v>11.8</v>
      </c>
      <c r="D85" s="38">
        <v>6.5</v>
      </c>
      <c r="E85" s="38">
        <v>3.2</v>
      </c>
      <c r="F85" s="38">
        <v>51.4</v>
      </c>
      <c r="G85" s="38">
        <v>56.8</v>
      </c>
      <c r="H85" s="35">
        <f t="shared" si="72"/>
        <v>7.166666666666667</v>
      </c>
      <c r="I85" s="35">
        <f t="shared" si="73"/>
        <v>54.099999999999994</v>
      </c>
      <c r="J85" s="35">
        <v>202.2</v>
      </c>
      <c r="K85" s="40">
        <v>500</v>
      </c>
      <c r="L85" s="35">
        <f t="shared" si="78"/>
        <v>873.63996043521274</v>
      </c>
      <c r="M85" s="35">
        <f t="shared" si="79"/>
        <v>17.721727662380484</v>
      </c>
      <c r="N85" s="35">
        <f t="shared" si="80"/>
        <v>133.77843719090009</v>
      </c>
      <c r="O85" s="35">
        <f t="shared" si="74"/>
        <v>215493.65555943389</v>
      </c>
      <c r="P85" s="35">
        <f t="shared" si="75"/>
        <v>1253594.2079578724</v>
      </c>
      <c r="Q85" s="35">
        <f t="shared" si="76"/>
        <v>5.8173137612959875</v>
      </c>
      <c r="R85" s="35">
        <f t="shared" si="77"/>
        <v>0.85331465808757234</v>
      </c>
    </row>
    <row r="86" spans="1:22">
      <c r="A86" s="35">
        <v>4</v>
      </c>
      <c r="B86" s="38">
        <v>359.1</v>
      </c>
      <c r="C86" s="38">
        <v>12.1</v>
      </c>
      <c r="D86" s="38">
        <v>6.6</v>
      </c>
      <c r="E86" s="38">
        <v>4.5999999999999996</v>
      </c>
      <c r="F86" s="38">
        <v>57.1</v>
      </c>
      <c r="G86" s="38">
        <v>63.7</v>
      </c>
      <c r="H86" s="40">
        <f t="shared" si="72"/>
        <v>7.7666666666666657</v>
      </c>
      <c r="I86" s="40">
        <f t="shared" si="73"/>
        <v>60.400000000000006</v>
      </c>
      <c r="J86" s="35">
        <v>202.2</v>
      </c>
      <c r="K86" s="40">
        <v>500</v>
      </c>
      <c r="L86" s="35">
        <f t="shared" si="78"/>
        <v>887.98219584569745</v>
      </c>
      <c r="M86" s="35">
        <f t="shared" si="79"/>
        <v>19.205407187603033</v>
      </c>
      <c r="N86" s="35">
        <f t="shared" si="80"/>
        <v>149.3570722057369</v>
      </c>
      <c r="O86" s="40">
        <f t="shared" si="74"/>
        <v>257241.58589651113</v>
      </c>
      <c r="P86" s="40">
        <f t="shared" si="75"/>
        <v>1744520.1793450895</v>
      </c>
      <c r="Q86" s="40">
        <f t="shared" si="76"/>
        <v>6.7816413635659742</v>
      </c>
      <c r="R86" s="35">
        <f t="shared" si="77"/>
        <v>0.87149240715692078</v>
      </c>
    </row>
    <row r="87" spans="1:22">
      <c r="A87" s="35">
        <v>5</v>
      </c>
      <c r="B87" s="38">
        <v>355.9</v>
      </c>
      <c r="C87" s="38">
        <v>12</v>
      </c>
      <c r="D87" s="38">
        <v>6.5</v>
      </c>
      <c r="E87" s="38">
        <v>4</v>
      </c>
      <c r="F87" s="38">
        <v>57.5</v>
      </c>
      <c r="G87" s="38">
        <v>64.7</v>
      </c>
      <c r="H87" s="40">
        <f t="shared" si="72"/>
        <v>7.5</v>
      </c>
      <c r="I87" s="40">
        <f t="shared" si="73"/>
        <v>61.1</v>
      </c>
      <c r="J87" s="35">
        <v>202.2</v>
      </c>
      <c r="K87" s="40">
        <v>500</v>
      </c>
      <c r="L87" s="35">
        <f t="shared" si="78"/>
        <v>880.0692383778437</v>
      </c>
      <c r="M87" s="35">
        <f t="shared" si="79"/>
        <v>18.545994065281903</v>
      </c>
      <c r="N87" s="35">
        <f t="shared" si="80"/>
        <v>151.08803165182988</v>
      </c>
      <c r="O87" s="40">
        <f t="shared" si="74"/>
        <v>237742.57124404749</v>
      </c>
      <c r="P87" s="40">
        <f t="shared" si="75"/>
        <v>1805879.6841384177</v>
      </c>
      <c r="Q87" s="40">
        <f t="shared" si="76"/>
        <v>7.5959457941785535</v>
      </c>
      <c r="R87" s="35">
        <f t="shared" si="77"/>
        <v>0.88366608818342807</v>
      </c>
    </row>
    <row r="88" spans="1:22">
      <c r="A88" s="35">
        <v>6</v>
      </c>
      <c r="B88" s="38">
        <v>467.7</v>
      </c>
      <c r="C88" s="38">
        <v>13.8</v>
      </c>
      <c r="D88" s="38">
        <v>7.2</v>
      </c>
      <c r="E88" s="38">
        <v>3.7</v>
      </c>
      <c r="F88" s="38">
        <v>37</v>
      </c>
      <c r="G88" s="38">
        <v>40.1</v>
      </c>
      <c r="H88" s="40">
        <f t="shared" si="72"/>
        <v>8.2333333333333325</v>
      </c>
      <c r="I88" s="40">
        <f t="shared" si="73"/>
        <v>38.549999999999997</v>
      </c>
      <c r="J88" s="35">
        <v>202.2</v>
      </c>
      <c r="K88" s="40">
        <v>500</v>
      </c>
      <c r="L88" s="35">
        <f t="shared" si="78"/>
        <v>1156.5281899109791</v>
      </c>
      <c r="M88" s="35">
        <f t="shared" si="79"/>
        <v>20.359380151665018</v>
      </c>
      <c r="N88" s="35">
        <f t="shared" si="80"/>
        <v>95.326409495548958</v>
      </c>
      <c r="O88" s="40">
        <f t="shared" si="74"/>
        <v>376508.86618179944</v>
      </c>
      <c r="P88" s="40">
        <f t="shared" si="75"/>
        <v>453563.7410105319</v>
      </c>
      <c r="Q88" s="40">
        <f t="shared" si="76"/>
        <v>1.2046562026816283</v>
      </c>
      <c r="R88" s="35">
        <f t="shared" si="77"/>
        <v>0.54641453901807802</v>
      </c>
    </row>
    <row r="89" spans="1:22">
      <c r="A89" s="35">
        <v>7</v>
      </c>
      <c r="B89" s="38">
        <v>355.1</v>
      </c>
      <c r="C89" s="38">
        <v>11.4</v>
      </c>
      <c r="D89" s="38">
        <v>4.9000000000000004</v>
      </c>
      <c r="E89" s="38">
        <v>3.3</v>
      </c>
      <c r="F89" s="38">
        <v>41</v>
      </c>
      <c r="G89" s="38">
        <v>43.7</v>
      </c>
      <c r="H89" s="40">
        <f t="shared" si="72"/>
        <v>6.5333333333333341</v>
      </c>
      <c r="I89" s="40">
        <f t="shared" si="73"/>
        <v>42.35</v>
      </c>
      <c r="J89" s="35">
        <v>202.2</v>
      </c>
      <c r="K89" s="40">
        <v>500</v>
      </c>
      <c r="L89" s="35">
        <f t="shared" si="78"/>
        <v>878.09099901088041</v>
      </c>
      <c r="M89" s="35">
        <f t="shared" si="79"/>
        <v>16.155621496867791</v>
      </c>
      <c r="N89" s="35">
        <f t="shared" si="80"/>
        <v>104.72304648862513</v>
      </c>
      <c r="O89" s="40">
        <f t="shared" si="74"/>
        <v>180001.75778965309</v>
      </c>
      <c r="P89" s="40">
        <f t="shared" si="75"/>
        <v>601347.38334195758</v>
      </c>
      <c r="Q89" s="40">
        <f t="shared" si="76"/>
        <v>3.3407861719032859</v>
      </c>
      <c r="R89" s="35">
        <f t="shared" si="77"/>
        <v>0.76962698451429734</v>
      </c>
    </row>
    <row r="90" spans="1:22">
      <c r="A90" s="35">
        <v>8</v>
      </c>
      <c r="B90" s="38">
        <v>247</v>
      </c>
      <c r="C90" s="38">
        <v>10.199999999999999</v>
      </c>
      <c r="D90" s="38">
        <v>5.7</v>
      </c>
      <c r="E90" s="38">
        <v>3.7</v>
      </c>
      <c r="F90" s="38">
        <v>40.799999999999997</v>
      </c>
      <c r="G90" s="38">
        <v>42.5</v>
      </c>
      <c r="H90" s="35">
        <f t="shared" si="72"/>
        <v>6.5333333333333323</v>
      </c>
      <c r="I90" s="35">
        <f t="shared" si="73"/>
        <v>41.65</v>
      </c>
      <c r="J90" s="35">
        <v>202.2</v>
      </c>
      <c r="K90" s="40">
        <v>500</v>
      </c>
      <c r="L90" s="35">
        <f t="shared" si="78"/>
        <v>610.78140454995059</v>
      </c>
      <c r="M90" s="35">
        <f t="shared" si="79"/>
        <v>16.155621496867784</v>
      </c>
      <c r="N90" s="35">
        <f t="shared" si="80"/>
        <v>102.99208704253215</v>
      </c>
      <c r="O90" s="35">
        <f t="shared" si="74"/>
        <v>125205.39052110468</v>
      </c>
      <c r="P90" s="35">
        <f t="shared" si="75"/>
        <v>572018.66329477215</v>
      </c>
      <c r="Q90" s="35">
        <f t="shared" si="76"/>
        <v>4.5686424595141721</v>
      </c>
      <c r="R90" s="35">
        <f t="shared" si="77"/>
        <v>0.82042301920614891</v>
      </c>
    </row>
    <row r="91" spans="1:22">
      <c r="A91" s="40"/>
      <c r="B91" s="38"/>
      <c r="C91" s="38"/>
      <c r="D91" s="38"/>
      <c r="E91" s="38"/>
      <c r="F91" s="38"/>
      <c r="G91" s="38"/>
      <c r="S91" s="36"/>
      <c r="T91" s="36"/>
      <c r="U91" s="36"/>
      <c r="V91" s="36"/>
    </row>
    <row r="92" spans="1:22">
      <c r="A92" s="35" t="s">
        <v>86</v>
      </c>
      <c r="B92" s="37"/>
      <c r="C92" s="37"/>
      <c r="D92" s="37"/>
      <c r="E92" s="37"/>
      <c r="F92" s="37"/>
      <c r="G92" s="37"/>
    </row>
    <row r="93" spans="1:22">
      <c r="A93" s="35">
        <v>1</v>
      </c>
      <c r="B93" s="38">
        <v>433</v>
      </c>
      <c r="C93" s="38">
        <v>11</v>
      </c>
      <c r="D93" s="38">
        <v>8.3000000000000007</v>
      </c>
      <c r="E93" s="38">
        <v>4.3</v>
      </c>
      <c r="F93" s="38">
        <v>76.099999999999994</v>
      </c>
      <c r="G93" s="38">
        <v>72.7</v>
      </c>
      <c r="H93" s="35">
        <f t="shared" ref="H93:H100" si="81">AVERAGE(C93:E93)</f>
        <v>7.8666666666666671</v>
      </c>
      <c r="I93" s="35">
        <f t="shared" ref="I93:I100" si="82">AVERAGE(F93:G93)</f>
        <v>74.400000000000006</v>
      </c>
      <c r="J93" s="35">
        <v>202.2</v>
      </c>
      <c r="K93" s="40">
        <v>500</v>
      </c>
      <c r="L93" s="35">
        <f>(B93/J93)*K93</f>
        <v>1070.7220573689417</v>
      </c>
      <c r="M93" s="35">
        <f>(H93/J93)*K93</f>
        <v>19.452687108473462</v>
      </c>
      <c r="N93" s="35">
        <f>(I93/J93)*K93</f>
        <v>183.97626112759647</v>
      </c>
      <c r="O93" s="35">
        <f t="shared" ref="O93:O100" si="83">(M93/2)^2*L93*PI()</f>
        <v>318218.79983697279</v>
      </c>
      <c r="P93" s="35">
        <f t="shared" ref="P93:P100" si="84">(N93/2)^3*PI()*(4/3)</f>
        <v>3260498.37571892</v>
      </c>
      <c r="Q93" s="35">
        <f t="shared" ref="Q93:Q100" si="85">P93/O93</f>
        <v>10.246089726280507</v>
      </c>
      <c r="R93" s="35">
        <f t="shared" ref="R93:R100" si="86">P93/(P93+O93)</f>
        <v>0.91108020437867021</v>
      </c>
      <c r="S93" s="35" t="s">
        <v>76</v>
      </c>
      <c r="T93" s="35">
        <f>AVERAGE(Q93:Q100)</f>
        <v>8.6702813481789143</v>
      </c>
      <c r="U93" s="35">
        <f>STDEVA(Q93:Q100)</f>
        <v>7.4211882516920857</v>
      </c>
      <c r="V93" s="35">
        <f>U93/SQRT(8)</f>
        <v>2.6237862686167062</v>
      </c>
    </row>
    <row r="94" spans="1:22">
      <c r="A94" s="35">
        <v>2</v>
      </c>
      <c r="B94" s="38">
        <v>656.2</v>
      </c>
      <c r="C94" s="38">
        <v>11</v>
      </c>
      <c r="D94" s="38">
        <v>10.199999999999999</v>
      </c>
      <c r="E94" s="38">
        <v>3.6</v>
      </c>
      <c r="F94" s="38">
        <v>40.1</v>
      </c>
      <c r="G94" s="38">
        <v>47.9</v>
      </c>
      <c r="H94" s="35">
        <f t="shared" si="81"/>
        <v>8.2666666666666675</v>
      </c>
      <c r="I94" s="35">
        <f t="shared" si="82"/>
        <v>44</v>
      </c>
      <c r="J94" s="35">
        <v>202.2</v>
      </c>
      <c r="K94" s="40">
        <v>500</v>
      </c>
      <c r="L94" s="35">
        <f t="shared" ref="L94:L100" si="87">(B94/J94)*K94</f>
        <v>1622.6508407517313</v>
      </c>
      <c r="M94" s="35">
        <f t="shared" ref="M94:M100" si="88">(H94/J94)*K94</f>
        <v>20.441806791955166</v>
      </c>
      <c r="N94" s="35">
        <f t="shared" ref="N94:N100" si="89">(I94/J94)*K94</f>
        <v>108.80316518298714</v>
      </c>
      <c r="O94" s="35">
        <f t="shared" si="83"/>
        <v>532541.57560403133</v>
      </c>
      <c r="P94" s="35">
        <f t="shared" si="84"/>
        <v>674408.77279645111</v>
      </c>
      <c r="Q94" s="35">
        <f t="shared" si="85"/>
        <v>1.2663964724848158</v>
      </c>
      <c r="R94" s="35">
        <f t="shared" si="86"/>
        <v>0.55877093344412643</v>
      </c>
      <c r="S94" s="35" t="s">
        <v>77</v>
      </c>
      <c r="T94" s="35">
        <f>AVERAGE(R93:R100)</f>
        <v>0.81664382752233688</v>
      </c>
      <c r="U94" s="35">
        <f>STDEVA(R93:R100)</f>
        <v>0.15949331388727989</v>
      </c>
      <c r="V94" s="35">
        <f>U94/SQRT(8)</f>
        <v>5.6389401901805074E-2</v>
      </c>
    </row>
    <row r="95" spans="1:22">
      <c r="A95" s="35">
        <v>3</v>
      </c>
      <c r="B95" s="38">
        <v>319.8</v>
      </c>
      <c r="C95" s="38">
        <v>9.9</v>
      </c>
      <c r="D95" s="38">
        <v>4.7</v>
      </c>
      <c r="E95" s="38">
        <v>4.8</v>
      </c>
      <c r="F95" s="38">
        <v>76.099999999999994</v>
      </c>
      <c r="G95" s="38">
        <v>82.2</v>
      </c>
      <c r="H95" s="35">
        <f t="shared" si="81"/>
        <v>6.4666666666666677</v>
      </c>
      <c r="I95" s="35">
        <f t="shared" si="82"/>
        <v>79.150000000000006</v>
      </c>
      <c r="J95" s="35">
        <v>202.2</v>
      </c>
      <c r="K95" s="40">
        <v>500</v>
      </c>
      <c r="L95" s="35">
        <f t="shared" si="87"/>
        <v>790.80118694362022</v>
      </c>
      <c r="M95" s="35">
        <f t="shared" si="88"/>
        <v>15.990768216287508</v>
      </c>
      <c r="N95" s="35">
        <f t="shared" si="89"/>
        <v>195.72205736894165</v>
      </c>
      <c r="O95" s="35">
        <f t="shared" si="83"/>
        <v>158816.58397576475</v>
      </c>
      <c r="P95" s="35">
        <f t="shared" si="84"/>
        <v>3925707.5132614137</v>
      </c>
      <c r="Q95" s="35">
        <f t="shared" si="85"/>
        <v>24.71849862896228</v>
      </c>
      <c r="R95" s="35">
        <f t="shared" si="86"/>
        <v>0.96111748145072995</v>
      </c>
    </row>
    <row r="96" spans="1:22">
      <c r="A96" s="35">
        <v>4</v>
      </c>
      <c r="B96" s="38">
        <v>441.8</v>
      </c>
      <c r="C96" s="38">
        <v>27.8</v>
      </c>
      <c r="D96" s="38">
        <v>9.8000000000000007</v>
      </c>
      <c r="E96" s="38">
        <v>5.0999999999999996</v>
      </c>
      <c r="F96" s="38">
        <v>51.3</v>
      </c>
      <c r="G96" s="38">
        <v>60.9</v>
      </c>
      <c r="H96" s="40">
        <f t="shared" si="81"/>
        <v>14.233333333333334</v>
      </c>
      <c r="I96" s="40">
        <f t="shared" si="82"/>
        <v>56.099999999999994</v>
      </c>
      <c r="J96" s="35">
        <v>202.2</v>
      </c>
      <c r="K96" s="40">
        <v>500</v>
      </c>
      <c r="L96" s="35">
        <f t="shared" si="87"/>
        <v>1092.4826904055392</v>
      </c>
      <c r="M96" s="35">
        <f t="shared" si="88"/>
        <v>35.196175403890543</v>
      </c>
      <c r="N96" s="35">
        <f t="shared" si="89"/>
        <v>138.72403560830858</v>
      </c>
      <c r="O96" s="40">
        <f t="shared" si="83"/>
        <v>1062907.3072864467</v>
      </c>
      <c r="P96" s="40">
        <f t="shared" si="84"/>
        <v>1397828.0956284688</v>
      </c>
      <c r="Q96" s="40">
        <f t="shared" si="85"/>
        <v>1.3150987730031318</v>
      </c>
      <c r="R96" s="35">
        <f t="shared" si="86"/>
        <v>0.56805298691303518</v>
      </c>
    </row>
    <row r="97" spans="1:22">
      <c r="A97" s="35">
        <v>5</v>
      </c>
      <c r="B97" s="38">
        <v>393.7</v>
      </c>
      <c r="C97" s="38">
        <v>15.3</v>
      </c>
      <c r="D97" s="38">
        <v>9</v>
      </c>
      <c r="E97" s="38">
        <v>5.5</v>
      </c>
      <c r="F97" s="38">
        <v>71.8</v>
      </c>
      <c r="G97" s="38">
        <v>76.3</v>
      </c>
      <c r="H97" s="40">
        <f t="shared" si="81"/>
        <v>9.9333333333333336</v>
      </c>
      <c r="I97" s="40">
        <f t="shared" si="82"/>
        <v>74.05</v>
      </c>
      <c r="J97" s="35">
        <v>202.2</v>
      </c>
      <c r="K97" s="40">
        <v>500</v>
      </c>
      <c r="L97" s="35">
        <f t="shared" si="87"/>
        <v>973.54104846686448</v>
      </c>
      <c r="M97" s="35">
        <f t="shared" si="88"/>
        <v>24.563138806462248</v>
      </c>
      <c r="N97" s="35">
        <f t="shared" si="89"/>
        <v>183.11078140454995</v>
      </c>
      <c r="O97" s="40">
        <f t="shared" si="83"/>
        <v>461330.18768806534</v>
      </c>
      <c r="P97" s="40">
        <f t="shared" si="84"/>
        <v>3214699.407104787</v>
      </c>
      <c r="Q97" s="40">
        <f t="shared" si="85"/>
        <v>6.9683265758417035</v>
      </c>
      <c r="R97" s="35">
        <f t="shared" si="86"/>
        <v>0.87450313557280768</v>
      </c>
    </row>
    <row r="98" spans="1:22">
      <c r="A98" s="35">
        <v>6</v>
      </c>
      <c r="B98" s="38">
        <v>415.6</v>
      </c>
      <c r="C98" s="38">
        <v>12.7</v>
      </c>
      <c r="D98" s="38">
        <v>6.7</v>
      </c>
      <c r="E98" s="38">
        <v>4</v>
      </c>
      <c r="F98" s="38">
        <v>58.4</v>
      </c>
      <c r="G98" s="38">
        <v>62.6</v>
      </c>
      <c r="H98" s="40">
        <f t="shared" si="81"/>
        <v>7.8</v>
      </c>
      <c r="I98" s="40">
        <f t="shared" si="82"/>
        <v>60.5</v>
      </c>
      <c r="J98" s="35">
        <v>202.2</v>
      </c>
      <c r="K98" s="40">
        <v>500</v>
      </c>
      <c r="L98" s="35">
        <f t="shared" si="87"/>
        <v>1027.6953511374877</v>
      </c>
      <c r="M98" s="35">
        <f t="shared" si="88"/>
        <v>19.287833827893174</v>
      </c>
      <c r="N98" s="35">
        <f t="shared" si="89"/>
        <v>149.60435212660732</v>
      </c>
      <c r="O98" s="40">
        <f t="shared" si="83"/>
        <v>300276.38920461532</v>
      </c>
      <c r="P98" s="40">
        <f t="shared" si="84"/>
        <v>1753199.3683438995</v>
      </c>
      <c r="Q98" s="40">
        <f t="shared" si="85"/>
        <v>5.8386187904678337</v>
      </c>
      <c r="R98" s="35">
        <f t="shared" si="86"/>
        <v>0.85377164152008689</v>
      </c>
    </row>
    <row r="99" spans="1:22">
      <c r="A99" s="35">
        <v>7</v>
      </c>
      <c r="B99" s="38">
        <v>473.1</v>
      </c>
      <c r="C99" s="38">
        <v>11.6</v>
      </c>
      <c r="D99" s="38">
        <v>6.7</v>
      </c>
      <c r="E99" s="38">
        <v>4.5</v>
      </c>
      <c r="F99" s="38">
        <v>72.3</v>
      </c>
      <c r="G99" s="38">
        <v>80.900000000000006</v>
      </c>
      <c r="H99" s="40">
        <f t="shared" si="81"/>
        <v>7.6000000000000005</v>
      </c>
      <c r="I99" s="40">
        <f t="shared" si="82"/>
        <v>76.599999999999994</v>
      </c>
      <c r="J99" s="35">
        <v>202.2</v>
      </c>
      <c r="K99" s="40">
        <v>500</v>
      </c>
      <c r="L99" s="35">
        <f t="shared" si="87"/>
        <v>1169.8813056379825</v>
      </c>
      <c r="M99" s="35">
        <f t="shared" si="88"/>
        <v>18.793273986152325</v>
      </c>
      <c r="N99" s="35">
        <f t="shared" si="89"/>
        <v>189.41641938674582</v>
      </c>
      <c r="O99" s="40">
        <f t="shared" si="83"/>
        <v>324516.34298838396</v>
      </c>
      <c r="P99" s="40">
        <f t="shared" si="84"/>
        <v>3558373.1653887024</v>
      </c>
      <c r="Q99" s="40">
        <f t="shared" si="85"/>
        <v>10.965158588379859</v>
      </c>
      <c r="R99" s="35">
        <f t="shared" si="86"/>
        <v>0.91642400787139044</v>
      </c>
    </row>
    <row r="100" spans="1:22">
      <c r="A100" s="35">
        <v>8</v>
      </c>
      <c r="B100" s="38">
        <v>210.5</v>
      </c>
      <c r="C100" s="38">
        <v>12.6</v>
      </c>
      <c r="D100" s="38">
        <v>5.8</v>
      </c>
      <c r="E100" s="38">
        <v>3.6</v>
      </c>
      <c r="F100" s="38">
        <v>48.2</v>
      </c>
      <c r="G100" s="38">
        <v>54.8</v>
      </c>
      <c r="H100" s="35">
        <f t="shared" si="81"/>
        <v>7.333333333333333</v>
      </c>
      <c r="I100" s="35">
        <f t="shared" si="82"/>
        <v>51.5</v>
      </c>
      <c r="J100" s="35">
        <v>202.2</v>
      </c>
      <c r="K100" s="40">
        <v>500</v>
      </c>
      <c r="L100" s="35">
        <f t="shared" si="87"/>
        <v>520.5242334322453</v>
      </c>
      <c r="M100" s="35">
        <f t="shared" si="88"/>
        <v>18.133860863831192</v>
      </c>
      <c r="N100" s="35">
        <f t="shared" si="89"/>
        <v>127.34915924826906</v>
      </c>
      <c r="O100" s="35">
        <f t="shared" si="83"/>
        <v>134434.70328944412</v>
      </c>
      <c r="P100" s="35">
        <f t="shared" si="84"/>
        <v>1081401.2535680821</v>
      </c>
      <c r="Q100" s="35">
        <f t="shared" si="85"/>
        <v>8.0440632300111918</v>
      </c>
      <c r="R100" s="35">
        <f t="shared" si="86"/>
        <v>0.88943022902784785</v>
      </c>
    </row>
    <row r="101" spans="1:22">
      <c r="A101" s="40"/>
      <c r="B101" s="38"/>
      <c r="C101" s="38"/>
      <c r="D101" s="38"/>
      <c r="E101" s="38"/>
      <c r="F101" s="38"/>
      <c r="G101" s="38"/>
      <c r="H101" s="40"/>
      <c r="I101" s="40"/>
      <c r="L101" s="40"/>
      <c r="M101" s="40"/>
      <c r="N101" s="40"/>
      <c r="O101" s="40"/>
      <c r="P101" s="40"/>
      <c r="Q101" s="40"/>
    </row>
    <row r="102" spans="1:22">
      <c r="B102" s="37"/>
      <c r="C102" s="37"/>
      <c r="D102" s="37"/>
      <c r="E102" s="37"/>
      <c r="F102" s="37"/>
      <c r="G102" s="37"/>
    </row>
    <row r="103" spans="1:22">
      <c r="A103" s="35" t="s">
        <v>87</v>
      </c>
      <c r="B103" s="37"/>
      <c r="C103" s="37"/>
      <c r="D103" s="37"/>
      <c r="E103" s="37"/>
      <c r="F103" s="37"/>
      <c r="G103" s="37"/>
    </row>
    <row r="104" spans="1:22">
      <c r="A104" s="35">
        <v>1</v>
      </c>
      <c r="B104" s="38">
        <v>223.3</v>
      </c>
      <c r="C104" s="38">
        <v>7.9</v>
      </c>
      <c r="D104" s="38">
        <v>5</v>
      </c>
      <c r="E104" s="38">
        <v>4</v>
      </c>
      <c r="F104" s="38">
        <v>93</v>
      </c>
      <c r="G104" s="38">
        <v>83.4</v>
      </c>
      <c r="H104" s="35">
        <f t="shared" ref="H104:H111" si="90">AVERAGE(C104:E104)</f>
        <v>5.6333333333333329</v>
      </c>
      <c r="I104" s="35">
        <f t="shared" ref="I104:I111" si="91">AVERAGE(F104:G104)</f>
        <v>88.2</v>
      </c>
      <c r="J104" s="35">
        <v>589.4</v>
      </c>
      <c r="K104" s="40">
        <v>500</v>
      </c>
      <c r="L104" s="35">
        <f>(B104/J104)*K104</f>
        <v>189.42992874109265</v>
      </c>
      <c r="M104" s="35">
        <f>(H104/J104)*K104</f>
        <v>4.7788711684198617</v>
      </c>
      <c r="N104" s="35">
        <f>(I104/J104)*K104</f>
        <v>74.821852731591449</v>
      </c>
      <c r="O104" s="35">
        <f t="shared" ref="O104:O111" si="92">(M104/2)^2*L104*PI()</f>
        <v>3397.7320178559421</v>
      </c>
      <c r="P104" s="35">
        <f t="shared" ref="P104:P111" si="93">(N104/2)^3*PI()*(4/3)</f>
        <v>219322.90831157021</v>
      </c>
      <c r="Q104" s="35">
        <f t="shared" ref="Q104:Q111" si="94">P104/O104</f>
        <v>64.549795910617078</v>
      </c>
      <c r="R104" s="35">
        <f t="shared" ref="R104:R111" si="95">P104/(P104+O104)</f>
        <v>0.98474442237221316</v>
      </c>
      <c r="S104" s="35" t="s">
        <v>76</v>
      </c>
      <c r="T104" s="35">
        <f>AVERAGE(Q104:Q111)</f>
        <v>67.276969479786189</v>
      </c>
      <c r="U104" s="35">
        <f>STDEVA(Q104:Q111)</f>
        <v>50.008129936813702</v>
      </c>
      <c r="V104" s="35">
        <f>U104/SQRT(8)</f>
        <v>17.68054389638948</v>
      </c>
    </row>
    <row r="105" spans="1:22">
      <c r="A105" s="35">
        <v>2</v>
      </c>
      <c r="B105" s="38">
        <v>126.2</v>
      </c>
      <c r="C105" s="38">
        <v>22.2</v>
      </c>
      <c r="D105" s="38">
        <v>18</v>
      </c>
      <c r="E105" s="38">
        <v>11.6</v>
      </c>
      <c r="F105" s="38">
        <v>98.3</v>
      </c>
      <c r="G105" s="38">
        <v>99.8</v>
      </c>
      <c r="H105" s="35">
        <f t="shared" si="90"/>
        <v>17.266666666666669</v>
      </c>
      <c r="I105" s="35">
        <f t="shared" si="91"/>
        <v>99.05</v>
      </c>
      <c r="J105" s="35">
        <v>589.4</v>
      </c>
      <c r="K105" s="40">
        <v>500</v>
      </c>
      <c r="L105" s="35">
        <f t="shared" ref="L105:L111" si="96">(B105/J105)*K105</f>
        <v>107.05802511028165</v>
      </c>
      <c r="M105" s="35">
        <f t="shared" ref="M105:M111" si="97">(H105/J105)*K105</f>
        <v>14.647664291369757</v>
      </c>
      <c r="N105" s="35">
        <f t="shared" ref="N105:N111" si="98">(I105/J105)*K105</f>
        <v>84.026128266033254</v>
      </c>
      <c r="O105" s="35">
        <f t="shared" si="92"/>
        <v>18040.387625503416</v>
      </c>
      <c r="P105" s="35">
        <f t="shared" si="93"/>
        <v>310628.77243238233</v>
      </c>
      <c r="Q105" s="35">
        <f t="shared" si="94"/>
        <v>17.21851985005307</v>
      </c>
      <c r="R105" s="35">
        <f t="shared" si="95"/>
        <v>0.94511079888868765</v>
      </c>
      <c r="S105" s="35" t="s">
        <v>77</v>
      </c>
      <c r="T105" s="35">
        <f>AVERAGE(R104:R111)</f>
        <v>0.97165291317631874</v>
      </c>
      <c r="U105" s="35">
        <f>STDEVA(R104:R111)</f>
        <v>2.3745623257473529E-2</v>
      </c>
      <c r="V105" s="35">
        <f>U105/SQRT(8)</f>
        <v>8.3953456144302639E-3</v>
      </c>
    </row>
    <row r="106" spans="1:22">
      <c r="A106" s="35">
        <v>3</v>
      </c>
      <c r="B106" s="38">
        <v>214.2</v>
      </c>
      <c r="C106" s="38">
        <v>7.2</v>
      </c>
      <c r="D106" s="38">
        <v>5.5</v>
      </c>
      <c r="E106" s="38">
        <v>5.9</v>
      </c>
      <c r="F106" s="38">
        <v>119.7</v>
      </c>
      <c r="G106" s="38">
        <v>125.2</v>
      </c>
      <c r="H106" s="35">
        <f t="shared" si="90"/>
        <v>6.2</v>
      </c>
      <c r="I106" s="35">
        <f t="shared" si="91"/>
        <v>122.45</v>
      </c>
      <c r="J106" s="35">
        <v>589.4</v>
      </c>
      <c r="K106" s="40">
        <v>500</v>
      </c>
      <c r="L106" s="35">
        <f t="shared" si="96"/>
        <v>181.71021377672207</v>
      </c>
      <c r="M106" s="35">
        <f t="shared" si="97"/>
        <v>5.2595860196810325</v>
      </c>
      <c r="N106" s="35">
        <f t="shared" si="98"/>
        <v>103.87682388870039</v>
      </c>
      <c r="O106" s="35">
        <f t="shared" si="92"/>
        <v>3947.9563773980021</v>
      </c>
      <c r="P106" s="35">
        <f t="shared" si="93"/>
        <v>586887.16148297873</v>
      </c>
      <c r="Q106" s="35">
        <f t="shared" si="94"/>
        <v>148.65593876439465</v>
      </c>
      <c r="R106" s="35">
        <f t="shared" si="95"/>
        <v>0.99331800656722147</v>
      </c>
    </row>
    <row r="107" spans="1:22">
      <c r="A107" s="35">
        <v>4</v>
      </c>
      <c r="B107" s="38">
        <v>227.3</v>
      </c>
      <c r="C107" s="38">
        <v>13.6</v>
      </c>
      <c r="D107" s="38">
        <v>8.6</v>
      </c>
      <c r="E107" s="38">
        <v>5.4</v>
      </c>
      <c r="F107" s="38">
        <v>116.2</v>
      </c>
      <c r="G107" s="38">
        <v>125.7</v>
      </c>
      <c r="H107" s="40">
        <f t="shared" si="90"/>
        <v>9.2000000000000011</v>
      </c>
      <c r="I107" s="40">
        <f t="shared" si="91"/>
        <v>120.95</v>
      </c>
      <c r="J107" s="35">
        <v>589.4</v>
      </c>
      <c r="K107" s="40">
        <v>500</v>
      </c>
      <c r="L107" s="35">
        <f t="shared" si="96"/>
        <v>192.82321004411267</v>
      </c>
      <c r="M107" s="35">
        <f t="shared" si="97"/>
        <v>7.8045469969460486</v>
      </c>
      <c r="N107" s="35">
        <f t="shared" si="98"/>
        <v>102.60434340006786</v>
      </c>
      <c r="O107" s="40">
        <f t="shared" si="92"/>
        <v>9224.5372777185567</v>
      </c>
      <c r="P107" s="40">
        <f t="shared" si="93"/>
        <v>565582.36406422802</v>
      </c>
      <c r="Q107" s="40">
        <f t="shared" si="94"/>
        <v>61.312816788151103</v>
      </c>
      <c r="R107" s="35">
        <f t="shared" si="95"/>
        <v>0.98395193715283702</v>
      </c>
    </row>
    <row r="108" spans="1:22">
      <c r="A108" s="35">
        <v>5</v>
      </c>
      <c r="B108" s="38">
        <v>236.9</v>
      </c>
      <c r="C108" s="38">
        <v>12.5</v>
      </c>
      <c r="D108" s="38">
        <v>7.1</v>
      </c>
      <c r="E108" s="38">
        <v>5</v>
      </c>
      <c r="F108" s="38">
        <v>133.1</v>
      </c>
      <c r="G108" s="38">
        <v>141.69999999999999</v>
      </c>
      <c r="H108" s="40">
        <f t="shared" si="90"/>
        <v>8.2000000000000011</v>
      </c>
      <c r="I108" s="40">
        <f t="shared" si="91"/>
        <v>137.39999999999998</v>
      </c>
      <c r="J108" s="35">
        <v>589.4</v>
      </c>
      <c r="K108" s="40">
        <v>500</v>
      </c>
      <c r="L108" s="35">
        <f t="shared" si="96"/>
        <v>200.96708517136071</v>
      </c>
      <c r="M108" s="35">
        <f t="shared" si="97"/>
        <v>6.9562266711910432</v>
      </c>
      <c r="N108" s="35">
        <f t="shared" si="98"/>
        <v>116.55921275873767</v>
      </c>
      <c r="O108" s="40">
        <f t="shared" si="92"/>
        <v>7637.6941882783904</v>
      </c>
      <c r="P108" s="40">
        <f t="shared" si="93"/>
        <v>829160.18343379023</v>
      </c>
      <c r="Q108" s="40">
        <f t="shared" si="94"/>
        <v>108.56158455601781</v>
      </c>
      <c r="R108" s="35">
        <f t="shared" si="95"/>
        <v>0.99087271324112047</v>
      </c>
    </row>
    <row r="109" spans="1:22">
      <c r="A109" s="35">
        <v>6</v>
      </c>
      <c r="B109" s="38">
        <v>152.19999999999999</v>
      </c>
      <c r="C109" s="38">
        <v>24.2</v>
      </c>
      <c r="D109" s="38">
        <v>19.7</v>
      </c>
      <c r="E109" s="38">
        <v>21.7</v>
      </c>
      <c r="F109" s="38">
        <v>116.5</v>
      </c>
      <c r="G109" s="38">
        <v>124.7</v>
      </c>
      <c r="H109" s="40">
        <f t="shared" si="90"/>
        <v>21.866666666666664</v>
      </c>
      <c r="I109" s="40">
        <f t="shared" si="91"/>
        <v>120.6</v>
      </c>
      <c r="J109" s="35">
        <v>589.4</v>
      </c>
      <c r="K109" s="40">
        <v>500</v>
      </c>
      <c r="L109" s="35">
        <f t="shared" si="96"/>
        <v>129.11435357991178</v>
      </c>
      <c r="M109" s="35">
        <f t="shared" si="97"/>
        <v>18.549937789842776</v>
      </c>
      <c r="N109" s="35">
        <f t="shared" si="98"/>
        <v>102.30743128605361</v>
      </c>
      <c r="O109" s="40">
        <f t="shared" si="92"/>
        <v>34893.884690765961</v>
      </c>
      <c r="P109" s="40">
        <f t="shared" si="93"/>
        <v>560686.5835877296</v>
      </c>
      <c r="Q109" s="40">
        <f t="shared" si="94"/>
        <v>16.068333708230121</v>
      </c>
      <c r="R109" s="35">
        <f t="shared" si="95"/>
        <v>0.94141197277401401</v>
      </c>
    </row>
    <row r="110" spans="1:22">
      <c r="A110" s="35">
        <v>7</v>
      </c>
      <c r="B110" s="38">
        <v>256</v>
      </c>
      <c r="C110" s="38">
        <v>14.1</v>
      </c>
      <c r="D110" s="38">
        <v>7.2</v>
      </c>
      <c r="E110" s="38">
        <v>8.1</v>
      </c>
      <c r="F110" s="38">
        <v>155.19999999999999</v>
      </c>
      <c r="G110" s="38">
        <v>159.1</v>
      </c>
      <c r="H110" s="40">
        <f t="shared" si="90"/>
        <v>9.7999999999999989</v>
      </c>
      <c r="I110" s="40">
        <f t="shared" si="91"/>
        <v>157.14999999999998</v>
      </c>
      <c r="J110" s="35">
        <v>589.4</v>
      </c>
      <c r="K110" s="40">
        <v>500</v>
      </c>
      <c r="L110" s="35">
        <f t="shared" si="96"/>
        <v>217.17000339328132</v>
      </c>
      <c r="M110" s="35">
        <f t="shared" si="97"/>
        <v>8.31353919239905</v>
      </c>
      <c r="N110" s="35">
        <f t="shared" si="98"/>
        <v>133.31353919239902</v>
      </c>
      <c r="O110" s="40">
        <f t="shared" si="92"/>
        <v>11788.583297170149</v>
      </c>
      <c r="P110" s="40">
        <f t="shared" si="93"/>
        <v>1240570.3490053783</v>
      </c>
      <c r="Q110" s="40">
        <f t="shared" si="94"/>
        <v>105.23489699590768</v>
      </c>
      <c r="R110" s="35">
        <f t="shared" si="95"/>
        <v>0.99058689725996041</v>
      </c>
    </row>
    <row r="111" spans="1:22">
      <c r="A111" s="35">
        <v>8</v>
      </c>
      <c r="B111" s="38">
        <v>176.4</v>
      </c>
      <c r="C111" s="38">
        <v>15.1</v>
      </c>
      <c r="D111" s="38">
        <v>14.3</v>
      </c>
      <c r="E111" s="38">
        <v>5</v>
      </c>
      <c r="F111" s="38">
        <v>82.7</v>
      </c>
      <c r="G111" s="38">
        <v>83.9</v>
      </c>
      <c r="H111" s="35">
        <f t="shared" si="90"/>
        <v>11.466666666666667</v>
      </c>
      <c r="I111" s="35">
        <f t="shared" si="91"/>
        <v>83.300000000000011</v>
      </c>
      <c r="J111" s="35">
        <v>589.4</v>
      </c>
      <c r="K111" s="40">
        <v>500</v>
      </c>
      <c r="L111" s="35">
        <f t="shared" si="96"/>
        <v>149.6437054631829</v>
      </c>
      <c r="M111" s="35">
        <f t="shared" si="97"/>
        <v>9.7274064019907271</v>
      </c>
      <c r="N111" s="35">
        <f t="shared" si="98"/>
        <v>70.665083135391939</v>
      </c>
      <c r="O111" s="35">
        <f t="shared" si="92"/>
        <v>11120.96454921817</v>
      </c>
      <c r="P111" s="35">
        <f t="shared" si="93"/>
        <v>184762.25112049811</v>
      </c>
      <c r="Q111" s="35">
        <f t="shared" si="94"/>
        <v>16.613869264917973</v>
      </c>
      <c r="R111" s="35">
        <f t="shared" si="95"/>
        <v>0.9432265571544961</v>
      </c>
    </row>
    <row r="112" spans="1:22">
      <c r="A112" s="40"/>
      <c r="B112" s="38"/>
      <c r="C112" s="38"/>
      <c r="D112" s="38"/>
      <c r="E112" s="38"/>
      <c r="F112" s="38"/>
      <c r="G112" s="38"/>
    </row>
    <row r="113" spans="1:22">
      <c r="A113" s="35" t="s">
        <v>88</v>
      </c>
      <c r="B113" s="37"/>
      <c r="C113" s="37"/>
      <c r="D113" s="37"/>
      <c r="E113" s="37"/>
      <c r="F113" s="37"/>
      <c r="G113" s="37"/>
    </row>
    <row r="114" spans="1:22">
      <c r="A114" s="35">
        <v>1</v>
      </c>
      <c r="B114" s="38">
        <v>452.3</v>
      </c>
      <c r="C114" s="38">
        <v>21.5</v>
      </c>
      <c r="D114" s="38">
        <v>8.1999999999999993</v>
      </c>
      <c r="E114" s="38">
        <v>7.5</v>
      </c>
      <c r="F114" s="38">
        <v>187.9</v>
      </c>
      <c r="G114" s="38">
        <v>208.6</v>
      </c>
      <c r="H114" s="35">
        <f t="shared" ref="H114:H121" si="99">AVERAGE(C114:E114)</f>
        <v>12.4</v>
      </c>
      <c r="I114" s="35">
        <f t="shared" ref="I114:I121" si="100">AVERAGE(F114:G114)</f>
        <v>198.25</v>
      </c>
      <c r="J114" s="35">
        <v>589.4</v>
      </c>
      <c r="K114" s="40">
        <v>500</v>
      </c>
      <c r="L114" s="35">
        <f>(B114/J114)*K114</f>
        <v>383.69528333898882</v>
      </c>
      <c r="M114" s="35">
        <f>(H114/J114)*K114</f>
        <v>10.519172039362065</v>
      </c>
      <c r="N114" s="35">
        <f>(I114/J114)*K114</f>
        <v>168.17950458092974</v>
      </c>
      <c r="O114" s="35">
        <f t="shared" ref="O114:O121" si="101">(M114/2)^2*L114*PI()</f>
        <v>33345.670765585746</v>
      </c>
      <c r="P114" s="35">
        <f t="shared" ref="P114:P121" si="102">(N114/2)^3*PI()*(4/3)</f>
        <v>2490679.3997326791</v>
      </c>
      <c r="Q114" s="35">
        <f t="shared" ref="Q114:Q121" si="103">P114/O114</f>
        <v>74.692736494692852</v>
      </c>
      <c r="R114" s="35">
        <f t="shared" ref="R114:R121" si="104">P114/(P114+O114)</f>
        <v>0.9867886927291879</v>
      </c>
      <c r="S114" s="35" t="s">
        <v>76</v>
      </c>
      <c r="T114" s="35">
        <f>AVERAGE(Q114:Q121)</f>
        <v>76.648909924259783</v>
      </c>
      <c r="U114" s="35">
        <f>STDEVA(Q114:Q121)</f>
        <v>36.317239198258108</v>
      </c>
      <c r="V114" s="35">
        <f>U114/SQRT(8)</f>
        <v>12.8400830555311</v>
      </c>
    </row>
    <row r="115" spans="1:22">
      <c r="A115" s="35">
        <v>2</v>
      </c>
      <c r="B115" s="38">
        <v>376.2</v>
      </c>
      <c r="C115" s="38">
        <v>19.600000000000001</v>
      </c>
      <c r="D115" s="38">
        <v>11.8</v>
      </c>
      <c r="E115" s="38">
        <v>8.9</v>
      </c>
      <c r="F115" s="38">
        <v>187.8</v>
      </c>
      <c r="G115" s="38">
        <v>204.3</v>
      </c>
      <c r="H115" s="35">
        <f t="shared" si="99"/>
        <v>13.433333333333335</v>
      </c>
      <c r="I115" s="35">
        <f t="shared" si="100"/>
        <v>196.05</v>
      </c>
      <c r="J115" s="35">
        <v>589.4</v>
      </c>
      <c r="K115" s="40">
        <v>500</v>
      </c>
      <c r="L115" s="35">
        <f t="shared" ref="L115:L121" si="105">(B115/J115)*K115</f>
        <v>319.1381065490329</v>
      </c>
      <c r="M115" s="35">
        <f t="shared" ref="M115:M121" si="106">(H115/J115)*K115</f>
        <v>11.395769709308903</v>
      </c>
      <c r="N115" s="35">
        <f t="shared" ref="N115:N121" si="107">(I115/J115)*K115</f>
        <v>166.31319986426877</v>
      </c>
      <c r="O115" s="35">
        <f t="shared" si="101"/>
        <v>32550.365827748559</v>
      </c>
      <c r="P115" s="35">
        <f t="shared" si="102"/>
        <v>2408678.1925750333</v>
      </c>
      <c r="Q115" s="35">
        <f t="shared" si="103"/>
        <v>73.998498367772001</v>
      </c>
      <c r="R115" s="35">
        <f t="shared" si="104"/>
        <v>0.98666639970448111</v>
      </c>
      <c r="S115" s="35" t="s">
        <v>77</v>
      </c>
      <c r="T115" s="35">
        <f>AVERAGE(R114:R121)</f>
        <v>0.96498508484149681</v>
      </c>
      <c r="U115" s="35">
        <f>STDEVA(R114:R121)</f>
        <v>6.4718730622361567E-2</v>
      </c>
      <c r="V115" s="35">
        <f>U115/SQRT(8)</f>
        <v>2.2881526646428667E-2</v>
      </c>
    </row>
    <row r="116" spans="1:22">
      <c r="A116" s="35">
        <v>3</v>
      </c>
      <c r="B116" s="38">
        <v>218.1</v>
      </c>
      <c r="C116" s="38">
        <v>12.5</v>
      </c>
      <c r="D116" s="38">
        <v>10</v>
      </c>
      <c r="E116" s="38">
        <v>4.5999999999999996</v>
      </c>
      <c r="F116" s="38">
        <v>141.30000000000001</v>
      </c>
      <c r="G116" s="38">
        <v>144.69999999999999</v>
      </c>
      <c r="H116" s="35">
        <f t="shared" si="99"/>
        <v>9.0333333333333332</v>
      </c>
      <c r="I116" s="35">
        <f t="shared" si="100"/>
        <v>143</v>
      </c>
      <c r="J116" s="35">
        <v>589.4</v>
      </c>
      <c r="K116" s="40">
        <v>500</v>
      </c>
      <c r="L116" s="35">
        <f t="shared" si="105"/>
        <v>185.0186630471666</v>
      </c>
      <c r="M116" s="35">
        <f t="shared" si="106"/>
        <v>7.66316027598688</v>
      </c>
      <c r="N116" s="35">
        <f t="shared" si="107"/>
        <v>121.30980658296573</v>
      </c>
      <c r="O116" s="35">
        <f t="shared" si="101"/>
        <v>8533.3829883337567</v>
      </c>
      <c r="P116" s="35">
        <f t="shared" si="102"/>
        <v>934730.36944426456</v>
      </c>
      <c r="Q116" s="35">
        <f t="shared" si="103"/>
        <v>109.53807777316013</v>
      </c>
      <c r="R116" s="35">
        <f t="shared" si="104"/>
        <v>0.99095334367897969</v>
      </c>
    </row>
    <row r="117" spans="1:22">
      <c r="A117" s="35">
        <v>4</v>
      </c>
      <c r="B117" s="38">
        <v>292.2</v>
      </c>
      <c r="C117" s="38">
        <v>23.3</v>
      </c>
      <c r="D117" s="38">
        <v>15.5</v>
      </c>
      <c r="E117" s="38">
        <v>9.1</v>
      </c>
      <c r="F117" s="38">
        <v>173.3</v>
      </c>
      <c r="G117" s="38">
        <v>183.7</v>
      </c>
      <c r="H117" s="40">
        <f t="shared" si="99"/>
        <v>15.966666666666667</v>
      </c>
      <c r="I117" s="40">
        <f t="shared" si="100"/>
        <v>178.5</v>
      </c>
      <c r="J117" s="35">
        <v>589.4</v>
      </c>
      <c r="K117" s="40">
        <v>500</v>
      </c>
      <c r="L117" s="35">
        <f t="shared" si="105"/>
        <v>247.87919918561249</v>
      </c>
      <c r="M117" s="35">
        <f t="shared" si="106"/>
        <v>13.544847867888247</v>
      </c>
      <c r="N117" s="35">
        <f t="shared" si="107"/>
        <v>151.42517814726841</v>
      </c>
      <c r="O117" s="40">
        <f t="shared" si="101"/>
        <v>35717.267699854056</v>
      </c>
      <c r="P117" s="40">
        <f t="shared" si="102"/>
        <v>1817995.9111710815</v>
      </c>
      <c r="Q117" s="40">
        <f t="shared" si="103"/>
        <v>50.899635617382629</v>
      </c>
      <c r="R117" s="35">
        <f t="shared" si="104"/>
        <v>0.98073204198633968</v>
      </c>
    </row>
    <row r="118" spans="1:22">
      <c r="A118" s="35">
        <v>5</v>
      </c>
      <c r="B118" s="38">
        <v>246.2</v>
      </c>
      <c r="C118" s="38">
        <v>9.6999999999999993</v>
      </c>
      <c r="D118" s="38">
        <v>6.8</v>
      </c>
      <c r="E118" s="38">
        <v>6.8</v>
      </c>
      <c r="F118" s="38">
        <v>140.1</v>
      </c>
      <c r="G118" s="38">
        <v>135.1</v>
      </c>
      <c r="H118" s="40">
        <f t="shared" si="99"/>
        <v>7.7666666666666666</v>
      </c>
      <c r="I118" s="40">
        <f t="shared" si="100"/>
        <v>137.6</v>
      </c>
      <c r="J118" s="35">
        <v>589.4</v>
      </c>
      <c r="K118" s="40">
        <v>500</v>
      </c>
      <c r="L118" s="35">
        <f t="shared" si="105"/>
        <v>208.85646420088224</v>
      </c>
      <c r="M118" s="35">
        <f t="shared" si="106"/>
        <v>6.5886211966972068</v>
      </c>
      <c r="N118" s="35">
        <f t="shared" si="107"/>
        <v>116.7288768238887</v>
      </c>
      <c r="O118" s="40">
        <f t="shared" si="101"/>
        <v>7120.7687326217738</v>
      </c>
      <c r="P118" s="40">
        <f t="shared" si="102"/>
        <v>832786.24325029622</v>
      </c>
      <c r="Q118" s="40">
        <f t="shared" si="103"/>
        <v>116.95173295477541</v>
      </c>
      <c r="R118" s="35">
        <f t="shared" si="104"/>
        <v>0.99152195584626623</v>
      </c>
    </row>
    <row r="119" spans="1:22">
      <c r="A119" s="35">
        <v>6</v>
      </c>
      <c r="B119" s="38">
        <v>226.9</v>
      </c>
      <c r="C119" s="38">
        <v>13.2</v>
      </c>
      <c r="D119" s="38">
        <v>8.1</v>
      </c>
      <c r="E119" s="38">
        <v>7.1</v>
      </c>
      <c r="F119" s="38">
        <v>134.6</v>
      </c>
      <c r="G119" s="38">
        <v>137.69999999999999</v>
      </c>
      <c r="H119" s="40">
        <f t="shared" si="99"/>
        <v>9.4666666666666668</v>
      </c>
      <c r="I119" s="40">
        <f t="shared" si="100"/>
        <v>136.14999999999998</v>
      </c>
      <c r="J119" s="35">
        <v>589.4</v>
      </c>
      <c r="K119" s="40">
        <v>500</v>
      </c>
      <c r="L119" s="35">
        <f t="shared" si="105"/>
        <v>192.48388191381065</v>
      </c>
      <c r="M119" s="35">
        <f t="shared" si="106"/>
        <v>8.0307657504807146</v>
      </c>
      <c r="N119" s="35">
        <f t="shared" si="107"/>
        <v>115.49881235154392</v>
      </c>
      <c r="O119" s="40">
        <f t="shared" si="101"/>
        <v>9749.8552123787958</v>
      </c>
      <c r="P119" s="40">
        <f t="shared" si="102"/>
        <v>806735.51769462798</v>
      </c>
      <c r="Q119" s="40">
        <f t="shared" si="103"/>
        <v>82.743333118461607</v>
      </c>
      <c r="R119" s="35">
        <f t="shared" si="104"/>
        <v>0.98805875091470963</v>
      </c>
    </row>
    <row r="120" spans="1:22">
      <c r="A120" s="35">
        <v>7</v>
      </c>
      <c r="B120" s="38">
        <v>313</v>
      </c>
      <c r="C120" s="38">
        <v>22.8</v>
      </c>
      <c r="D120" s="38">
        <v>12.1</v>
      </c>
      <c r="E120" s="38">
        <v>10.6</v>
      </c>
      <c r="F120" s="38">
        <v>64.2</v>
      </c>
      <c r="G120" s="38">
        <v>88.6</v>
      </c>
      <c r="H120" s="40">
        <f t="shared" si="99"/>
        <v>15.166666666666666</v>
      </c>
      <c r="I120" s="40">
        <f t="shared" si="100"/>
        <v>76.400000000000006</v>
      </c>
      <c r="J120" s="35">
        <v>589.4</v>
      </c>
      <c r="K120" s="40">
        <v>500</v>
      </c>
      <c r="L120" s="35">
        <f t="shared" si="105"/>
        <v>265.5242619613166</v>
      </c>
      <c r="M120" s="35">
        <f t="shared" si="106"/>
        <v>12.866191607284245</v>
      </c>
      <c r="N120" s="35">
        <f t="shared" si="107"/>
        <v>64.811672887682406</v>
      </c>
      <c r="O120" s="40">
        <f t="shared" si="101"/>
        <v>34521.854775103275</v>
      </c>
      <c r="P120" s="40">
        <f t="shared" si="102"/>
        <v>142547.07706413354</v>
      </c>
      <c r="Q120" s="40">
        <f t="shared" si="103"/>
        <v>4.1291836140547318</v>
      </c>
      <c r="R120" s="35">
        <f t="shared" si="104"/>
        <v>0.80503719982652788</v>
      </c>
    </row>
    <row r="121" spans="1:22">
      <c r="A121" s="35">
        <v>8</v>
      </c>
      <c r="B121" s="38">
        <v>377.3</v>
      </c>
      <c r="C121" s="38">
        <v>13.8</v>
      </c>
      <c r="D121" s="38">
        <v>12</v>
      </c>
      <c r="E121" s="38">
        <v>13.7</v>
      </c>
      <c r="F121" s="38">
        <v>200.2</v>
      </c>
      <c r="G121" s="38">
        <v>228.3</v>
      </c>
      <c r="H121" s="35">
        <f t="shared" si="99"/>
        <v>13.166666666666666</v>
      </c>
      <c r="I121" s="35">
        <f t="shared" si="100"/>
        <v>214.25</v>
      </c>
      <c r="J121" s="35">
        <v>589.4</v>
      </c>
      <c r="K121" s="40">
        <v>500</v>
      </c>
      <c r="L121" s="35">
        <f t="shared" si="105"/>
        <v>320.07125890736341</v>
      </c>
      <c r="M121" s="35">
        <f t="shared" si="106"/>
        <v>11.169550955774234</v>
      </c>
      <c r="N121" s="35">
        <f t="shared" si="107"/>
        <v>181.75262979300985</v>
      </c>
      <c r="O121" s="35">
        <f t="shared" si="101"/>
        <v>31362.305925022782</v>
      </c>
      <c r="P121" s="35">
        <f t="shared" si="102"/>
        <v>3143697.3758907691</v>
      </c>
      <c r="Q121" s="35">
        <f t="shared" si="103"/>
        <v>100.23808145377899</v>
      </c>
      <c r="R121" s="35">
        <f t="shared" si="104"/>
        <v>0.99012229404548169</v>
      </c>
    </row>
    <row r="122" spans="1:22">
      <c r="A122" s="40"/>
      <c r="B122" s="38"/>
      <c r="C122" s="38"/>
      <c r="D122" s="38"/>
      <c r="E122" s="38"/>
      <c r="F122" s="38"/>
      <c r="G122" s="38"/>
      <c r="H122" s="40"/>
      <c r="I122" s="40"/>
      <c r="L122" s="40"/>
      <c r="M122" s="40"/>
      <c r="N122" s="40"/>
      <c r="O122" s="40"/>
      <c r="P122" s="40"/>
      <c r="Q122" s="40"/>
    </row>
    <row r="123" spans="1:22">
      <c r="A123" s="35" t="s">
        <v>89</v>
      </c>
      <c r="B123" s="37"/>
      <c r="C123" s="37"/>
      <c r="D123" s="37"/>
      <c r="E123" s="37"/>
      <c r="F123" s="37"/>
      <c r="G123" s="37"/>
    </row>
    <row r="124" spans="1:22">
      <c r="A124" s="35">
        <v>1</v>
      </c>
      <c r="B124" s="38">
        <v>264.60000000000002</v>
      </c>
      <c r="C124" s="38">
        <v>11.7</v>
      </c>
      <c r="D124" s="38">
        <v>11</v>
      </c>
      <c r="E124" s="38">
        <v>8.1</v>
      </c>
      <c r="F124" s="38">
        <v>128.69999999999999</v>
      </c>
      <c r="G124" s="38">
        <v>151.69999999999999</v>
      </c>
      <c r="H124" s="35">
        <f t="shared" ref="H124:H131" si="108">AVERAGE(C124:E124)</f>
        <v>10.266666666666666</v>
      </c>
      <c r="I124" s="35">
        <f t="shared" ref="I124:I131" si="109">AVERAGE(F124:G124)</f>
        <v>140.19999999999999</v>
      </c>
      <c r="J124" s="35">
        <v>589.4</v>
      </c>
      <c r="K124" s="40">
        <v>500</v>
      </c>
      <c r="L124" s="35">
        <f>(B124/J124)*K124</f>
        <v>224.46555819477436</v>
      </c>
      <c r="M124" s="35">
        <f>(H124/J124)*K124</f>
        <v>8.7094220110847171</v>
      </c>
      <c r="N124" s="35">
        <f>(I124/J124)*K124</f>
        <v>118.93450967085171</v>
      </c>
      <c r="O124" s="35">
        <f t="shared" ref="O124:O131" si="110">(M124/2)^2*L124*PI()</f>
        <v>13372.674177727382</v>
      </c>
      <c r="P124" s="35">
        <f t="shared" ref="P124:P131" si="111">(N124/2)^3*PI()*(4/3)</f>
        <v>880891.22071309434</v>
      </c>
      <c r="Q124" s="35">
        <f t="shared" ref="Q124:Q131" si="112">P124/O124</f>
        <v>65.872480627715206</v>
      </c>
      <c r="R124" s="35">
        <f t="shared" ref="R124:R131" si="113">P124/(P124+O124)</f>
        <v>0.98504616561830438</v>
      </c>
      <c r="S124" s="35" t="s">
        <v>76</v>
      </c>
      <c r="T124" s="35">
        <f>AVERAGE(Q124:Q131)</f>
        <v>44.165747947916536</v>
      </c>
      <c r="U124" s="35">
        <f>STDEVA(Q124:Q131)</f>
        <v>30.756122880768533</v>
      </c>
      <c r="V124" s="35">
        <f>U124/SQRT(8)</f>
        <v>10.873931525999081</v>
      </c>
    </row>
    <row r="125" spans="1:22">
      <c r="A125" s="35">
        <v>2</v>
      </c>
      <c r="B125" s="38">
        <v>259.8</v>
      </c>
      <c r="C125" s="38">
        <v>10.199999999999999</v>
      </c>
      <c r="D125" s="38">
        <v>6.6</v>
      </c>
      <c r="E125" s="38">
        <v>6.1</v>
      </c>
      <c r="F125" s="38">
        <v>125.1</v>
      </c>
      <c r="G125" s="38">
        <v>130.69999999999999</v>
      </c>
      <c r="H125" s="35">
        <f t="shared" si="108"/>
        <v>7.6333333333333329</v>
      </c>
      <c r="I125" s="35">
        <f t="shared" si="109"/>
        <v>127.89999999999999</v>
      </c>
      <c r="J125" s="35">
        <v>589.4</v>
      </c>
      <c r="K125" s="40">
        <v>500</v>
      </c>
      <c r="L125" s="35">
        <f t="shared" ref="L125:L131" si="114">(B125/J125)*K125</f>
        <v>220.39362063115033</v>
      </c>
      <c r="M125" s="35">
        <f t="shared" ref="M125:M131" si="115">(H125/J125)*K125</f>
        <v>6.4755118199298725</v>
      </c>
      <c r="N125" s="35">
        <f t="shared" ref="N125:N131" si="116">(I125/J125)*K125</f>
        <v>108.50016966406514</v>
      </c>
      <c r="O125" s="35">
        <f t="shared" si="110"/>
        <v>7258.3365564214664</v>
      </c>
      <c r="P125" s="35">
        <f t="shared" si="111"/>
        <v>668790.15933508589</v>
      </c>
      <c r="Q125" s="35">
        <f t="shared" si="112"/>
        <v>92.140968407342001</v>
      </c>
      <c r="R125" s="35">
        <f t="shared" si="113"/>
        <v>0.98926358596974628</v>
      </c>
      <c r="S125" s="35" t="s">
        <v>77</v>
      </c>
      <c r="T125" s="35">
        <f>AVERAGE(R124:R131)</f>
        <v>0.95943253635741177</v>
      </c>
      <c r="U125" s="35">
        <f>STDEVA(R124:R131)</f>
        <v>3.4277800627340656E-2</v>
      </c>
      <c r="V125" s="35">
        <f>U125/SQRT(8)</f>
        <v>1.2119032633876535E-2</v>
      </c>
    </row>
    <row r="126" spans="1:22">
      <c r="A126" s="35">
        <v>3</v>
      </c>
      <c r="B126" s="38">
        <v>307.60000000000002</v>
      </c>
      <c r="C126" s="38">
        <v>15.7</v>
      </c>
      <c r="D126" s="38">
        <v>10.4</v>
      </c>
      <c r="E126" s="38">
        <v>9.6</v>
      </c>
      <c r="F126" s="38">
        <v>149.5</v>
      </c>
      <c r="G126" s="38">
        <v>168.8</v>
      </c>
      <c r="H126" s="35">
        <f t="shared" si="108"/>
        <v>11.9</v>
      </c>
      <c r="I126" s="35">
        <f t="shared" si="109"/>
        <v>159.15</v>
      </c>
      <c r="J126" s="35">
        <v>589.4</v>
      </c>
      <c r="K126" s="40">
        <v>500</v>
      </c>
      <c r="L126" s="35">
        <f t="shared" si="114"/>
        <v>260.94333220223956</v>
      </c>
      <c r="M126" s="35">
        <f t="shared" si="115"/>
        <v>10.095011876484561</v>
      </c>
      <c r="N126" s="35">
        <f t="shared" si="116"/>
        <v>135.01017984390907</v>
      </c>
      <c r="O126" s="35">
        <f t="shared" si="110"/>
        <v>20885.734538794572</v>
      </c>
      <c r="P126" s="35">
        <f t="shared" si="111"/>
        <v>1288540.7856479455</v>
      </c>
      <c r="Q126" s="35">
        <f t="shared" si="112"/>
        <v>61.69477943208188</v>
      </c>
      <c r="R126" s="35">
        <f t="shared" si="113"/>
        <v>0.98404970861914731</v>
      </c>
    </row>
    <row r="127" spans="1:22">
      <c r="A127" s="35">
        <v>4</v>
      </c>
      <c r="B127" s="38">
        <v>240.8</v>
      </c>
      <c r="C127" s="38">
        <v>12.3</v>
      </c>
      <c r="D127" s="38">
        <v>10.8</v>
      </c>
      <c r="E127" s="38">
        <v>8.1</v>
      </c>
      <c r="F127" s="38">
        <v>128.19999999999999</v>
      </c>
      <c r="G127" s="38">
        <v>140.9</v>
      </c>
      <c r="H127" s="40">
        <f t="shared" si="108"/>
        <v>10.4</v>
      </c>
      <c r="I127" s="40">
        <f t="shared" si="109"/>
        <v>134.55000000000001</v>
      </c>
      <c r="J127" s="35">
        <v>589.4</v>
      </c>
      <c r="K127" s="40">
        <v>500</v>
      </c>
      <c r="L127" s="35">
        <f t="shared" si="114"/>
        <v>204.27553444180523</v>
      </c>
      <c r="M127" s="35">
        <f t="shared" si="115"/>
        <v>8.8225313878520542</v>
      </c>
      <c r="N127" s="35">
        <f t="shared" si="116"/>
        <v>114.14149983033595</v>
      </c>
      <c r="O127" s="40">
        <f t="shared" si="110"/>
        <v>12487.993414072229</v>
      </c>
      <c r="P127" s="40">
        <f t="shared" si="111"/>
        <v>778626.79857867025</v>
      </c>
      <c r="Q127" s="40">
        <f t="shared" si="112"/>
        <v>62.350032768376245</v>
      </c>
      <c r="R127" s="35">
        <f t="shared" si="113"/>
        <v>0.98421468851237615</v>
      </c>
    </row>
    <row r="128" spans="1:22">
      <c r="A128" s="35">
        <v>5</v>
      </c>
      <c r="B128" s="38">
        <v>147</v>
      </c>
      <c r="C128" s="38">
        <v>16.399999999999999</v>
      </c>
      <c r="D128" s="38">
        <v>11.4</v>
      </c>
      <c r="E128" s="38">
        <v>8.9</v>
      </c>
      <c r="F128" s="38">
        <v>64</v>
      </c>
      <c r="G128" s="38">
        <v>90.6</v>
      </c>
      <c r="H128" s="40">
        <f t="shared" si="108"/>
        <v>12.233333333333333</v>
      </c>
      <c r="I128" s="40">
        <f t="shared" si="109"/>
        <v>77.3</v>
      </c>
      <c r="J128" s="35">
        <v>589.4</v>
      </c>
      <c r="K128" s="40">
        <v>500</v>
      </c>
      <c r="L128" s="35">
        <f t="shared" si="114"/>
        <v>124.70308788598575</v>
      </c>
      <c r="M128" s="35">
        <f t="shared" si="115"/>
        <v>10.377785318402895</v>
      </c>
      <c r="N128" s="35">
        <f t="shared" si="116"/>
        <v>65.575161180861883</v>
      </c>
      <c r="O128" s="40">
        <f t="shared" si="110"/>
        <v>10548.153803362497</v>
      </c>
      <c r="P128" s="40">
        <f t="shared" si="111"/>
        <v>147644.31271794043</v>
      </c>
      <c r="Q128" s="40">
        <f t="shared" si="112"/>
        <v>13.997171018768706</v>
      </c>
      <c r="R128" s="35">
        <f t="shared" si="113"/>
        <v>0.93332075771166989</v>
      </c>
    </row>
    <row r="129" spans="1:22">
      <c r="A129" s="35">
        <v>6</v>
      </c>
      <c r="B129" s="38">
        <v>264.2</v>
      </c>
      <c r="C129" s="38">
        <v>25.7</v>
      </c>
      <c r="D129" s="38">
        <v>18.399999999999999</v>
      </c>
      <c r="E129" s="38">
        <v>23.3</v>
      </c>
      <c r="F129" s="38">
        <v>120</v>
      </c>
      <c r="G129" s="38">
        <v>123.1</v>
      </c>
      <c r="H129" s="40">
        <f t="shared" si="108"/>
        <v>22.466666666666665</v>
      </c>
      <c r="I129" s="40">
        <f t="shared" si="109"/>
        <v>121.55</v>
      </c>
      <c r="J129" s="35">
        <v>589.4</v>
      </c>
      <c r="K129" s="40">
        <v>500</v>
      </c>
      <c r="L129" s="35">
        <f t="shared" si="114"/>
        <v>224.12623006447237</v>
      </c>
      <c r="M129" s="35">
        <f t="shared" si="115"/>
        <v>19.05892998529578</v>
      </c>
      <c r="N129" s="35">
        <f t="shared" si="116"/>
        <v>103.11333559552087</v>
      </c>
      <c r="O129" s="40">
        <f t="shared" si="110"/>
        <v>63941.025417838566</v>
      </c>
      <c r="P129" s="40">
        <f t="shared" si="111"/>
        <v>574041.28813495883</v>
      </c>
      <c r="Q129" s="40">
        <f t="shared" si="112"/>
        <v>8.9776678491429092</v>
      </c>
      <c r="R129" s="35">
        <f t="shared" si="113"/>
        <v>0.8997761786502142</v>
      </c>
    </row>
    <row r="130" spans="1:22">
      <c r="A130" s="35">
        <v>7</v>
      </c>
      <c r="B130" s="38">
        <v>396</v>
      </c>
      <c r="C130" s="38">
        <v>11.4</v>
      </c>
      <c r="D130" s="38">
        <v>6.8</v>
      </c>
      <c r="E130" s="38">
        <v>7.4</v>
      </c>
      <c r="F130" s="38">
        <v>73.8</v>
      </c>
      <c r="G130" s="38">
        <v>90.1</v>
      </c>
      <c r="H130" s="40">
        <f t="shared" si="108"/>
        <v>8.5333333333333332</v>
      </c>
      <c r="I130" s="40">
        <f t="shared" si="109"/>
        <v>81.949999999999989</v>
      </c>
      <c r="J130" s="35">
        <v>589.4</v>
      </c>
      <c r="K130" s="40">
        <v>500</v>
      </c>
      <c r="L130" s="35">
        <f t="shared" si="114"/>
        <v>335.93484899898203</v>
      </c>
      <c r="M130" s="35">
        <f t="shared" si="115"/>
        <v>7.2390001131093769</v>
      </c>
      <c r="N130" s="35">
        <f t="shared" si="116"/>
        <v>69.519850695622665</v>
      </c>
      <c r="O130" s="40">
        <f t="shared" si="110"/>
        <v>13826.176828334503</v>
      </c>
      <c r="P130" s="40">
        <f t="shared" si="111"/>
        <v>175924.00949435506</v>
      </c>
      <c r="Q130" s="40">
        <f t="shared" si="112"/>
        <v>12.723980871836341</v>
      </c>
      <c r="R130" s="35">
        <f t="shared" si="113"/>
        <v>0.92713484452225159</v>
      </c>
    </row>
    <row r="131" spans="1:22">
      <c r="A131" s="35">
        <v>8</v>
      </c>
      <c r="B131" s="38">
        <v>295</v>
      </c>
      <c r="C131" s="38">
        <v>12.3</v>
      </c>
      <c r="D131" s="38">
        <v>7.3</v>
      </c>
      <c r="E131" s="38">
        <v>7.8</v>
      </c>
      <c r="F131" s="38">
        <v>105</v>
      </c>
      <c r="G131" s="38">
        <v>114</v>
      </c>
      <c r="H131" s="35">
        <f t="shared" si="108"/>
        <v>9.1333333333333346</v>
      </c>
      <c r="I131" s="35">
        <f t="shared" si="109"/>
        <v>109.5</v>
      </c>
      <c r="J131" s="35">
        <v>589.4</v>
      </c>
      <c r="K131" s="40">
        <v>500</v>
      </c>
      <c r="L131" s="35">
        <f t="shared" si="114"/>
        <v>250.25449609772647</v>
      </c>
      <c r="M131" s="35">
        <f t="shared" si="115"/>
        <v>7.747992308562381</v>
      </c>
      <c r="N131" s="35">
        <f t="shared" si="116"/>
        <v>92.891075670173066</v>
      </c>
      <c r="O131" s="35">
        <f t="shared" si="110"/>
        <v>11799.133963975701</v>
      </c>
      <c r="P131" s="35">
        <f t="shared" si="111"/>
        <v>419682.24682421103</v>
      </c>
      <c r="Q131" s="35">
        <f t="shared" si="112"/>
        <v>35.568902608069017</v>
      </c>
      <c r="R131" s="35">
        <f t="shared" si="113"/>
        <v>0.97265436125558369</v>
      </c>
    </row>
    <row r="132" spans="1:22">
      <c r="A132" s="40"/>
      <c r="B132" s="38"/>
      <c r="C132" s="38"/>
      <c r="D132" s="38"/>
      <c r="E132" s="38"/>
      <c r="F132" s="38"/>
      <c r="G132" s="38"/>
    </row>
    <row r="133" spans="1:22">
      <c r="A133" s="35" t="s">
        <v>90</v>
      </c>
      <c r="B133" s="37"/>
      <c r="C133" s="37"/>
      <c r="D133" s="37"/>
      <c r="E133" s="37"/>
      <c r="F133" s="37"/>
      <c r="G133" s="37"/>
    </row>
    <row r="134" spans="1:22">
      <c r="A134" s="35">
        <v>1</v>
      </c>
      <c r="B134" s="38">
        <v>617.1</v>
      </c>
      <c r="C134" s="38">
        <v>18.5</v>
      </c>
      <c r="D134" s="38">
        <v>11.2</v>
      </c>
      <c r="E134" s="38">
        <v>6.6</v>
      </c>
      <c r="F134" s="38">
        <v>122.8</v>
      </c>
      <c r="G134" s="38">
        <v>127.9</v>
      </c>
      <c r="H134" s="35">
        <f t="shared" ref="H134:H141" si="117">AVERAGE(C134:E134)</f>
        <v>12.1</v>
      </c>
      <c r="I134" s="35">
        <f t="shared" ref="I134:I141" si="118">AVERAGE(F134:G134)</f>
        <v>125.35</v>
      </c>
      <c r="J134" s="35">
        <v>589.4</v>
      </c>
      <c r="K134" s="40">
        <v>500</v>
      </c>
      <c r="L134" s="35">
        <f>(B134/J134)*K134</f>
        <v>523.49847302341368</v>
      </c>
      <c r="M134" s="35">
        <f>(H134/J134)*K134</f>
        <v>10.264675941635563</v>
      </c>
      <c r="N134" s="35">
        <f>(I134/J134)*K134</f>
        <v>106.33695283338989</v>
      </c>
      <c r="O134" s="35">
        <f t="shared" ref="O134:O141" si="119">(M134/2)^2*L134*PI()</f>
        <v>43320.73204932599</v>
      </c>
      <c r="P134" s="35">
        <f t="shared" ref="P134:P141" si="120">(N134/2)^3*PI()*(4/3)</f>
        <v>629580.48188703274</v>
      </c>
      <c r="Q134" s="35">
        <f t="shared" ref="Q134:Q141" si="121">P134/O134</f>
        <v>14.533006532996206</v>
      </c>
      <c r="R134" s="35">
        <f t="shared" ref="R134:R141" si="122">P134/(P134+O134)</f>
        <v>0.93562096314865151</v>
      </c>
      <c r="S134" s="35" t="s">
        <v>76</v>
      </c>
      <c r="T134" s="35">
        <f>AVERAGE(Q134:Q141)</f>
        <v>32.068846778569615</v>
      </c>
      <c r="U134" s="35">
        <f>STDEVA(Q134:Q141)</f>
        <v>12.105302170699463</v>
      </c>
      <c r="V134" s="35">
        <f>U134/SQRT(8)</f>
        <v>4.279870626606912</v>
      </c>
    </row>
    <row r="135" spans="1:22">
      <c r="A135" s="35">
        <v>2</v>
      </c>
      <c r="B135" s="38">
        <v>777.8</v>
      </c>
      <c r="C135" s="38">
        <v>32.9</v>
      </c>
      <c r="D135" s="38">
        <v>14.4</v>
      </c>
      <c r="E135" s="38">
        <v>7.6</v>
      </c>
      <c r="F135" s="38">
        <v>184.4</v>
      </c>
      <c r="G135" s="38">
        <v>179</v>
      </c>
      <c r="H135" s="35">
        <f t="shared" si="117"/>
        <v>18.3</v>
      </c>
      <c r="I135" s="35">
        <f t="shared" si="118"/>
        <v>181.7</v>
      </c>
      <c r="J135" s="35">
        <v>589.4</v>
      </c>
      <c r="K135" s="40">
        <v>500</v>
      </c>
      <c r="L135" s="35">
        <f t="shared" ref="L135:L141" si="123">(B135/J135)*K135</f>
        <v>659.82354937224295</v>
      </c>
      <c r="M135" s="35">
        <f t="shared" ref="M135:M141" si="124">(H135/J135)*K135</f>
        <v>15.524261961316595</v>
      </c>
      <c r="N135" s="35">
        <f t="shared" ref="N135:N141" si="125">(I135/J135)*K135</f>
        <v>154.13980318968441</v>
      </c>
      <c r="O135" s="35">
        <f t="shared" si="119"/>
        <v>124893.437225489</v>
      </c>
      <c r="P135" s="35">
        <f t="shared" si="120"/>
        <v>1917533.7769832229</v>
      </c>
      <c r="Q135" s="35">
        <f t="shared" si="121"/>
        <v>15.353358988120483</v>
      </c>
      <c r="R135" s="35">
        <f t="shared" si="122"/>
        <v>0.93885048321103781</v>
      </c>
      <c r="S135" s="35" t="s">
        <v>77</v>
      </c>
      <c r="T135" s="35">
        <f>AVERAGE(R134:R141)</f>
        <v>0.96428041526386299</v>
      </c>
      <c r="U135" s="35">
        <f>STDEVA(R134:R141)</f>
        <v>1.7510864498629201E-2</v>
      </c>
      <c r="V135" s="35">
        <f>U135/SQRT(8)</f>
        <v>6.1910255157097407E-3</v>
      </c>
    </row>
    <row r="136" spans="1:22">
      <c r="A136" s="35">
        <v>3</v>
      </c>
      <c r="B136" s="38">
        <v>452.8</v>
      </c>
      <c r="C136" s="38">
        <v>10.4</v>
      </c>
      <c r="D136" s="38">
        <v>8.1</v>
      </c>
      <c r="E136" s="38">
        <v>5.2</v>
      </c>
      <c r="F136" s="38">
        <v>112</v>
      </c>
      <c r="G136" s="38">
        <v>123</v>
      </c>
      <c r="H136" s="35">
        <f t="shared" si="117"/>
        <v>7.8999999999999995</v>
      </c>
      <c r="I136" s="35">
        <f t="shared" si="118"/>
        <v>117.5</v>
      </c>
      <c r="J136" s="35">
        <v>589.4</v>
      </c>
      <c r="K136" s="40">
        <v>500</v>
      </c>
      <c r="L136" s="35">
        <f t="shared" si="123"/>
        <v>384.11944350186633</v>
      </c>
      <c r="M136" s="35">
        <f t="shared" si="124"/>
        <v>6.7017305734645403</v>
      </c>
      <c r="N136" s="35">
        <f t="shared" si="125"/>
        <v>99.677638276213102</v>
      </c>
      <c r="O136" s="35">
        <f t="shared" si="119"/>
        <v>13549.713130734464</v>
      </c>
      <c r="P136" s="35">
        <f t="shared" si="120"/>
        <v>518551.43519899086</v>
      </c>
      <c r="Q136" s="35">
        <f t="shared" si="121"/>
        <v>38.270288839014164</v>
      </c>
      <c r="R136" s="35">
        <f t="shared" si="122"/>
        <v>0.97453545594993118</v>
      </c>
    </row>
    <row r="137" spans="1:22">
      <c r="A137" s="35">
        <v>4</v>
      </c>
      <c r="B137" s="38">
        <v>457.3</v>
      </c>
      <c r="C137" s="38">
        <v>14.4</v>
      </c>
      <c r="D137" s="38">
        <v>8.9</v>
      </c>
      <c r="E137" s="38">
        <v>8.1</v>
      </c>
      <c r="F137" s="38">
        <v>133.9</v>
      </c>
      <c r="G137" s="38">
        <v>155.4</v>
      </c>
      <c r="H137" s="40">
        <f t="shared" si="117"/>
        <v>10.466666666666667</v>
      </c>
      <c r="I137" s="40">
        <f t="shared" si="118"/>
        <v>144.65</v>
      </c>
      <c r="J137" s="35">
        <v>589.4</v>
      </c>
      <c r="K137" s="40">
        <v>500</v>
      </c>
      <c r="L137" s="35">
        <f t="shared" si="123"/>
        <v>387.93688496776383</v>
      </c>
      <c r="M137" s="35">
        <f t="shared" si="124"/>
        <v>8.8790860762357209</v>
      </c>
      <c r="N137" s="35">
        <f t="shared" si="125"/>
        <v>122.7095351204615</v>
      </c>
      <c r="O137" s="40">
        <f t="shared" si="119"/>
        <v>24020.801142992968</v>
      </c>
      <c r="P137" s="40">
        <f t="shared" si="120"/>
        <v>967461.1956665772</v>
      </c>
      <c r="Q137" s="40">
        <f t="shared" si="121"/>
        <v>40.275975389305124</v>
      </c>
      <c r="R137" s="35">
        <f t="shared" si="122"/>
        <v>0.97577283176064922</v>
      </c>
    </row>
    <row r="138" spans="1:22">
      <c r="A138" s="35">
        <v>5</v>
      </c>
      <c r="B138" s="38">
        <v>235.9</v>
      </c>
      <c r="C138" s="38">
        <v>11.5</v>
      </c>
      <c r="D138" s="38">
        <v>8</v>
      </c>
      <c r="E138" s="38">
        <v>4.5999999999999996</v>
      </c>
      <c r="F138" s="38">
        <v>93.5</v>
      </c>
      <c r="G138" s="38">
        <v>94.7</v>
      </c>
      <c r="H138" s="40">
        <f t="shared" si="117"/>
        <v>8.0333333333333332</v>
      </c>
      <c r="I138" s="40">
        <f t="shared" si="118"/>
        <v>94.1</v>
      </c>
      <c r="J138" s="35">
        <v>589.4</v>
      </c>
      <c r="K138" s="40">
        <v>500</v>
      </c>
      <c r="L138" s="35">
        <f t="shared" si="123"/>
        <v>200.11876484560571</v>
      </c>
      <c r="M138" s="35">
        <f t="shared" si="124"/>
        <v>6.8148399502318746</v>
      </c>
      <c r="N138" s="35">
        <f t="shared" si="125"/>
        <v>79.826942653545984</v>
      </c>
      <c r="O138" s="40">
        <f t="shared" si="119"/>
        <v>7299.4311479070047</v>
      </c>
      <c r="P138" s="40">
        <f t="shared" si="120"/>
        <v>266346.57167300058</v>
      </c>
      <c r="Q138" s="40">
        <f t="shared" si="121"/>
        <v>36.488675114001346</v>
      </c>
      <c r="R138" s="35">
        <f t="shared" si="122"/>
        <v>0.97332527764827526</v>
      </c>
    </row>
    <row r="139" spans="1:22">
      <c r="A139" s="35">
        <v>6</v>
      </c>
      <c r="B139" s="38">
        <v>442.2</v>
      </c>
      <c r="C139" s="38">
        <v>16.399999999999999</v>
      </c>
      <c r="D139" s="38">
        <v>10.1</v>
      </c>
      <c r="E139" s="38">
        <v>7.8</v>
      </c>
      <c r="F139" s="38">
        <v>149.1</v>
      </c>
      <c r="G139" s="38">
        <v>163.69999999999999</v>
      </c>
      <c r="H139" s="40">
        <f t="shared" si="117"/>
        <v>11.433333333333332</v>
      </c>
      <c r="I139" s="40">
        <f t="shared" si="118"/>
        <v>156.39999999999998</v>
      </c>
      <c r="J139" s="35">
        <v>589.4</v>
      </c>
      <c r="K139" s="40">
        <v>500</v>
      </c>
      <c r="L139" s="35">
        <f t="shared" si="123"/>
        <v>375.12724804886329</v>
      </c>
      <c r="M139" s="35">
        <f t="shared" si="124"/>
        <v>9.699129057798892</v>
      </c>
      <c r="N139" s="35">
        <f t="shared" si="125"/>
        <v>132.67729894808278</v>
      </c>
      <c r="O139" s="40">
        <f t="shared" si="119"/>
        <v>27716.218008509477</v>
      </c>
      <c r="P139" s="40">
        <f t="shared" si="120"/>
        <v>1222893.0785686094</v>
      </c>
      <c r="Q139" s="40">
        <f t="shared" si="121"/>
        <v>44.121931722183554</v>
      </c>
      <c r="R139" s="35">
        <f t="shared" si="122"/>
        <v>0.9778378282614979</v>
      </c>
    </row>
    <row r="140" spans="1:22">
      <c r="A140" s="35">
        <v>7</v>
      </c>
      <c r="B140" s="38">
        <v>450.9</v>
      </c>
      <c r="C140" s="38">
        <v>15.3</v>
      </c>
      <c r="D140" s="38">
        <v>11.6</v>
      </c>
      <c r="E140" s="38">
        <v>10.4</v>
      </c>
      <c r="F140" s="38">
        <v>152.5</v>
      </c>
      <c r="G140" s="38">
        <v>177</v>
      </c>
      <c r="H140" s="40">
        <f t="shared" si="117"/>
        <v>12.433333333333332</v>
      </c>
      <c r="I140" s="40">
        <f t="shared" si="118"/>
        <v>164.75</v>
      </c>
      <c r="J140" s="35">
        <v>589.4</v>
      </c>
      <c r="K140" s="40">
        <v>500</v>
      </c>
      <c r="L140" s="35">
        <f t="shared" si="123"/>
        <v>382.50763488293177</v>
      </c>
      <c r="M140" s="35">
        <f t="shared" si="124"/>
        <v>10.547449383553896</v>
      </c>
      <c r="N140" s="35">
        <f t="shared" si="125"/>
        <v>139.76077366813712</v>
      </c>
      <c r="O140" s="40">
        <f t="shared" si="119"/>
        <v>33421.419321602029</v>
      </c>
      <c r="P140" s="40">
        <f t="shared" si="120"/>
        <v>1429402.4119100908</v>
      </c>
      <c r="Q140" s="40">
        <f t="shared" si="121"/>
        <v>42.769051731629858</v>
      </c>
      <c r="R140" s="35">
        <f t="shared" si="122"/>
        <v>0.97715280636803592</v>
      </c>
    </row>
    <row r="141" spans="1:22">
      <c r="A141" s="35">
        <v>8</v>
      </c>
      <c r="B141" s="38">
        <v>337.1</v>
      </c>
      <c r="C141" s="38">
        <v>12.8</v>
      </c>
      <c r="D141" s="38">
        <v>6.1</v>
      </c>
      <c r="E141" s="38">
        <v>4.5</v>
      </c>
      <c r="F141" s="38">
        <v>85.7</v>
      </c>
      <c r="G141" s="38">
        <v>96.9</v>
      </c>
      <c r="H141" s="35">
        <f t="shared" si="117"/>
        <v>7.8</v>
      </c>
      <c r="I141" s="35">
        <f t="shared" si="118"/>
        <v>91.300000000000011</v>
      </c>
      <c r="J141" s="35">
        <v>589.4</v>
      </c>
      <c r="K141" s="40">
        <v>500</v>
      </c>
      <c r="L141" s="35">
        <f t="shared" si="123"/>
        <v>285.96878181201225</v>
      </c>
      <c r="M141" s="35">
        <f t="shared" si="124"/>
        <v>6.6168985408890393</v>
      </c>
      <c r="N141" s="35">
        <f t="shared" si="125"/>
        <v>77.451645741431975</v>
      </c>
      <c r="O141" s="35">
        <f t="shared" si="119"/>
        <v>9833.7113836570079</v>
      </c>
      <c r="P141" s="35">
        <f t="shared" si="120"/>
        <v>243271.1305204496</v>
      </c>
      <c r="Q141" s="35">
        <f t="shared" si="121"/>
        <v>24.738485911306132</v>
      </c>
      <c r="R141" s="35">
        <f t="shared" si="122"/>
        <v>0.961147675762826</v>
      </c>
    </row>
    <row r="142" spans="1:22">
      <c r="A142" s="40"/>
      <c r="B142" s="38"/>
      <c r="C142" s="38"/>
      <c r="D142" s="38"/>
      <c r="E142" s="38"/>
      <c r="F142" s="38"/>
      <c r="G142" s="38"/>
      <c r="H142" s="40"/>
      <c r="I142" s="40"/>
      <c r="L142" s="40"/>
      <c r="M142" s="40"/>
      <c r="N142" s="40"/>
      <c r="O142" s="40"/>
      <c r="P142" s="40"/>
      <c r="Q142" s="40"/>
    </row>
    <row r="143" spans="1:22">
      <c r="A143" s="35" t="s">
        <v>91</v>
      </c>
      <c r="B143" s="37"/>
      <c r="C143" s="37"/>
      <c r="D143" s="37"/>
      <c r="E143" s="37"/>
      <c r="F143" s="37"/>
      <c r="G143" s="37"/>
    </row>
    <row r="144" spans="1:22">
      <c r="A144" s="35">
        <v>1</v>
      </c>
      <c r="B144" s="38">
        <v>254.9</v>
      </c>
      <c r="C144" s="38">
        <v>16.100000000000001</v>
      </c>
      <c r="D144" s="38">
        <v>9</v>
      </c>
      <c r="E144" s="38">
        <v>9.4</v>
      </c>
      <c r="F144" s="38">
        <v>123.3</v>
      </c>
      <c r="G144" s="38">
        <v>130</v>
      </c>
      <c r="H144" s="35">
        <f t="shared" ref="H144:H151" si="126">AVERAGE(C144:E144)</f>
        <v>11.5</v>
      </c>
      <c r="I144" s="35">
        <f t="shared" ref="I144:I151" si="127">AVERAGE(F144:G144)</f>
        <v>126.65</v>
      </c>
      <c r="J144" s="35">
        <v>589.4</v>
      </c>
      <c r="K144" s="40">
        <v>500</v>
      </c>
      <c r="L144" s="35">
        <f>(B144/J144)*K144</f>
        <v>216.2368510349508</v>
      </c>
      <c r="M144" s="35">
        <f>(H144/J144)*K144</f>
        <v>9.7556837461825587</v>
      </c>
      <c r="N144" s="35">
        <f>(I144/J144)*K144</f>
        <v>107.4397692568714</v>
      </c>
      <c r="O144" s="35">
        <f t="shared" ref="O144:O151" si="128">(M144/2)^2*L144*PI()</f>
        <v>16163.485427370622</v>
      </c>
      <c r="P144" s="35">
        <f t="shared" ref="P144:P151" si="129">(N144/2)^3*PI()*(4/3)</f>
        <v>649372.3956767593</v>
      </c>
      <c r="Q144" s="35">
        <f t="shared" ref="Q144:Q151" si="130">P144/O144</f>
        <v>40.175270277853386</v>
      </c>
      <c r="R144" s="35">
        <f t="shared" ref="R144:R151" si="131">P144/(P144+O144)</f>
        <v>0.9757135777554844</v>
      </c>
      <c r="S144" s="35" t="s">
        <v>76</v>
      </c>
      <c r="T144" s="35">
        <f>AVERAGE(Q144:Q151)</f>
        <v>39.240927429535695</v>
      </c>
      <c r="U144" s="35">
        <f>STDEVA(Q144:Q151)</f>
        <v>13.444481146129027</v>
      </c>
      <c r="V144" s="35">
        <f>U144/SQRT(8)</f>
        <v>4.7533418939812604</v>
      </c>
    </row>
    <row r="145" spans="1:22">
      <c r="A145" s="35">
        <v>2</v>
      </c>
      <c r="B145" s="38">
        <v>298.3</v>
      </c>
      <c r="C145" s="38">
        <v>12.3</v>
      </c>
      <c r="D145" s="38">
        <v>7.2</v>
      </c>
      <c r="E145" s="38">
        <v>6.3</v>
      </c>
      <c r="F145" s="38">
        <v>122.4</v>
      </c>
      <c r="G145" s="38">
        <v>129</v>
      </c>
      <c r="H145" s="35">
        <f t="shared" si="126"/>
        <v>8.6</v>
      </c>
      <c r="I145" s="35">
        <f t="shared" si="127"/>
        <v>125.7</v>
      </c>
      <c r="J145" s="35">
        <v>589.4</v>
      </c>
      <c r="K145" s="40">
        <v>500</v>
      </c>
      <c r="L145" s="35">
        <f t="shared" ref="L145:L151" si="132">(B145/J145)*K145</f>
        <v>253.05395317271805</v>
      </c>
      <c r="M145" s="35">
        <f t="shared" ref="M145:M151" si="133">(H145/J145)*K145</f>
        <v>7.2955548014930436</v>
      </c>
      <c r="N145" s="35">
        <f t="shared" ref="N145:N151" si="134">(I145/J145)*K145</f>
        <v>106.63386494740415</v>
      </c>
      <c r="O145" s="35">
        <f t="shared" si="128"/>
        <v>10578.391980330927</v>
      </c>
      <c r="P145" s="35">
        <f t="shared" si="129"/>
        <v>634868.93040955078</v>
      </c>
      <c r="Q145" s="35">
        <f t="shared" si="130"/>
        <v>60.015636742333115</v>
      </c>
      <c r="R145" s="35">
        <f t="shared" si="131"/>
        <v>0.98361075859581759</v>
      </c>
      <c r="S145" s="35" t="s">
        <v>77</v>
      </c>
      <c r="T145" s="35">
        <f>AVERAGE(R144:R151)</f>
        <v>0.97154483999299923</v>
      </c>
      <c r="U145" s="35">
        <f>STDEVA(R144:R151)</f>
        <v>1.3446572929797311E-2</v>
      </c>
      <c r="V145" s="35">
        <f>U145/SQRT(8)</f>
        <v>4.7540814511895695E-3</v>
      </c>
    </row>
    <row r="146" spans="1:22">
      <c r="A146" s="35">
        <v>3</v>
      </c>
      <c r="B146" s="38">
        <v>137.30000000000001</v>
      </c>
      <c r="C146" s="38">
        <v>11.4</v>
      </c>
      <c r="D146" s="38">
        <v>5.7</v>
      </c>
      <c r="E146" s="38">
        <v>2.8</v>
      </c>
      <c r="F146" s="38">
        <v>49.2</v>
      </c>
      <c r="G146" s="38">
        <v>55.7</v>
      </c>
      <c r="H146" s="35">
        <f t="shared" si="126"/>
        <v>6.6333333333333337</v>
      </c>
      <c r="I146" s="35">
        <f t="shared" si="127"/>
        <v>52.45</v>
      </c>
      <c r="J146" s="35">
        <v>589.4</v>
      </c>
      <c r="K146" s="40">
        <v>500</v>
      </c>
      <c r="L146" s="35">
        <f t="shared" si="132"/>
        <v>116.47438072616221</v>
      </c>
      <c r="M146" s="35">
        <f t="shared" si="133"/>
        <v>5.627191494174868</v>
      </c>
      <c r="N146" s="35">
        <f t="shared" si="134"/>
        <v>44.494401085850022</v>
      </c>
      <c r="O146" s="35">
        <f t="shared" si="128"/>
        <v>2896.701074614843</v>
      </c>
      <c r="P146" s="35">
        <f t="shared" si="129"/>
        <v>46122.699534305939</v>
      </c>
      <c r="Q146" s="35">
        <f t="shared" si="130"/>
        <v>15.92249194730547</v>
      </c>
      <c r="R146" s="35">
        <f t="shared" si="131"/>
        <v>0.94090704825779348</v>
      </c>
    </row>
    <row r="147" spans="1:22">
      <c r="A147" s="35">
        <v>4</v>
      </c>
      <c r="B147" s="38">
        <v>256.10000000000002</v>
      </c>
      <c r="C147" s="38">
        <v>16.2</v>
      </c>
      <c r="D147" s="38">
        <v>9.6</v>
      </c>
      <c r="E147" s="38">
        <v>6.3</v>
      </c>
      <c r="F147" s="38">
        <v>116.1</v>
      </c>
      <c r="G147" s="38">
        <v>129.80000000000001</v>
      </c>
      <c r="H147" s="40">
        <f t="shared" si="126"/>
        <v>10.699999999999998</v>
      </c>
      <c r="I147" s="40">
        <f t="shared" si="127"/>
        <v>122.95</v>
      </c>
      <c r="J147" s="35">
        <v>589.4</v>
      </c>
      <c r="K147" s="40">
        <v>500</v>
      </c>
      <c r="L147" s="35">
        <f t="shared" si="132"/>
        <v>217.25483542585684</v>
      </c>
      <c r="M147" s="35">
        <f t="shared" si="133"/>
        <v>9.0770274855785527</v>
      </c>
      <c r="N147" s="35">
        <f t="shared" si="134"/>
        <v>104.30098405157788</v>
      </c>
      <c r="O147" s="40">
        <f t="shared" si="128"/>
        <v>14058.747589040855</v>
      </c>
      <c r="P147" s="40">
        <f t="shared" si="129"/>
        <v>594105.86535244132</v>
      </c>
      <c r="Q147" s="40">
        <f t="shared" si="130"/>
        <v>42.258804462465896</v>
      </c>
      <c r="R147" s="35">
        <f t="shared" si="131"/>
        <v>0.97688331861164435</v>
      </c>
    </row>
    <row r="148" spans="1:22">
      <c r="A148" s="35">
        <v>5</v>
      </c>
      <c r="B148" s="38">
        <v>304.3</v>
      </c>
      <c r="C148" s="38">
        <v>11.4</v>
      </c>
      <c r="D148" s="38">
        <v>4.7</v>
      </c>
      <c r="E148" s="38">
        <v>4.5999999999999996</v>
      </c>
      <c r="F148" s="38">
        <v>96.9</v>
      </c>
      <c r="G148" s="38">
        <v>108.6</v>
      </c>
      <c r="H148" s="40">
        <f t="shared" si="126"/>
        <v>6.9000000000000012</v>
      </c>
      <c r="I148" s="40">
        <f t="shared" si="127"/>
        <v>102.75</v>
      </c>
      <c r="J148" s="35">
        <v>589.4</v>
      </c>
      <c r="K148" s="40">
        <v>500</v>
      </c>
      <c r="L148" s="35">
        <f t="shared" si="132"/>
        <v>258.14387512724807</v>
      </c>
      <c r="M148" s="35">
        <f t="shared" si="133"/>
        <v>5.8534102477095367</v>
      </c>
      <c r="N148" s="35">
        <f t="shared" si="134"/>
        <v>87.164913471326784</v>
      </c>
      <c r="O148" s="40">
        <f t="shared" si="128"/>
        <v>6946.5574797865756</v>
      </c>
      <c r="P148" s="40">
        <f t="shared" si="129"/>
        <v>346755.79872414819</v>
      </c>
      <c r="Q148" s="40">
        <f t="shared" si="130"/>
        <v>49.917646220182405</v>
      </c>
      <c r="R148" s="35">
        <f t="shared" si="131"/>
        <v>0.98036044329944638</v>
      </c>
    </row>
    <row r="149" spans="1:22">
      <c r="A149" s="35">
        <v>6</v>
      </c>
      <c r="B149" s="38">
        <v>340.7</v>
      </c>
      <c r="C149" s="38">
        <v>16.899999999999999</v>
      </c>
      <c r="D149" s="38">
        <v>6.7</v>
      </c>
      <c r="E149" s="38">
        <v>4.7</v>
      </c>
      <c r="F149" s="38">
        <v>105.2</v>
      </c>
      <c r="G149" s="38">
        <v>120.2</v>
      </c>
      <c r="H149" s="40">
        <f t="shared" si="126"/>
        <v>9.4333333333333318</v>
      </c>
      <c r="I149" s="40">
        <f t="shared" si="127"/>
        <v>112.7</v>
      </c>
      <c r="J149" s="35">
        <v>589.4</v>
      </c>
      <c r="K149" s="40">
        <v>500</v>
      </c>
      <c r="L149" s="35">
        <f t="shared" si="132"/>
        <v>289.02273498473022</v>
      </c>
      <c r="M149" s="35">
        <f t="shared" si="133"/>
        <v>8.0024884062888795</v>
      </c>
      <c r="N149" s="35">
        <f t="shared" si="134"/>
        <v>95.605700712589069</v>
      </c>
      <c r="O149" s="40">
        <f t="shared" si="128"/>
        <v>14536.906429819694</v>
      </c>
      <c r="P149" s="40">
        <f t="shared" si="129"/>
        <v>457562.04139692639</v>
      </c>
      <c r="Q149" s="40">
        <f t="shared" si="130"/>
        <v>31.475888188860118</v>
      </c>
      <c r="R149" s="35">
        <f t="shared" si="131"/>
        <v>0.96920792453205262</v>
      </c>
    </row>
    <row r="150" spans="1:22">
      <c r="A150" s="35">
        <v>7</v>
      </c>
      <c r="B150" s="38">
        <v>331</v>
      </c>
      <c r="C150" s="38">
        <v>17.600000000000001</v>
      </c>
      <c r="D150" s="38">
        <v>10</v>
      </c>
      <c r="E150" s="38">
        <v>9.4</v>
      </c>
      <c r="F150" s="38">
        <v>142.1</v>
      </c>
      <c r="G150" s="38">
        <v>156.4</v>
      </c>
      <c r="H150" s="40">
        <f t="shared" si="126"/>
        <v>12.333333333333334</v>
      </c>
      <c r="I150" s="40">
        <f t="shared" si="127"/>
        <v>149.25</v>
      </c>
      <c r="J150" s="35">
        <v>589.4</v>
      </c>
      <c r="K150" s="40">
        <v>500</v>
      </c>
      <c r="L150" s="35">
        <f t="shared" si="132"/>
        <v>280.79402782490672</v>
      </c>
      <c r="M150" s="35">
        <f t="shared" si="133"/>
        <v>10.462617350978398</v>
      </c>
      <c r="N150" s="35">
        <f t="shared" si="134"/>
        <v>126.6118086189345</v>
      </c>
      <c r="O150" s="40">
        <f t="shared" si="128"/>
        <v>24141.176558271738</v>
      </c>
      <c r="P150" s="40">
        <f t="shared" si="129"/>
        <v>1062725.8881490491</v>
      </c>
      <c r="Q150" s="40">
        <f t="shared" si="130"/>
        <v>44.021296376498128</v>
      </c>
      <c r="R150" s="35">
        <f t="shared" si="131"/>
        <v>0.97778828953219532</v>
      </c>
    </row>
    <row r="151" spans="1:22">
      <c r="A151" s="35">
        <v>8</v>
      </c>
      <c r="B151" s="38">
        <v>332.9</v>
      </c>
      <c r="C151" s="38">
        <v>16.100000000000001</v>
      </c>
      <c r="D151" s="38">
        <v>6.7</v>
      </c>
      <c r="E151" s="38">
        <v>7.2</v>
      </c>
      <c r="F151" s="38">
        <v>102.1</v>
      </c>
      <c r="G151" s="38">
        <v>127.1</v>
      </c>
      <c r="H151" s="35">
        <f t="shared" si="126"/>
        <v>10</v>
      </c>
      <c r="I151" s="35">
        <f t="shared" si="127"/>
        <v>114.6</v>
      </c>
      <c r="J151" s="35">
        <v>589.4</v>
      </c>
      <c r="K151" s="40">
        <v>500</v>
      </c>
      <c r="L151" s="35">
        <f t="shared" si="132"/>
        <v>282.40583644384122</v>
      </c>
      <c r="M151" s="35">
        <f t="shared" si="133"/>
        <v>8.4832032575500502</v>
      </c>
      <c r="N151" s="35">
        <f t="shared" si="134"/>
        <v>97.217509331523587</v>
      </c>
      <c r="O151" s="35">
        <f t="shared" si="128"/>
        <v>15961.852563173314</v>
      </c>
      <c r="P151" s="35">
        <f t="shared" si="129"/>
        <v>481096.38509145036</v>
      </c>
      <c r="Q151" s="35">
        <f t="shared" si="130"/>
        <v>30.140385220787021</v>
      </c>
      <c r="R151" s="35">
        <f t="shared" si="131"/>
        <v>0.96788735935956005</v>
      </c>
    </row>
    <row r="152" spans="1:22">
      <c r="B152" s="38"/>
      <c r="C152" s="38"/>
      <c r="D152" s="38"/>
      <c r="E152" s="38"/>
      <c r="F152" s="38"/>
      <c r="G152" s="38"/>
      <c r="K152" s="40"/>
    </row>
    <row r="153" spans="1:22">
      <c r="A153" s="35" t="s">
        <v>92</v>
      </c>
      <c r="B153" s="37"/>
      <c r="C153" s="37"/>
      <c r="D153" s="37"/>
      <c r="E153" s="37"/>
      <c r="F153" s="37"/>
      <c r="G153" s="37"/>
    </row>
    <row r="154" spans="1:22">
      <c r="A154" s="35">
        <v>1</v>
      </c>
      <c r="B154" s="38">
        <v>221.5</v>
      </c>
      <c r="C154" s="38">
        <v>15.2</v>
      </c>
      <c r="D154" s="38">
        <v>9</v>
      </c>
      <c r="E154" s="38">
        <v>4.9000000000000004</v>
      </c>
      <c r="F154" s="38">
        <v>101.7</v>
      </c>
      <c r="G154" s="38"/>
      <c r="H154" s="35">
        <f t="shared" ref="H154:H161" si="135">AVERAGE(C154:E154)</f>
        <v>9.7000000000000011</v>
      </c>
      <c r="I154" s="35">
        <f t="shared" ref="I154:I161" si="136">AVERAGE(F154:G154)</f>
        <v>101.7</v>
      </c>
      <c r="J154" s="35">
        <v>589.4</v>
      </c>
      <c r="K154" s="40">
        <v>500</v>
      </c>
      <c r="L154" s="35">
        <f>(B154/J154)*K154</f>
        <v>187.90295215473364</v>
      </c>
      <c r="M154" s="35">
        <f>(H154/J154)*K154</f>
        <v>8.2287071598235499</v>
      </c>
      <c r="N154" s="35">
        <f>(I154/J154)*K154</f>
        <v>86.274177129284027</v>
      </c>
      <c r="O154" s="35">
        <f t="shared" ref="O154:O161" si="137">(M154/2)^2*L154*PI()</f>
        <v>9992.7885776112471</v>
      </c>
      <c r="P154" s="35">
        <f t="shared" ref="P154:P161" si="138">(N154/2)^3*PI()*(4/3)</f>
        <v>336233.59148190788</v>
      </c>
      <c r="Q154" s="35">
        <f t="shared" ref="Q154:Q161" si="139">P154/O154</f>
        <v>33.647623871001954</v>
      </c>
      <c r="R154" s="35">
        <f t="shared" ref="R154:R161" si="140">P154/(P154+O154)</f>
        <v>0.97113799192339578</v>
      </c>
      <c r="S154" s="35" t="s">
        <v>76</v>
      </c>
      <c r="T154" s="35">
        <f>AVERAGE(Q154:Q161)</f>
        <v>42.241347265538998</v>
      </c>
      <c r="U154" s="35">
        <f>STDEVA(Q154:Q161)</f>
        <v>34.290188460425561</v>
      </c>
      <c r="V154" s="35">
        <f>U154/SQRT(8)</f>
        <v>12.123412394265806</v>
      </c>
    </row>
    <row r="155" spans="1:22">
      <c r="A155" s="35">
        <v>2</v>
      </c>
      <c r="B155" s="38">
        <v>200.7</v>
      </c>
      <c r="C155" s="38">
        <v>15.2</v>
      </c>
      <c r="D155" s="38">
        <v>8.1</v>
      </c>
      <c r="E155" s="38">
        <v>6.5</v>
      </c>
      <c r="F155" s="38">
        <v>97.4</v>
      </c>
      <c r="G155" s="38"/>
      <c r="H155" s="35">
        <f t="shared" si="135"/>
        <v>9.9333333333333318</v>
      </c>
      <c r="I155" s="35">
        <f t="shared" si="136"/>
        <v>97.4</v>
      </c>
      <c r="J155" s="35">
        <v>589.4</v>
      </c>
      <c r="K155" s="40">
        <v>500</v>
      </c>
      <c r="L155" s="35">
        <f t="shared" ref="L155:L161" si="141">(B155/J155)*K155</f>
        <v>170.25788937902954</v>
      </c>
      <c r="M155" s="35">
        <f t="shared" ref="M155:M161" si="142">(H155/J155)*K155</f>
        <v>8.4266485691663817</v>
      </c>
      <c r="N155" s="35">
        <f t="shared" ref="N155:N161" si="143">(I155/J155)*K155</f>
        <v>82.626399728537493</v>
      </c>
      <c r="O155" s="35">
        <f t="shared" si="137"/>
        <v>9495.2606539341959</v>
      </c>
      <c r="P155" s="35">
        <f t="shared" si="138"/>
        <v>295362.33412883256</v>
      </c>
      <c r="Q155" s="35">
        <f t="shared" si="139"/>
        <v>31.106290274027845</v>
      </c>
      <c r="R155" s="35">
        <f t="shared" si="140"/>
        <v>0.96885345546106449</v>
      </c>
      <c r="S155" s="35" t="s">
        <v>77</v>
      </c>
      <c r="T155" s="35">
        <f>AVERAGE(R154:R161)</f>
        <v>0.96844452673725323</v>
      </c>
      <c r="U155" s="35">
        <f>STDEVA(R154:R161)</f>
        <v>1.5523649304364076E-2</v>
      </c>
      <c r="V155" s="35">
        <f>U155/SQRT(8)</f>
        <v>5.4884388459388346E-3</v>
      </c>
    </row>
    <row r="156" spans="1:22">
      <c r="A156" s="35">
        <v>3</v>
      </c>
      <c r="B156" s="38">
        <v>300.3</v>
      </c>
      <c r="C156" s="38">
        <v>11.7</v>
      </c>
      <c r="D156" s="38">
        <v>7</v>
      </c>
      <c r="E156" s="38">
        <v>5.6</v>
      </c>
      <c r="F156" s="38">
        <v>105.7</v>
      </c>
      <c r="G156" s="38"/>
      <c r="H156" s="35">
        <f t="shared" si="135"/>
        <v>8.1</v>
      </c>
      <c r="I156" s="35">
        <f t="shared" si="136"/>
        <v>105.7</v>
      </c>
      <c r="J156" s="35">
        <v>589.4</v>
      </c>
      <c r="K156" s="40">
        <v>500</v>
      </c>
      <c r="L156" s="35">
        <f t="shared" si="141"/>
        <v>254.75059382422805</v>
      </c>
      <c r="M156" s="35">
        <f t="shared" si="142"/>
        <v>6.8713946386155413</v>
      </c>
      <c r="N156" s="35">
        <f t="shared" si="143"/>
        <v>89.667458432304045</v>
      </c>
      <c r="O156" s="35">
        <f t="shared" si="137"/>
        <v>9447.0207613379771</v>
      </c>
      <c r="P156" s="35">
        <f t="shared" si="138"/>
        <v>377488.04549456161</v>
      </c>
      <c r="Q156" s="35">
        <f t="shared" si="139"/>
        <v>39.95842234616812</v>
      </c>
      <c r="R156" s="35">
        <f t="shared" si="140"/>
        <v>0.97558499710881663</v>
      </c>
    </row>
    <row r="157" spans="1:22">
      <c r="A157" s="35">
        <v>4</v>
      </c>
      <c r="B157" s="38">
        <v>278.39999999999998</v>
      </c>
      <c r="C157" s="38">
        <v>11.8</v>
      </c>
      <c r="D157" s="38">
        <v>10.6</v>
      </c>
      <c r="E157" s="38">
        <v>6.2</v>
      </c>
      <c r="F157" s="38">
        <v>107.9</v>
      </c>
      <c r="G157" s="38"/>
      <c r="H157" s="40">
        <f t="shared" si="135"/>
        <v>9.5333333333333332</v>
      </c>
      <c r="I157" s="40">
        <f t="shared" si="136"/>
        <v>107.9</v>
      </c>
      <c r="J157" s="35">
        <v>589.4</v>
      </c>
      <c r="K157" s="40">
        <v>500</v>
      </c>
      <c r="L157" s="35">
        <f t="shared" si="141"/>
        <v>236.17237869019343</v>
      </c>
      <c r="M157" s="35">
        <f t="shared" si="142"/>
        <v>8.0873204388643831</v>
      </c>
      <c r="N157" s="35">
        <f t="shared" si="143"/>
        <v>91.533763148965051</v>
      </c>
      <c r="O157" s="40">
        <f t="shared" si="137"/>
        <v>12131.885074745143</v>
      </c>
      <c r="P157" s="40">
        <f t="shared" si="138"/>
        <v>401552.72257958498</v>
      </c>
      <c r="Q157" s="40">
        <f t="shared" si="139"/>
        <v>33.098955364776273</v>
      </c>
      <c r="R157" s="35">
        <f t="shared" si="140"/>
        <v>0.97067358840461759</v>
      </c>
    </row>
    <row r="158" spans="1:22">
      <c r="A158" s="35">
        <v>5</v>
      </c>
      <c r="B158" s="38">
        <v>214</v>
      </c>
      <c r="C158" s="38">
        <v>17.100000000000001</v>
      </c>
      <c r="D158" s="38">
        <v>8.1</v>
      </c>
      <c r="E158" s="38">
        <v>4.9000000000000004</v>
      </c>
      <c r="F158" s="38">
        <v>107.9</v>
      </c>
      <c r="G158" s="38"/>
      <c r="H158" s="40">
        <f t="shared" si="135"/>
        <v>10.033333333333333</v>
      </c>
      <c r="I158" s="40">
        <f t="shared" si="136"/>
        <v>107.9</v>
      </c>
      <c r="J158" s="35">
        <v>589.4</v>
      </c>
      <c r="K158" s="40">
        <v>500</v>
      </c>
      <c r="L158" s="35">
        <f t="shared" si="141"/>
        <v>181.54054971157112</v>
      </c>
      <c r="M158" s="35">
        <f t="shared" si="142"/>
        <v>8.5114806017418836</v>
      </c>
      <c r="N158" s="35">
        <f t="shared" si="143"/>
        <v>91.533763148965051</v>
      </c>
      <c r="O158" s="40">
        <f t="shared" si="137"/>
        <v>10329.368114291177</v>
      </c>
      <c r="P158" s="40">
        <f t="shared" si="138"/>
        <v>401552.72257958498</v>
      </c>
      <c r="Q158" s="40">
        <f t="shared" si="139"/>
        <v>38.874858378221361</v>
      </c>
      <c r="R158" s="35">
        <f t="shared" si="140"/>
        <v>0.97492154102430184</v>
      </c>
    </row>
    <row r="159" spans="1:22">
      <c r="A159" s="35">
        <v>6</v>
      </c>
      <c r="B159" s="38">
        <v>591.79999999999995</v>
      </c>
      <c r="C159" s="38">
        <v>18.5</v>
      </c>
      <c r="D159" s="38">
        <v>9.1</v>
      </c>
      <c r="E159" s="38">
        <v>5.3</v>
      </c>
      <c r="F159" s="38">
        <v>118.3</v>
      </c>
      <c r="G159" s="38"/>
      <c r="H159" s="40">
        <f t="shared" si="135"/>
        <v>10.966666666666667</v>
      </c>
      <c r="I159" s="40">
        <f t="shared" si="136"/>
        <v>118.3</v>
      </c>
      <c r="J159" s="35">
        <v>589.4</v>
      </c>
      <c r="K159" s="40">
        <v>500</v>
      </c>
      <c r="L159" s="35">
        <f t="shared" si="141"/>
        <v>502.03596878181202</v>
      </c>
      <c r="M159" s="35">
        <f t="shared" si="142"/>
        <v>9.3032462391132231</v>
      </c>
      <c r="N159" s="35">
        <f t="shared" si="143"/>
        <v>100.3562945368171</v>
      </c>
      <c r="O159" s="40">
        <f t="shared" si="137"/>
        <v>34126.656971772776</v>
      </c>
      <c r="P159" s="40">
        <f t="shared" si="138"/>
        <v>529215.40137677209</v>
      </c>
      <c r="Q159" s="40">
        <f t="shared" si="139"/>
        <v>15.507390654012864</v>
      </c>
      <c r="R159" s="35">
        <f t="shared" si="140"/>
        <v>0.93942107381114737</v>
      </c>
    </row>
    <row r="160" spans="1:22">
      <c r="A160" s="35">
        <v>7</v>
      </c>
      <c r="B160" s="38">
        <v>218.7</v>
      </c>
      <c r="C160" s="38">
        <v>22.2</v>
      </c>
      <c r="D160" s="38">
        <v>15.3</v>
      </c>
      <c r="E160" s="38">
        <v>10.6</v>
      </c>
      <c r="F160" s="38">
        <v>219</v>
      </c>
      <c r="G160" s="38"/>
      <c r="H160" s="40">
        <f t="shared" si="135"/>
        <v>16.033333333333335</v>
      </c>
      <c r="I160" s="40">
        <f t="shared" si="136"/>
        <v>219</v>
      </c>
      <c r="J160" s="35">
        <v>589.4</v>
      </c>
      <c r="K160" s="40">
        <v>500</v>
      </c>
      <c r="L160" s="35">
        <f t="shared" si="141"/>
        <v>185.5276552426196</v>
      </c>
      <c r="M160" s="35">
        <f t="shared" si="142"/>
        <v>13.601402556271918</v>
      </c>
      <c r="N160" s="35">
        <f t="shared" si="143"/>
        <v>185.78215134034613</v>
      </c>
      <c r="O160" s="40">
        <f t="shared" si="137"/>
        <v>26956.650391138697</v>
      </c>
      <c r="P160" s="40">
        <f t="shared" si="138"/>
        <v>3357457.9745936883</v>
      </c>
      <c r="Q160" s="40">
        <f t="shared" si="139"/>
        <v>124.55026592240725</v>
      </c>
      <c r="R160" s="35">
        <f t="shared" si="140"/>
        <v>0.99203506266870023</v>
      </c>
    </row>
    <row r="161" spans="1:22">
      <c r="A161" s="35">
        <v>8</v>
      </c>
      <c r="B161" s="38">
        <v>560.29999999999995</v>
      </c>
      <c r="C161" s="38">
        <v>18.600000000000001</v>
      </c>
      <c r="D161" s="38">
        <v>9.6999999999999993</v>
      </c>
      <c r="E161" s="38">
        <v>6.3</v>
      </c>
      <c r="F161" s="38">
        <v>133.30000000000001</v>
      </c>
      <c r="G161" s="38"/>
      <c r="H161" s="35">
        <f t="shared" si="135"/>
        <v>11.533333333333333</v>
      </c>
      <c r="I161" s="35">
        <f t="shared" si="136"/>
        <v>133.30000000000001</v>
      </c>
      <c r="J161" s="35">
        <v>589.4</v>
      </c>
      <c r="K161" s="40">
        <v>500</v>
      </c>
      <c r="L161" s="35">
        <f t="shared" si="141"/>
        <v>475.31387852052933</v>
      </c>
      <c r="M161" s="35">
        <f t="shared" si="142"/>
        <v>9.7839610903743921</v>
      </c>
      <c r="N161" s="35">
        <f t="shared" si="143"/>
        <v>113.08109942314219</v>
      </c>
      <c r="O161" s="35">
        <f t="shared" si="137"/>
        <v>35735.495676246966</v>
      </c>
      <c r="P161" s="35">
        <f t="shared" si="138"/>
        <v>757126.92177336384</v>
      </c>
      <c r="Q161" s="35">
        <f t="shared" si="139"/>
        <v>21.186971313696333</v>
      </c>
      <c r="R161" s="35">
        <f t="shared" si="140"/>
        <v>0.95492850349598257</v>
      </c>
    </row>
    <row r="162" spans="1:22">
      <c r="A162" s="40"/>
      <c r="B162" s="38"/>
      <c r="C162" s="38"/>
      <c r="D162" s="38"/>
      <c r="E162" s="38"/>
      <c r="F162" s="38"/>
      <c r="G162" s="38"/>
      <c r="H162" s="40"/>
      <c r="I162" s="40"/>
      <c r="L162" s="40"/>
      <c r="M162" s="40"/>
      <c r="N162" s="40"/>
      <c r="O162" s="40"/>
      <c r="P162" s="40"/>
      <c r="Q162" s="40"/>
    </row>
    <row r="163" spans="1:22">
      <c r="A163" s="35" t="s">
        <v>93</v>
      </c>
      <c r="B163" s="37"/>
      <c r="C163" s="37"/>
      <c r="D163" s="37"/>
      <c r="E163" s="37"/>
      <c r="F163" s="37"/>
      <c r="G163" s="37"/>
    </row>
    <row r="164" spans="1:22">
      <c r="A164" s="35">
        <v>1</v>
      </c>
      <c r="B164" s="38">
        <v>522.20000000000005</v>
      </c>
      <c r="C164" s="38">
        <v>16.8</v>
      </c>
      <c r="D164" s="38">
        <v>8.1</v>
      </c>
      <c r="E164" s="38">
        <v>4</v>
      </c>
      <c r="F164" s="38">
        <v>77.599999999999994</v>
      </c>
      <c r="G164" s="38"/>
      <c r="H164" s="35">
        <f t="shared" ref="H164:H171" si="144">AVERAGE(C164:E164)</f>
        <v>9.6333333333333329</v>
      </c>
      <c r="I164" s="35">
        <f t="shared" ref="I164:I171" si="145">AVERAGE(F164:G164)</f>
        <v>77.599999999999994</v>
      </c>
      <c r="J164" s="35">
        <v>589.4</v>
      </c>
      <c r="K164" s="40">
        <v>500</v>
      </c>
      <c r="L164" s="35">
        <f>(B164/J164)*K164</f>
        <v>442.99287410926371</v>
      </c>
      <c r="M164" s="35">
        <f>(H164/J164)*K164</f>
        <v>8.1721524714398814</v>
      </c>
      <c r="N164" s="35">
        <f>(I164/J164)*K164</f>
        <v>65.829657278588385</v>
      </c>
      <c r="O164" s="35">
        <f t="shared" ref="O164:O171" si="146">(M164/2)^2*L164*PI()</f>
        <v>23235.902388986291</v>
      </c>
      <c r="P164" s="35">
        <f t="shared" ref="P164:P171" si="147">(N164/2)^3*PI()*(4/3)</f>
        <v>149370.0081018765</v>
      </c>
      <c r="Q164" s="35">
        <f t="shared" ref="Q164:Q171" si="148">P164/O164</f>
        <v>6.4284143392114261</v>
      </c>
      <c r="R164" s="35">
        <f t="shared" ref="R164:R171" si="149">P164/(P164+O164)</f>
        <v>0.86538176866071848</v>
      </c>
      <c r="S164" s="35" t="s">
        <v>76</v>
      </c>
      <c r="T164" s="35">
        <f>AVERAGE(Q164:Q170)</f>
        <v>10.698531137377497</v>
      </c>
      <c r="U164" s="35">
        <f>STDEVA(Q164:Q170)</f>
        <v>4.0058708916343688</v>
      </c>
      <c r="V164" s="35">
        <f>U164/SQRT(8)</f>
        <v>1.4162892360162318</v>
      </c>
    </row>
    <row r="165" spans="1:22">
      <c r="A165" s="35">
        <v>2</v>
      </c>
      <c r="B165" s="38">
        <v>339.6</v>
      </c>
      <c r="C165" s="38">
        <v>14.5</v>
      </c>
      <c r="D165" s="38">
        <v>5.6</v>
      </c>
      <c r="E165" s="38">
        <v>4.5</v>
      </c>
      <c r="F165" s="38">
        <v>82</v>
      </c>
      <c r="G165" s="38"/>
      <c r="H165" s="35">
        <f t="shared" si="144"/>
        <v>8.2000000000000011</v>
      </c>
      <c r="I165" s="35">
        <f t="shared" si="145"/>
        <v>82</v>
      </c>
      <c r="J165" s="35">
        <v>589.4</v>
      </c>
      <c r="K165" s="40">
        <v>500</v>
      </c>
      <c r="L165" s="35">
        <f t="shared" ref="L165:L171" si="150">(B165/J165)*K165</f>
        <v>288.08958262639976</v>
      </c>
      <c r="M165" s="35">
        <f t="shared" ref="M165:M171" si="151">(H165/J165)*K165</f>
        <v>6.9562266711910432</v>
      </c>
      <c r="N165" s="35">
        <f t="shared" ref="N165:N171" si="152">(I165/J165)*K165</f>
        <v>69.562266711910411</v>
      </c>
      <c r="O165" s="35">
        <f t="shared" si="146"/>
        <v>10948.758743517694</v>
      </c>
      <c r="P165" s="35">
        <f t="shared" si="147"/>
        <v>176246.21455996274</v>
      </c>
      <c r="Q165" s="35">
        <f t="shared" si="148"/>
        <v>16.097369454259901</v>
      </c>
      <c r="R165" s="35">
        <f t="shared" si="149"/>
        <v>0.94151147036535243</v>
      </c>
      <c r="S165" s="35" t="s">
        <v>77</v>
      </c>
      <c r="T165" s="35">
        <f>AVERAGE(R164:R170)</f>
        <v>0.90506579760282968</v>
      </c>
      <c r="U165" s="35">
        <f>STDEVA(R164:R170)</f>
        <v>3.2675409230946716E-2</v>
      </c>
      <c r="V165" s="35">
        <f>U165/SQRT(8)</f>
        <v>1.1552501722623966E-2</v>
      </c>
    </row>
    <row r="166" spans="1:22">
      <c r="A166" s="35">
        <v>3</v>
      </c>
      <c r="B166" s="38">
        <v>533.9</v>
      </c>
      <c r="C166" s="38">
        <v>13.2</v>
      </c>
      <c r="D166" s="38">
        <v>9</v>
      </c>
      <c r="E166" s="38">
        <v>5.4</v>
      </c>
      <c r="F166" s="38">
        <v>78.400000000000006</v>
      </c>
      <c r="G166" s="38"/>
      <c r="H166" s="35">
        <f t="shared" si="144"/>
        <v>9.2000000000000011</v>
      </c>
      <c r="I166" s="35">
        <f t="shared" si="145"/>
        <v>78.400000000000006</v>
      </c>
      <c r="J166" s="35">
        <v>589.4</v>
      </c>
      <c r="K166" s="40">
        <v>500</v>
      </c>
      <c r="L166" s="35">
        <f t="shared" si="150"/>
        <v>452.9182219205972</v>
      </c>
      <c r="M166" s="35">
        <f t="shared" si="151"/>
        <v>7.8045469969460486</v>
      </c>
      <c r="N166" s="35">
        <f t="shared" si="152"/>
        <v>66.508313539192415</v>
      </c>
      <c r="O166" s="35">
        <f t="shared" si="146"/>
        <v>21667.313913655689</v>
      </c>
      <c r="P166" s="35">
        <f t="shared" si="147"/>
        <v>154037.4884163567</v>
      </c>
      <c r="Q166" s="35">
        <f t="shared" si="148"/>
        <v>7.1092101692990903</v>
      </c>
      <c r="R166" s="35">
        <f t="shared" si="149"/>
        <v>0.87668342796368359</v>
      </c>
    </row>
    <row r="167" spans="1:22">
      <c r="A167" s="35">
        <v>4</v>
      </c>
      <c r="B167" s="38">
        <v>526</v>
      </c>
      <c r="C167" s="38">
        <v>15.5</v>
      </c>
      <c r="D167" s="38">
        <v>9.3000000000000007</v>
      </c>
      <c r="E167" s="38">
        <v>6.5</v>
      </c>
      <c r="F167" s="38">
        <v>96.8</v>
      </c>
      <c r="G167" s="38"/>
      <c r="H167" s="40">
        <f t="shared" si="144"/>
        <v>10.433333333333334</v>
      </c>
      <c r="I167" s="40">
        <f t="shared" si="145"/>
        <v>96.8</v>
      </c>
      <c r="J167" s="35">
        <v>589.4</v>
      </c>
      <c r="K167" s="40">
        <v>500</v>
      </c>
      <c r="L167" s="35">
        <f t="shared" si="150"/>
        <v>446.21649134713272</v>
      </c>
      <c r="M167" s="35">
        <f t="shared" si="151"/>
        <v>8.8508087320438875</v>
      </c>
      <c r="N167" s="35">
        <f t="shared" si="152"/>
        <v>82.117407533084503</v>
      </c>
      <c r="O167" s="40">
        <f t="shared" si="146"/>
        <v>27453.73325184617</v>
      </c>
      <c r="P167" s="40">
        <f t="shared" si="147"/>
        <v>289937.44848699222</v>
      </c>
      <c r="Q167" s="40">
        <f t="shared" si="148"/>
        <v>10.560947971165085</v>
      </c>
      <c r="R167" s="35">
        <f t="shared" si="149"/>
        <v>0.9135019029153868</v>
      </c>
    </row>
    <row r="168" spans="1:22">
      <c r="A168" s="35">
        <v>5</v>
      </c>
      <c r="B168" s="38">
        <v>504.6</v>
      </c>
      <c r="C168" s="38">
        <v>16</v>
      </c>
      <c r="D168" s="38">
        <v>8.6</v>
      </c>
      <c r="E168" s="38">
        <v>3.9</v>
      </c>
      <c r="F168" s="38">
        <v>99.2</v>
      </c>
      <c r="G168" s="38"/>
      <c r="H168" s="40">
        <f t="shared" si="144"/>
        <v>9.5</v>
      </c>
      <c r="I168" s="40">
        <f t="shared" si="145"/>
        <v>99.2</v>
      </c>
      <c r="J168" s="35">
        <v>589.4</v>
      </c>
      <c r="K168" s="40">
        <v>500</v>
      </c>
      <c r="L168" s="35">
        <f t="shared" si="150"/>
        <v>428.06243637597561</v>
      </c>
      <c r="M168" s="35">
        <f t="shared" si="151"/>
        <v>8.0590430946725498</v>
      </c>
      <c r="N168" s="35">
        <f t="shared" si="152"/>
        <v>84.153376314896519</v>
      </c>
      <c r="O168" s="40">
        <f t="shared" si="146"/>
        <v>21835.541003448401</v>
      </c>
      <c r="P168" s="40">
        <f t="shared" si="147"/>
        <v>312042.14688857063</v>
      </c>
      <c r="Q168" s="40">
        <f t="shared" si="148"/>
        <v>14.290561742403865</v>
      </c>
      <c r="R168" s="35">
        <f t="shared" si="149"/>
        <v>0.93460017906164983</v>
      </c>
    </row>
    <row r="169" spans="1:22">
      <c r="A169" s="35">
        <v>6</v>
      </c>
      <c r="B169" s="38">
        <v>575.29999999999995</v>
      </c>
      <c r="C169" s="38">
        <v>21.7</v>
      </c>
      <c r="D169" s="38">
        <v>10.6</v>
      </c>
      <c r="E169" s="38">
        <v>6.5</v>
      </c>
      <c r="F169" s="38">
        <v>125.1</v>
      </c>
      <c r="G169" s="38"/>
      <c r="H169" s="40">
        <f t="shared" si="144"/>
        <v>12.933333333333332</v>
      </c>
      <c r="I169" s="40">
        <f t="shared" si="145"/>
        <v>125.1</v>
      </c>
      <c r="J169" s="35">
        <v>589.4</v>
      </c>
      <c r="K169" s="40">
        <v>500</v>
      </c>
      <c r="L169" s="35">
        <f t="shared" si="150"/>
        <v>488.03868340685443</v>
      </c>
      <c r="M169" s="35">
        <f t="shared" si="151"/>
        <v>10.971609546431399</v>
      </c>
      <c r="N169" s="35">
        <f t="shared" si="152"/>
        <v>106.12487275195113</v>
      </c>
      <c r="O169" s="40">
        <f t="shared" si="146"/>
        <v>46140.767644442429</v>
      </c>
      <c r="P169" s="40">
        <f t="shared" si="147"/>
        <v>625821.05425546633</v>
      </c>
      <c r="Q169" s="40">
        <f t="shared" si="148"/>
        <v>13.56329957659136</v>
      </c>
      <c r="R169" s="35">
        <f t="shared" si="149"/>
        <v>0.93133424230265982</v>
      </c>
    </row>
    <row r="170" spans="1:22">
      <c r="A170" s="35">
        <v>7</v>
      </c>
      <c r="B170" s="38">
        <v>453.1</v>
      </c>
      <c r="C170" s="38">
        <v>22.7</v>
      </c>
      <c r="D170" s="38">
        <v>11.5</v>
      </c>
      <c r="E170" s="38">
        <v>7.9</v>
      </c>
      <c r="F170" s="38">
        <v>97.1</v>
      </c>
      <c r="G170" s="38"/>
      <c r="H170" s="40">
        <f t="shared" si="144"/>
        <v>14.033333333333333</v>
      </c>
      <c r="I170" s="40">
        <f t="shared" si="145"/>
        <v>97.1</v>
      </c>
      <c r="J170" s="35">
        <v>589.4</v>
      </c>
      <c r="K170" s="40">
        <v>500</v>
      </c>
      <c r="L170" s="35">
        <f t="shared" si="150"/>
        <v>384.3739395995928</v>
      </c>
      <c r="M170" s="35">
        <f t="shared" si="151"/>
        <v>11.904761904761905</v>
      </c>
      <c r="N170" s="35">
        <f t="shared" si="152"/>
        <v>82.371903630810991</v>
      </c>
      <c r="O170" s="40">
        <f t="shared" si="146"/>
        <v>42784.380133129525</v>
      </c>
      <c r="P170" s="40">
        <f t="shared" si="147"/>
        <v>292641.5109757075</v>
      </c>
      <c r="Q170" s="40">
        <f t="shared" si="148"/>
        <v>6.8399147087117518</v>
      </c>
      <c r="R170" s="35">
        <f t="shared" si="149"/>
        <v>0.87244759195035693</v>
      </c>
    </row>
    <row r="171" spans="1:22">
      <c r="A171" s="40">
        <v>8</v>
      </c>
      <c r="B171" s="38">
        <v>547.5</v>
      </c>
      <c r="C171" s="38">
        <v>22.1</v>
      </c>
      <c r="D171" s="38">
        <v>7.4</v>
      </c>
      <c r="E171" s="38">
        <v>3.2</v>
      </c>
      <c r="F171" s="38">
        <v>107.9</v>
      </c>
      <c r="G171" s="38"/>
      <c r="H171" s="40">
        <f t="shared" si="144"/>
        <v>10.9</v>
      </c>
      <c r="I171" s="40">
        <f t="shared" si="145"/>
        <v>107.9</v>
      </c>
      <c r="J171" s="35">
        <v>589.4</v>
      </c>
      <c r="K171" s="40">
        <v>500</v>
      </c>
      <c r="L171" s="35">
        <f t="shared" si="150"/>
        <v>464.45537835086532</v>
      </c>
      <c r="M171" s="35">
        <f t="shared" si="151"/>
        <v>9.2466915507295546</v>
      </c>
      <c r="N171" s="35">
        <f t="shared" si="152"/>
        <v>91.533763148965051</v>
      </c>
      <c r="O171" s="40">
        <f t="shared" si="146"/>
        <v>31189.37120484425</v>
      </c>
      <c r="P171" s="40">
        <f t="shared" si="147"/>
        <v>401552.72257958498</v>
      </c>
      <c r="Q171" s="40">
        <f t="shared" si="148"/>
        <v>12.87466553725254</v>
      </c>
      <c r="R171" s="35">
        <f t="shared" si="149"/>
        <v>0.92792619055824677</v>
      </c>
    </row>
    <row r="172" spans="1:22">
      <c r="B172" s="38"/>
      <c r="C172" s="38"/>
      <c r="D172" s="38"/>
      <c r="E172" s="38"/>
      <c r="F172" s="38"/>
      <c r="G172" s="38"/>
      <c r="H172" s="40"/>
      <c r="I172" s="40"/>
      <c r="K172" s="40"/>
      <c r="O172" s="40"/>
      <c r="P172" s="40"/>
      <c r="Q172" s="40"/>
    </row>
    <row r="173" spans="1:22">
      <c r="A173" s="35" t="s">
        <v>94</v>
      </c>
      <c r="B173" s="37"/>
      <c r="C173" s="37"/>
      <c r="D173" s="37"/>
      <c r="E173" s="37"/>
      <c r="F173" s="37"/>
      <c r="G173" s="37"/>
    </row>
    <row r="174" spans="1:22">
      <c r="A174" s="35">
        <v>1</v>
      </c>
      <c r="B174" s="38">
        <v>327.39999999999998</v>
      </c>
      <c r="C174" s="38">
        <v>16.899999999999999</v>
      </c>
      <c r="D174" s="38">
        <v>10.5</v>
      </c>
      <c r="E174" s="38">
        <v>6.2</v>
      </c>
      <c r="F174" s="38">
        <v>107.4</v>
      </c>
      <c r="G174" s="38">
        <v>114.8</v>
      </c>
      <c r="H174" s="35">
        <f t="shared" ref="H174:H181" si="153">AVERAGE(C174:E174)</f>
        <v>11.200000000000001</v>
      </c>
      <c r="I174" s="35">
        <f t="shared" ref="I174:I181" si="154">AVERAGE(F174:G174)</f>
        <v>111.1</v>
      </c>
      <c r="J174" s="35">
        <v>589.4</v>
      </c>
      <c r="K174" s="40">
        <v>500</v>
      </c>
      <c r="L174" s="35">
        <f>(B174/J174)*K174</f>
        <v>277.74007465218864</v>
      </c>
      <c r="M174" s="35">
        <f>(H174/J174)*K174</f>
        <v>9.5011876484560567</v>
      </c>
      <c r="N174" s="35">
        <f>(I174/J174)*K174</f>
        <v>94.248388191381068</v>
      </c>
      <c r="O174" s="35">
        <f t="shared" ref="O174:O181" si="155">(M174/2)^2*L174*PI()</f>
        <v>19691.74577292605</v>
      </c>
      <c r="P174" s="35">
        <f t="shared" ref="P174:P181" si="156">(N174/2)^3*PI()*(4/3)</f>
        <v>438349.4011692286</v>
      </c>
      <c r="Q174" s="35">
        <f t="shared" ref="Q174:Q181" si="157">P174/O174</f>
        <v>22.260565732669068</v>
      </c>
      <c r="R174" s="35">
        <f t="shared" ref="R174:R181" si="158">P174/(P174+O174)</f>
        <v>0.95700878424485114</v>
      </c>
      <c r="S174" s="35" t="s">
        <v>76</v>
      </c>
      <c r="T174" s="35">
        <f>AVERAGE(Q174:Q181)</f>
        <v>21.824065410159335</v>
      </c>
      <c r="U174" s="35">
        <f>STDEVA(Q174:Q181)</f>
        <v>14.275171946357668</v>
      </c>
      <c r="V174" s="35">
        <f>U174/SQRT(8)</f>
        <v>5.0470354429367363</v>
      </c>
    </row>
    <row r="175" spans="1:22">
      <c r="A175" s="35">
        <v>2</v>
      </c>
      <c r="B175" s="38">
        <v>355.7</v>
      </c>
      <c r="C175" s="38">
        <v>13.3</v>
      </c>
      <c r="D175" s="38">
        <v>6.8</v>
      </c>
      <c r="E175" s="38">
        <v>4.0999999999999996</v>
      </c>
      <c r="F175" s="38">
        <v>60.1</v>
      </c>
      <c r="G175" s="38">
        <v>69.599999999999994</v>
      </c>
      <c r="H175" s="35">
        <f t="shared" si="153"/>
        <v>8.0666666666666682</v>
      </c>
      <c r="I175" s="35">
        <f t="shared" si="154"/>
        <v>64.849999999999994</v>
      </c>
      <c r="J175" s="35">
        <v>589.4</v>
      </c>
      <c r="K175" s="40">
        <v>500</v>
      </c>
      <c r="L175" s="35">
        <f t="shared" ref="L175:L181" si="159">(B175/J175)*K175</f>
        <v>301.74753987105527</v>
      </c>
      <c r="M175" s="35">
        <f t="shared" ref="M175:M181" si="160">(H175/J175)*K175</f>
        <v>6.8431172944237098</v>
      </c>
      <c r="N175" s="35">
        <f t="shared" ref="N175:N181" si="161">(I175/J175)*K175</f>
        <v>55.013573125212083</v>
      </c>
      <c r="O175" s="35">
        <f t="shared" si="155"/>
        <v>11097.919940902973</v>
      </c>
      <c r="P175" s="35">
        <f t="shared" si="156"/>
        <v>87178.257068841631</v>
      </c>
      <c r="Q175" s="35">
        <f t="shared" si="157"/>
        <v>7.8553690721387959</v>
      </c>
      <c r="R175" s="35">
        <f t="shared" si="158"/>
        <v>0.88707415898155506</v>
      </c>
      <c r="S175" s="35" t="s">
        <v>77</v>
      </c>
      <c r="T175" s="35">
        <f>AVERAGE(R174:R181)</f>
        <v>0.9352809950900749</v>
      </c>
      <c r="U175" s="35">
        <f>STDEVA(R174:R181)</f>
        <v>4.3007429344098499E-2</v>
      </c>
      <c r="V175" s="35">
        <f>U175/SQRT(8)</f>
        <v>1.520542246530668E-2</v>
      </c>
    </row>
    <row r="176" spans="1:22">
      <c r="A176" s="35">
        <v>3</v>
      </c>
      <c r="B176" s="38">
        <v>179.6</v>
      </c>
      <c r="C176" s="38">
        <v>13</v>
      </c>
      <c r="D176" s="38">
        <v>5.9</v>
      </c>
      <c r="E176" s="38">
        <v>4.0999999999999996</v>
      </c>
      <c r="F176" s="38">
        <v>73.099999999999994</v>
      </c>
      <c r="G176" s="38">
        <v>79.2</v>
      </c>
      <c r="H176" s="35">
        <f t="shared" si="153"/>
        <v>7.666666666666667</v>
      </c>
      <c r="I176" s="35">
        <f t="shared" si="154"/>
        <v>76.150000000000006</v>
      </c>
      <c r="J176" s="35">
        <v>589.4</v>
      </c>
      <c r="K176" s="40">
        <v>500</v>
      </c>
      <c r="L176" s="35">
        <f t="shared" si="159"/>
        <v>152.3583305055989</v>
      </c>
      <c r="M176" s="35">
        <f t="shared" si="160"/>
        <v>6.5037891641217058</v>
      </c>
      <c r="N176" s="35">
        <f t="shared" si="161"/>
        <v>64.599592806243635</v>
      </c>
      <c r="O176" s="35">
        <f t="shared" si="155"/>
        <v>5061.6136746537004</v>
      </c>
      <c r="P176" s="35">
        <f t="shared" si="156"/>
        <v>141152.30151454228</v>
      </c>
      <c r="Q176" s="35">
        <f t="shared" si="157"/>
        <v>27.886818431317653</v>
      </c>
      <c r="R176" s="35">
        <f t="shared" si="158"/>
        <v>0.96538213433308218</v>
      </c>
    </row>
    <row r="177" spans="1:22">
      <c r="A177" s="35">
        <v>4</v>
      </c>
      <c r="B177" s="38">
        <v>275.39999999999998</v>
      </c>
      <c r="C177" s="38">
        <v>15.5</v>
      </c>
      <c r="D177" s="38">
        <v>9.3000000000000007</v>
      </c>
      <c r="E177" s="38">
        <v>5.2</v>
      </c>
      <c r="F177" s="38">
        <v>60</v>
      </c>
      <c r="G177" s="38">
        <v>67.5</v>
      </c>
      <c r="H177" s="40">
        <f t="shared" si="153"/>
        <v>10</v>
      </c>
      <c r="I177" s="40">
        <f t="shared" si="154"/>
        <v>63.75</v>
      </c>
      <c r="J177" s="35">
        <v>589.4</v>
      </c>
      <c r="K177" s="40">
        <v>500</v>
      </c>
      <c r="L177" s="35">
        <f t="shared" si="159"/>
        <v>233.62741771292838</v>
      </c>
      <c r="M177" s="35">
        <f t="shared" si="160"/>
        <v>8.4832032575500502</v>
      </c>
      <c r="N177" s="35">
        <f t="shared" si="161"/>
        <v>54.080420766881574</v>
      </c>
      <c r="O177" s="40">
        <f t="shared" si="155"/>
        <v>13204.848891252417</v>
      </c>
      <c r="P177" s="40">
        <f t="shared" si="156"/>
        <v>82816.869131335683</v>
      </c>
      <c r="Q177" s="40">
        <f t="shared" si="157"/>
        <v>6.2717013888888884</v>
      </c>
      <c r="R177" s="35">
        <f t="shared" si="158"/>
        <v>0.86248060164736773</v>
      </c>
    </row>
    <row r="178" spans="1:22">
      <c r="A178" s="35">
        <v>5</v>
      </c>
      <c r="B178" s="38">
        <v>343</v>
      </c>
      <c r="C178" s="38">
        <v>14.9</v>
      </c>
      <c r="D178" s="38">
        <v>6.1</v>
      </c>
      <c r="E178" s="38">
        <v>5.2</v>
      </c>
      <c r="F178" s="38">
        <v>114.6</v>
      </c>
      <c r="G178" s="38">
        <v>129.30000000000001</v>
      </c>
      <c r="H178" s="40">
        <f t="shared" si="153"/>
        <v>8.7333333333333325</v>
      </c>
      <c r="I178" s="40">
        <f t="shared" si="154"/>
        <v>121.95</v>
      </c>
      <c r="J178" s="35">
        <v>589.4</v>
      </c>
      <c r="K178" s="40">
        <v>500</v>
      </c>
      <c r="L178" s="35">
        <f t="shared" si="159"/>
        <v>290.97387173396675</v>
      </c>
      <c r="M178" s="35">
        <f t="shared" si="160"/>
        <v>7.4086641782603779</v>
      </c>
      <c r="N178" s="35">
        <f t="shared" si="161"/>
        <v>103.45266372582287</v>
      </c>
      <c r="O178" s="40">
        <f t="shared" si="155"/>
        <v>12543.643226856208</v>
      </c>
      <c r="P178" s="40">
        <f t="shared" si="156"/>
        <v>579727.16980475525</v>
      </c>
      <c r="Q178" s="40">
        <f t="shared" si="157"/>
        <v>46.216809528155828</v>
      </c>
      <c r="R178" s="35">
        <f t="shared" si="158"/>
        <v>0.97882110184925364</v>
      </c>
    </row>
    <row r="179" spans="1:22">
      <c r="A179" s="35">
        <v>6</v>
      </c>
      <c r="B179" s="38">
        <v>247.1</v>
      </c>
      <c r="C179" s="38">
        <v>11</v>
      </c>
      <c r="D179" s="38">
        <v>10.3</v>
      </c>
      <c r="E179" s="38">
        <v>6.6</v>
      </c>
      <c r="F179" s="38">
        <v>97.6</v>
      </c>
      <c r="G179" s="38">
        <v>112.7</v>
      </c>
      <c r="H179" s="40">
        <f t="shared" si="153"/>
        <v>9.2999999999999989</v>
      </c>
      <c r="I179" s="40">
        <f t="shared" si="154"/>
        <v>105.15</v>
      </c>
      <c r="J179" s="35">
        <v>589.4</v>
      </c>
      <c r="K179" s="40">
        <v>500</v>
      </c>
      <c r="L179" s="35">
        <f t="shared" si="159"/>
        <v>209.61995249406175</v>
      </c>
      <c r="M179" s="35">
        <f t="shared" si="160"/>
        <v>7.8893790295215469</v>
      </c>
      <c r="N179" s="35">
        <f t="shared" si="161"/>
        <v>89.200882253138801</v>
      </c>
      <c r="O179" s="40">
        <f t="shared" si="155"/>
        <v>10247.269126628633</v>
      </c>
      <c r="P179" s="40">
        <f t="shared" si="156"/>
        <v>371625.98373833683</v>
      </c>
      <c r="Q179" s="40">
        <f t="shared" si="157"/>
        <v>36.265855726637128</v>
      </c>
      <c r="R179" s="35">
        <f t="shared" si="158"/>
        <v>0.97316578459017611</v>
      </c>
    </row>
    <row r="180" spans="1:22">
      <c r="A180" s="35">
        <v>7</v>
      </c>
      <c r="B180" s="38">
        <v>438.9</v>
      </c>
      <c r="C180" s="38">
        <v>15.5</v>
      </c>
      <c r="D180" s="38">
        <v>10.1</v>
      </c>
      <c r="E180" s="38">
        <v>6.1</v>
      </c>
      <c r="F180" s="38">
        <v>103.2</v>
      </c>
      <c r="G180" s="38">
        <v>113.8</v>
      </c>
      <c r="H180" s="40">
        <f t="shared" si="153"/>
        <v>10.566666666666668</v>
      </c>
      <c r="I180" s="40">
        <f t="shared" si="154"/>
        <v>108.5</v>
      </c>
      <c r="J180" s="35">
        <v>589.4</v>
      </c>
      <c r="K180" s="40">
        <v>500</v>
      </c>
      <c r="L180" s="35">
        <f t="shared" si="159"/>
        <v>372.32779097387174</v>
      </c>
      <c r="M180" s="35">
        <f t="shared" si="160"/>
        <v>8.963918108811221</v>
      </c>
      <c r="N180" s="35">
        <f t="shared" si="161"/>
        <v>92.042755344418055</v>
      </c>
      <c r="O180" s="40">
        <f t="shared" si="155"/>
        <v>23496.92851756201</v>
      </c>
      <c r="P180" s="40">
        <f t="shared" si="156"/>
        <v>408288.78930198553</v>
      </c>
      <c r="Q180" s="40">
        <f t="shared" si="157"/>
        <v>17.376262135573313</v>
      </c>
      <c r="R180" s="35">
        <f t="shared" si="158"/>
        <v>0.94558196913918802</v>
      </c>
    </row>
    <row r="181" spans="1:22">
      <c r="A181" s="35">
        <v>8</v>
      </c>
      <c r="B181" s="38">
        <v>196.2</v>
      </c>
      <c r="C181" s="38">
        <v>17.2</v>
      </c>
      <c r="D181" s="38">
        <v>5.9</v>
      </c>
      <c r="E181" s="38">
        <v>4.0999999999999996</v>
      </c>
      <c r="F181" s="38">
        <v>60.4</v>
      </c>
      <c r="G181" s="38">
        <v>66.099999999999994</v>
      </c>
      <c r="H181" s="35">
        <f t="shared" si="153"/>
        <v>9.0666666666666682</v>
      </c>
      <c r="I181" s="35">
        <f t="shared" si="154"/>
        <v>63.25</v>
      </c>
      <c r="J181" s="35">
        <v>589.4</v>
      </c>
      <c r="K181" s="40">
        <v>500</v>
      </c>
      <c r="L181" s="35">
        <f t="shared" si="159"/>
        <v>166.440447913132</v>
      </c>
      <c r="M181" s="35">
        <f t="shared" si="160"/>
        <v>7.6914376201787142</v>
      </c>
      <c r="N181" s="35">
        <f t="shared" si="161"/>
        <v>53.656260604004075</v>
      </c>
      <c r="O181" s="35">
        <f t="shared" si="155"/>
        <v>7733.2811837600366</v>
      </c>
      <c r="P181" s="35">
        <f t="shared" si="156"/>
        <v>80883.480349826234</v>
      </c>
      <c r="Q181" s="35">
        <f t="shared" si="157"/>
        <v>10.459141265894004</v>
      </c>
      <c r="R181" s="35">
        <f t="shared" si="158"/>
        <v>0.91273342593512541</v>
      </c>
    </row>
    <row r="182" spans="1:22">
      <c r="A182" s="40"/>
      <c r="B182" s="38"/>
      <c r="C182" s="38"/>
      <c r="D182" s="38"/>
      <c r="E182" s="38"/>
      <c r="F182" s="38"/>
      <c r="G182" s="38"/>
      <c r="H182" s="40"/>
      <c r="I182" s="40"/>
      <c r="L182" s="40"/>
      <c r="M182" s="40"/>
      <c r="N182" s="40"/>
      <c r="O182" s="40"/>
      <c r="P182" s="40"/>
      <c r="Q182" s="40"/>
    </row>
    <row r="183" spans="1:22">
      <c r="A183" s="35" t="s">
        <v>95</v>
      </c>
      <c r="B183" s="37"/>
      <c r="C183" s="37"/>
      <c r="D183" s="37"/>
      <c r="E183" s="37"/>
      <c r="F183" s="37"/>
      <c r="G183" s="37"/>
    </row>
    <row r="184" spans="1:22">
      <c r="A184" s="35">
        <v>1</v>
      </c>
      <c r="B184" s="38">
        <v>253.9</v>
      </c>
      <c r="C184" s="38">
        <v>15.9</v>
      </c>
      <c r="D184" s="38">
        <v>8.1</v>
      </c>
      <c r="E184" s="38">
        <v>6.6</v>
      </c>
      <c r="F184" s="38">
        <v>93.9</v>
      </c>
      <c r="G184" s="38">
        <v>103.2</v>
      </c>
      <c r="H184" s="35">
        <f t="shared" ref="H184:H191" si="162">AVERAGE(C184:E184)</f>
        <v>10.200000000000001</v>
      </c>
      <c r="I184" s="35">
        <f t="shared" ref="I184:I191" si="163">AVERAGE(F184:G184)</f>
        <v>98.550000000000011</v>
      </c>
      <c r="J184" s="35">
        <v>589.4</v>
      </c>
      <c r="K184" s="40">
        <v>500</v>
      </c>
      <c r="L184" s="35">
        <f>(B184/J184)*K184</f>
        <v>215.38853070919581</v>
      </c>
      <c r="M184" s="35">
        <f>(H184/J184)*K184</f>
        <v>8.652867322701054</v>
      </c>
      <c r="N184" s="35">
        <f>(I184/J184)*K184</f>
        <v>83.601968103155755</v>
      </c>
      <c r="O184" s="35">
        <f t="shared" ref="O184:O191" si="164">(M184/2)^2*L184*PI()</f>
        <v>12665.797615402855</v>
      </c>
      <c r="P184" s="35">
        <f t="shared" ref="P184:P191" si="165">(N184/2)^3*PI()*(4/3)</f>
        <v>305948.3579348498</v>
      </c>
      <c r="Q184" s="35">
        <f t="shared" ref="Q184:Q191" si="166">P184/O184</f>
        <v>24.155475022179932</v>
      </c>
      <c r="R184" s="35">
        <f t="shared" ref="R184:R191" si="167">P184/(P184+O184)</f>
        <v>0.96024722255817929</v>
      </c>
      <c r="S184" s="35" t="s">
        <v>76</v>
      </c>
      <c r="T184" s="35">
        <f>AVERAGE(Q184:Q191)</f>
        <v>30.086715805706369</v>
      </c>
      <c r="U184" s="35">
        <f>STDEVA(Q184:Q191)</f>
        <v>9.4740748025823418</v>
      </c>
      <c r="V184" s="35">
        <f>U184/SQRT(8)</f>
        <v>3.3495912691872873</v>
      </c>
    </row>
    <row r="185" spans="1:22">
      <c r="A185" s="35">
        <v>2</v>
      </c>
      <c r="B185" s="38">
        <v>340.5</v>
      </c>
      <c r="C185" s="38">
        <v>16.399999999999999</v>
      </c>
      <c r="D185" s="38">
        <v>8.1</v>
      </c>
      <c r="E185" s="38">
        <v>8.3000000000000007</v>
      </c>
      <c r="F185" s="38">
        <v>118.8</v>
      </c>
      <c r="G185" s="38">
        <v>130.1</v>
      </c>
      <c r="H185" s="35">
        <f t="shared" si="162"/>
        <v>10.933333333333332</v>
      </c>
      <c r="I185" s="35">
        <f t="shared" si="163"/>
        <v>124.44999999999999</v>
      </c>
      <c r="J185" s="35">
        <v>589.4</v>
      </c>
      <c r="K185" s="40">
        <v>500</v>
      </c>
      <c r="L185" s="35">
        <f t="shared" ref="L185:L191" si="168">(B185/J185)*K185</f>
        <v>288.85307091957924</v>
      </c>
      <c r="M185" s="35">
        <f t="shared" ref="M185:M191" si="169">(H185/J185)*K185</f>
        <v>9.274968894921388</v>
      </c>
      <c r="N185" s="35">
        <f t="shared" ref="N185:N191" si="170">(I185/J185)*K185</f>
        <v>105.57346454021038</v>
      </c>
      <c r="O185" s="35">
        <f t="shared" si="164"/>
        <v>19516.044246395879</v>
      </c>
      <c r="P185" s="35">
        <f t="shared" si="165"/>
        <v>616116.6475027632</v>
      </c>
      <c r="Q185" s="35">
        <f t="shared" si="166"/>
        <v>31.569750494726634</v>
      </c>
      <c r="R185" s="35">
        <f t="shared" si="167"/>
        <v>0.96929666378126189</v>
      </c>
      <c r="S185" s="35" t="s">
        <v>77</v>
      </c>
      <c r="T185" s="35">
        <f>AVERAGE(R184:R191)</f>
        <v>0.96473053766544148</v>
      </c>
      <c r="U185" s="35">
        <f>STDEVA(R184:R191)</f>
        <v>1.2146577755749668E-2</v>
      </c>
      <c r="V185" s="35">
        <f>U185/SQRT(8)</f>
        <v>4.2944637496501329E-3</v>
      </c>
    </row>
    <row r="186" spans="1:22">
      <c r="A186" s="35">
        <v>3</v>
      </c>
      <c r="B186" s="38">
        <v>328</v>
      </c>
      <c r="C186" s="38">
        <v>13.1</v>
      </c>
      <c r="D186" s="38">
        <v>6.5</v>
      </c>
      <c r="E186" s="38">
        <v>7.2</v>
      </c>
      <c r="F186" s="38">
        <v>98.1</v>
      </c>
      <c r="G186" s="38">
        <v>115.3</v>
      </c>
      <c r="H186" s="35">
        <f t="shared" si="162"/>
        <v>8.9333333333333336</v>
      </c>
      <c r="I186" s="35">
        <f t="shared" si="163"/>
        <v>106.69999999999999</v>
      </c>
      <c r="J186" s="35">
        <v>589.4</v>
      </c>
      <c r="K186" s="40">
        <v>500</v>
      </c>
      <c r="L186" s="35">
        <f t="shared" si="168"/>
        <v>278.24906684764164</v>
      </c>
      <c r="M186" s="35">
        <f t="shared" si="169"/>
        <v>7.578328243411379</v>
      </c>
      <c r="N186" s="35">
        <f t="shared" si="170"/>
        <v>90.515778758059042</v>
      </c>
      <c r="O186" s="35">
        <f t="shared" si="164"/>
        <v>12550.771479828245</v>
      </c>
      <c r="P186" s="35">
        <f t="shared" si="165"/>
        <v>388303.67340546433</v>
      </c>
      <c r="Q186" s="35">
        <f t="shared" si="166"/>
        <v>30.938629870645865</v>
      </c>
      <c r="R186" s="35">
        <f t="shared" si="167"/>
        <v>0.9686899530740648</v>
      </c>
    </row>
    <row r="187" spans="1:22">
      <c r="A187" s="35">
        <v>4</v>
      </c>
      <c r="B187" s="38">
        <v>261.10000000000002</v>
      </c>
      <c r="C187" s="38">
        <v>13.7</v>
      </c>
      <c r="D187" s="38">
        <v>8.1</v>
      </c>
      <c r="E187" s="38">
        <v>4.3</v>
      </c>
      <c r="F187" s="38">
        <v>91.2</v>
      </c>
      <c r="G187" s="38">
        <v>105.6</v>
      </c>
      <c r="H187" s="40">
        <f t="shared" si="162"/>
        <v>8.6999999999999993</v>
      </c>
      <c r="I187" s="40">
        <f t="shared" si="163"/>
        <v>98.4</v>
      </c>
      <c r="J187" s="35">
        <v>589.4</v>
      </c>
      <c r="K187" s="40">
        <v>500</v>
      </c>
      <c r="L187" s="35">
        <f t="shared" si="168"/>
        <v>221.49643705463185</v>
      </c>
      <c r="M187" s="35">
        <f t="shared" si="169"/>
        <v>7.3803868340685446</v>
      </c>
      <c r="N187" s="35">
        <f t="shared" si="170"/>
        <v>83.474720054292504</v>
      </c>
      <c r="O187" s="40">
        <f t="shared" si="164"/>
        <v>9475.7779878122601</v>
      </c>
      <c r="P187" s="40">
        <f t="shared" si="165"/>
        <v>304553.45875961578</v>
      </c>
      <c r="Q187" s="40">
        <f t="shared" si="166"/>
        <v>32.140206234393865</v>
      </c>
      <c r="R187" s="35">
        <f t="shared" si="167"/>
        <v>0.96982517269424329</v>
      </c>
    </row>
    <row r="188" spans="1:22">
      <c r="A188" s="35">
        <v>5</v>
      </c>
      <c r="B188" s="38">
        <v>373.5</v>
      </c>
      <c r="C188" s="38">
        <v>8.9</v>
      </c>
      <c r="D188" s="38">
        <v>8.1</v>
      </c>
      <c r="E188" s="38">
        <v>5.8</v>
      </c>
      <c r="F188" s="38">
        <v>101.9</v>
      </c>
      <c r="G188" s="38">
        <v>121.3</v>
      </c>
      <c r="H188" s="40">
        <f t="shared" si="162"/>
        <v>7.6000000000000005</v>
      </c>
      <c r="I188" s="40">
        <f t="shared" si="163"/>
        <v>111.6</v>
      </c>
      <c r="J188" s="35">
        <v>589.4</v>
      </c>
      <c r="K188" s="40">
        <v>500</v>
      </c>
      <c r="L188" s="35">
        <f t="shared" si="168"/>
        <v>316.84764166949441</v>
      </c>
      <c r="M188" s="35">
        <f t="shared" si="169"/>
        <v>6.44723447573804</v>
      </c>
      <c r="N188" s="35">
        <f t="shared" si="170"/>
        <v>94.672548354258566</v>
      </c>
      <c r="O188" s="40">
        <f t="shared" si="164"/>
        <v>10343.970910551539</v>
      </c>
      <c r="P188" s="40">
        <f t="shared" si="165"/>
        <v>444294.38492532785</v>
      </c>
      <c r="Q188" s="40">
        <f t="shared" si="166"/>
        <v>42.952014150785942</v>
      </c>
      <c r="R188" s="35">
        <f t="shared" si="167"/>
        <v>0.97724791413268786</v>
      </c>
    </row>
    <row r="189" spans="1:22">
      <c r="A189" s="35">
        <v>6</v>
      </c>
      <c r="B189" s="38">
        <v>440.3</v>
      </c>
      <c r="C189" s="38">
        <v>14.9</v>
      </c>
      <c r="D189" s="38">
        <v>10.9</v>
      </c>
      <c r="E189" s="38">
        <v>7.5</v>
      </c>
      <c r="F189" s="38">
        <v>104</v>
      </c>
      <c r="G189" s="38">
        <v>114.7</v>
      </c>
      <c r="H189" s="40">
        <f t="shared" si="162"/>
        <v>11.1</v>
      </c>
      <c r="I189" s="40">
        <f t="shared" si="163"/>
        <v>109.35</v>
      </c>
      <c r="J189" s="35">
        <v>589.4</v>
      </c>
      <c r="K189" s="40">
        <v>500</v>
      </c>
      <c r="L189" s="35">
        <f t="shared" si="168"/>
        <v>373.51543942992879</v>
      </c>
      <c r="M189" s="35">
        <f t="shared" si="169"/>
        <v>9.4163556158805566</v>
      </c>
      <c r="N189" s="35">
        <f t="shared" si="170"/>
        <v>92.763827621309801</v>
      </c>
      <c r="O189" s="40">
        <f t="shared" si="164"/>
        <v>26011.424867890342</v>
      </c>
      <c r="P189" s="40">
        <f t="shared" si="165"/>
        <v>417959.88681536919</v>
      </c>
      <c r="Q189" s="40">
        <f t="shared" si="166"/>
        <v>16.068319553355856</v>
      </c>
      <c r="R189" s="35">
        <f t="shared" si="167"/>
        <v>0.94141192418656194</v>
      </c>
    </row>
    <row r="190" spans="1:22">
      <c r="A190" s="35">
        <v>7</v>
      </c>
      <c r="B190" s="38">
        <v>293.10000000000002</v>
      </c>
      <c r="C190" s="38">
        <v>18</v>
      </c>
      <c r="D190" s="38">
        <v>10.199999999999999</v>
      </c>
      <c r="E190" s="38">
        <v>5.0999999999999996</v>
      </c>
      <c r="F190" s="38">
        <v>126.1</v>
      </c>
      <c r="G190" s="38">
        <v>136.80000000000001</v>
      </c>
      <c r="H190" s="40">
        <f t="shared" si="162"/>
        <v>11.1</v>
      </c>
      <c r="I190" s="40">
        <f t="shared" si="163"/>
        <v>131.44999999999999</v>
      </c>
      <c r="J190" s="35">
        <v>589.4</v>
      </c>
      <c r="K190" s="40">
        <v>500</v>
      </c>
      <c r="L190" s="35">
        <f t="shared" si="168"/>
        <v>248.642687478792</v>
      </c>
      <c r="M190" s="35">
        <f t="shared" si="169"/>
        <v>9.4163556158805566</v>
      </c>
      <c r="N190" s="35">
        <f t="shared" si="170"/>
        <v>111.51170682049541</v>
      </c>
      <c r="O190" s="40">
        <f t="shared" si="164"/>
        <v>17315.350054005583</v>
      </c>
      <c r="P190" s="40">
        <f t="shared" si="165"/>
        <v>726039.10391972959</v>
      </c>
      <c r="Q190" s="40">
        <f t="shared" si="166"/>
        <v>41.930374012379495</v>
      </c>
      <c r="R190" s="35">
        <f t="shared" si="167"/>
        <v>0.97670646895105917</v>
      </c>
    </row>
    <row r="191" spans="1:22">
      <c r="A191" s="35">
        <v>8</v>
      </c>
      <c r="B191" s="38">
        <v>361.4</v>
      </c>
      <c r="C191" s="38">
        <v>17.899999999999999</v>
      </c>
      <c r="D191" s="38">
        <v>9.8000000000000007</v>
      </c>
      <c r="E191" s="38">
        <v>8.6</v>
      </c>
      <c r="F191" s="38">
        <v>114.3</v>
      </c>
      <c r="G191" s="38">
        <v>122.6</v>
      </c>
      <c r="H191" s="35">
        <f t="shared" si="162"/>
        <v>12.1</v>
      </c>
      <c r="I191" s="35">
        <f t="shared" si="163"/>
        <v>118.44999999999999</v>
      </c>
      <c r="J191" s="35">
        <v>589.4</v>
      </c>
      <c r="K191" s="40">
        <v>500</v>
      </c>
      <c r="L191" s="35">
        <f t="shared" si="168"/>
        <v>306.58296572785883</v>
      </c>
      <c r="M191" s="35">
        <f t="shared" si="169"/>
        <v>10.264675941635563</v>
      </c>
      <c r="N191" s="35">
        <f t="shared" si="170"/>
        <v>100.48354258568034</v>
      </c>
      <c r="O191" s="35">
        <f t="shared" si="164"/>
        <v>25370.46274935409</v>
      </c>
      <c r="P191" s="35">
        <f t="shared" si="165"/>
        <v>531231.03129811876</v>
      </c>
      <c r="Q191" s="35">
        <f t="shared" si="166"/>
        <v>20.93895710718337</v>
      </c>
      <c r="R191" s="35">
        <f t="shared" si="167"/>
        <v>0.95441898194547392</v>
      </c>
    </row>
    <row r="192" spans="1:22">
      <c r="A192" s="40"/>
      <c r="B192" s="38"/>
      <c r="C192" s="38"/>
      <c r="D192" s="38"/>
      <c r="E192" s="38"/>
      <c r="F192" s="38"/>
      <c r="G192" s="38"/>
      <c r="S192" s="36"/>
      <c r="T192" s="36"/>
      <c r="U192" s="36"/>
      <c r="V192" s="36"/>
    </row>
    <row r="193" spans="1:22">
      <c r="A193" s="35" t="s">
        <v>96</v>
      </c>
      <c r="B193" s="37"/>
      <c r="C193" s="37"/>
      <c r="D193" s="37"/>
      <c r="E193" s="37"/>
      <c r="F193" s="37"/>
      <c r="G193" s="37"/>
    </row>
    <row r="194" spans="1:22">
      <c r="A194" s="35">
        <v>1</v>
      </c>
      <c r="B194" s="38">
        <v>679.7</v>
      </c>
      <c r="C194" s="38">
        <v>22.6</v>
      </c>
      <c r="D194" s="38">
        <v>11.9</v>
      </c>
      <c r="E194" s="38">
        <v>9.6</v>
      </c>
      <c r="F194" s="38">
        <v>167.6</v>
      </c>
      <c r="G194" s="38">
        <v>176</v>
      </c>
      <c r="H194" s="35">
        <f t="shared" ref="H194:H201" si="171">AVERAGE(C194:E194)</f>
        <v>14.700000000000001</v>
      </c>
      <c r="I194" s="35">
        <f t="shared" ref="I194:I201" si="172">AVERAGE(F194:G194)</f>
        <v>171.8</v>
      </c>
      <c r="J194" s="35">
        <v>589.4</v>
      </c>
      <c r="K194" s="40">
        <v>500</v>
      </c>
      <c r="L194" s="35">
        <f>(B194/J194)*K194</f>
        <v>576.60332541567709</v>
      </c>
      <c r="M194" s="35">
        <f>(H194/J194)*K194</f>
        <v>12.470308788598576</v>
      </c>
      <c r="N194" s="35">
        <f>(I194/J194)*K194</f>
        <v>145.7414319647099</v>
      </c>
      <c r="O194" s="35">
        <f t="shared" ref="O194:O201" si="173">(M194/2)^2*L194*PI()</f>
        <v>70424.121683377904</v>
      </c>
      <c r="P194" s="35">
        <f t="shared" ref="P194:P201" si="174">(N194/2)^3*PI()*(4/3)</f>
        <v>1620868.2649159688</v>
      </c>
      <c r="Q194" s="35">
        <f t="shared" ref="Q194:Q201" si="175">P194/O194</f>
        <v>23.015810863829913</v>
      </c>
      <c r="R194" s="35">
        <f t="shared" ref="R194:R201" si="176">P194/(P194+O194)</f>
        <v>0.95836076467831877</v>
      </c>
      <c r="S194" s="35" t="s">
        <v>76</v>
      </c>
      <c r="T194" s="35">
        <f>AVERAGE(Q194:Q201)</f>
        <v>25.491955629050096</v>
      </c>
      <c r="U194" s="35">
        <f>STDEVA(Q194:Q201)</f>
        <v>9.6578475384309339</v>
      </c>
      <c r="V194" s="35">
        <f>U194/SQRT(8)</f>
        <v>3.4145647430451591</v>
      </c>
    </row>
    <row r="195" spans="1:22">
      <c r="A195" s="35">
        <v>2</v>
      </c>
      <c r="B195" s="38">
        <v>390</v>
      </c>
      <c r="C195" s="38">
        <v>20</v>
      </c>
      <c r="D195" s="38">
        <v>9.1</v>
      </c>
      <c r="E195" s="38">
        <v>7.4</v>
      </c>
      <c r="F195" s="38">
        <v>147.80000000000001</v>
      </c>
      <c r="G195" s="38">
        <v>167.1</v>
      </c>
      <c r="H195" s="35">
        <f t="shared" si="171"/>
        <v>12.166666666666666</v>
      </c>
      <c r="I195" s="35">
        <f t="shared" si="172"/>
        <v>157.44999999999999</v>
      </c>
      <c r="J195" s="35">
        <v>589.4</v>
      </c>
      <c r="K195" s="40">
        <v>500</v>
      </c>
      <c r="L195" s="35">
        <f t="shared" ref="L195:L201" si="177">(B195/J195)*K195</f>
        <v>330.84492704445199</v>
      </c>
      <c r="M195" s="35">
        <f t="shared" ref="M195:M201" si="178">(H195/J195)*K195</f>
        <v>10.321230630019228</v>
      </c>
      <c r="N195" s="35">
        <f t="shared" ref="N195:N201" si="179">(I195/J195)*K195</f>
        <v>133.56803529012555</v>
      </c>
      <c r="O195" s="35">
        <f t="shared" si="173"/>
        <v>27680.716431835321</v>
      </c>
      <c r="P195" s="35">
        <f t="shared" si="174"/>
        <v>1247688.6824380322</v>
      </c>
      <c r="Q195" s="35">
        <f t="shared" si="175"/>
        <v>45.074291538317183</v>
      </c>
      <c r="R195" s="35">
        <f t="shared" si="176"/>
        <v>0.97829592237640017</v>
      </c>
      <c r="S195" s="35" t="s">
        <v>77</v>
      </c>
      <c r="T195" s="35">
        <f>AVERAGE(R194:R201)</f>
        <v>0.95837586163346322</v>
      </c>
      <c r="U195" s="35">
        <f>STDEVA(R194:R201)</f>
        <v>1.2749497279931158E-2</v>
      </c>
      <c r="V195" s="35">
        <f>U195/SQRT(8)</f>
        <v>4.507627991679382E-3</v>
      </c>
    </row>
    <row r="196" spans="1:22">
      <c r="A196" s="35">
        <v>3</v>
      </c>
      <c r="B196" s="38">
        <v>373.1</v>
      </c>
      <c r="C196" s="38">
        <v>19</v>
      </c>
      <c r="D196" s="38">
        <v>9</v>
      </c>
      <c r="E196" s="38">
        <v>4.3</v>
      </c>
      <c r="F196" s="38">
        <v>111.7</v>
      </c>
      <c r="G196" s="38">
        <v>128</v>
      </c>
      <c r="H196" s="35">
        <f t="shared" si="171"/>
        <v>10.766666666666666</v>
      </c>
      <c r="I196" s="35">
        <f t="shared" si="172"/>
        <v>119.85</v>
      </c>
      <c r="J196" s="35">
        <v>589.4</v>
      </c>
      <c r="K196" s="40">
        <v>500</v>
      </c>
      <c r="L196" s="35">
        <f t="shared" si="177"/>
        <v>316.50831353919244</v>
      </c>
      <c r="M196" s="35">
        <f t="shared" si="178"/>
        <v>9.1335821739622212</v>
      </c>
      <c r="N196" s="35">
        <f t="shared" si="179"/>
        <v>101.67119104173736</v>
      </c>
      <c r="O196" s="35">
        <f t="shared" si="173"/>
        <v>20737.542261714239</v>
      </c>
      <c r="P196" s="35">
        <f t="shared" si="174"/>
        <v>550290.93144465052</v>
      </c>
      <c r="Q196" s="35">
        <f t="shared" si="175"/>
        <v>26.535976370767937</v>
      </c>
      <c r="R196" s="35">
        <f t="shared" si="176"/>
        <v>0.96368387354291907</v>
      </c>
    </row>
    <row r="197" spans="1:22">
      <c r="A197" s="35">
        <v>4</v>
      </c>
      <c r="B197" s="38">
        <v>617.70000000000005</v>
      </c>
      <c r="C197" s="38">
        <v>16.100000000000001</v>
      </c>
      <c r="D197" s="38">
        <v>7.6</v>
      </c>
      <c r="E197" s="38">
        <v>4.2</v>
      </c>
      <c r="F197" s="38">
        <v>122.7</v>
      </c>
      <c r="G197" s="38">
        <v>128.6</v>
      </c>
      <c r="H197" s="40">
        <f t="shared" si="171"/>
        <v>9.3000000000000007</v>
      </c>
      <c r="I197" s="40">
        <f t="shared" si="172"/>
        <v>125.65</v>
      </c>
      <c r="J197" s="35">
        <v>589.4</v>
      </c>
      <c r="K197" s="40">
        <v>500</v>
      </c>
      <c r="L197" s="35">
        <f t="shared" si="177"/>
        <v>524.00746521886663</v>
      </c>
      <c r="M197" s="35">
        <f t="shared" si="178"/>
        <v>7.8893790295215487</v>
      </c>
      <c r="N197" s="35">
        <f t="shared" si="179"/>
        <v>106.5914489311164</v>
      </c>
      <c r="O197" s="40">
        <f t="shared" si="173"/>
        <v>25616.099310070862</v>
      </c>
      <c r="P197" s="40">
        <f t="shared" si="174"/>
        <v>634111.63156646269</v>
      </c>
      <c r="Q197" s="40">
        <f t="shared" si="175"/>
        <v>24.754418066967922</v>
      </c>
      <c r="R197" s="35">
        <f t="shared" si="176"/>
        <v>0.96117171052361772</v>
      </c>
    </row>
    <row r="198" spans="1:22">
      <c r="A198" s="35">
        <v>5</v>
      </c>
      <c r="B198" s="38">
        <v>597.29999999999995</v>
      </c>
      <c r="C198" s="38">
        <v>17.100000000000001</v>
      </c>
      <c r="D198" s="38">
        <v>8.5</v>
      </c>
      <c r="E198" s="38">
        <v>4.7</v>
      </c>
      <c r="F198" s="38">
        <v>112.1</v>
      </c>
      <c r="G198" s="38">
        <v>115.3</v>
      </c>
      <c r="H198" s="40">
        <f t="shared" si="171"/>
        <v>10.1</v>
      </c>
      <c r="I198" s="40">
        <f t="shared" si="172"/>
        <v>113.69999999999999</v>
      </c>
      <c r="J198" s="35">
        <v>589.4</v>
      </c>
      <c r="K198" s="40">
        <v>500</v>
      </c>
      <c r="L198" s="35">
        <f t="shared" si="177"/>
        <v>506.70173057346454</v>
      </c>
      <c r="M198" s="35">
        <f t="shared" si="178"/>
        <v>8.5680352901255521</v>
      </c>
      <c r="N198" s="35">
        <f t="shared" si="179"/>
        <v>96.454021038344081</v>
      </c>
      <c r="O198" s="40">
        <f t="shared" si="173"/>
        <v>29214.924085781575</v>
      </c>
      <c r="P198" s="40">
        <f t="shared" si="174"/>
        <v>469850.43669542443</v>
      </c>
      <c r="Q198" s="40">
        <f t="shared" si="175"/>
        <v>16.082548608233179</v>
      </c>
      <c r="R198" s="35">
        <f t="shared" si="176"/>
        <v>0.94146072562509586</v>
      </c>
    </row>
    <row r="199" spans="1:22">
      <c r="A199" s="35">
        <v>6</v>
      </c>
      <c r="B199" s="38">
        <v>605.70000000000005</v>
      </c>
      <c r="C199" s="38">
        <v>15.5</v>
      </c>
      <c r="D199" s="38">
        <v>5</v>
      </c>
      <c r="E199" s="38">
        <v>3.5</v>
      </c>
      <c r="F199" s="38">
        <v>119</v>
      </c>
      <c r="G199" s="38">
        <v>129.19999999999999</v>
      </c>
      <c r="H199" s="40">
        <f t="shared" si="171"/>
        <v>8</v>
      </c>
      <c r="I199" s="40">
        <f t="shared" si="172"/>
        <v>124.1</v>
      </c>
      <c r="J199" s="35">
        <v>589.4</v>
      </c>
      <c r="K199" s="40">
        <v>500</v>
      </c>
      <c r="L199" s="35">
        <f t="shared" si="177"/>
        <v>513.82762130980666</v>
      </c>
      <c r="M199" s="35">
        <f t="shared" si="178"/>
        <v>6.7865626060400412</v>
      </c>
      <c r="N199" s="35">
        <f t="shared" si="179"/>
        <v>105.27655242619613</v>
      </c>
      <c r="O199" s="40">
        <f t="shared" si="173"/>
        <v>18586.903641961577</v>
      </c>
      <c r="P199" s="40">
        <f t="shared" si="174"/>
        <v>610933.00108069577</v>
      </c>
      <c r="Q199" s="40">
        <f t="shared" si="175"/>
        <v>32.869003511777002</v>
      </c>
      <c r="R199" s="35">
        <f t="shared" si="176"/>
        <v>0.97047447824521083</v>
      </c>
    </row>
    <row r="200" spans="1:22">
      <c r="A200" s="35">
        <v>7</v>
      </c>
      <c r="B200" s="38">
        <v>525.20000000000005</v>
      </c>
      <c r="C200" s="38">
        <v>17.7</v>
      </c>
      <c r="D200" s="38">
        <v>6.7</v>
      </c>
      <c r="E200" s="38">
        <v>4</v>
      </c>
      <c r="F200" s="38">
        <v>105.4</v>
      </c>
      <c r="G200" s="38">
        <v>108.5</v>
      </c>
      <c r="H200" s="40">
        <f t="shared" si="171"/>
        <v>9.4666666666666668</v>
      </c>
      <c r="I200" s="40">
        <f t="shared" si="172"/>
        <v>106.95</v>
      </c>
      <c r="J200" s="35">
        <v>589.4</v>
      </c>
      <c r="K200" s="40">
        <v>500</v>
      </c>
      <c r="L200" s="35">
        <f t="shared" si="177"/>
        <v>445.53783508652873</v>
      </c>
      <c r="M200" s="35">
        <f t="shared" si="178"/>
        <v>8.0307657504807146</v>
      </c>
      <c r="N200" s="35">
        <f t="shared" si="179"/>
        <v>90.727858839497799</v>
      </c>
      <c r="O200" s="40">
        <f t="shared" si="173"/>
        <v>22567.756533897504</v>
      </c>
      <c r="P200" s="40">
        <f t="shared" si="174"/>
        <v>391039.48071372003</v>
      </c>
      <c r="Q200" s="40">
        <f t="shared" si="175"/>
        <v>17.327352859659136</v>
      </c>
      <c r="R200" s="35">
        <f t="shared" si="176"/>
        <v>0.94543674650357568</v>
      </c>
    </row>
    <row r="201" spans="1:22">
      <c r="A201" s="35">
        <v>8</v>
      </c>
      <c r="B201" s="38">
        <v>320.60000000000002</v>
      </c>
      <c r="C201" s="38">
        <v>16.8</v>
      </c>
      <c r="D201" s="38">
        <v>8.5</v>
      </c>
      <c r="E201" s="38">
        <v>5.2</v>
      </c>
      <c r="F201" s="38">
        <v>88.1</v>
      </c>
      <c r="G201" s="38">
        <v>105.6</v>
      </c>
      <c r="H201" s="35">
        <f t="shared" si="171"/>
        <v>10.166666666666666</v>
      </c>
      <c r="I201" s="35">
        <f t="shared" si="172"/>
        <v>96.85</v>
      </c>
      <c r="J201" s="35">
        <v>589.4</v>
      </c>
      <c r="K201" s="40">
        <v>500</v>
      </c>
      <c r="L201" s="35">
        <f t="shared" si="177"/>
        <v>271.97149643705467</v>
      </c>
      <c r="M201" s="35">
        <f t="shared" si="178"/>
        <v>8.6245899785092188</v>
      </c>
      <c r="N201" s="35">
        <f t="shared" si="179"/>
        <v>82.159823549372234</v>
      </c>
      <c r="O201" s="35">
        <f t="shared" si="173"/>
        <v>15888.766660036608</v>
      </c>
      <c r="P201" s="35">
        <f t="shared" si="174"/>
        <v>290386.96383102774</v>
      </c>
      <c r="Q201" s="35">
        <f t="shared" si="175"/>
        <v>18.27624321284851</v>
      </c>
      <c r="R201" s="35">
        <f t="shared" si="176"/>
        <v>0.94812267157256791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sporeMig-clonal</vt:lpstr>
      <vt:lpstr>sporeMigChimeras</vt:lpstr>
      <vt:lpstr>Morph-clonal</vt:lpstr>
      <vt:lpstr>Morph-chimera</vt:lpstr>
    </vt:vector>
  </TitlesOfParts>
  <Company>Michigan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 Jack</dc:creator>
  <cp:lastModifiedBy>Chandra  Jack</cp:lastModifiedBy>
  <dcterms:created xsi:type="dcterms:W3CDTF">2015-08-13T23:14:29Z</dcterms:created>
  <dcterms:modified xsi:type="dcterms:W3CDTF">2015-09-25T16:52:42Z</dcterms:modified>
</cp:coreProperties>
</file>