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saveExternalLinkValues="0" codeName="DieseArbeitsmappe" autoCompressPictures="0"/>
  <bookViews>
    <workbookView xWindow="195" yWindow="0" windowWidth="20730" windowHeight="11760" tabRatio="649" activeTab="1"/>
  </bookViews>
  <sheets>
    <sheet name="Wilcoxon TIVA" sheetId="18" r:id="rId1"/>
    <sheet name="MP I TIVA" sheetId="16" r:id="rId2"/>
    <sheet name="MP II TIVA" sheetId="17" r:id="rId3"/>
    <sheet name="Mann-Whitney-U" sheetId="15" r:id="rId4"/>
    <sheet name="Wilcoxon Isofluran" sheetId="14" r:id="rId5"/>
    <sheet name="MP I Isofluran" sheetId="1" r:id="rId6"/>
    <sheet name="MP II Isofluran" sheetId="13" r:id="rId7"/>
  </sheets>
  <externalReferences>
    <externalReference r:id="rId8"/>
  </externalReferences>
  <definedNames>
    <definedName name="_xlnm.Print_Area" localSheetId="5">'MP I Isofluran'!$L$1:$R$120</definedName>
    <definedName name="_xlnm.Print_Area" localSheetId="6">'MP II Isofluran'!$L$1:$R$110</definedName>
    <definedName name="Z_0EA8C3A5_D083_11D2_B89E_008048EEB2C3_.wvu.PrintArea" localSheetId="5" hidden="1">'MP I Isofluran'!$L$1:$R$51</definedName>
  </definedNames>
  <calcPr calcId="145621" concurrentCalc="0"/>
  <customWorkbookViews>
    <customWorkbookView name="test" guid="{0EA8C3A5-D083-11D2-B89E-008048EEB2C3}" maximized="1" windowWidth="1020" windowHeight="595" tabRatio="1000" activeSheetId="2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01" i="1" l="1"/>
  <c r="C101" i="1"/>
  <c r="D101" i="1"/>
  <c r="E101" i="1"/>
  <c r="F101" i="1"/>
  <c r="G101" i="1"/>
  <c r="H101" i="1"/>
  <c r="I101" i="1"/>
  <c r="J101" i="1"/>
  <c r="K101" i="1"/>
  <c r="R101" i="1"/>
  <c r="Q101" i="1"/>
  <c r="P101" i="1"/>
  <c r="O101" i="1"/>
  <c r="N101" i="1"/>
  <c r="M101" i="1"/>
  <c r="B104" i="1"/>
  <c r="C104" i="1"/>
  <c r="D104" i="1"/>
  <c r="E104" i="1"/>
  <c r="F104" i="1"/>
  <c r="G104" i="1"/>
  <c r="H104" i="1"/>
  <c r="I104" i="1"/>
  <c r="J104" i="1"/>
  <c r="K104" i="1"/>
  <c r="R104" i="1"/>
  <c r="Q104" i="1"/>
  <c r="P104" i="1"/>
  <c r="O104" i="1"/>
  <c r="N104" i="1"/>
  <c r="M104" i="1"/>
  <c r="B110" i="1"/>
  <c r="C110" i="1"/>
  <c r="D110" i="1"/>
  <c r="E110" i="1"/>
  <c r="F110" i="1"/>
  <c r="G110" i="1"/>
  <c r="H110" i="1"/>
  <c r="I110" i="1"/>
  <c r="J110" i="1"/>
  <c r="K110" i="1"/>
  <c r="R110" i="1"/>
  <c r="Q110" i="1"/>
  <c r="P110" i="1"/>
  <c r="O110" i="1"/>
  <c r="N110" i="1"/>
  <c r="M110" i="1"/>
  <c r="B113" i="1"/>
  <c r="C113" i="1"/>
  <c r="D113" i="1"/>
  <c r="E113" i="1"/>
  <c r="F113" i="1"/>
  <c r="G113" i="1"/>
  <c r="H113" i="1"/>
  <c r="I113" i="1"/>
  <c r="J113" i="1"/>
  <c r="K113" i="1"/>
  <c r="R113" i="1"/>
  <c r="Q113" i="1"/>
  <c r="P113" i="1"/>
  <c r="O113" i="1"/>
  <c r="N113" i="1"/>
  <c r="M113" i="1"/>
  <c r="B49" i="1"/>
  <c r="D49" i="1"/>
  <c r="E49" i="1"/>
  <c r="F49" i="1"/>
  <c r="G49" i="1"/>
  <c r="H49" i="1"/>
  <c r="I49" i="1"/>
  <c r="J49" i="1"/>
  <c r="K49" i="1"/>
  <c r="R49" i="1"/>
  <c r="Q49" i="1"/>
  <c r="P49" i="1"/>
  <c r="O49" i="1"/>
  <c r="N49" i="1"/>
  <c r="M49" i="1"/>
  <c r="M13" i="1"/>
  <c r="N13" i="1"/>
  <c r="O13" i="1"/>
  <c r="P13" i="1"/>
  <c r="Q13" i="1"/>
  <c r="R13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2" i="1"/>
  <c r="Q12" i="1"/>
  <c r="P12" i="1"/>
  <c r="O12" i="1"/>
  <c r="N12" i="1"/>
  <c r="M12" i="1"/>
  <c r="R11" i="1"/>
  <c r="Q11" i="1"/>
  <c r="P11" i="1"/>
  <c r="O11" i="1"/>
  <c r="N11" i="1"/>
  <c r="M11" i="1"/>
  <c r="K10" i="1"/>
  <c r="J10" i="1"/>
  <c r="K23" i="1"/>
  <c r="J23" i="1"/>
  <c r="K25" i="1"/>
  <c r="J25" i="1"/>
  <c r="K30" i="1"/>
  <c r="J30" i="1"/>
  <c r="K34" i="1"/>
  <c r="J34" i="1"/>
  <c r="K42" i="1"/>
  <c r="J42" i="1"/>
  <c r="K41" i="1"/>
  <c r="J41" i="1"/>
  <c r="R46" i="1"/>
  <c r="R47" i="1"/>
  <c r="R48" i="1"/>
  <c r="R50" i="1"/>
  <c r="R51" i="1"/>
  <c r="R52" i="1"/>
  <c r="R53" i="1"/>
  <c r="R54" i="1"/>
  <c r="R55" i="1"/>
  <c r="R56" i="1"/>
  <c r="R57" i="1"/>
  <c r="Q46" i="1"/>
  <c r="P46" i="1"/>
  <c r="O46" i="1"/>
  <c r="N46" i="1"/>
  <c r="M46" i="1"/>
  <c r="R45" i="1"/>
  <c r="Q45" i="1"/>
  <c r="P45" i="1"/>
  <c r="O45" i="1"/>
  <c r="N45" i="1"/>
  <c r="M45" i="1"/>
  <c r="R44" i="1"/>
  <c r="Q44" i="1"/>
  <c r="P44" i="1"/>
  <c r="O44" i="1"/>
  <c r="N44" i="1"/>
  <c r="M44" i="1"/>
  <c r="R120" i="1"/>
  <c r="Q120" i="1"/>
  <c r="P120" i="1"/>
  <c r="O120" i="1"/>
  <c r="N120" i="1"/>
  <c r="M120" i="1"/>
  <c r="R119" i="1"/>
  <c r="Q119" i="1"/>
  <c r="P119" i="1"/>
  <c r="O119" i="1"/>
  <c r="N119" i="1"/>
  <c r="M119" i="1"/>
  <c r="R118" i="1"/>
  <c r="Q118" i="1"/>
  <c r="P118" i="1"/>
  <c r="O118" i="1"/>
  <c r="N118" i="1"/>
  <c r="M118" i="1"/>
  <c r="R117" i="1"/>
  <c r="Q117" i="1"/>
  <c r="P117" i="1"/>
  <c r="O117" i="1"/>
  <c r="N117" i="1"/>
  <c r="M117" i="1"/>
  <c r="R116" i="1"/>
  <c r="Q116" i="1"/>
  <c r="P116" i="1"/>
  <c r="O116" i="1"/>
  <c r="N116" i="1"/>
  <c r="M116" i="1"/>
  <c r="R115" i="1"/>
  <c r="Q115" i="1"/>
  <c r="P115" i="1"/>
  <c r="O115" i="1"/>
  <c r="N115" i="1"/>
  <c r="M115" i="1"/>
  <c r="R114" i="1"/>
  <c r="Q114" i="1"/>
  <c r="P114" i="1"/>
  <c r="O114" i="1"/>
  <c r="N114" i="1"/>
  <c r="M114" i="1"/>
  <c r="R112" i="1"/>
  <c r="Q112" i="1"/>
  <c r="P112" i="1"/>
  <c r="O112" i="1"/>
  <c r="N112" i="1"/>
  <c r="M112" i="1"/>
  <c r="R111" i="1"/>
  <c r="Q111" i="1"/>
  <c r="P111" i="1"/>
  <c r="O111" i="1"/>
  <c r="N111" i="1"/>
  <c r="M111" i="1"/>
  <c r="R109" i="1"/>
  <c r="Q109" i="1"/>
  <c r="P109" i="1"/>
  <c r="O109" i="1"/>
  <c r="N109" i="1"/>
  <c r="M109" i="1"/>
  <c r="R108" i="1"/>
  <c r="Q108" i="1"/>
  <c r="P108" i="1"/>
  <c r="O108" i="1"/>
  <c r="N108" i="1"/>
  <c r="M108" i="1"/>
  <c r="R106" i="1"/>
  <c r="Q106" i="1"/>
  <c r="P106" i="1"/>
  <c r="O106" i="1"/>
  <c r="N106" i="1"/>
  <c r="M106" i="1"/>
  <c r="R105" i="1"/>
  <c r="Q105" i="1"/>
  <c r="P105" i="1"/>
  <c r="O105" i="1"/>
  <c r="N105" i="1"/>
  <c r="M105" i="1"/>
  <c r="R103" i="1"/>
  <c r="Q103" i="1"/>
  <c r="P103" i="1"/>
  <c r="O103" i="1"/>
  <c r="N103" i="1"/>
  <c r="M103" i="1"/>
  <c r="R102" i="1"/>
  <c r="Q102" i="1"/>
  <c r="P102" i="1"/>
  <c r="O102" i="1"/>
  <c r="N102" i="1"/>
  <c r="M102" i="1"/>
  <c r="R100" i="1"/>
  <c r="Q100" i="1"/>
  <c r="P100" i="1"/>
  <c r="O100" i="1"/>
  <c r="N100" i="1"/>
  <c r="M100" i="1"/>
  <c r="R99" i="1"/>
  <c r="Q99" i="1"/>
  <c r="P99" i="1"/>
  <c r="O99" i="1"/>
  <c r="N99" i="1"/>
  <c r="M99" i="1"/>
  <c r="R98" i="1"/>
  <c r="Q98" i="1"/>
  <c r="P98" i="1"/>
  <c r="O98" i="1"/>
  <c r="N98" i="1"/>
  <c r="M98" i="1"/>
  <c r="R97" i="1"/>
  <c r="Q97" i="1"/>
  <c r="P97" i="1"/>
  <c r="O97" i="1"/>
  <c r="N97" i="1"/>
  <c r="M97" i="1"/>
  <c r="R96" i="1"/>
  <c r="Q96" i="1"/>
  <c r="P96" i="1"/>
  <c r="O96" i="1"/>
  <c r="N96" i="1"/>
  <c r="M96" i="1"/>
  <c r="R95" i="1"/>
  <c r="Q95" i="1"/>
  <c r="P95" i="1"/>
  <c r="O95" i="1"/>
  <c r="N95" i="1"/>
  <c r="M95" i="1"/>
  <c r="R94" i="1"/>
  <c r="Q94" i="1"/>
  <c r="P94" i="1"/>
  <c r="O94" i="1"/>
  <c r="N94" i="1"/>
  <c r="M94" i="1"/>
  <c r="R93" i="1"/>
  <c r="Q93" i="1"/>
  <c r="P93" i="1"/>
  <c r="O93" i="1"/>
  <c r="N93" i="1"/>
  <c r="M93" i="1"/>
  <c r="R92" i="1"/>
  <c r="Q92" i="1"/>
  <c r="P92" i="1"/>
  <c r="O92" i="1"/>
  <c r="N92" i="1"/>
  <c r="M92" i="1"/>
  <c r="R91" i="1"/>
  <c r="Q91" i="1"/>
  <c r="P91" i="1"/>
  <c r="O91" i="1"/>
  <c r="N91" i="1"/>
  <c r="M91" i="1"/>
  <c r="R90" i="1"/>
  <c r="Q90" i="1"/>
  <c r="P90" i="1"/>
  <c r="O90" i="1"/>
  <c r="N90" i="1"/>
  <c r="M90" i="1"/>
  <c r="R89" i="1"/>
  <c r="Q89" i="1"/>
  <c r="P89" i="1"/>
  <c r="O89" i="1"/>
  <c r="N89" i="1"/>
  <c r="M89" i="1"/>
  <c r="R88" i="1"/>
  <c r="Q88" i="1"/>
  <c r="P88" i="1"/>
  <c r="O88" i="1"/>
  <c r="N88" i="1"/>
  <c r="M88" i="1"/>
  <c r="R87" i="1"/>
  <c r="Q87" i="1"/>
  <c r="P87" i="1"/>
  <c r="O87" i="1"/>
  <c r="N87" i="1"/>
  <c r="M87" i="1"/>
  <c r="R86" i="1"/>
  <c r="Q86" i="1"/>
  <c r="P86" i="1"/>
  <c r="O86" i="1"/>
  <c r="N86" i="1"/>
  <c r="M86" i="1"/>
  <c r="R85" i="1"/>
  <c r="Q85" i="1"/>
  <c r="P85" i="1"/>
  <c r="O85" i="1"/>
  <c r="N85" i="1"/>
  <c r="M85" i="1"/>
  <c r="R84" i="1"/>
  <c r="Q84" i="1"/>
  <c r="P84" i="1"/>
  <c r="O84" i="1"/>
  <c r="N84" i="1"/>
  <c r="M84" i="1"/>
  <c r="R83" i="1"/>
  <c r="Q83" i="1"/>
  <c r="P83" i="1"/>
  <c r="O83" i="1"/>
  <c r="N83" i="1"/>
  <c r="M83" i="1"/>
  <c r="R82" i="1"/>
  <c r="Q82" i="1"/>
  <c r="P82" i="1"/>
  <c r="O82" i="1"/>
  <c r="N82" i="1"/>
  <c r="M82" i="1"/>
  <c r="R81" i="1"/>
  <c r="Q81" i="1"/>
  <c r="P81" i="1"/>
  <c r="O81" i="1"/>
  <c r="N81" i="1"/>
  <c r="M81" i="1"/>
  <c r="R80" i="1"/>
  <c r="Q80" i="1"/>
  <c r="P80" i="1"/>
  <c r="O80" i="1"/>
  <c r="N80" i="1"/>
  <c r="M80" i="1"/>
  <c r="R79" i="1"/>
  <c r="Q79" i="1"/>
  <c r="P79" i="1"/>
  <c r="O79" i="1"/>
  <c r="N79" i="1"/>
  <c r="M79" i="1"/>
  <c r="R78" i="1"/>
  <c r="Q78" i="1"/>
  <c r="P78" i="1"/>
  <c r="O78" i="1"/>
  <c r="N78" i="1"/>
  <c r="M78" i="1"/>
  <c r="R77" i="1"/>
  <c r="Q77" i="1"/>
  <c r="P77" i="1"/>
  <c r="O77" i="1"/>
  <c r="N77" i="1"/>
  <c r="M77" i="1"/>
  <c r="R76" i="1"/>
  <c r="Q76" i="1"/>
  <c r="P76" i="1"/>
  <c r="O76" i="1"/>
  <c r="N76" i="1"/>
  <c r="M76" i="1"/>
  <c r="J74" i="1"/>
  <c r="J75" i="1"/>
  <c r="K74" i="1"/>
  <c r="K75" i="1"/>
  <c r="B74" i="1"/>
  <c r="B10" i="1"/>
  <c r="B75" i="1"/>
  <c r="C74" i="1"/>
  <c r="C10" i="1"/>
  <c r="C75" i="1"/>
  <c r="D74" i="1"/>
  <c r="D10" i="1"/>
  <c r="D75" i="1"/>
  <c r="E74" i="1"/>
  <c r="E10" i="1"/>
  <c r="E75" i="1"/>
  <c r="F74" i="1"/>
  <c r="F10" i="1"/>
  <c r="F75" i="1"/>
  <c r="G74" i="1"/>
  <c r="G10" i="1"/>
  <c r="G75" i="1"/>
  <c r="H74" i="1"/>
  <c r="H10" i="1"/>
  <c r="H75" i="1"/>
  <c r="I74" i="1"/>
  <c r="I10" i="1"/>
  <c r="I75" i="1"/>
  <c r="R75" i="1"/>
  <c r="Q75" i="1"/>
  <c r="P75" i="1"/>
  <c r="O75" i="1"/>
  <c r="N75" i="1"/>
  <c r="M75" i="1"/>
  <c r="R74" i="1"/>
  <c r="Q74" i="1"/>
  <c r="P74" i="1"/>
  <c r="O74" i="1"/>
  <c r="N74" i="1"/>
  <c r="M74" i="1"/>
  <c r="R73" i="1"/>
  <c r="Q73" i="1"/>
  <c r="P73" i="1"/>
  <c r="O73" i="1"/>
  <c r="N73" i="1"/>
  <c r="M73" i="1"/>
  <c r="R72" i="1"/>
  <c r="Q72" i="1"/>
  <c r="P72" i="1"/>
  <c r="O72" i="1"/>
  <c r="N72" i="1"/>
  <c r="M72" i="1"/>
  <c r="R71" i="1"/>
  <c r="Q71" i="1"/>
  <c r="P71" i="1"/>
  <c r="O71" i="1"/>
  <c r="N71" i="1"/>
  <c r="M71" i="1"/>
  <c r="R70" i="1"/>
  <c r="Q70" i="1"/>
  <c r="P70" i="1"/>
  <c r="O70" i="1"/>
  <c r="N70" i="1"/>
  <c r="M70" i="1"/>
  <c r="R69" i="1"/>
  <c r="Q69" i="1"/>
  <c r="P69" i="1"/>
  <c r="O69" i="1"/>
  <c r="N69" i="1"/>
  <c r="M69" i="1"/>
  <c r="R68" i="1"/>
  <c r="Q68" i="1"/>
  <c r="P68" i="1"/>
  <c r="O68" i="1"/>
  <c r="N68" i="1"/>
  <c r="M68" i="1"/>
  <c r="R67" i="1"/>
  <c r="Q67" i="1"/>
  <c r="P67" i="1"/>
  <c r="O67" i="1"/>
  <c r="N67" i="1"/>
  <c r="M67" i="1"/>
  <c r="R66" i="1"/>
  <c r="Q66" i="1"/>
  <c r="P66" i="1"/>
  <c r="O66" i="1"/>
  <c r="N66" i="1"/>
  <c r="M66" i="1"/>
  <c r="R65" i="1"/>
  <c r="Q65" i="1"/>
  <c r="P65" i="1"/>
  <c r="O65" i="1"/>
  <c r="N65" i="1"/>
  <c r="M65" i="1"/>
  <c r="R64" i="1"/>
  <c r="Q64" i="1"/>
  <c r="P64" i="1"/>
  <c r="O64" i="1"/>
  <c r="N64" i="1"/>
  <c r="M64" i="1"/>
  <c r="R63" i="1"/>
  <c r="Q63" i="1"/>
  <c r="P63" i="1"/>
  <c r="O63" i="1"/>
  <c r="N63" i="1"/>
  <c r="M63" i="1"/>
  <c r="R62" i="1"/>
  <c r="Q62" i="1"/>
  <c r="P62" i="1"/>
  <c r="O62" i="1"/>
  <c r="N62" i="1"/>
  <c r="M62" i="1"/>
  <c r="R61" i="1"/>
  <c r="Q61" i="1"/>
  <c r="P61" i="1"/>
  <c r="O61" i="1"/>
  <c r="N61" i="1"/>
  <c r="M61" i="1"/>
  <c r="R60" i="1"/>
  <c r="Q60" i="1"/>
  <c r="P60" i="1"/>
  <c r="O60" i="1"/>
  <c r="N60" i="1"/>
  <c r="M60" i="1"/>
  <c r="R59" i="1"/>
  <c r="Q59" i="1"/>
  <c r="P59" i="1"/>
  <c r="O59" i="1"/>
  <c r="N59" i="1"/>
  <c r="M59" i="1"/>
  <c r="R58" i="1"/>
  <c r="Q58" i="1"/>
  <c r="P58" i="1"/>
  <c r="O58" i="1"/>
  <c r="N58" i="1"/>
  <c r="M58" i="1"/>
  <c r="Q57" i="1"/>
  <c r="P57" i="1"/>
  <c r="O57" i="1"/>
  <c r="N57" i="1"/>
  <c r="M57" i="1"/>
  <c r="Q56" i="1"/>
  <c r="P56" i="1"/>
  <c r="O56" i="1"/>
  <c r="N56" i="1"/>
  <c r="M56" i="1"/>
  <c r="Q55" i="1"/>
  <c r="P55" i="1"/>
  <c r="O55" i="1"/>
  <c r="N55" i="1"/>
  <c r="M55" i="1"/>
  <c r="Q54" i="1"/>
  <c r="P54" i="1"/>
  <c r="O54" i="1"/>
  <c r="N54" i="1"/>
  <c r="M54" i="1"/>
  <c r="Q53" i="1"/>
  <c r="P53" i="1"/>
  <c r="O53" i="1"/>
  <c r="N53" i="1"/>
  <c r="M53" i="1"/>
  <c r="Q52" i="1"/>
  <c r="P52" i="1"/>
  <c r="O52" i="1"/>
  <c r="N52" i="1"/>
  <c r="M52" i="1"/>
  <c r="Q51" i="1"/>
  <c r="P51" i="1"/>
  <c r="O51" i="1"/>
  <c r="N51" i="1"/>
  <c r="M51" i="1"/>
  <c r="Q50" i="1"/>
  <c r="P50" i="1"/>
  <c r="O50" i="1"/>
  <c r="N50" i="1"/>
  <c r="M50" i="1"/>
  <c r="Q48" i="1"/>
  <c r="P48" i="1"/>
  <c r="O48" i="1"/>
  <c r="N48" i="1"/>
  <c r="M48" i="1"/>
  <c r="Q47" i="1"/>
  <c r="P47" i="1"/>
  <c r="O47" i="1"/>
  <c r="N47" i="1"/>
  <c r="M47" i="1"/>
  <c r="R43" i="1"/>
  <c r="Q43" i="1"/>
  <c r="P43" i="1"/>
  <c r="O43" i="1"/>
  <c r="N43" i="1"/>
  <c r="M43" i="1"/>
  <c r="B42" i="1"/>
  <c r="C42" i="1"/>
  <c r="D42" i="1"/>
  <c r="E42" i="1"/>
  <c r="F42" i="1"/>
  <c r="G42" i="1"/>
  <c r="H42" i="1"/>
  <c r="I42" i="1"/>
  <c r="R42" i="1"/>
  <c r="Q42" i="1"/>
  <c r="P42" i="1"/>
  <c r="O42" i="1"/>
  <c r="N42" i="1"/>
  <c r="M42" i="1"/>
  <c r="B41" i="1"/>
  <c r="C41" i="1"/>
  <c r="D41" i="1"/>
  <c r="E41" i="1"/>
  <c r="F41" i="1"/>
  <c r="G41" i="1"/>
  <c r="H41" i="1"/>
  <c r="I41" i="1"/>
  <c r="R41" i="1"/>
  <c r="Q41" i="1"/>
  <c r="P41" i="1"/>
  <c r="O41" i="1"/>
  <c r="N41" i="1"/>
  <c r="M41" i="1"/>
  <c r="R40" i="1"/>
  <c r="Q40" i="1"/>
  <c r="P40" i="1"/>
  <c r="O40" i="1"/>
  <c r="N40" i="1"/>
  <c r="M40" i="1"/>
  <c r="R39" i="1"/>
  <c r="Q39" i="1"/>
  <c r="P39" i="1"/>
  <c r="O39" i="1"/>
  <c r="N39" i="1"/>
  <c r="M39" i="1"/>
  <c r="R38" i="1"/>
  <c r="Q38" i="1"/>
  <c r="P38" i="1"/>
  <c r="O38" i="1"/>
  <c r="N38" i="1"/>
  <c r="M38" i="1"/>
  <c r="R37" i="1"/>
  <c r="Q37" i="1"/>
  <c r="P37" i="1"/>
  <c r="O37" i="1"/>
  <c r="N37" i="1"/>
  <c r="M37" i="1"/>
  <c r="R36" i="1"/>
  <c r="Q36" i="1"/>
  <c r="P36" i="1"/>
  <c r="O36" i="1"/>
  <c r="N36" i="1"/>
  <c r="M36" i="1"/>
  <c r="R35" i="1"/>
  <c r="Q35" i="1"/>
  <c r="P35" i="1"/>
  <c r="O35" i="1"/>
  <c r="N35" i="1"/>
  <c r="M35" i="1"/>
  <c r="B34" i="1"/>
  <c r="C34" i="1"/>
  <c r="D34" i="1"/>
  <c r="E34" i="1"/>
  <c r="F34" i="1"/>
  <c r="G34" i="1"/>
  <c r="H34" i="1"/>
  <c r="I34" i="1"/>
  <c r="R34" i="1"/>
  <c r="Q34" i="1"/>
  <c r="P34" i="1"/>
  <c r="O34" i="1"/>
  <c r="N34" i="1"/>
  <c r="M34" i="1"/>
  <c r="R33" i="1"/>
  <c r="Q33" i="1"/>
  <c r="P33" i="1"/>
  <c r="O33" i="1"/>
  <c r="N33" i="1"/>
  <c r="M33" i="1"/>
  <c r="B32" i="1"/>
  <c r="C32" i="1"/>
  <c r="D32" i="1"/>
  <c r="E32" i="1"/>
  <c r="F32" i="1"/>
  <c r="G32" i="1"/>
  <c r="H32" i="1"/>
  <c r="I32" i="1"/>
  <c r="R32" i="1"/>
  <c r="Q32" i="1"/>
  <c r="P32" i="1"/>
  <c r="O32" i="1"/>
  <c r="N32" i="1"/>
  <c r="M32" i="1"/>
  <c r="R31" i="1"/>
  <c r="Q31" i="1"/>
  <c r="P31" i="1"/>
  <c r="O31" i="1"/>
  <c r="N31" i="1"/>
  <c r="M31" i="1"/>
  <c r="B30" i="1"/>
  <c r="C30" i="1"/>
  <c r="D30" i="1"/>
  <c r="E30" i="1"/>
  <c r="F30" i="1"/>
  <c r="G30" i="1"/>
  <c r="H30" i="1"/>
  <c r="I30" i="1"/>
  <c r="R30" i="1"/>
  <c r="Q30" i="1"/>
  <c r="P30" i="1"/>
  <c r="O30" i="1"/>
  <c r="N30" i="1"/>
  <c r="M30" i="1"/>
  <c r="R29" i="1"/>
  <c r="Q29" i="1"/>
  <c r="P29" i="1"/>
  <c r="O29" i="1"/>
  <c r="N29" i="1"/>
  <c r="M29" i="1"/>
  <c r="R28" i="1"/>
  <c r="Q28" i="1"/>
  <c r="P28" i="1"/>
  <c r="O28" i="1"/>
  <c r="N28" i="1"/>
  <c r="M28" i="1"/>
  <c r="R27" i="1"/>
  <c r="Q27" i="1"/>
  <c r="P27" i="1"/>
  <c r="O27" i="1"/>
  <c r="N27" i="1"/>
  <c r="M27" i="1"/>
  <c r="R26" i="1"/>
  <c r="Q26" i="1"/>
  <c r="P26" i="1"/>
  <c r="O26" i="1"/>
  <c r="N26" i="1"/>
  <c r="M26" i="1"/>
  <c r="B25" i="1"/>
  <c r="C25" i="1"/>
  <c r="D25" i="1"/>
  <c r="E25" i="1"/>
  <c r="F25" i="1"/>
  <c r="G25" i="1"/>
  <c r="H25" i="1"/>
  <c r="I25" i="1"/>
  <c r="R25" i="1"/>
  <c r="Q25" i="1"/>
  <c r="P25" i="1"/>
  <c r="O25" i="1"/>
  <c r="N25" i="1"/>
  <c r="M25" i="1"/>
  <c r="R24" i="1"/>
  <c r="Q24" i="1"/>
  <c r="P24" i="1"/>
  <c r="O24" i="1"/>
  <c r="N24" i="1"/>
  <c r="M24" i="1"/>
  <c r="B23" i="1"/>
  <c r="C23" i="1"/>
  <c r="D23" i="1"/>
  <c r="E23" i="1"/>
  <c r="F23" i="1"/>
  <c r="G23" i="1"/>
  <c r="H23" i="1"/>
  <c r="I23" i="1"/>
  <c r="R23" i="1"/>
  <c r="Q23" i="1"/>
  <c r="P23" i="1"/>
  <c r="O23" i="1"/>
  <c r="N23" i="1"/>
  <c r="M23" i="1"/>
  <c r="R22" i="1"/>
  <c r="Q22" i="1"/>
  <c r="P22" i="1"/>
  <c r="O22" i="1"/>
  <c r="N22" i="1"/>
  <c r="M22" i="1"/>
  <c r="R21" i="1"/>
  <c r="Q21" i="1"/>
  <c r="P21" i="1"/>
  <c r="O21" i="1"/>
  <c r="N21" i="1"/>
  <c r="M21" i="1"/>
  <c r="R20" i="1"/>
  <c r="Q20" i="1"/>
  <c r="P20" i="1"/>
  <c r="O20" i="1"/>
  <c r="N20" i="1"/>
  <c r="M20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6" i="1"/>
  <c r="Q6" i="1"/>
  <c r="P6" i="1"/>
  <c r="O6" i="1"/>
  <c r="N6" i="1"/>
  <c r="M6" i="1"/>
  <c r="B104" i="16"/>
  <c r="C104" i="16"/>
  <c r="D104" i="16"/>
  <c r="E104" i="16"/>
  <c r="F104" i="16"/>
  <c r="G104" i="16"/>
  <c r="H104" i="16"/>
  <c r="I104" i="16"/>
  <c r="J104" i="16"/>
  <c r="K104" i="16"/>
  <c r="R104" i="16"/>
  <c r="Q104" i="16"/>
  <c r="P104" i="16"/>
  <c r="O104" i="16"/>
  <c r="N104" i="16"/>
  <c r="M104" i="16"/>
  <c r="B114" i="16"/>
  <c r="C114" i="16"/>
  <c r="D114" i="16"/>
  <c r="E114" i="16"/>
  <c r="F114" i="16"/>
  <c r="G114" i="16"/>
  <c r="H114" i="16"/>
  <c r="I114" i="16"/>
  <c r="J114" i="16"/>
  <c r="K114" i="16"/>
  <c r="R114" i="16"/>
  <c r="Q114" i="16"/>
  <c r="P114" i="16"/>
  <c r="O114" i="16"/>
  <c r="N114" i="16"/>
  <c r="M114" i="16"/>
  <c r="B110" i="16"/>
  <c r="C110" i="16"/>
  <c r="D110" i="16"/>
  <c r="E110" i="16"/>
  <c r="F110" i="16"/>
  <c r="G110" i="16"/>
  <c r="H110" i="16"/>
  <c r="I110" i="16"/>
  <c r="J110" i="16"/>
  <c r="K110" i="16"/>
  <c r="R110" i="16"/>
  <c r="Q110" i="16"/>
  <c r="P110" i="16"/>
  <c r="O110" i="16"/>
  <c r="N110" i="16"/>
  <c r="M110" i="16"/>
  <c r="B101" i="16"/>
  <c r="C101" i="16"/>
  <c r="D101" i="16"/>
  <c r="E101" i="16"/>
  <c r="F101" i="16"/>
  <c r="G101" i="16"/>
  <c r="H101" i="16"/>
  <c r="I101" i="16"/>
  <c r="J101" i="16"/>
  <c r="K101" i="16"/>
  <c r="R101" i="16"/>
  <c r="Q101" i="16"/>
  <c r="P101" i="16"/>
  <c r="O101" i="16"/>
  <c r="N101" i="16"/>
  <c r="M101" i="16"/>
  <c r="R120" i="16"/>
  <c r="Q120" i="16"/>
  <c r="P120" i="16"/>
  <c r="O120" i="16"/>
  <c r="N120" i="16"/>
  <c r="M120" i="16"/>
  <c r="R119" i="16"/>
  <c r="Q119" i="16"/>
  <c r="P119" i="16"/>
  <c r="O119" i="16"/>
  <c r="N119" i="16"/>
  <c r="M119" i="16"/>
  <c r="R118" i="16"/>
  <c r="Q118" i="16"/>
  <c r="P118" i="16"/>
  <c r="O118" i="16"/>
  <c r="N118" i="16"/>
  <c r="M118" i="16"/>
  <c r="R117" i="16"/>
  <c r="Q117" i="16"/>
  <c r="P117" i="16"/>
  <c r="O117" i="16"/>
  <c r="N117" i="16"/>
  <c r="M117" i="16"/>
  <c r="R116" i="16"/>
  <c r="Q116" i="16"/>
  <c r="P116" i="16"/>
  <c r="O116" i="16"/>
  <c r="N116" i="16"/>
  <c r="M116" i="16"/>
  <c r="R115" i="16"/>
  <c r="Q115" i="16"/>
  <c r="P115" i="16"/>
  <c r="O115" i="16"/>
  <c r="N115" i="16"/>
  <c r="M115" i="16"/>
  <c r="R113" i="16"/>
  <c r="Q113" i="16"/>
  <c r="P113" i="16"/>
  <c r="O113" i="16"/>
  <c r="N113" i="16"/>
  <c r="M113" i="16"/>
  <c r="R112" i="16"/>
  <c r="Q112" i="16"/>
  <c r="P112" i="16"/>
  <c r="O112" i="16"/>
  <c r="N112" i="16"/>
  <c r="M112" i="16"/>
  <c r="R111" i="16"/>
  <c r="Q111" i="16"/>
  <c r="P111" i="16"/>
  <c r="O111" i="16"/>
  <c r="N111" i="16"/>
  <c r="M111" i="16"/>
  <c r="R109" i="16"/>
  <c r="Q109" i="16"/>
  <c r="P109" i="16"/>
  <c r="O109" i="16"/>
  <c r="N109" i="16"/>
  <c r="M109" i="16"/>
  <c r="R108" i="16"/>
  <c r="Q108" i="16"/>
  <c r="P108" i="16"/>
  <c r="O108" i="16"/>
  <c r="N108" i="16"/>
  <c r="M108" i="16"/>
  <c r="R106" i="16"/>
  <c r="Q106" i="16"/>
  <c r="P106" i="16"/>
  <c r="O106" i="16"/>
  <c r="N106" i="16"/>
  <c r="M106" i="16"/>
  <c r="R105" i="16"/>
  <c r="Q105" i="16"/>
  <c r="P105" i="16"/>
  <c r="O105" i="16"/>
  <c r="N105" i="16"/>
  <c r="M105" i="16"/>
  <c r="R103" i="16"/>
  <c r="Q103" i="16"/>
  <c r="P103" i="16"/>
  <c r="O103" i="16"/>
  <c r="N103" i="16"/>
  <c r="M103" i="16"/>
  <c r="R102" i="16"/>
  <c r="Q102" i="16"/>
  <c r="P102" i="16"/>
  <c r="O102" i="16"/>
  <c r="N102" i="16"/>
  <c r="M102" i="16"/>
  <c r="R100" i="16"/>
  <c r="Q100" i="16"/>
  <c r="P100" i="16"/>
  <c r="O100" i="16"/>
  <c r="N100" i="16"/>
  <c r="M100" i="16"/>
  <c r="R99" i="16"/>
  <c r="Q99" i="16"/>
  <c r="P99" i="16"/>
  <c r="O99" i="16"/>
  <c r="N99" i="16"/>
  <c r="M99" i="16"/>
  <c r="R98" i="16"/>
  <c r="Q98" i="16"/>
  <c r="P98" i="16"/>
  <c r="O98" i="16"/>
  <c r="N98" i="16"/>
  <c r="M98" i="16"/>
  <c r="R97" i="16"/>
  <c r="Q97" i="16"/>
  <c r="P97" i="16"/>
  <c r="O97" i="16"/>
  <c r="N97" i="16"/>
  <c r="M97" i="16"/>
  <c r="R96" i="16"/>
  <c r="Q96" i="16"/>
  <c r="P96" i="16"/>
  <c r="O96" i="16"/>
  <c r="N96" i="16"/>
  <c r="M96" i="16"/>
  <c r="R95" i="16"/>
  <c r="Q95" i="16"/>
  <c r="P95" i="16"/>
  <c r="O95" i="16"/>
  <c r="N95" i="16"/>
  <c r="M95" i="16"/>
  <c r="R94" i="16"/>
  <c r="Q94" i="16"/>
  <c r="P94" i="16"/>
  <c r="O94" i="16"/>
  <c r="N94" i="16"/>
  <c r="M94" i="16"/>
  <c r="R93" i="16"/>
  <c r="Q93" i="16"/>
  <c r="P93" i="16"/>
  <c r="O93" i="16"/>
  <c r="N93" i="16"/>
  <c r="M93" i="16"/>
  <c r="R92" i="16"/>
  <c r="Q92" i="16"/>
  <c r="P92" i="16"/>
  <c r="O92" i="16"/>
  <c r="N92" i="16"/>
  <c r="M92" i="16"/>
  <c r="R91" i="16"/>
  <c r="Q91" i="16"/>
  <c r="P91" i="16"/>
  <c r="O91" i="16"/>
  <c r="N91" i="16"/>
  <c r="M91" i="16"/>
  <c r="R90" i="16"/>
  <c r="Q90" i="16"/>
  <c r="P90" i="16"/>
  <c r="O90" i="16"/>
  <c r="N90" i="16"/>
  <c r="M90" i="16"/>
  <c r="R89" i="16"/>
  <c r="Q89" i="16"/>
  <c r="P89" i="16"/>
  <c r="O89" i="16"/>
  <c r="N89" i="16"/>
  <c r="M89" i="16"/>
  <c r="R88" i="16"/>
  <c r="Q88" i="16"/>
  <c r="P88" i="16"/>
  <c r="O88" i="16"/>
  <c r="N88" i="16"/>
  <c r="M88" i="16"/>
  <c r="R87" i="16"/>
  <c r="Q87" i="16"/>
  <c r="P87" i="16"/>
  <c r="O87" i="16"/>
  <c r="N87" i="16"/>
  <c r="M87" i="16"/>
  <c r="R86" i="16"/>
  <c r="Q86" i="16"/>
  <c r="P86" i="16"/>
  <c r="O86" i="16"/>
  <c r="N86" i="16"/>
  <c r="M86" i="16"/>
  <c r="R85" i="16"/>
  <c r="Q85" i="16"/>
  <c r="P85" i="16"/>
  <c r="O85" i="16"/>
  <c r="N85" i="16"/>
  <c r="M85" i="16"/>
  <c r="R84" i="16"/>
  <c r="Q84" i="16"/>
  <c r="P84" i="16"/>
  <c r="O84" i="16"/>
  <c r="N84" i="16"/>
  <c r="M84" i="16"/>
  <c r="R83" i="16"/>
  <c r="Q83" i="16"/>
  <c r="P83" i="16"/>
  <c r="O83" i="16"/>
  <c r="N83" i="16"/>
  <c r="M83" i="16"/>
  <c r="R82" i="16"/>
  <c r="Q82" i="16"/>
  <c r="P82" i="16"/>
  <c r="O82" i="16"/>
  <c r="N82" i="16"/>
  <c r="M82" i="16"/>
  <c r="R81" i="16"/>
  <c r="Q81" i="16"/>
  <c r="P81" i="16"/>
  <c r="O81" i="16"/>
  <c r="N81" i="16"/>
  <c r="M81" i="16"/>
  <c r="R80" i="16"/>
  <c r="Q80" i="16"/>
  <c r="P80" i="16"/>
  <c r="O80" i="16"/>
  <c r="N80" i="16"/>
  <c r="M80" i="16"/>
  <c r="R79" i="16"/>
  <c r="Q79" i="16"/>
  <c r="P79" i="16"/>
  <c r="O79" i="16"/>
  <c r="N79" i="16"/>
  <c r="M79" i="16"/>
  <c r="R78" i="16"/>
  <c r="Q78" i="16"/>
  <c r="P78" i="16"/>
  <c r="O78" i="16"/>
  <c r="N78" i="16"/>
  <c r="M78" i="16"/>
  <c r="R77" i="16"/>
  <c r="Q77" i="16"/>
  <c r="P77" i="16"/>
  <c r="O77" i="16"/>
  <c r="N77" i="16"/>
  <c r="M77" i="16"/>
  <c r="R76" i="16"/>
  <c r="Q76" i="16"/>
  <c r="P76" i="16"/>
  <c r="O76" i="16"/>
  <c r="N76" i="16"/>
  <c r="M76" i="16"/>
  <c r="D74" i="16"/>
  <c r="D12" i="16"/>
  <c r="D75" i="16"/>
  <c r="E74" i="16"/>
  <c r="E12" i="16"/>
  <c r="E75" i="16"/>
  <c r="F74" i="16"/>
  <c r="F12" i="16"/>
  <c r="F75" i="16"/>
  <c r="G74" i="16"/>
  <c r="G12" i="16"/>
  <c r="G75" i="16"/>
  <c r="H74" i="16"/>
  <c r="H12" i="16"/>
  <c r="H75" i="16"/>
  <c r="I74" i="16"/>
  <c r="I12" i="16"/>
  <c r="I75" i="16"/>
  <c r="J74" i="16"/>
  <c r="J12" i="16"/>
  <c r="J75" i="16"/>
  <c r="R75" i="16"/>
  <c r="Q75" i="16"/>
  <c r="P75" i="16"/>
  <c r="O75" i="16"/>
  <c r="N75" i="16"/>
  <c r="M75" i="16"/>
  <c r="R74" i="16"/>
  <c r="Q74" i="16"/>
  <c r="P74" i="16"/>
  <c r="O74" i="16"/>
  <c r="N74" i="16"/>
  <c r="M74" i="16"/>
  <c r="R73" i="16"/>
  <c r="Q73" i="16"/>
  <c r="P73" i="16"/>
  <c r="O73" i="16"/>
  <c r="N73" i="16"/>
  <c r="M73" i="16"/>
  <c r="R72" i="16"/>
  <c r="Q72" i="16"/>
  <c r="P72" i="16"/>
  <c r="O72" i="16"/>
  <c r="N72" i="16"/>
  <c r="M72" i="16"/>
  <c r="R71" i="16"/>
  <c r="Q71" i="16"/>
  <c r="P71" i="16"/>
  <c r="O71" i="16"/>
  <c r="N71" i="16"/>
  <c r="M71" i="16"/>
  <c r="R70" i="16"/>
  <c r="Q70" i="16"/>
  <c r="P70" i="16"/>
  <c r="O70" i="16"/>
  <c r="N70" i="16"/>
  <c r="M70" i="16"/>
  <c r="R69" i="16"/>
  <c r="Q69" i="16"/>
  <c r="P69" i="16"/>
  <c r="O69" i="16"/>
  <c r="N69" i="16"/>
  <c r="M69" i="16"/>
  <c r="R68" i="16"/>
  <c r="Q68" i="16"/>
  <c r="P68" i="16"/>
  <c r="O68" i="16"/>
  <c r="N68" i="16"/>
  <c r="M68" i="16"/>
  <c r="R67" i="16"/>
  <c r="Q67" i="16"/>
  <c r="P67" i="16"/>
  <c r="O67" i="16"/>
  <c r="N67" i="16"/>
  <c r="M67" i="16"/>
  <c r="R66" i="16"/>
  <c r="Q66" i="16"/>
  <c r="P66" i="16"/>
  <c r="O66" i="16"/>
  <c r="N66" i="16"/>
  <c r="M66" i="16"/>
  <c r="R65" i="16"/>
  <c r="Q65" i="16"/>
  <c r="P65" i="16"/>
  <c r="O65" i="16"/>
  <c r="N65" i="16"/>
  <c r="M65" i="16"/>
  <c r="R64" i="16"/>
  <c r="Q64" i="16"/>
  <c r="P64" i="16"/>
  <c r="O64" i="16"/>
  <c r="N64" i="16"/>
  <c r="M64" i="16"/>
  <c r="R63" i="16"/>
  <c r="Q63" i="16"/>
  <c r="P63" i="16"/>
  <c r="O63" i="16"/>
  <c r="N63" i="16"/>
  <c r="M63" i="16"/>
  <c r="R62" i="16"/>
  <c r="Q62" i="16"/>
  <c r="P62" i="16"/>
  <c r="O62" i="16"/>
  <c r="N62" i="16"/>
  <c r="M62" i="16"/>
  <c r="R61" i="16"/>
  <c r="Q61" i="16"/>
  <c r="P61" i="16"/>
  <c r="O61" i="16"/>
  <c r="N61" i="16"/>
  <c r="M61" i="16"/>
  <c r="R60" i="16"/>
  <c r="Q60" i="16"/>
  <c r="P60" i="16"/>
  <c r="O60" i="16"/>
  <c r="N60" i="16"/>
  <c r="M60" i="16"/>
  <c r="R59" i="16"/>
  <c r="Q59" i="16"/>
  <c r="P59" i="16"/>
  <c r="O59" i="16"/>
  <c r="N59" i="16"/>
  <c r="M59" i="16"/>
  <c r="R58" i="16"/>
  <c r="Q58" i="16"/>
  <c r="P58" i="16"/>
  <c r="O58" i="16"/>
  <c r="N58" i="16"/>
  <c r="M58" i="16"/>
  <c r="R57" i="16"/>
  <c r="Q57" i="16"/>
  <c r="P57" i="16"/>
  <c r="O57" i="16"/>
  <c r="N57" i="16"/>
  <c r="M57" i="16"/>
  <c r="R56" i="16"/>
  <c r="Q56" i="16"/>
  <c r="P56" i="16"/>
  <c r="O56" i="16"/>
  <c r="N56" i="16"/>
  <c r="M56" i="16"/>
  <c r="R55" i="16"/>
  <c r="Q55" i="16"/>
  <c r="P55" i="16"/>
  <c r="O55" i="16"/>
  <c r="N55" i="16"/>
  <c r="M55" i="16"/>
  <c r="R54" i="16"/>
  <c r="Q54" i="16"/>
  <c r="P54" i="16"/>
  <c r="O54" i="16"/>
  <c r="N54" i="16"/>
  <c r="M54" i="16"/>
  <c r="R53" i="16"/>
  <c r="Q53" i="16"/>
  <c r="P53" i="16"/>
  <c r="O53" i="16"/>
  <c r="N53" i="16"/>
  <c r="M53" i="16"/>
  <c r="R52" i="16"/>
  <c r="Q52" i="16"/>
  <c r="P52" i="16"/>
  <c r="O52" i="16"/>
  <c r="N52" i="16"/>
  <c r="M52" i="16"/>
  <c r="B51" i="16"/>
  <c r="C51" i="16"/>
  <c r="D51" i="16"/>
  <c r="E51" i="16"/>
  <c r="F51" i="16"/>
  <c r="G51" i="16"/>
  <c r="H51" i="16"/>
  <c r="I51" i="16"/>
  <c r="J51" i="16"/>
  <c r="K51" i="16"/>
  <c r="R51" i="16"/>
  <c r="Q51" i="16"/>
  <c r="P51" i="16"/>
  <c r="O51" i="16"/>
  <c r="N51" i="16"/>
  <c r="M51" i="16"/>
  <c r="R50" i="16"/>
  <c r="Q50" i="16"/>
  <c r="P50" i="16"/>
  <c r="O50" i="16"/>
  <c r="N50" i="16"/>
  <c r="M50" i="16"/>
  <c r="R49" i="16"/>
  <c r="Q49" i="16"/>
  <c r="P49" i="16"/>
  <c r="O49" i="16"/>
  <c r="N49" i="16"/>
  <c r="M49" i="16"/>
  <c r="R48" i="16"/>
  <c r="Q48" i="16"/>
  <c r="P48" i="16"/>
  <c r="O48" i="16"/>
  <c r="N48" i="16"/>
  <c r="M48" i="16"/>
  <c r="R47" i="16"/>
  <c r="Q47" i="16"/>
  <c r="P47" i="16"/>
  <c r="O47" i="16"/>
  <c r="N47" i="16"/>
  <c r="M47" i="16"/>
  <c r="R46" i="16"/>
  <c r="Q46" i="16"/>
  <c r="P46" i="16"/>
  <c r="O46" i="16"/>
  <c r="N46" i="16"/>
  <c r="M46" i="16"/>
  <c r="R45" i="16"/>
  <c r="Q45" i="16"/>
  <c r="P45" i="16"/>
  <c r="O45" i="16"/>
  <c r="N45" i="16"/>
  <c r="M45" i="16"/>
  <c r="B44" i="16"/>
  <c r="C44" i="16"/>
  <c r="D44" i="16"/>
  <c r="E44" i="16"/>
  <c r="F44" i="16"/>
  <c r="G44" i="16"/>
  <c r="H44" i="16"/>
  <c r="I44" i="16"/>
  <c r="J44" i="16"/>
  <c r="K44" i="16"/>
  <c r="R44" i="16"/>
  <c r="Q44" i="16"/>
  <c r="P44" i="16"/>
  <c r="O44" i="16"/>
  <c r="N44" i="16"/>
  <c r="M44" i="16"/>
  <c r="B43" i="16"/>
  <c r="C43" i="16"/>
  <c r="D43" i="16"/>
  <c r="E43" i="16"/>
  <c r="F43" i="16"/>
  <c r="G43" i="16"/>
  <c r="H43" i="16"/>
  <c r="I43" i="16"/>
  <c r="J43" i="16"/>
  <c r="K43" i="16"/>
  <c r="R43" i="16"/>
  <c r="Q43" i="16"/>
  <c r="P43" i="16"/>
  <c r="O43" i="16"/>
  <c r="N43" i="16"/>
  <c r="M43" i="16"/>
  <c r="R42" i="16"/>
  <c r="Q42" i="16"/>
  <c r="P42" i="16"/>
  <c r="O42" i="16"/>
  <c r="N42" i="16"/>
  <c r="M42" i="16"/>
  <c r="R41" i="16"/>
  <c r="Q41" i="16"/>
  <c r="P41" i="16"/>
  <c r="O41" i="16"/>
  <c r="N41" i="16"/>
  <c r="M41" i="16"/>
  <c r="R40" i="16"/>
  <c r="Q40" i="16"/>
  <c r="P40" i="16"/>
  <c r="O40" i="16"/>
  <c r="N40" i="16"/>
  <c r="M40" i="16"/>
  <c r="R39" i="16"/>
  <c r="Q39" i="16"/>
  <c r="P39" i="16"/>
  <c r="O39" i="16"/>
  <c r="N39" i="16"/>
  <c r="M39" i="16"/>
  <c r="R38" i="16"/>
  <c r="Q38" i="16"/>
  <c r="P38" i="16"/>
  <c r="O38" i="16"/>
  <c r="N38" i="16"/>
  <c r="M38" i="16"/>
  <c r="R37" i="16"/>
  <c r="Q37" i="16"/>
  <c r="P37" i="16"/>
  <c r="O37" i="16"/>
  <c r="N37" i="16"/>
  <c r="M37" i="16"/>
  <c r="B36" i="16"/>
  <c r="C36" i="16"/>
  <c r="D36" i="16"/>
  <c r="E36" i="16"/>
  <c r="F36" i="16"/>
  <c r="G36" i="16"/>
  <c r="H36" i="16"/>
  <c r="I36" i="16"/>
  <c r="J36" i="16"/>
  <c r="K36" i="16"/>
  <c r="R36" i="16"/>
  <c r="Q36" i="16"/>
  <c r="P36" i="16"/>
  <c r="O36" i="16"/>
  <c r="N36" i="16"/>
  <c r="M36" i="16"/>
  <c r="R35" i="16"/>
  <c r="Q35" i="16"/>
  <c r="P35" i="16"/>
  <c r="O35" i="16"/>
  <c r="N35" i="16"/>
  <c r="M35" i="16"/>
  <c r="B34" i="16"/>
  <c r="C34" i="16"/>
  <c r="D34" i="16"/>
  <c r="E34" i="16"/>
  <c r="F34" i="16"/>
  <c r="G34" i="16"/>
  <c r="H34" i="16"/>
  <c r="I34" i="16"/>
  <c r="J34" i="16"/>
  <c r="K34" i="16"/>
  <c r="R34" i="16"/>
  <c r="Q34" i="16"/>
  <c r="P34" i="16"/>
  <c r="O34" i="16"/>
  <c r="N34" i="16"/>
  <c r="M34" i="16"/>
  <c r="R33" i="16"/>
  <c r="Q33" i="16"/>
  <c r="P33" i="16"/>
  <c r="O33" i="16"/>
  <c r="N33" i="16"/>
  <c r="M33" i="16"/>
  <c r="B32" i="16"/>
  <c r="C32" i="16"/>
  <c r="D32" i="16"/>
  <c r="E32" i="16"/>
  <c r="F32" i="16"/>
  <c r="G32" i="16"/>
  <c r="H32" i="16"/>
  <c r="I32" i="16"/>
  <c r="J32" i="16"/>
  <c r="K32" i="16"/>
  <c r="R32" i="16"/>
  <c r="Q32" i="16"/>
  <c r="P32" i="16"/>
  <c r="O32" i="16"/>
  <c r="N32" i="16"/>
  <c r="M32" i="16"/>
  <c r="R31" i="16"/>
  <c r="Q31" i="16"/>
  <c r="P31" i="16"/>
  <c r="O31" i="16"/>
  <c r="N31" i="16"/>
  <c r="M31" i="16"/>
  <c r="R30" i="16"/>
  <c r="Q30" i="16"/>
  <c r="P30" i="16"/>
  <c r="O30" i="16"/>
  <c r="N30" i="16"/>
  <c r="M30" i="16"/>
  <c r="R29" i="16"/>
  <c r="Q29" i="16"/>
  <c r="P29" i="16"/>
  <c r="O29" i="16"/>
  <c r="N29" i="16"/>
  <c r="M29" i="16"/>
  <c r="R28" i="16"/>
  <c r="Q28" i="16"/>
  <c r="P28" i="16"/>
  <c r="O28" i="16"/>
  <c r="N28" i="16"/>
  <c r="M28" i="16"/>
  <c r="B27" i="16"/>
  <c r="C27" i="16"/>
  <c r="D27" i="16"/>
  <c r="E27" i="16"/>
  <c r="F27" i="16"/>
  <c r="G27" i="16"/>
  <c r="H27" i="16"/>
  <c r="I27" i="16"/>
  <c r="J27" i="16"/>
  <c r="K27" i="16"/>
  <c r="R27" i="16"/>
  <c r="Q27" i="16"/>
  <c r="P27" i="16"/>
  <c r="O27" i="16"/>
  <c r="N27" i="16"/>
  <c r="M27" i="16"/>
  <c r="R26" i="16"/>
  <c r="Q26" i="16"/>
  <c r="P26" i="16"/>
  <c r="O26" i="16"/>
  <c r="N26" i="16"/>
  <c r="M26" i="16"/>
  <c r="C25" i="16"/>
  <c r="D25" i="16"/>
  <c r="E25" i="16"/>
  <c r="F25" i="16"/>
  <c r="G25" i="16"/>
  <c r="H25" i="16"/>
  <c r="I25" i="16"/>
  <c r="J25" i="16"/>
  <c r="K25" i="16"/>
  <c r="R25" i="16"/>
  <c r="Q25" i="16"/>
  <c r="P25" i="16"/>
  <c r="O25" i="16"/>
  <c r="N25" i="16"/>
  <c r="M25" i="16"/>
  <c r="R24" i="16"/>
  <c r="Q24" i="16"/>
  <c r="P24" i="16"/>
  <c r="O24" i="16"/>
  <c r="N24" i="16"/>
  <c r="M24" i="16"/>
  <c r="R23" i="16"/>
  <c r="Q23" i="16"/>
  <c r="P23" i="16"/>
  <c r="O23" i="16"/>
  <c r="N23" i="16"/>
  <c r="M23" i="16"/>
  <c r="R22" i="16"/>
  <c r="Q22" i="16"/>
  <c r="P22" i="16"/>
  <c r="O22" i="16"/>
  <c r="N22" i="16"/>
  <c r="M22" i="16"/>
  <c r="R18" i="16"/>
  <c r="Q18" i="16"/>
  <c r="P18" i="16"/>
  <c r="O18" i="16"/>
  <c r="N18" i="16"/>
  <c r="M18" i="16"/>
  <c r="R17" i="16"/>
  <c r="Q17" i="16"/>
  <c r="P17" i="16"/>
  <c r="O17" i="16"/>
  <c r="N17" i="16"/>
  <c r="M17" i="16"/>
  <c r="R16" i="16"/>
  <c r="Q16" i="16"/>
  <c r="P16" i="16"/>
  <c r="O16" i="16"/>
  <c r="N16" i="16"/>
  <c r="M16" i="16"/>
  <c r="R15" i="16"/>
  <c r="Q15" i="16"/>
  <c r="P15" i="16"/>
  <c r="O15" i="16"/>
  <c r="N15" i="16"/>
  <c r="M15" i="16"/>
  <c r="R14" i="16"/>
  <c r="Q14" i="16"/>
  <c r="P14" i="16"/>
  <c r="O14" i="16"/>
  <c r="N14" i="16"/>
  <c r="M14" i="16"/>
  <c r="R13" i="16"/>
  <c r="Q13" i="16"/>
  <c r="P13" i="16"/>
  <c r="O13" i="16"/>
  <c r="N13" i="16"/>
  <c r="M13" i="16"/>
  <c r="B12" i="16"/>
  <c r="C12" i="16"/>
  <c r="K12" i="16"/>
  <c r="R12" i="16"/>
  <c r="Q12" i="16"/>
  <c r="P12" i="16"/>
  <c r="O12" i="16"/>
  <c r="N12" i="16"/>
  <c r="M12" i="16"/>
  <c r="R11" i="16"/>
  <c r="Q11" i="16"/>
  <c r="P11" i="16"/>
  <c r="O11" i="16"/>
  <c r="N11" i="16"/>
  <c r="M11" i="16"/>
  <c r="R10" i="16"/>
  <c r="Q10" i="16"/>
  <c r="P10" i="16"/>
  <c r="O10" i="16"/>
  <c r="N10" i="16"/>
  <c r="M10" i="16"/>
  <c r="R8" i="16"/>
  <c r="Q8" i="16"/>
  <c r="P8" i="16"/>
  <c r="O8" i="16"/>
  <c r="N8" i="16"/>
  <c r="M8" i="16"/>
  <c r="B91" i="13"/>
  <c r="C91" i="13"/>
  <c r="D91" i="13"/>
  <c r="E91" i="13"/>
  <c r="F91" i="13"/>
  <c r="G91" i="13"/>
  <c r="H91" i="13"/>
  <c r="I91" i="13"/>
  <c r="J91" i="13"/>
  <c r="K91" i="13"/>
  <c r="R91" i="13"/>
  <c r="Q91" i="13"/>
  <c r="P91" i="13"/>
  <c r="O91" i="13"/>
  <c r="N91" i="13"/>
  <c r="M91" i="13"/>
  <c r="B104" i="13"/>
  <c r="C104" i="13"/>
  <c r="D104" i="13"/>
  <c r="E104" i="13"/>
  <c r="F104" i="13"/>
  <c r="G104" i="13"/>
  <c r="H104" i="13"/>
  <c r="I104" i="13"/>
  <c r="J104" i="13"/>
  <c r="K104" i="13"/>
  <c r="R104" i="13"/>
  <c r="Q104" i="13"/>
  <c r="P104" i="13"/>
  <c r="O104" i="13"/>
  <c r="N104" i="13"/>
  <c r="M104" i="13"/>
  <c r="C100" i="13"/>
  <c r="E100" i="13"/>
  <c r="F100" i="13"/>
  <c r="G100" i="13"/>
  <c r="H100" i="13"/>
  <c r="I100" i="13"/>
  <c r="J100" i="13"/>
  <c r="K100" i="13"/>
  <c r="B100" i="13"/>
  <c r="R100" i="13"/>
  <c r="Q100" i="13"/>
  <c r="P100" i="13"/>
  <c r="O100" i="13"/>
  <c r="N100" i="13"/>
  <c r="M100" i="13"/>
  <c r="B94" i="13"/>
  <c r="C94" i="13"/>
  <c r="D94" i="13"/>
  <c r="E94" i="13"/>
  <c r="F94" i="13"/>
  <c r="G94" i="13"/>
  <c r="H94" i="13"/>
  <c r="I94" i="13"/>
  <c r="J94" i="13"/>
  <c r="K94" i="13"/>
  <c r="R94" i="13"/>
  <c r="Q94" i="13"/>
  <c r="P94" i="13"/>
  <c r="O94" i="13"/>
  <c r="N94" i="13"/>
  <c r="M94" i="13"/>
  <c r="B37" i="13"/>
  <c r="D37" i="13"/>
  <c r="E37" i="13"/>
  <c r="F37" i="13"/>
  <c r="G37" i="13"/>
  <c r="H37" i="13"/>
  <c r="I37" i="13"/>
  <c r="J37" i="13"/>
  <c r="K37" i="13"/>
  <c r="R37" i="13"/>
  <c r="Q37" i="13"/>
  <c r="P37" i="13"/>
  <c r="O37" i="13"/>
  <c r="N37" i="13"/>
  <c r="M37" i="13"/>
  <c r="R32" i="13"/>
  <c r="Q32" i="13"/>
  <c r="P32" i="13"/>
  <c r="O32" i="13"/>
  <c r="N32" i="13"/>
  <c r="M32" i="13"/>
  <c r="M34" i="13"/>
  <c r="N34" i="13"/>
  <c r="O34" i="13"/>
  <c r="P34" i="13"/>
  <c r="Q34" i="13"/>
  <c r="R34" i="13"/>
  <c r="K13" i="13"/>
  <c r="J13" i="13"/>
  <c r="K18" i="13"/>
  <c r="J18" i="13"/>
  <c r="K22" i="13"/>
  <c r="J22" i="13"/>
  <c r="K30" i="13"/>
  <c r="J30" i="13"/>
  <c r="K29" i="13"/>
  <c r="J29" i="13"/>
  <c r="R110" i="13"/>
  <c r="Q110" i="13"/>
  <c r="P110" i="13"/>
  <c r="O110" i="13"/>
  <c r="N110" i="13"/>
  <c r="M110" i="13"/>
  <c r="R109" i="13"/>
  <c r="Q109" i="13"/>
  <c r="P109" i="13"/>
  <c r="O109" i="13"/>
  <c r="N109" i="13"/>
  <c r="M109" i="13"/>
  <c r="R108" i="13"/>
  <c r="Q108" i="13"/>
  <c r="P108" i="13"/>
  <c r="O108" i="13"/>
  <c r="N108" i="13"/>
  <c r="M108" i="13"/>
  <c r="R107" i="13"/>
  <c r="Q107" i="13"/>
  <c r="P107" i="13"/>
  <c r="O107" i="13"/>
  <c r="N107" i="13"/>
  <c r="M107" i="13"/>
  <c r="R106" i="13"/>
  <c r="Q106" i="13"/>
  <c r="P106" i="13"/>
  <c r="O106" i="13"/>
  <c r="N106" i="13"/>
  <c r="M106" i="13"/>
  <c r="R105" i="13"/>
  <c r="Q105" i="13"/>
  <c r="P105" i="13"/>
  <c r="O105" i="13"/>
  <c r="N105" i="13"/>
  <c r="M105" i="13"/>
  <c r="R103" i="13"/>
  <c r="Q103" i="13"/>
  <c r="P103" i="13"/>
  <c r="O103" i="13"/>
  <c r="N103" i="13"/>
  <c r="M103" i="13"/>
  <c r="R102" i="13"/>
  <c r="Q102" i="13"/>
  <c r="P102" i="13"/>
  <c r="O102" i="13"/>
  <c r="N102" i="13"/>
  <c r="M102" i="13"/>
  <c r="R101" i="13"/>
  <c r="Q101" i="13"/>
  <c r="P101" i="13"/>
  <c r="O101" i="13"/>
  <c r="N101" i="13"/>
  <c r="M101" i="13"/>
  <c r="R99" i="13"/>
  <c r="Q99" i="13"/>
  <c r="P99" i="13"/>
  <c r="O99" i="13"/>
  <c r="N99" i="13"/>
  <c r="M99" i="13"/>
  <c r="R98" i="13"/>
  <c r="Q98" i="13"/>
  <c r="P98" i="13"/>
  <c r="O98" i="13"/>
  <c r="N98" i="13"/>
  <c r="M98" i="13"/>
  <c r="R97" i="13"/>
  <c r="R96" i="13"/>
  <c r="Q96" i="13"/>
  <c r="P96" i="13"/>
  <c r="O96" i="13"/>
  <c r="N96" i="13"/>
  <c r="M96" i="13"/>
  <c r="R95" i="13"/>
  <c r="Q95" i="13"/>
  <c r="P95" i="13"/>
  <c r="O95" i="13"/>
  <c r="N95" i="13"/>
  <c r="M95" i="13"/>
  <c r="R93" i="13"/>
  <c r="Q93" i="13"/>
  <c r="P93" i="13"/>
  <c r="O93" i="13"/>
  <c r="N93" i="13"/>
  <c r="M93" i="13"/>
  <c r="R92" i="13"/>
  <c r="Q92" i="13"/>
  <c r="P92" i="13"/>
  <c r="O92" i="13"/>
  <c r="N92" i="13"/>
  <c r="M92" i="13"/>
  <c r="R90" i="13"/>
  <c r="Q90" i="13"/>
  <c r="P90" i="13"/>
  <c r="O90" i="13"/>
  <c r="N90" i="13"/>
  <c r="M90" i="13"/>
  <c r="R89" i="13"/>
  <c r="Q89" i="13"/>
  <c r="P89" i="13"/>
  <c r="O89" i="13"/>
  <c r="N89" i="13"/>
  <c r="M89" i="13"/>
  <c r="R88" i="13"/>
  <c r="Q88" i="13"/>
  <c r="P88" i="13"/>
  <c r="O88" i="13"/>
  <c r="N88" i="13"/>
  <c r="M88" i="13"/>
  <c r="R87" i="13"/>
  <c r="Q87" i="13"/>
  <c r="P87" i="13"/>
  <c r="O87" i="13"/>
  <c r="N87" i="13"/>
  <c r="M87" i="13"/>
  <c r="R86" i="13"/>
  <c r="Q86" i="13"/>
  <c r="P86" i="13"/>
  <c r="O86" i="13"/>
  <c r="N86" i="13"/>
  <c r="M86" i="13"/>
  <c r="R85" i="13"/>
  <c r="Q85" i="13"/>
  <c r="P85" i="13"/>
  <c r="O85" i="13"/>
  <c r="N85" i="13"/>
  <c r="M85" i="13"/>
  <c r="R84" i="13"/>
  <c r="Q84" i="13"/>
  <c r="P84" i="13"/>
  <c r="O84" i="13"/>
  <c r="N84" i="13"/>
  <c r="M84" i="13"/>
  <c r="R83" i="13"/>
  <c r="Q83" i="13"/>
  <c r="P83" i="13"/>
  <c r="O83" i="13"/>
  <c r="N83" i="13"/>
  <c r="M83" i="13"/>
  <c r="R82" i="13"/>
  <c r="Q82" i="13"/>
  <c r="P82" i="13"/>
  <c r="O82" i="13"/>
  <c r="N82" i="13"/>
  <c r="M82" i="13"/>
  <c r="R81" i="13"/>
  <c r="Q81" i="13"/>
  <c r="P81" i="13"/>
  <c r="O81" i="13"/>
  <c r="N81" i="13"/>
  <c r="M81" i="13"/>
  <c r="R80" i="13"/>
  <c r="Q80" i="13"/>
  <c r="P80" i="13"/>
  <c r="O80" i="13"/>
  <c r="N80" i="13"/>
  <c r="M80" i="13"/>
  <c r="R79" i="13"/>
  <c r="Q79" i="13"/>
  <c r="P79" i="13"/>
  <c r="O79" i="13"/>
  <c r="N79" i="13"/>
  <c r="M79" i="13"/>
  <c r="R78" i="13"/>
  <c r="Q78" i="13"/>
  <c r="P78" i="13"/>
  <c r="O78" i="13"/>
  <c r="N78" i="13"/>
  <c r="M78" i="13"/>
  <c r="R77" i="13"/>
  <c r="Q77" i="13"/>
  <c r="P77" i="13"/>
  <c r="O77" i="13"/>
  <c r="N77" i="13"/>
  <c r="M77" i="13"/>
  <c r="R76" i="13"/>
  <c r="Q76" i="13"/>
  <c r="P76" i="13"/>
  <c r="O76" i="13"/>
  <c r="N76" i="13"/>
  <c r="M76" i="13"/>
  <c r="R75" i="13"/>
  <c r="Q75" i="13"/>
  <c r="P75" i="13"/>
  <c r="O75" i="13"/>
  <c r="N75" i="13"/>
  <c r="M75" i="13"/>
  <c r="R74" i="13"/>
  <c r="Q74" i="13"/>
  <c r="P74" i="13"/>
  <c r="O74" i="13"/>
  <c r="N74" i="13"/>
  <c r="M74" i="13"/>
  <c r="R73" i="13"/>
  <c r="Q73" i="13"/>
  <c r="P73" i="13"/>
  <c r="O73" i="13"/>
  <c r="N73" i="13"/>
  <c r="M73" i="13"/>
  <c r="R72" i="13"/>
  <c r="Q72" i="13"/>
  <c r="P72" i="13"/>
  <c r="O72" i="13"/>
  <c r="N72" i="13"/>
  <c r="M72" i="13"/>
  <c r="R71" i="13"/>
  <c r="Q71" i="13"/>
  <c r="P71" i="13"/>
  <c r="O71" i="13"/>
  <c r="N71" i="13"/>
  <c r="M71" i="13"/>
  <c r="R70" i="13"/>
  <c r="Q70" i="13"/>
  <c r="P70" i="13"/>
  <c r="O70" i="13"/>
  <c r="N70" i="13"/>
  <c r="M70" i="13"/>
  <c r="R69" i="13"/>
  <c r="Q69" i="13"/>
  <c r="P69" i="13"/>
  <c r="O69" i="13"/>
  <c r="N69" i="13"/>
  <c r="M69" i="13"/>
  <c r="R68" i="13"/>
  <c r="Q68" i="13"/>
  <c r="P68" i="13"/>
  <c r="O68" i="13"/>
  <c r="N68" i="13"/>
  <c r="M68" i="13"/>
  <c r="R67" i="13"/>
  <c r="Q67" i="13"/>
  <c r="P67" i="13"/>
  <c r="O67" i="13"/>
  <c r="N67" i="13"/>
  <c r="M67" i="13"/>
  <c r="R66" i="13"/>
  <c r="Q66" i="13"/>
  <c r="P66" i="13"/>
  <c r="O66" i="13"/>
  <c r="N66" i="13"/>
  <c r="M66" i="13"/>
  <c r="B5" i="13"/>
  <c r="B6" i="13"/>
  <c r="B7" i="13"/>
  <c r="B64" i="13"/>
  <c r="B65" i="13"/>
  <c r="C5" i="13"/>
  <c r="C6" i="13"/>
  <c r="C7" i="13"/>
  <c r="C64" i="13"/>
  <c r="C65" i="13"/>
  <c r="D5" i="13"/>
  <c r="D6" i="13"/>
  <c r="D7" i="13"/>
  <c r="D64" i="13"/>
  <c r="D65" i="13"/>
  <c r="E5" i="13"/>
  <c r="E6" i="13"/>
  <c r="E7" i="13"/>
  <c r="E64" i="13"/>
  <c r="E65" i="13"/>
  <c r="F5" i="13"/>
  <c r="F6" i="13"/>
  <c r="F7" i="13"/>
  <c r="F64" i="13"/>
  <c r="F65" i="13"/>
  <c r="G5" i="13"/>
  <c r="G6" i="13"/>
  <c r="G7" i="13"/>
  <c r="G64" i="13"/>
  <c r="G65" i="13"/>
  <c r="H5" i="13"/>
  <c r="H6" i="13"/>
  <c r="H7" i="13"/>
  <c r="H64" i="13"/>
  <c r="H65" i="13"/>
  <c r="I5" i="13"/>
  <c r="I6" i="13"/>
  <c r="I7" i="13"/>
  <c r="I64" i="13"/>
  <c r="I65" i="13"/>
  <c r="J7" i="13"/>
  <c r="J64" i="13"/>
  <c r="J65" i="13"/>
  <c r="K7" i="13"/>
  <c r="K64" i="13"/>
  <c r="K65" i="13"/>
  <c r="R65" i="13"/>
  <c r="Q65" i="13"/>
  <c r="P65" i="13"/>
  <c r="O65" i="13"/>
  <c r="N65" i="13"/>
  <c r="M65" i="13"/>
  <c r="R64" i="13"/>
  <c r="Q64" i="13"/>
  <c r="P64" i="13"/>
  <c r="O64" i="13"/>
  <c r="N64" i="13"/>
  <c r="M64" i="13"/>
  <c r="R63" i="13"/>
  <c r="Q63" i="13"/>
  <c r="P63" i="13"/>
  <c r="O63" i="13"/>
  <c r="N63" i="13"/>
  <c r="M63" i="13"/>
  <c r="R62" i="13"/>
  <c r="Q62" i="13"/>
  <c r="P62" i="13"/>
  <c r="O62" i="13"/>
  <c r="N62" i="13"/>
  <c r="M62" i="13"/>
  <c r="R61" i="13"/>
  <c r="Q61" i="13"/>
  <c r="P61" i="13"/>
  <c r="O61" i="13"/>
  <c r="N61" i="13"/>
  <c r="M61" i="13"/>
  <c r="R60" i="13"/>
  <c r="Q60" i="13"/>
  <c r="P60" i="13"/>
  <c r="O60" i="13"/>
  <c r="N60" i="13"/>
  <c r="M60" i="13"/>
  <c r="R59" i="13"/>
  <c r="Q59" i="13"/>
  <c r="P59" i="13"/>
  <c r="O59" i="13"/>
  <c r="N59" i="13"/>
  <c r="M59" i="13"/>
  <c r="R58" i="13"/>
  <c r="Q58" i="13"/>
  <c r="P58" i="13"/>
  <c r="O58" i="13"/>
  <c r="N58" i="13"/>
  <c r="M58" i="13"/>
  <c r="R57" i="13"/>
  <c r="Q57" i="13"/>
  <c r="P57" i="13"/>
  <c r="O57" i="13"/>
  <c r="N57" i="13"/>
  <c r="M57" i="13"/>
  <c r="R56" i="13"/>
  <c r="Q56" i="13"/>
  <c r="P56" i="13"/>
  <c r="O56" i="13"/>
  <c r="N56" i="13"/>
  <c r="M56" i="13"/>
  <c r="R55" i="13"/>
  <c r="Q55" i="13"/>
  <c r="P55" i="13"/>
  <c r="O55" i="13"/>
  <c r="N55" i="13"/>
  <c r="M55" i="13"/>
  <c r="R54" i="13"/>
  <c r="Q54" i="13"/>
  <c r="P54" i="13"/>
  <c r="O54" i="13"/>
  <c r="N54" i="13"/>
  <c r="M54" i="13"/>
  <c r="R53" i="13"/>
  <c r="Q53" i="13"/>
  <c r="P53" i="13"/>
  <c r="O53" i="13"/>
  <c r="N53" i="13"/>
  <c r="M53" i="13"/>
  <c r="R52" i="13"/>
  <c r="Q52" i="13"/>
  <c r="P52" i="13"/>
  <c r="O52" i="13"/>
  <c r="N52" i="13"/>
  <c r="M52" i="13"/>
  <c r="R51" i="13"/>
  <c r="Q51" i="13"/>
  <c r="P51" i="13"/>
  <c r="O51" i="13"/>
  <c r="N51" i="13"/>
  <c r="M51" i="13"/>
  <c r="R50" i="13"/>
  <c r="Q50" i="13"/>
  <c r="P50" i="13"/>
  <c r="O50" i="13"/>
  <c r="N50" i="13"/>
  <c r="M50" i="13"/>
  <c r="R49" i="13"/>
  <c r="Q49" i="13"/>
  <c r="P49" i="13"/>
  <c r="O49" i="13"/>
  <c r="N49" i="13"/>
  <c r="M49" i="13"/>
  <c r="R48" i="13"/>
  <c r="Q48" i="13"/>
  <c r="P48" i="13"/>
  <c r="O48" i="13"/>
  <c r="N48" i="13"/>
  <c r="M48" i="13"/>
  <c r="R47" i="13"/>
  <c r="Q47" i="13"/>
  <c r="P47" i="13"/>
  <c r="O47" i="13"/>
  <c r="N47" i="13"/>
  <c r="M47" i="13"/>
  <c r="R46" i="13"/>
  <c r="Q46" i="13"/>
  <c r="P46" i="13"/>
  <c r="O46" i="13"/>
  <c r="N46" i="13"/>
  <c r="M46" i="13"/>
  <c r="R45" i="13"/>
  <c r="Q45" i="13"/>
  <c r="P45" i="13"/>
  <c r="O45" i="13"/>
  <c r="N45" i="13"/>
  <c r="M45" i="13"/>
  <c r="R44" i="13"/>
  <c r="Q44" i="13"/>
  <c r="P44" i="13"/>
  <c r="O44" i="13"/>
  <c r="N44" i="13"/>
  <c r="M44" i="13"/>
  <c r="R43" i="13"/>
  <c r="Q43" i="13"/>
  <c r="P43" i="13"/>
  <c r="O43" i="13"/>
  <c r="N43" i="13"/>
  <c r="M43" i="13"/>
  <c r="R42" i="13"/>
  <c r="Q42" i="13"/>
  <c r="P42" i="13"/>
  <c r="O42" i="13"/>
  <c r="N42" i="13"/>
  <c r="M42" i="13"/>
  <c r="R41" i="13"/>
  <c r="Q41" i="13"/>
  <c r="P41" i="13"/>
  <c r="O41" i="13"/>
  <c r="N41" i="13"/>
  <c r="M41" i="13"/>
  <c r="R40" i="13"/>
  <c r="Q40" i="13"/>
  <c r="P40" i="13"/>
  <c r="O40" i="13"/>
  <c r="N40" i="13"/>
  <c r="M40" i="13"/>
  <c r="R39" i="13"/>
  <c r="Q39" i="13"/>
  <c r="P39" i="13"/>
  <c r="O39" i="13"/>
  <c r="N39" i="13"/>
  <c r="M39" i="13"/>
  <c r="R38" i="13"/>
  <c r="Q38" i="13"/>
  <c r="P38" i="13"/>
  <c r="O38" i="13"/>
  <c r="N38" i="13"/>
  <c r="M38" i="13"/>
  <c r="R36" i="13"/>
  <c r="Q36" i="13"/>
  <c r="P36" i="13"/>
  <c r="O36" i="13"/>
  <c r="N36" i="13"/>
  <c r="M36" i="13"/>
  <c r="R35" i="13"/>
  <c r="Q35" i="13"/>
  <c r="P35" i="13"/>
  <c r="O35" i="13"/>
  <c r="N35" i="13"/>
  <c r="M35" i="13"/>
  <c r="R33" i="13"/>
  <c r="Q33" i="13"/>
  <c r="P33" i="13"/>
  <c r="O33" i="13"/>
  <c r="N33" i="13"/>
  <c r="M33" i="13"/>
  <c r="R31" i="13"/>
  <c r="Q31" i="13"/>
  <c r="P31" i="13"/>
  <c r="O31" i="13"/>
  <c r="N31" i="13"/>
  <c r="M31" i="13"/>
  <c r="B30" i="13"/>
  <c r="C30" i="13"/>
  <c r="D30" i="13"/>
  <c r="E30" i="13"/>
  <c r="F30" i="13"/>
  <c r="G30" i="13"/>
  <c r="H30" i="13"/>
  <c r="I30" i="13"/>
  <c r="R30" i="13"/>
  <c r="Q30" i="13"/>
  <c r="P30" i="13"/>
  <c r="O30" i="13"/>
  <c r="N30" i="13"/>
  <c r="M30" i="13"/>
  <c r="B29" i="13"/>
  <c r="C29" i="13"/>
  <c r="D29" i="13"/>
  <c r="E29" i="13"/>
  <c r="F29" i="13"/>
  <c r="G29" i="13"/>
  <c r="H29" i="13"/>
  <c r="I29" i="13"/>
  <c r="R29" i="13"/>
  <c r="Q29" i="13"/>
  <c r="P29" i="13"/>
  <c r="O29" i="13"/>
  <c r="N29" i="13"/>
  <c r="M29" i="13"/>
  <c r="R28" i="13"/>
  <c r="Q28" i="13"/>
  <c r="P28" i="13"/>
  <c r="O28" i="13"/>
  <c r="N28" i="13"/>
  <c r="M28" i="13"/>
  <c r="R27" i="13"/>
  <c r="Q27" i="13"/>
  <c r="P27" i="13"/>
  <c r="O27" i="13"/>
  <c r="N27" i="13"/>
  <c r="M27" i="13"/>
  <c r="R26" i="13"/>
  <c r="Q26" i="13"/>
  <c r="P26" i="13"/>
  <c r="O26" i="13"/>
  <c r="N26" i="13"/>
  <c r="M26" i="13"/>
  <c r="R25" i="13"/>
  <c r="Q25" i="13"/>
  <c r="P25" i="13"/>
  <c r="O25" i="13"/>
  <c r="N25" i="13"/>
  <c r="M25" i="13"/>
  <c r="R24" i="13"/>
  <c r="Q24" i="13"/>
  <c r="P24" i="13"/>
  <c r="O24" i="13"/>
  <c r="N24" i="13"/>
  <c r="M24" i="13"/>
  <c r="R23" i="13"/>
  <c r="Q23" i="13"/>
  <c r="P23" i="13"/>
  <c r="O23" i="13"/>
  <c r="N23" i="13"/>
  <c r="M23" i="13"/>
  <c r="B22" i="13"/>
  <c r="C22" i="13"/>
  <c r="D22" i="13"/>
  <c r="E22" i="13"/>
  <c r="F22" i="13"/>
  <c r="G22" i="13"/>
  <c r="H22" i="13"/>
  <c r="I22" i="13"/>
  <c r="R22" i="13"/>
  <c r="Q22" i="13"/>
  <c r="P22" i="13"/>
  <c r="O22" i="13"/>
  <c r="N22" i="13"/>
  <c r="M22" i="13"/>
  <c r="R21" i="13"/>
  <c r="Q21" i="13"/>
  <c r="P21" i="13"/>
  <c r="O21" i="13"/>
  <c r="N21" i="13"/>
  <c r="M21" i="13"/>
  <c r="B20" i="13"/>
  <c r="C20" i="13"/>
  <c r="D20" i="13"/>
  <c r="E20" i="13"/>
  <c r="F20" i="13"/>
  <c r="G20" i="13"/>
  <c r="H20" i="13"/>
  <c r="I20" i="13"/>
  <c r="R20" i="13"/>
  <c r="Q20" i="13"/>
  <c r="P20" i="13"/>
  <c r="O20" i="13"/>
  <c r="N20" i="13"/>
  <c r="M20" i="13"/>
  <c r="R19" i="13"/>
  <c r="Q19" i="13"/>
  <c r="P19" i="13"/>
  <c r="O19" i="13"/>
  <c r="N19" i="13"/>
  <c r="M19" i="13"/>
  <c r="B18" i="13"/>
  <c r="C18" i="13"/>
  <c r="D18" i="13"/>
  <c r="E18" i="13"/>
  <c r="F18" i="13"/>
  <c r="G18" i="13"/>
  <c r="H18" i="13"/>
  <c r="I18" i="13"/>
  <c r="R18" i="13"/>
  <c r="Q18" i="13"/>
  <c r="P18" i="13"/>
  <c r="O18" i="13"/>
  <c r="N18" i="13"/>
  <c r="M18" i="13"/>
  <c r="R17" i="13"/>
  <c r="Q17" i="13"/>
  <c r="P17" i="13"/>
  <c r="O17" i="13"/>
  <c r="N17" i="13"/>
  <c r="M17" i="13"/>
  <c r="R16" i="13"/>
  <c r="Q16" i="13"/>
  <c r="P16" i="13"/>
  <c r="O16" i="13"/>
  <c r="N16" i="13"/>
  <c r="M16" i="13"/>
  <c r="R15" i="13"/>
  <c r="Q15" i="13"/>
  <c r="P15" i="13"/>
  <c r="O15" i="13"/>
  <c r="N15" i="13"/>
  <c r="M15" i="13"/>
  <c r="R14" i="13"/>
  <c r="Q14" i="13"/>
  <c r="P14" i="13"/>
  <c r="O14" i="13"/>
  <c r="N14" i="13"/>
  <c r="M14" i="13"/>
  <c r="B13" i="13"/>
  <c r="C13" i="13"/>
  <c r="D13" i="13"/>
  <c r="E13" i="13"/>
  <c r="F13" i="13"/>
  <c r="G13" i="13"/>
  <c r="H13" i="13"/>
  <c r="I13" i="13"/>
  <c r="R13" i="13"/>
  <c r="Q13" i="13"/>
  <c r="P13" i="13"/>
  <c r="O13" i="13"/>
  <c r="N13" i="13"/>
  <c r="M13" i="13"/>
  <c r="R12" i="13"/>
  <c r="Q12" i="13"/>
  <c r="P12" i="13"/>
  <c r="O12" i="13"/>
  <c r="N12" i="13"/>
  <c r="M12" i="13"/>
  <c r="B11" i="13"/>
  <c r="C11" i="13"/>
  <c r="D11" i="13"/>
  <c r="E11" i="13"/>
  <c r="F11" i="13"/>
  <c r="G11" i="13"/>
  <c r="H11" i="13"/>
  <c r="I11" i="13"/>
  <c r="R11" i="13"/>
  <c r="Q11" i="13"/>
  <c r="P11" i="13"/>
  <c r="O11" i="13"/>
  <c r="N11" i="13"/>
  <c r="M11" i="13"/>
  <c r="R10" i="13"/>
  <c r="Q10" i="13"/>
  <c r="P10" i="13"/>
  <c r="O10" i="13"/>
  <c r="N10" i="13"/>
  <c r="M10" i="13"/>
  <c r="R9" i="13"/>
  <c r="Q9" i="13"/>
  <c r="P9" i="13"/>
  <c r="O9" i="13"/>
  <c r="N9" i="13"/>
  <c r="M9" i="13"/>
  <c r="R8" i="13"/>
  <c r="Q8" i="13"/>
  <c r="P8" i="13"/>
  <c r="O8" i="13"/>
  <c r="N8" i="13"/>
  <c r="M8" i="13"/>
  <c r="R7" i="13"/>
  <c r="Q7" i="13"/>
  <c r="P7" i="13"/>
  <c r="O7" i="13"/>
  <c r="N7" i="13"/>
  <c r="M7" i="13"/>
  <c r="J6" i="13"/>
  <c r="K6" i="13"/>
  <c r="R6" i="13"/>
  <c r="Q6" i="13"/>
  <c r="P6" i="13"/>
  <c r="O6" i="13"/>
  <c r="N6" i="13"/>
  <c r="M6" i="13"/>
  <c r="J5" i="13"/>
  <c r="K5" i="13"/>
  <c r="R5" i="13"/>
  <c r="Q5" i="13"/>
  <c r="P5" i="13"/>
  <c r="O5" i="13"/>
  <c r="N5" i="13"/>
  <c r="M5" i="13"/>
  <c r="B4" i="13"/>
  <c r="C4" i="13"/>
  <c r="D4" i="13"/>
  <c r="E4" i="13"/>
  <c r="F4" i="13"/>
  <c r="G4" i="13"/>
  <c r="H4" i="13"/>
  <c r="I4" i="13"/>
  <c r="J4" i="13"/>
  <c r="K4" i="13"/>
  <c r="R4" i="13"/>
  <c r="Q4" i="13"/>
  <c r="P4" i="13"/>
  <c r="O4" i="13"/>
  <c r="N4" i="13"/>
  <c r="M4" i="13"/>
  <c r="I3" i="13"/>
  <c r="H3" i="13"/>
  <c r="G3" i="13"/>
  <c r="F3" i="13"/>
  <c r="E3" i="13"/>
  <c r="D3" i="13"/>
  <c r="C3" i="13"/>
  <c r="B3" i="13"/>
  <c r="I2" i="13"/>
  <c r="H2" i="13"/>
  <c r="G2" i="13"/>
  <c r="F2" i="13"/>
  <c r="E2" i="13"/>
  <c r="D2" i="13"/>
  <c r="C2" i="13"/>
  <c r="B2" i="13"/>
  <c r="K3" i="13"/>
  <c r="K2" i="13"/>
  <c r="J3" i="13"/>
  <c r="J2" i="13"/>
  <c r="B89" i="17"/>
  <c r="C89" i="17"/>
  <c r="D89" i="17"/>
  <c r="E89" i="17"/>
  <c r="F89" i="17"/>
  <c r="G89" i="17"/>
  <c r="H89" i="17"/>
  <c r="I89" i="17"/>
  <c r="J89" i="17"/>
  <c r="K89" i="17"/>
  <c r="R89" i="17"/>
  <c r="Q89" i="17"/>
  <c r="P89" i="17"/>
  <c r="O89" i="17"/>
  <c r="N89" i="17"/>
  <c r="M89" i="17"/>
  <c r="B99" i="17"/>
  <c r="C99" i="17"/>
  <c r="D99" i="17"/>
  <c r="E99" i="17"/>
  <c r="F99" i="17"/>
  <c r="G99" i="17"/>
  <c r="H99" i="17"/>
  <c r="I99" i="17"/>
  <c r="J99" i="17"/>
  <c r="K99" i="17"/>
  <c r="R99" i="17"/>
  <c r="Q99" i="17"/>
  <c r="P99" i="17"/>
  <c r="O99" i="17"/>
  <c r="N99" i="17"/>
  <c r="M99" i="17"/>
  <c r="B95" i="17"/>
  <c r="C95" i="17"/>
  <c r="D95" i="17"/>
  <c r="E95" i="17"/>
  <c r="F95" i="17"/>
  <c r="G95" i="17"/>
  <c r="H95" i="17"/>
  <c r="I95" i="17"/>
  <c r="J95" i="17"/>
  <c r="K95" i="17"/>
  <c r="R95" i="17"/>
  <c r="Q95" i="17"/>
  <c r="P95" i="17"/>
  <c r="O95" i="17"/>
  <c r="N95" i="17"/>
  <c r="M95" i="17"/>
  <c r="K86" i="17"/>
  <c r="J86" i="17"/>
  <c r="I86" i="17"/>
  <c r="H86" i="17"/>
  <c r="G86" i="17"/>
  <c r="F86" i="17"/>
  <c r="E86" i="17"/>
  <c r="D86" i="17"/>
  <c r="C86" i="17"/>
  <c r="B86" i="17"/>
  <c r="R86" i="17"/>
  <c r="Q86" i="17"/>
  <c r="P86" i="17"/>
  <c r="O86" i="17"/>
  <c r="N86" i="17"/>
  <c r="M86" i="17"/>
  <c r="R105" i="17"/>
  <c r="Q105" i="17"/>
  <c r="P105" i="17"/>
  <c r="O105" i="17"/>
  <c r="N105" i="17"/>
  <c r="M105" i="17"/>
  <c r="R104" i="17"/>
  <c r="Q104" i="17"/>
  <c r="P104" i="17"/>
  <c r="O104" i="17"/>
  <c r="N104" i="17"/>
  <c r="M104" i="17"/>
  <c r="R103" i="17"/>
  <c r="Q103" i="17"/>
  <c r="P103" i="17"/>
  <c r="O103" i="17"/>
  <c r="N103" i="17"/>
  <c r="M103" i="17"/>
  <c r="R102" i="17"/>
  <c r="Q102" i="17"/>
  <c r="P102" i="17"/>
  <c r="O102" i="17"/>
  <c r="N102" i="17"/>
  <c r="M102" i="17"/>
  <c r="R101" i="17"/>
  <c r="Q101" i="17"/>
  <c r="P101" i="17"/>
  <c r="O101" i="17"/>
  <c r="N101" i="17"/>
  <c r="M101" i="17"/>
  <c r="R100" i="17"/>
  <c r="Q100" i="17"/>
  <c r="P100" i="17"/>
  <c r="O100" i="17"/>
  <c r="N100" i="17"/>
  <c r="M100" i="17"/>
  <c r="R98" i="17"/>
  <c r="Q98" i="17"/>
  <c r="P98" i="17"/>
  <c r="O98" i="17"/>
  <c r="N98" i="17"/>
  <c r="M98" i="17"/>
  <c r="R97" i="17"/>
  <c r="Q97" i="17"/>
  <c r="P97" i="17"/>
  <c r="O97" i="17"/>
  <c r="N97" i="17"/>
  <c r="M97" i="17"/>
  <c r="R96" i="17"/>
  <c r="Q96" i="17"/>
  <c r="P96" i="17"/>
  <c r="O96" i="17"/>
  <c r="N96" i="17"/>
  <c r="M96" i="17"/>
  <c r="R94" i="17"/>
  <c r="Q94" i="17"/>
  <c r="P94" i="17"/>
  <c r="O94" i="17"/>
  <c r="N94" i="17"/>
  <c r="M94" i="17"/>
  <c r="R93" i="17"/>
  <c r="Q93" i="17"/>
  <c r="P93" i="17"/>
  <c r="O93" i="17"/>
  <c r="N93" i="17"/>
  <c r="M93" i="17"/>
  <c r="R91" i="17"/>
  <c r="Q91" i="17"/>
  <c r="P91" i="17"/>
  <c r="O91" i="17"/>
  <c r="N91" i="17"/>
  <c r="M91" i="17"/>
  <c r="R90" i="17"/>
  <c r="Q90" i="17"/>
  <c r="P90" i="17"/>
  <c r="O90" i="17"/>
  <c r="N90" i="17"/>
  <c r="M90" i="17"/>
  <c r="R88" i="17"/>
  <c r="Q88" i="17"/>
  <c r="P88" i="17"/>
  <c r="O88" i="17"/>
  <c r="N88" i="17"/>
  <c r="M88" i="17"/>
  <c r="R87" i="17"/>
  <c r="Q87" i="17"/>
  <c r="P87" i="17"/>
  <c r="O87" i="17"/>
  <c r="N87" i="17"/>
  <c r="M87" i="17"/>
  <c r="R85" i="17"/>
  <c r="Q85" i="17"/>
  <c r="P85" i="17"/>
  <c r="O85" i="17"/>
  <c r="N85" i="17"/>
  <c r="M85" i="17"/>
  <c r="R84" i="17"/>
  <c r="Q84" i="17"/>
  <c r="P84" i="17"/>
  <c r="O84" i="17"/>
  <c r="N84" i="17"/>
  <c r="M84" i="17"/>
  <c r="R83" i="17"/>
  <c r="Q83" i="17"/>
  <c r="P83" i="17"/>
  <c r="O83" i="17"/>
  <c r="N83" i="17"/>
  <c r="M83" i="17"/>
  <c r="R82" i="17"/>
  <c r="Q82" i="17"/>
  <c r="P82" i="17"/>
  <c r="O82" i="17"/>
  <c r="N82" i="17"/>
  <c r="M82" i="17"/>
  <c r="R81" i="17"/>
  <c r="Q81" i="17"/>
  <c r="P81" i="17"/>
  <c r="O81" i="17"/>
  <c r="N81" i="17"/>
  <c r="M81" i="17"/>
  <c r="R80" i="17"/>
  <c r="Q80" i="17"/>
  <c r="P80" i="17"/>
  <c r="O80" i="17"/>
  <c r="N80" i="17"/>
  <c r="M80" i="17"/>
  <c r="R79" i="17"/>
  <c r="Q79" i="17"/>
  <c r="P79" i="17"/>
  <c r="O79" i="17"/>
  <c r="N79" i="17"/>
  <c r="M79" i="17"/>
  <c r="R78" i="17"/>
  <c r="Q78" i="17"/>
  <c r="P78" i="17"/>
  <c r="O78" i="17"/>
  <c r="N78" i="17"/>
  <c r="M78" i="17"/>
  <c r="R77" i="17"/>
  <c r="Q77" i="17"/>
  <c r="P77" i="17"/>
  <c r="O77" i="17"/>
  <c r="N77" i="17"/>
  <c r="M77" i="17"/>
  <c r="R76" i="17"/>
  <c r="Q76" i="17"/>
  <c r="P76" i="17"/>
  <c r="O76" i="17"/>
  <c r="N76" i="17"/>
  <c r="M76" i="17"/>
  <c r="R75" i="17"/>
  <c r="Q75" i="17"/>
  <c r="P75" i="17"/>
  <c r="O75" i="17"/>
  <c r="N75" i="17"/>
  <c r="M75" i="17"/>
  <c r="R74" i="17"/>
  <c r="Q74" i="17"/>
  <c r="P74" i="17"/>
  <c r="O74" i="17"/>
  <c r="N74" i="17"/>
  <c r="M74" i="17"/>
  <c r="R73" i="17"/>
  <c r="Q73" i="17"/>
  <c r="P73" i="17"/>
  <c r="O73" i="17"/>
  <c r="N73" i="17"/>
  <c r="M73" i="17"/>
  <c r="R72" i="17"/>
  <c r="Q72" i="17"/>
  <c r="P72" i="17"/>
  <c r="O72" i="17"/>
  <c r="N72" i="17"/>
  <c r="M72" i="17"/>
  <c r="R71" i="17"/>
  <c r="Q71" i="17"/>
  <c r="P71" i="17"/>
  <c r="O71" i="17"/>
  <c r="N71" i="17"/>
  <c r="M71" i="17"/>
  <c r="R70" i="17"/>
  <c r="Q70" i="17"/>
  <c r="P70" i="17"/>
  <c r="O70" i="17"/>
  <c r="N70" i="17"/>
  <c r="M70" i="17"/>
  <c r="R69" i="17"/>
  <c r="Q69" i="17"/>
  <c r="P69" i="17"/>
  <c r="O69" i="17"/>
  <c r="N69" i="17"/>
  <c r="M69" i="17"/>
  <c r="R68" i="17"/>
  <c r="Q68" i="17"/>
  <c r="P68" i="17"/>
  <c r="O68" i="17"/>
  <c r="N68" i="17"/>
  <c r="M68" i="17"/>
  <c r="R67" i="17"/>
  <c r="Q67" i="17"/>
  <c r="P67" i="17"/>
  <c r="O67" i="17"/>
  <c r="N67" i="17"/>
  <c r="M67" i="17"/>
  <c r="R66" i="17"/>
  <c r="Q66" i="17"/>
  <c r="P66" i="17"/>
  <c r="O66" i="17"/>
  <c r="N66" i="17"/>
  <c r="M66" i="17"/>
  <c r="R65" i="17"/>
  <c r="Q65" i="17"/>
  <c r="P65" i="17"/>
  <c r="O65" i="17"/>
  <c r="N65" i="17"/>
  <c r="M65" i="17"/>
  <c r="R64" i="17"/>
  <c r="Q64" i="17"/>
  <c r="P64" i="17"/>
  <c r="O64" i="17"/>
  <c r="N64" i="17"/>
  <c r="M64" i="17"/>
  <c r="R63" i="17"/>
  <c r="Q63" i="17"/>
  <c r="P63" i="17"/>
  <c r="O63" i="17"/>
  <c r="N63" i="17"/>
  <c r="M63" i="17"/>
  <c r="R62" i="17"/>
  <c r="Q62" i="17"/>
  <c r="P62" i="17"/>
  <c r="O62" i="17"/>
  <c r="N62" i="17"/>
  <c r="M62" i="17"/>
  <c r="R61" i="17"/>
  <c r="Q61" i="17"/>
  <c r="P61" i="17"/>
  <c r="O61" i="17"/>
  <c r="N61" i="17"/>
  <c r="M61" i="17"/>
  <c r="D59" i="17"/>
  <c r="D4" i="17"/>
  <c r="D5" i="17"/>
  <c r="D6" i="17"/>
  <c r="D60" i="17"/>
  <c r="E59" i="17"/>
  <c r="E4" i="17"/>
  <c r="E5" i="17"/>
  <c r="E6" i="17"/>
  <c r="E60" i="17"/>
  <c r="F59" i="17"/>
  <c r="F4" i="17"/>
  <c r="F5" i="17"/>
  <c r="F6" i="17"/>
  <c r="F60" i="17"/>
  <c r="G59" i="17"/>
  <c r="G4" i="17"/>
  <c r="G5" i="17"/>
  <c r="G6" i="17"/>
  <c r="G60" i="17"/>
  <c r="H59" i="17"/>
  <c r="H4" i="17"/>
  <c r="H5" i="17"/>
  <c r="H6" i="17"/>
  <c r="H60" i="17"/>
  <c r="I59" i="17"/>
  <c r="I4" i="17"/>
  <c r="I5" i="17"/>
  <c r="I6" i="17"/>
  <c r="I60" i="17"/>
  <c r="J59" i="17"/>
  <c r="J4" i="17"/>
  <c r="J5" i="17"/>
  <c r="J6" i="17"/>
  <c r="J60" i="17"/>
  <c r="K59" i="17"/>
  <c r="K4" i="17"/>
  <c r="K5" i="17"/>
  <c r="K6" i="17"/>
  <c r="K60" i="17"/>
  <c r="R60" i="17"/>
  <c r="Q60" i="17"/>
  <c r="P60" i="17"/>
  <c r="O60" i="17"/>
  <c r="N60" i="17"/>
  <c r="M60" i="17"/>
  <c r="R59" i="17"/>
  <c r="Q59" i="17"/>
  <c r="P59" i="17"/>
  <c r="O59" i="17"/>
  <c r="N59" i="17"/>
  <c r="M59" i="17"/>
  <c r="R58" i="17"/>
  <c r="Q58" i="17"/>
  <c r="P58" i="17"/>
  <c r="O58" i="17"/>
  <c r="N58" i="17"/>
  <c r="M58" i="17"/>
  <c r="R57" i="17"/>
  <c r="Q57" i="17"/>
  <c r="P57" i="17"/>
  <c r="O57" i="17"/>
  <c r="N57" i="17"/>
  <c r="M57" i="17"/>
  <c r="R56" i="17"/>
  <c r="Q56" i="17"/>
  <c r="P56" i="17"/>
  <c r="O56" i="17"/>
  <c r="N56" i="17"/>
  <c r="M56" i="17"/>
  <c r="R55" i="17"/>
  <c r="Q55" i="17"/>
  <c r="P55" i="17"/>
  <c r="O55" i="17"/>
  <c r="N55" i="17"/>
  <c r="M55" i="17"/>
  <c r="R54" i="17"/>
  <c r="Q54" i="17"/>
  <c r="P54" i="17"/>
  <c r="O54" i="17"/>
  <c r="N54" i="17"/>
  <c r="M54" i="17"/>
  <c r="R53" i="17"/>
  <c r="Q53" i="17"/>
  <c r="P53" i="17"/>
  <c r="O53" i="17"/>
  <c r="N53" i="17"/>
  <c r="M53" i="17"/>
  <c r="R52" i="17"/>
  <c r="Q52" i="17"/>
  <c r="P52" i="17"/>
  <c r="O52" i="17"/>
  <c r="N52" i="17"/>
  <c r="M52" i="17"/>
  <c r="R51" i="17"/>
  <c r="Q51" i="17"/>
  <c r="P51" i="17"/>
  <c r="O51" i="17"/>
  <c r="N51" i="17"/>
  <c r="M51" i="17"/>
  <c r="R50" i="17"/>
  <c r="Q50" i="17"/>
  <c r="P50" i="17"/>
  <c r="O50" i="17"/>
  <c r="N50" i="17"/>
  <c r="M50" i="17"/>
  <c r="R49" i="17"/>
  <c r="Q49" i="17"/>
  <c r="P49" i="17"/>
  <c r="O49" i="17"/>
  <c r="N49" i="17"/>
  <c r="M49" i="17"/>
  <c r="R48" i="17"/>
  <c r="Q48" i="17"/>
  <c r="P48" i="17"/>
  <c r="O48" i="17"/>
  <c r="N48" i="17"/>
  <c r="M48" i="17"/>
  <c r="R47" i="17"/>
  <c r="Q47" i="17"/>
  <c r="P47" i="17"/>
  <c r="O47" i="17"/>
  <c r="N47" i="17"/>
  <c r="M47" i="17"/>
  <c r="R46" i="17"/>
  <c r="Q46" i="17"/>
  <c r="P46" i="17"/>
  <c r="O46" i="17"/>
  <c r="N46" i="17"/>
  <c r="M46" i="17"/>
  <c r="R45" i="17"/>
  <c r="Q45" i="17"/>
  <c r="P45" i="17"/>
  <c r="O45" i="17"/>
  <c r="N45" i="17"/>
  <c r="M45" i="17"/>
  <c r="R44" i="17"/>
  <c r="Q44" i="17"/>
  <c r="P44" i="17"/>
  <c r="O44" i="17"/>
  <c r="N44" i="17"/>
  <c r="M44" i="17"/>
  <c r="R43" i="17"/>
  <c r="Q43" i="17"/>
  <c r="P43" i="17"/>
  <c r="O43" i="17"/>
  <c r="N43" i="17"/>
  <c r="M43" i="17"/>
  <c r="R42" i="17"/>
  <c r="Q42" i="17"/>
  <c r="P42" i="17"/>
  <c r="O42" i="17"/>
  <c r="N42" i="17"/>
  <c r="M42" i="17"/>
  <c r="R41" i="17"/>
  <c r="Q41" i="17"/>
  <c r="P41" i="17"/>
  <c r="O41" i="17"/>
  <c r="N41" i="17"/>
  <c r="M41" i="17"/>
  <c r="R40" i="17"/>
  <c r="Q40" i="17"/>
  <c r="P40" i="17"/>
  <c r="O40" i="17"/>
  <c r="N40" i="17"/>
  <c r="M40" i="17"/>
  <c r="R39" i="17"/>
  <c r="Q39" i="17"/>
  <c r="P39" i="17"/>
  <c r="O39" i="17"/>
  <c r="N39" i="17"/>
  <c r="M39" i="17"/>
  <c r="R38" i="17"/>
  <c r="Q38" i="17"/>
  <c r="P38" i="17"/>
  <c r="O38" i="17"/>
  <c r="N38" i="17"/>
  <c r="M38" i="17"/>
  <c r="R37" i="17"/>
  <c r="Q37" i="17"/>
  <c r="P37" i="17"/>
  <c r="O37" i="17"/>
  <c r="N37" i="17"/>
  <c r="M37" i="17"/>
  <c r="B36" i="17"/>
  <c r="C36" i="17"/>
  <c r="D36" i="17"/>
  <c r="E36" i="17"/>
  <c r="F36" i="17"/>
  <c r="G36" i="17"/>
  <c r="H36" i="17"/>
  <c r="I36" i="17"/>
  <c r="J36" i="17"/>
  <c r="K36" i="17"/>
  <c r="R36" i="17"/>
  <c r="Q36" i="17"/>
  <c r="P36" i="17"/>
  <c r="O36" i="17"/>
  <c r="N36" i="17"/>
  <c r="M36" i="17"/>
  <c r="R35" i="17"/>
  <c r="Q35" i="17"/>
  <c r="P35" i="17"/>
  <c r="O35" i="17"/>
  <c r="N35" i="17"/>
  <c r="M35" i="17"/>
  <c r="R34" i="17"/>
  <c r="Q34" i="17"/>
  <c r="P34" i="17"/>
  <c r="O34" i="17"/>
  <c r="N34" i="17"/>
  <c r="M34" i="17"/>
  <c r="R33" i="17"/>
  <c r="Q33" i="17"/>
  <c r="P33" i="17"/>
  <c r="O33" i="17"/>
  <c r="N33" i="17"/>
  <c r="M33" i="17"/>
  <c r="R32" i="17"/>
  <c r="Q32" i="17"/>
  <c r="P32" i="17"/>
  <c r="O32" i="17"/>
  <c r="N32" i="17"/>
  <c r="M32" i="17"/>
  <c r="R31" i="17"/>
  <c r="Q31" i="17"/>
  <c r="P31" i="17"/>
  <c r="O31" i="17"/>
  <c r="N31" i="17"/>
  <c r="M31" i="17"/>
  <c r="R30" i="17"/>
  <c r="Q30" i="17"/>
  <c r="P30" i="17"/>
  <c r="O30" i="17"/>
  <c r="N30" i="17"/>
  <c r="M30" i="17"/>
  <c r="B29" i="17"/>
  <c r="C29" i="17"/>
  <c r="D29" i="17"/>
  <c r="E29" i="17"/>
  <c r="F29" i="17"/>
  <c r="G29" i="17"/>
  <c r="H29" i="17"/>
  <c r="I29" i="17"/>
  <c r="J29" i="17"/>
  <c r="K29" i="17"/>
  <c r="R29" i="17"/>
  <c r="Q29" i="17"/>
  <c r="P29" i="17"/>
  <c r="O29" i="17"/>
  <c r="N29" i="17"/>
  <c r="M29" i="17"/>
  <c r="B28" i="17"/>
  <c r="C28" i="17"/>
  <c r="D28" i="17"/>
  <c r="E28" i="17"/>
  <c r="F28" i="17"/>
  <c r="G28" i="17"/>
  <c r="H28" i="17"/>
  <c r="I28" i="17"/>
  <c r="J28" i="17"/>
  <c r="K28" i="17"/>
  <c r="R28" i="17"/>
  <c r="Q28" i="17"/>
  <c r="P28" i="17"/>
  <c r="O28" i="17"/>
  <c r="N28" i="17"/>
  <c r="M28" i="17"/>
  <c r="R27" i="17"/>
  <c r="Q27" i="17"/>
  <c r="P27" i="17"/>
  <c r="O27" i="17"/>
  <c r="N27" i="17"/>
  <c r="M27" i="17"/>
  <c r="R26" i="17"/>
  <c r="Q26" i="17"/>
  <c r="P26" i="17"/>
  <c r="O26" i="17"/>
  <c r="N26" i="17"/>
  <c r="M26" i="17"/>
  <c r="R25" i="17"/>
  <c r="Q25" i="17"/>
  <c r="P25" i="17"/>
  <c r="O25" i="17"/>
  <c r="N25" i="17"/>
  <c r="M25" i="17"/>
  <c r="R24" i="17"/>
  <c r="Q24" i="17"/>
  <c r="P24" i="17"/>
  <c r="O24" i="17"/>
  <c r="N24" i="17"/>
  <c r="M24" i="17"/>
  <c r="R23" i="17"/>
  <c r="Q23" i="17"/>
  <c r="P23" i="17"/>
  <c r="O23" i="17"/>
  <c r="N23" i="17"/>
  <c r="M23" i="17"/>
  <c r="R22" i="17"/>
  <c r="Q22" i="17"/>
  <c r="P22" i="17"/>
  <c r="O22" i="17"/>
  <c r="N22" i="17"/>
  <c r="M22" i="17"/>
  <c r="B21" i="17"/>
  <c r="C21" i="17"/>
  <c r="D21" i="17"/>
  <c r="E21" i="17"/>
  <c r="F21" i="17"/>
  <c r="G21" i="17"/>
  <c r="H21" i="17"/>
  <c r="I21" i="17"/>
  <c r="J21" i="17"/>
  <c r="K21" i="17"/>
  <c r="R21" i="17"/>
  <c r="Q21" i="17"/>
  <c r="P21" i="17"/>
  <c r="O21" i="17"/>
  <c r="N21" i="17"/>
  <c r="M21" i="17"/>
  <c r="R20" i="17"/>
  <c r="Q20" i="17"/>
  <c r="P20" i="17"/>
  <c r="O20" i="17"/>
  <c r="N20" i="17"/>
  <c r="M20" i="17"/>
  <c r="B19" i="17"/>
  <c r="C19" i="17"/>
  <c r="D19" i="17"/>
  <c r="E19" i="17"/>
  <c r="F19" i="17"/>
  <c r="G19" i="17"/>
  <c r="H19" i="17"/>
  <c r="I19" i="17"/>
  <c r="J19" i="17"/>
  <c r="K19" i="17"/>
  <c r="R19" i="17"/>
  <c r="Q19" i="17"/>
  <c r="P19" i="17"/>
  <c r="O19" i="17"/>
  <c r="N19" i="17"/>
  <c r="M19" i="17"/>
  <c r="R18" i="17"/>
  <c r="Q18" i="17"/>
  <c r="P18" i="17"/>
  <c r="O18" i="17"/>
  <c r="N18" i="17"/>
  <c r="M18" i="17"/>
  <c r="B17" i="17"/>
  <c r="C17" i="17"/>
  <c r="D17" i="17"/>
  <c r="E17" i="17"/>
  <c r="G17" i="17"/>
  <c r="H17" i="17"/>
  <c r="I17" i="17"/>
  <c r="J17" i="17"/>
  <c r="K17" i="17"/>
  <c r="R17" i="17"/>
  <c r="Q17" i="17"/>
  <c r="P17" i="17"/>
  <c r="O17" i="17"/>
  <c r="N17" i="17"/>
  <c r="M17" i="17"/>
  <c r="R16" i="17"/>
  <c r="Q16" i="17"/>
  <c r="P16" i="17"/>
  <c r="O16" i="17"/>
  <c r="N16" i="17"/>
  <c r="M16" i="17"/>
  <c r="R15" i="17"/>
  <c r="Q15" i="17"/>
  <c r="P15" i="17"/>
  <c r="O15" i="17"/>
  <c r="N15" i="17"/>
  <c r="M15" i="17"/>
  <c r="R14" i="17"/>
  <c r="Q14" i="17"/>
  <c r="P14" i="17"/>
  <c r="O14" i="17"/>
  <c r="N14" i="17"/>
  <c r="M14" i="17"/>
  <c r="R13" i="17"/>
  <c r="Q13" i="17"/>
  <c r="P13" i="17"/>
  <c r="O13" i="17"/>
  <c r="N13" i="17"/>
  <c r="M13" i="17"/>
  <c r="B12" i="17"/>
  <c r="C12" i="17"/>
  <c r="D12" i="17"/>
  <c r="E12" i="17"/>
  <c r="F12" i="17"/>
  <c r="G12" i="17"/>
  <c r="H12" i="17"/>
  <c r="I12" i="17"/>
  <c r="J12" i="17"/>
  <c r="K12" i="17"/>
  <c r="R12" i="17"/>
  <c r="Q12" i="17"/>
  <c r="P12" i="17"/>
  <c r="O12" i="17"/>
  <c r="N12" i="17"/>
  <c r="M12" i="17"/>
  <c r="R11" i="17"/>
  <c r="Q11" i="17"/>
  <c r="P11" i="17"/>
  <c r="O11" i="17"/>
  <c r="N11" i="17"/>
  <c r="M11" i="17"/>
  <c r="B10" i="17"/>
  <c r="C10" i="17"/>
  <c r="D10" i="17"/>
  <c r="E10" i="17"/>
  <c r="F10" i="17"/>
  <c r="G10" i="17"/>
  <c r="H10" i="17"/>
  <c r="I10" i="17"/>
  <c r="J10" i="17"/>
  <c r="K10" i="17"/>
  <c r="R10" i="17"/>
  <c r="Q10" i="17"/>
  <c r="P10" i="17"/>
  <c r="O10" i="17"/>
  <c r="N10" i="17"/>
  <c r="M10" i="17"/>
  <c r="R9" i="17"/>
  <c r="Q9" i="17"/>
  <c r="P9" i="17"/>
  <c r="O9" i="17"/>
  <c r="N9" i="17"/>
  <c r="M9" i="17"/>
  <c r="R8" i="17"/>
  <c r="Q8" i="17"/>
  <c r="P8" i="17"/>
  <c r="O8" i="17"/>
  <c r="N8" i="17"/>
  <c r="M8" i="17"/>
  <c r="R7" i="17"/>
  <c r="Q7" i="17"/>
  <c r="P7" i="17"/>
  <c r="O7" i="17"/>
  <c r="N7" i="17"/>
  <c r="M7" i="17"/>
  <c r="B4" i="17"/>
  <c r="B5" i="17"/>
  <c r="B6" i="17"/>
  <c r="C4" i="17"/>
  <c r="C5" i="17"/>
  <c r="C6" i="17"/>
  <c r="R6" i="17"/>
  <c r="Q6" i="17"/>
  <c r="P6" i="17"/>
  <c r="O6" i="17"/>
  <c r="N6" i="17"/>
  <c r="M6" i="17"/>
  <c r="R5" i="17"/>
  <c r="Q5" i="17"/>
  <c r="P5" i="17"/>
  <c r="O5" i="17"/>
  <c r="N5" i="17"/>
  <c r="M5" i="17"/>
  <c r="R4" i="17"/>
  <c r="Q4" i="17"/>
  <c r="P4" i="17"/>
  <c r="O4" i="17"/>
  <c r="N4" i="17"/>
  <c r="M4" i="17"/>
  <c r="B3" i="17"/>
  <c r="C3" i="17"/>
  <c r="D3" i="17"/>
  <c r="E3" i="17"/>
  <c r="F3" i="17"/>
  <c r="G3" i="17"/>
  <c r="H3" i="17"/>
  <c r="I3" i="17"/>
  <c r="J3" i="17"/>
  <c r="K3" i="17"/>
  <c r="R3" i="17"/>
  <c r="Q3" i="17"/>
  <c r="P3" i="17"/>
  <c r="O3" i="17"/>
  <c r="N3" i="17"/>
  <c r="M3" i="17"/>
</calcChain>
</file>

<file path=xl/comments1.xml><?xml version="1.0" encoding="utf-8"?>
<comments xmlns="http://schemas.openxmlformats.org/spreadsheetml/2006/main">
  <authors>
    <author>SK</author>
    <author>skazmaier</author>
  </authors>
  <commentList>
    <comment ref="A2" authorId="0">
      <text>
        <r>
          <rPr>
            <b/>
            <sz val="8"/>
            <color indexed="81"/>
            <rFont val="Tahoma"/>
          </rPr>
          <t>SK:</t>
        </r>
        <r>
          <rPr>
            <sz val="8"/>
            <color indexed="81"/>
            <rFont val="Tahoma"/>
          </rPr>
          <t xml:space="preserve">
Die Zahl in Klammern gibt die Position innerhalb aller Messpatienten an.</t>
        </r>
      </text>
    </comment>
    <comment ref="G15" authorId="1">
      <text>
        <r>
          <rPr>
            <b/>
            <sz val="8"/>
            <color indexed="81"/>
            <rFont val="Tahoma"/>
          </rPr>
          <t>skazmaier:</t>
        </r>
        <r>
          <rPr>
            <sz val="8"/>
            <color indexed="81"/>
            <rFont val="Tahoma"/>
          </rPr>
          <t xml:space="preserve">
nicht im Perf.-Protokoll vermerkt</t>
        </r>
      </text>
    </comment>
  </commentList>
</comments>
</file>

<file path=xl/comments2.xml><?xml version="1.0" encoding="utf-8"?>
<comments xmlns="http://schemas.openxmlformats.org/spreadsheetml/2006/main">
  <authors>
    <author>Dr. S. Kazmaier</author>
  </authors>
  <commentList>
    <comment ref="A1" authorId="0">
      <text>
        <r>
          <rPr>
            <b/>
            <sz val="8"/>
            <color indexed="81"/>
            <rFont val="Tahoma"/>
          </rPr>
          <t>Dr. S. Kazmaier:</t>
        </r>
        <r>
          <rPr>
            <sz val="8"/>
            <color indexed="81"/>
            <rFont val="Tahoma"/>
          </rPr>
          <t xml:space="preserve">
1 = Isofluran
2 = TIVA</t>
        </r>
      </text>
    </comment>
  </commentList>
</comments>
</file>

<file path=xl/comments3.xml><?xml version="1.0" encoding="utf-8"?>
<comments xmlns="http://schemas.openxmlformats.org/spreadsheetml/2006/main">
  <authors>
    <author>SK</author>
    <author>Stephan Kazmaier</author>
    <author>marta</author>
  </authors>
  <commentList>
    <comment ref="A2" authorId="0">
      <text>
        <r>
          <rPr>
            <b/>
            <sz val="8"/>
            <color indexed="81"/>
            <rFont val="Tahoma"/>
          </rPr>
          <t>SK:</t>
        </r>
        <r>
          <rPr>
            <sz val="8"/>
            <color indexed="81"/>
            <rFont val="Tahoma"/>
          </rPr>
          <t xml:space="preserve">
Der Wert in Klammern gibt die Position in der gesamten Messreihe beider Studien an.</t>
        </r>
      </text>
    </comment>
    <comment ref="C19" authorId="1">
      <text>
        <r>
          <rPr>
            <b/>
            <sz val="8"/>
            <color indexed="81"/>
            <rFont val="Tahoma"/>
          </rPr>
          <t>Stephan Kazmaier:</t>
        </r>
        <r>
          <rPr>
            <sz val="8"/>
            <color indexed="81"/>
            <rFont val="Tahoma"/>
          </rPr>
          <t xml:space="preserve">
?</t>
        </r>
      </text>
    </comment>
    <comment ref="E19" authorId="1">
      <text>
        <r>
          <rPr>
            <b/>
            <sz val="8"/>
            <color indexed="81"/>
            <rFont val="Tahoma"/>
          </rPr>
          <t>Stephan Kazmaier:</t>
        </r>
        <r>
          <rPr>
            <sz val="8"/>
            <color indexed="81"/>
            <rFont val="Tahoma"/>
          </rPr>
          <t xml:space="preserve">
?</t>
        </r>
      </text>
    </comment>
    <comment ref="A23" authorId="2">
      <text>
        <r>
          <rPr>
            <b/>
            <sz val="8"/>
            <color indexed="81"/>
            <rFont val="Tahoma"/>
          </rPr>
          <t>marta:</t>
        </r>
        <r>
          <rPr>
            <sz val="8"/>
            <color indexed="81"/>
            <rFont val="Tahoma"/>
          </rPr>
          <t xml:space="preserve">
Einheit?</t>
        </r>
      </text>
    </comment>
    <comment ref="L23" authorId="2">
      <text>
        <r>
          <rPr>
            <b/>
            <sz val="8"/>
            <color indexed="81"/>
            <rFont val="Tahoma"/>
          </rPr>
          <t>marta:</t>
        </r>
        <r>
          <rPr>
            <sz val="8"/>
            <color indexed="81"/>
            <rFont val="Tahoma"/>
          </rPr>
          <t xml:space="preserve">
Einheit?</t>
        </r>
      </text>
    </comment>
  </commentList>
</comments>
</file>

<file path=xl/comments4.xml><?xml version="1.0" encoding="utf-8"?>
<comments xmlns="http://schemas.openxmlformats.org/spreadsheetml/2006/main">
  <authors>
    <author>marta</author>
  </authors>
  <commentList>
    <comment ref="A11" authorId="0">
      <text>
        <r>
          <rPr>
            <b/>
            <sz val="8"/>
            <color indexed="81"/>
            <rFont val="Tahoma"/>
          </rPr>
          <t>marta:</t>
        </r>
        <r>
          <rPr>
            <sz val="8"/>
            <color indexed="81"/>
            <rFont val="Tahoma"/>
          </rPr>
          <t xml:space="preserve">
Einheit?</t>
        </r>
      </text>
    </comment>
    <comment ref="L11" authorId="0">
      <text>
        <r>
          <rPr>
            <b/>
            <sz val="8"/>
            <color indexed="81"/>
            <rFont val="Tahoma"/>
          </rPr>
          <t>marta:</t>
        </r>
        <r>
          <rPr>
            <sz val="8"/>
            <color indexed="81"/>
            <rFont val="Tahoma"/>
          </rPr>
          <t xml:space="preserve">
Einheit?</t>
        </r>
      </text>
    </comment>
  </commentList>
</comments>
</file>

<file path=xl/sharedStrings.xml><?xml version="1.0" encoding="utf-8"?>
<sst xmlns="http://schemas.openxmlformats.org/spreadsheetml/2006/main" count="1208" uniqueCount="405">
  <si>
    <t>ZEIT</t>
  </si>
  <si>
    <t>PO2_A_1</t>
  </si>
  <si>
    <t>PCO2_A_1</t>
  </si>
  <si>
    <t>MLE_1</t>
  </si>
  <si>
    <t>Alter</t>
  </si>
  <si>
    <t>PO2_A_2</t>
  </si>
  <si>
    <t>PCO2_A_2</t>
  </si>
  <si>
    <t>NA_A_2</t>
  </si>
  <si>
    <t>NA_V_2</t>
  </si>
  <si>
    <t>ADR_A_2</t>
  </si>
  <si>
    <t>ADR_V_2</t>
  </si>
  <si>
    <t>MLE_2</t>
  </si>
  <si>
    <t>TI22</t>
  </si>
  <si>
    <t>PCO2VEN2  [mmHg]</t>
  </si>
  <si>
    <t>PCO2VEN_kPa2</t>
  </si>
  <si>
    <t>PH_VEN_2</t>
  </si>
  <si>
    <t>H_VEN_2</t>
  </si>
  <si>
    <t>BE_VEN2  [mmol/l]</t>
  </si>
  <si>
    <t>SBIC_V2  [mmol/l]</t>
  </si>
  <si>
    <t>O2S_A_2  [%]</t>
  </si>
  <si>
    <t>PO2_A2  [mmHg]</t>
  </si>
  <si>
    <t>PO2_A_kPa2</t>
  </si>
  <si>
    <t>Pmax2</t>
  </si>
  <si>
    <t>Pmean2</t>
  </si>
  <si>
    <t>PEEP2</t>
  </si>
  <si>
    <t>AMV2</t>
  </si>
  <si>
    <t>AF2</t>
  </si>
  <si>
    <t>Vol_A_Insp2</t>
  </si>
  <si>
    <t>Vol_A_Exsp2</t>
  </si>
  <si>
    <t>APsys2</t>
  </si>
  <si>
    <t>APdia2</t>
  </si>
  <si>
    <t>APmean2</t>
  </si>
  <si>
    <t>HR2</t>
  </si>
  <si>
    <t>PCCO2</t>
  </si>
  <si>
    <t>PCCI2</t>
  </si>
  <si>
    <t>SV2</t>
  </si>
  <si>
    <t>SVI2</t>
  </si>
  <si>
    <t>SVmin2</t>
  </si>
  <si>
    <t>SVmax2</t>
  </si>
  <si>
    <t>CVP2</t>
  </si>
  <si>
    <t>SVR2</t>
  </si>
  <si>
    <t>SVRI2</t>
  </si>
  <si>
    <t>dPmx2</t>
  </si>
  <si>
    <t>TBlood2</t>
  </si>
  <si>
    <t>CVR aus COP</t>
    <phoneticPr fontId="17"/>
  </si>
  <si>
    <t>CVR aus COP2</t>
    <phoneticPr fontId="17"/>
  </si>
  <si>
    <t>CVR aus COP2</t>
    <phoneticPr fontId="17"/>
  </si>
  <si>
    <t>Diastole</t>
  </si>
  <si>
    <t>dia PI Mean</t>
  </si>
  <si>
    <t>dia PI Median</t>
  </si>
  <si>
    <t>ALTER  [Jahre]</t>
  </si>
  <si>
    <t>Blut</t>
  </si>
  <si>
    <t>NA_A1</t>
  </si>
  <si>
    <t>NA_V1</t>
  </si>
  <si>
    <t>ADR_A1</t>
  </si>
  <si>
    <t>ADR_V1</t>
  </si>
  <si>
    <t>NA_V2</t>
  </si>
  <si>
    <t>ADR_V2</t>
  </si>
  <si>
    <t>6. (16)</t>
  </si>
  <si>
    <t>7. (17)</t>
  </si>
  <si>
    <t>8. (19)</t>
  </si>
  <si>
    <t>9.(24)</t>
  </si>
  <si>
    <t>10. (25)</t>
  </si>
  <si>
    <t>11. (27)</t>
  </si>
  <si>
    <t>PO2_VEN1</t>
  </si>
  <si>
    <t>PCO2VEN1</t>
  </si>
  <si>
    <t>BE_VEN1</t>
  </si>
  <si>
    <t>SBIC_V1</t>
  </si>
  <si>
    <t>O2S_A_1</t>
  </si>
  <si>
    <t>BE_A1</t>
  </si>
  <si>
    <t>SBIC_A1</t>
  </si>
  <si>
    <t>NAT_1</t>
  </si>
  <si>
    <t>K_1</t>
  </si>
  <si>
    <t>HB_1</t>
  </si>
  <si>
    <t>HT_1</t>
  </si>
  <si>
    <t>LAC_A_1</t>
  </si>
  <si>
    <t>LAC_V_1</t>
  </si>
  <si>
    <t>GLU_A_1</t>
  </si>
  <si>
    <t>GLU_V_1</t>
  </si>
  <si>
    <t>Pmax1</t>
  </si>
  <si>
    <t>Pmean1</t>
  </si>
  <si>
    <t>PEEP1</t>
  </si>
  <si>
    <t>AMV1</t>
  </si>
  <si>
    <t>AF1</t>
  </si>
  <si>
    <t>Vol_A_Insp1</t>
  </si>
  <si>
    <t>Vol_A_Exsp1</t>
  </si>
  <si>
    <t>APsys1</t>
  </si>
  <si>
    <t>APdia1</t>
  </si>
  <si>
    <t>APmean1</t>
  </si>
  <si>
    <t>HR1</t>
  </si>
  <si>
    <t>PCCO1</t>
  </si>
  <si>
    <t>PCCI1</t>
  </si>
  <si>
    <t>SV1</t>
  </si>
  <si>
    <t>SVI1</t>
  </si>
  <si>
    <t>SVmin1</t>
  </si>
  <si>
    <t>SVmax1</t>
  </si>
  <si>
    <t>CVP1</t>
  </si>
  <si>
    <t>SVR1</t>
  </si>
  <si>
    <t>SVRI1</t>
  </si>
  <si>
    <t>dPmx1</t>
  </si>
  <si>
    <t>TBlood1</t>
  </si>
  <si>
    <t>CO1</t>
  </si>
  <si>
    <t>GEDV1</t>
  </si>
  <si>
    <t>ITBV1</t>
  </si>
  <si>
    <t>EVLW1</t>
  </si>
  <si>
    <t>CI1</t>
  </si>
  <si>
    <t>CFI1</t>
  </si>
  <si>
    <t>GEF1</t>
  </si>
  <si>
    <t>GEDI1</t>
  </si>
  <si>
    <t>ITBI1</t>
  </si>
  <si>
    <t>ELWI1</t>
  </si>
  <si>
    <t>PVPI1</t>
  </si>
  <si>
    <t>InjVol1</t>
  </si>
  <si>
    <t>TI1</t>
  </si>
  <si>
    <t>MTt1</t>
  </si>
  <si>
    <t>DST1</t>
  </si>
  <si>
    <t>dia PI Mean1</t>
  </si>
  <si>
    <t>dia PI Median1</t>
  </si>
  <si>
    <t>PI1</t>
  </si>
  <si>
    <t>Autoregulationsindex1</t>
  </si>
  <si>
    <t>Probe1</t>
  </si>
  <si>
    <t>Flowdia1</t>
  </si>
  <si>
    <t>A1</t>
  </si>
  <si>
    <t>B1</t>
  </si>
  <si>
    <t>R1</t>
  </si>
  <si>
    <t>R²1</t>
  </si>
  <si>
    <t>ZFP1</t>
  </si>
  <si>
    <t>DDT1</t>
  </si>
  <si>
    <t>HF1</t>
  </si>
  <si>
    <t>CSP1</t>
  </si>
  <si>
    <t>ZFP/CSP1</t>
  </si>
  <si>
    <t>Paorta1</t>
  </si>
  <si>
    <t>LVEDP1</t>
  </si>
  <si>
    <t>ZFP/LVEDP1</t>
  </si>
  <si>
    <t>LVPdiast1</t>
  </si>
  <si>
    <t>Datapairs1</t>
  </si>
  <si>
    <t>Data per beat1</t>
  </si>
  <si>
    <t>Beats1</t>
  </si>
  <si>
    <t>Diastole1</t>
  </si>
  <si>
    <t>O2S_VEN2</t>
  </si>
  <si>
    <t>PO2_VEN2</t>
  </si>
  <si>
    <t>PCO2VEN2</t>
  </si>
  <si>
    <t>BE_VEN2</t>
  </si>
  <si>
    <t>SBIC_V2</t>
  </si>
  <si>
    <t>O2S_A_2</t>
  </si>
  <si>
    <t>PATCODE</t>
  </si>
  <si>
    <t>MP I</t>
  </si>
  <si>
    <t>Mittelwert</t>
  </si>
  <si>
    <t>Median</t>
  </si>
  <si>
    <t>Minimum</t>
  </si>
  <si>
    <t>Maximum</t>
  </si>
  <si>
    <t>Stabw.</t>
  </si>
  <si>
    <t>Anzahl</t>
  </si>
  <si>
    <t>DATUM</t>
  </si>
  <si>
    <t>PH_VEN_1</t>
  </si>
  <si>
    <t>Iso</t>
  </si>
  <si>
    <t>TIVA</t>
  </si>
  <si>
    <t>1. (9)</t>
  </si>
  <si>
    <t>2.(13)</t>
  </si>
  <si>
    <t>3.(18)</t>
  </si>
  <si>
    <t>4.(22)</t>
  </si>
  <si>
    <t>5.(23)</t>
  </si>
  <si>
    <t>6.(26)</t>
  </si>
  <si>
    <t>9.(31)</t>
  </si>
  <si>
    <t>10.(33)</t>
  </si>
  <si>
    <t>11.(36)</t>
  </si>
  <si>
    <t>12. (37)</t>
  </si>
  <si>
    <t>TIVA Kontrolle</t>
  </si>
  <si>
    <t>GEDV2</t>
  </si>
  <si>
    <t>ITBV2</t>
  </si>
  <si>
    <t>EVLW2</t>
  </si>
  <si>
    <t>CI2</t>
  </si>
  <si>
    <t>CFI2</t>
  </si>
  <si>
    <t>GEF2</t>
  </si>
  <si>
    <t>GEDI2</t>
  </si>
  <si>
    <t>ITBI2</t>
  </si>
  <si>
    <t>ELWI2</t>
  </si>
  <si>
    <t>PVPI2</t>
  </si>
  <si>
    <t>InjVol2</t>
  </si>
  <si>
    <t>TI2</t>
  </si>
  <si>
    <t>MTt2</t>
  </si>
  <si>
    <t>DST2</t>
  </si>
  <si>
    <t>dia PI Mean2</t>
  </si>
  <si>
    <t>dia PI Median2</t>
  </si>
  <si>
    <t>PI2</t>
  </si>
  <si>
    <t>Autoregulationsindex2</t>
  </si>
  <si>
    <t>Probe2</t>
  </si>
  <si>
    <t>Flowdia2</t>
  </si>
  <si>
    <t>A2</t>
  </si>
  <si>
    <t>B2</t>
  </si>
  <si>
    <t>R2</t>
  </si>
  <si>
    <t>R²2</t>
  </si>
  <si>
    <t>ZFP2</t>
  </si>
  <si>
    <t>DDT2</t>
  </si>
  <si>
    <t>HF2</t>
  </si>
  <si>
    <t>CSP2</t>
  </si>
  <si>
    <t>ZFP/CSP2</t>
  </si>
  <si>
    <t>Paorta2</t>
  </si>
  <si>
    <t>LVEDP2</t>
  </si>
  <si>
    <t>ZFP/LVEDP2</t>
  </si>
  <si>
    <t>LVPdiast2</t>
  </si>
  <si>
    <t>Datapairs2</t>
  </si>
  <si>
    <t>Data per beat2</t>
  </si>
  <si>
    <t>Beats2</t>
  </si>
  <si>
    <t>Diastole2</t>
  </si>
  <si>
    <t>Gruppe</t>
  </si>
  <si>
    <t>ALTER</t>
  </si>
  <si>
    <t>GEWICHT</t>
  </si>
  <si>
    <t>GROESSE</t>
  </si>
  <si>
    <t>KOF</t>
  </si>
  <si>
    <t>MLE [%]</t>
  </si>
  <si>
    <t>MLE 2 [%]</t>
  </si>
  <si>
    <t>CVR aus LVEDP</t>
  </si>
  <si>
    <t>CVR aus CSP</t>
  </si>
  <si>
    <t>CVR aus ZFP</t>
  </si>
  <si>
    <t>1/B</t>
  </si>
  <si>
    <t>DDT</t>
  </si>
  <si>
    <t>HT_2  [%]</t>
  </si>
  <si>
    <t>CAO2_A_2</t>
  </si>
  <si>
    <t>CAO2_V_2</t>
  </si>
  <si>
    <t>NA_2</t>
  </si>
  <si>
    <t>ADR_2</t>
  </si>
  <si>
    <t>Endothelin_A_2</t>
  </si>
  <si>
    <t>Endothelin_V_2</t>
  </si>
  <si>
    <t>Vol_ANAES_A_2</t>
  </si>
  <si>
    <t>Vol_ANAES_V_2</t>
  </si>
  <si>
    <t>APsys</t>
  </si>
  <si>
    <t>APdia</t>
  </si>
  <si>
    <t>APmean</t>
  </si>
  <si>
    <t>HR</t>
  </si>
  <si>
    <t>PCCO</t>
  </si>
  <si>
    <t>PCCI</t>
  </si>
  <si>
    <t>SV</t>
  </si>
  <si>
    <t>SVI</t>
  </si>
  <si>
    <t>SVmin</t>
  </si>
  <si>
    <t>SVmax</t>
  </si>
  <si>
    <t>SVV%</t>
  </si>
  <si>
    <t>PPV%</t>
  </si>
  <si>
    <t>CVP</t>
  </si>
  <si>
    <t>SVR</t>
  </si>
  <si>
    <t>SVRI</t>
  </si>
  <si>
    <t>dPmx</t>
  </si>
  <si>
    <t>TBlood</t>
  </si>
  <si>
    <t>CO</t>
  </si>
  <si>
    <t>GEDV</t>
  </si>
  <si>
    <t>ITBV</t>
  </si>
  <si>
    <t>EVLW</t>
  </si>
  <si>
    <t>CI</t>
  </si>
  <si>
    <t>CFI</t>
  </si>
  <si>
    <t>GEF</t>
  </si>
  <si>
    <t>GEDI</t>
  </si>
  <si>
    <t>ITBI</t>
  </si>
  <si>
    <t>ELWI</t>
  </si>
  <si>
    <t>PVPI</t>
  </si>
  <si>
    <t>InjVol</t>
  </si>
  <si>
    <t>TI</t>
  </si>
  <si>
    <t>MTt</t>
  </si>
  <si>
    <t>DST</t>
  </si>
  <si>
    <t>NAT_1 [mmol/l]</t>
  </si>
  <si>
    <t>K_1 [mmol/l]</t>
  </si>
  <si>
    <t>NAT_2 [mmol/l]</t>
  </si>
  <si>
    <t>K_2 [mmol/l]</t>
  </si>
  <si>
    <t>LAC_A_1 [mmol/l]</t>
  </si>
  <si>
    <t>LAC_V_1 [mmol/l]</t>
  </si>
  <si>
    <t>LAC_A_2 [mmol/l]</t>
  </si>
  <si>
    <t>LAC_V_2 [mmol/l]</t>
  </si>
  <si>
    <t>GLU_A_1 [mg/dl]</t>
  </si>
  <si>
    <t>GLU_V_1 [mg/dl]</t>
  </si>
  <si>
    <t>GLU_A_2 [mg/dl]</t>
  </si>
  <si>
    <t>GLU_V_2 [mg/dl]</t>
  </si>
  <si>
    <t>PEEP [mmHg]</t>
  </si>
  <si>
    <t>PI</t>
  </si>
  <si>
    <t>Autoregulationsindex</t>
  </si>
  <si>
    <t>Probe</t>
  </si>
  <si>
    <t>Flowdia</t>
  </si>
  <si>
    <t>A</t>
  </si>
  <si>
    <t>B</t>
  </si>
  <si>
    <t>R</t>
  </si>
  <si>
    <t>R²</t>
  </si>
  <si>
    <t>ZFP</t>
  </si>
  <si>
    <t>Kardioplegietyp</t>
  </si>
  <si>
    <t>HF</t>
  </si>
  <si>
    <t>CSP</t>
  </si>
  <si>
    <t>ZFP/CSP</t>
  </si>
  <si>
    <t>Paorta</t>
  </si>
  <si>
    <t>LVEDP</t>
  </si>
  <si>
    <t>ZFP/LVEDP</t>
  </si>
  <si>
    <t>LVPdiast</t>
  </si>
  <si>
    <t>Datapairs</t>
  </si>
  <si>
    <t>Data per beat</t>
  </si>
  <si>
    <t>Beats</t>
  </si>
  <si>
    <t xml:space="preserve">Pmax  [mmHg] </t>
  </si>
  <si>
    <t>Pmean [mmHg]</t>
  </si>
  <si>
    <t>PEEP  [mmHg]</t>
  </si>
  <si>
    <t>?</t>
  </si>
  <si>
    <t>12. (30)</t>
  </si>
  <si>
    <t>13. (32)</t>
  </si>
  <si>
    <t>14. (34)</t>
  </si>
  <si>
    <t>Überprüfung</t>
  </si>
  <si>
    <r>
      <t>Vol_ANAES_A_2 (</t>
    </r>
    <r>
      <rPr>
        <b/>
        <sz val="10"/>
        <rFont val="Symbol"/>
        <family val="1"/>
      </rPr>
      <t>m</t>
    </r>
    <r>
      <rPr>
        <b/>
        <sz val="10"/>
        <rFont val="Tahoma"/>
        <family val="2"/>
      </rPr>
      <t>l/100ml)</t>
    </r>
  </si>
  <si>
    <r>
      <t>Vol_ANAES_V_2 (</t>
    </r>
    <r>
      <rPr>
        <b/>
        <sz val="10"/>
        <rFont val="Symbol"/>
        <family val="1"/>
      </rPr>
      <t>m</t>
    </r>
    <r>
      <rPr>
        <b/>
        <sz val="10"/>
        <rFont val="Tahoma"/>
        <family val="2"/>
      </rPr>
      <t>l/100ml)</t>
    </r>
  </si>
  <si>
    <t>15. (35)</t>
  </si>
  <si>
    <t>NA_A2 (pg/ml)</t>
  </si>
  <si>
    <t>NA_V2 (pg/ml)</t>
  </si>
  <si>
    <t>ADR_A2 (pg/ml)</t>
  </si>
  <si>
    <t>ADR_V2 (pg/ml)</t>
  </si>
  <si>
    <t>NA_A1 (pg/ml)</t>
  </si>
  <si>
    <t>NA_V1 (pg/ml)</t>
  </si>
  <si>
    <t>ADR_A1 (pg/ml)</t>
  </si>
  <si>
    <t>ADR_V1 (pg/ml)</t>
  </si>
  <si>
    <t>KHK</t>
  </si>
  <si>
    <t>OP-Dauer</t>
  </si>
  <si>
    <t>PerfZeit</t>
  </si>
  <si>
    <t>Ischämiezeit</t>
  </si>
  <si>
    <t>RePerfZeit</t>
  </si>
  <si>
    <t>Blutkardioplegie</t>
  </si>
  <si>
    <t>antegrad</t>
  </si>
  <si>
    <t>retrograd</t>
  </si>
  <si>
    <t>Gschlecht</t>
  </si>
  <si>
    <t>Geschlecht</t>
  </si>
  <si>
    <t>m</t>
  </si>
  <si>
    <t>f</t>
  </si>
  <si>
    <t>No. Of Grafts</t>
  </si>
  <si>
    <t>ja</t>
  </si>
  <si>
    <t>nein</t>
  </si>
  <si>
    <t>MP II</t>
  </si>
  <si>
    <t>O2S_VEN1</t>
  </si>
  <si>
    <t>SVV%1</t>
  </si>
  <si>
    <t>PPV%1</t>
  </si>
  <si>
    <t>1/B1</t>
  </si>
  <si>
    <t>CVR aus ZFP1</t>
  </si>
  <si>
    <t>Kardioplegietyp1</t>
  </si>
  <si>
    <t>CVR aus CSP1</t>
  </si>
  <si>
    <t>CVR aus LVEDP1</t>
  </si>
  <si>
    <t>Pmax  [mmHg]1</t>
  </si>
  <si>
    <t>Pmean  [mmHg]1</t>
  </si>
  <si>
    <t>PEEP [mmHg]1</t>
  </si>
  <si>
    <t>AMV  [l/min]1</t>
  </si>
  <si>
    <t>AF  [1/min]1</t>
  </si>
  <si>
    <t>Pmax [mmHg]2</t>
  </si>
  <si>
    <t>Pmean  [mmHg]2</t>
  </si>
  <si>
    <t>PEEP [mmHg]2</t>
  </si>
  <si>
    <t>AMV  [l/min]2</t>
  </si>
  <si>
    <t>AF  [1/min]2</t>
  </si>
  <si>
    <t>SVV%2</t>
  </si>
  <si>
    <t>PPV%2</t>
  </si>
  <si>
    <t>1/B2</t>
  </si>
  <si>
    <t>CVR aus ZFP2</t>
  </si>
  <si>
    <t>Kardioplegietyp2</t>
  </si>
  <si>
    <t>CVR aus CSP2</t>
  </si>
  <si>
    <t>CVR aus LVEDP2</t>
  </si>
  <si>
    <t>H_VEN_1</t>
  </si>
  <si>
    <t>PH_ART_1</t>
  </si>
  <si>
    <t>H_ART_1</t>
  </si>
  <si>
    <t>CAO2_A_1</t>
  </si>
  <si>
    <t>CAO2_V_1</t>
  </si>
  <si>
    <t>PCO2_A_kPa_1</t>
  </si>
  <si>
    <t>PCO2VEN_kPa1</t>
  </si>
  <si>
    <t>PO2_A_kPa1</t>
  </si>
  <si>
    <t>Endothelin_A_1</t>
  </si>
  <si>
    <t>Endothelin_V_1</t>
  </si>
  <si>
    <t>Vol_A_Insp</t>
  </si>
  <si>
    <t>Vol_A_Exsp</t>
  </si>
  <si>
    <t>Intervention</t>
  </si>
  <si>
    <t>No. Messreihe</t>
  </si>
  <si>
    <t>Isofluran</t>
  </si>
  <si>
    <t>ALTER  [a]</t>
  </si>
  <si>
    <t>GEWICHT  [kg]</t>
  </si>
  <si>
    <t>GROESSE  [cm]</t>
  </si>
  <si>
    <t>KOF  [m²]</t>
  </si>
  <si>
    <t>O2S_VEN1  [%]</t>
  </si>
  <si>
    <t>PO2_VEN1  [mmHg]</t>
  </si>
  <si>
    <t>PCO2VEN1  [mmHg]</t>
  </si>
  <si>
    <t>BE_VEN1  [mmol/l]</t>
  </si>
  <si>
    <t>SBIC_V1  [mmol/l]</t>
  </si>
  <si>
    <t>O2S_A_1  [%]</t>
  </si>
  <si>
    <t>PCO2_A1  [mmHg]</t>
  </si>
  <si>
    <t>PO2_A1  [mmHg]</t>
  </si>
  <si>
    <t>BE_A1  [mmol/l]</t>
  </si>
  <si>
    <t>SBIC_A1  [mmol/l]</t>
  </si>
  <si>
    <t>HB_1  [g/dl]</t>
  </si>
  <si>
    <t>HT_1  [%]</t>
  </si>
  <si>
    <t>AMV  [l/min]</t>
  </si>
  <si>
    <t>AF  [1/min]</t>
  </si>
  <si>
    <t>O2S_VEN2  [%]</t>
  </si>
  <si>
    <t>PO2_VEN2  [mmHg]</t>
  </si>
  <si>
    <t>PCO2_A2  [mmHg]</t>
  </si>
  <si>
    <t>PCO2_A_kPa_2</t>
  </si>
  <si>
    <t>PH_ART_2</t>
  </si>
  <si>
    <t>H_ART_2</t>
  </si>
  <si>
    <t>BE_A2  [mmol/l]</t>
  </si>
  <si>
    <t>SBIC_A2  [mmol/l]</t>
  </si>
  <si>
    <t>HB_2  [g/dl]</t>
  </si>
  <si>
    <t>BE_A2</t>
  </si>
  <si>
    <t>SBIC_A2</t>
  </si>
  <si>
    <t>NAT_2</t>
  </si>
  <si>
    <t>K_2</t>
  </si>
  <si>
    <t>HB_2</t>
  </si>
  <si>
    <t>HT_2</t>
  </si>
  <si>
    <t>LAC_A_2</t>
  </si>
  <si>
    <t>LAC_V_2</t>
  </si>
  <si>
    <t>GLU_A_2</t>
  </si>
  <si>
    <t>GLU_V_2</t>
  </si>
  <si>
    <t>CO2</t>
  </si>
  <si>
    <t>No Isofulrane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</si>
</sst>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.000E+00"/>
    <numFmt numFmtId="168" formatCode="h:mm;@"/>
  </numFmts>
  <fonts count="18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8"/>
      <color indexed="81"/>
      <name val="Tahoma"/>
    </font>
    <font>
      <b/>
      <sz val="8"/>
      <color indexed="81"/>
      <name val="Tahoma"/>
    </font>
    <font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MS Sans Serif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MS Sans Serif"/>
    </font>
    <font>
      <b/>
      <sz val="8"/>
      <name val="Tahoma"/>
      <family val="2"/>
    </font>
    <font>
      <b/>
      <sz val="10"/>
      <name val="Symbol"/>
      <family val="1"/>
    </font>
    <font>
      <sz val="8"/>
      <name val="MS Sans Serif"/>
    </font>
    <font>
      <sz val="10"/>
      <color indexed="9"/>
      <name val="MS Sans Serif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medium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medium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medium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165" fontId="5" fillId="0" borderId="0" xfId="0" applyNumberFormat="1" applyFont="1" applyFill="1"/>
    <xf numFmtId="0" fontId="5" fillId="0" borderId="0" xfId="0" applyNumberFormat="1" applyFont="1" applyFill="1"/>
    <xf numFmtId="165" fontId="6" fillId="0" borderId="0" xfId="0" applyNumberFormat="1" applyFont="1" applyFill="1"/>
    <xf numFmtId="0" fontId="6" fillId="0" borderId="0" xfId="0" applyNumberFormat="1" applyFont="1" applyFill="1"/>
    <xf numFmtId="0" fontId="7" fillId="0" borderId="0" xfId="0" applyFont="1" applyFill="1"/>
    <xf numFmtId="165" fontId="9" fillId="0" borderId="9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165" fontId="10" fillId="0" borderId="4" xfId="0" quotePrefix="1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5" fontId="9" fillId="0" borderId="9" xfId="0" quotePrefix="1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165" fontId="11" fillId="0" borderId="2" xfId="0" applyNumberFormat="1" applyFont="1" applyFill="1" applyBorder="1"/>
    <xf numFmtId="0" fontId="11" fillId="0" borderId="2" xfId="0" applyNumberFormat="1" applyFont="1" applyFill="1" applyBorder="1"/>
    <xf numFmtId="165" fontId="11" fillId="0" borderId="22" xfId="0" applyNumberFormat="1" applyFont="1" applyFill="1" applyBorder="1"/>
    <xf numFmtId="1" fontId="11" fillId="0" borderId="2" xfId="0" applyNumberFormat="1" applyFont="1" applyFill="1" applyBorder="1"/>
    <xf numFmtId="1" fontId="11" fillId="0" borderId="7" xfId="0" applyNumberFormat="1" applyFont="1" applyFill="1" applyBorder="1"/>
    <xf numFmtId="1" fontId="8" fillId="0" borderId="45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2" fontId="8" fillId="0" borderId="51" xfId="0" applyNumberFormat="1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/>
    </xf>
    <xf numFmtId="2" fontId="8" fillId="0" borderId="58" xfId="0" applyNumberFormat="1" applyFont="1" applyFill="1" applyBorder="1" applyAlignment="1">
      <alignment horizontal="center"/>
    </xf>
    <xf numFmtId="2" fontId="8" fillId="0" borderId="56" xfId="0" applyNumberFormat="1" applyFont="1" applyFill="1" applyBorder="1" applyAlignment="1">
      <alignment horizontal="center"/>
    </xf>
    <xf numFmtId="1" fontId="10" fillId="0" borderId="2" xfId="0" applyNumberFormat="1" applyFont="1" applyFill="1" applyBorder="1"/>
    <xf numFmtId="165" fontId="8" fillId="0" borderId="51" xfId="0" applyNumberFormat="1" applyFont="1" applyFill="1" applyBorder="1" applyAlignment="1">
      <alignment horizontal="center"/>
    </xf>
    <xf numFmtId="164" fontId="8" fillId="0" borderId="86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164" fontId="5" fillId="0" borderId="0" xfId="0" applyNumberFormat="1" applyFont="1" applyFill="1"/>
    <xf numFmtId="1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/>
    <xf numFmtId="1" fontId="10" fillId="0" borderId="7" xfId="0" applyNumberFormat="1" applyFont="1" applyFill="1" applyBorder="1"/>
    <xf numFmtId="165" fontId="8" fillId="0" borderId="58" xfId="0" applyNumberFormat="1" applyFont="1" applyFill="1" applyBorder="1" applyAlignment="1">
      <alignment horizontal="center"/>
    </xf>
    <xf numFmtId="1" fontId="10" fillId="0" borderId="17" xfId="0" applyNumberFormat="1" applyFont="1" applyFill="1" applyBorder="1"/>
    <xf numFmtId="1" fontId="8" fillId="0" borderId="51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64" fontId="8" fillId="0" borderId="51" xfId="0" applyNumberFormat="1" applyFont="1" applyFill="1" applyBorder="1" applyAlignment="1">
      <alignment horizontal="center"/>
    </xf>
    <xf numFmtId="165" fontId="11" fillId="0" borderId="32" xfId="0" applyNumberFormat="1" applyFont="1" applyFill="1" applyBorder="1"/>
    <xf numFmtId="165" fontId="10" fillId="0" borderId="22" xfId="0" applyNumberFormat="1" applyFont="1" applyFill="1" applyBorder="1"/>
    <xf numFmtId="165" fontId="8" fillId="0" borderId="24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165" fontId="10" fillId="0" borderId="2" xfId="0" applyNumberFormat="1" applyFont="1" applyFill="1" applyBorder="1"/>
    <xf numFmtId="165" fontId="8" fillId="0" borderId="3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10" fillId="0" borderId="32" xfId="0" applyNumberFormat="1" applyFont="1" applyFill="1" applyBorder="1"/>
    <xf numFmtId="165" fontId="8" fillId="0" borderId="33" xfId="0" applyNumberFormat="1" applyFont="1" applyFill="1" applyBorder="1" applyAlignment="1">
      <alignment horizontal="center"/>
    </xf>
    <xf numFmtId="165" fontId="8" fillId="0" borderId="34" xfId="0" applyNumberFormat="1" applyFont="1" applyFill="1" applyBorder="1" applyAlignment="1">
      <alignment horizontal="center"/>
    </xf>
    <xf numFmtId="1" fontId="8" fillId="0" borderId="24" xfId="0" applyNumberFormat="1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165" fontId="8" fillId="0" borderId="50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1" fontId="10" fillId="0" borderId="32" xfId="0" applyNumberFormat="1" applyFont="1" applyFill="1" applyBorder="1"/>
    <xf numFmtId="2" fontId="10" fillId="0" borderId="6" xfId="0" applyNumberFormat="1" applyFont="1" applyFill="1" applyBorder="1" applyAlignment="1">
      <alignment horizontal="left"/>
    </xf>
    <xf numFmtId="165" fontId="5" fillId="0" borderId="59" xfId="0" applyNumberFormat="1" applyFont="1" applyFill="1" applyBorder="1"/>
    <xf numFmtId="165" fontId="5" fillId="0" borderId="0" xfId="0" applyNumberFormat="1" applyFont="1" applyFill="1" applyBorder="1"/>
    <xf numFmtId="165" fontId="10" fillId="0" borderId="7" xfId="0" applyNumberFormat="1" applyFont="1" applyFill="1" applyBorder="1"/>
    <xf numFmtId="165" fontId="10" fillId="0" borderId="17" xfId="0" applyNumberFormat="1" applyFont="1" applyFill="1" applyBorder="1"/>
    <xf numFmtId="165" fontId="8" fillId="0" borderId="18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horizontal="center"/>
    </xf>
    <xf numFmtId="165" fontId="5" fillId="0" borderId="29" xfId="0" applyNumberFormat="1" applyFont="1" applyFill="1" applyBorder="1"/>
    <xf numFmtId="1" fontId="8" fillId="0" borderId="19" xfId="0" applyNumberFormat="1" applyFont="1" applyFill="1" applyBorder="1" applyAlignment="1">
      <alignment horizontal="center"/>
    </xf>
    <xf numFmtId="165" fontId="8" fillId="0" borderId="49" xfId="0" applyNumberFormat="1" applyFont="1" applyBorder="1" applyAlignment="1">
      <alignment horizontal="center"/>
    </xf>
    <xf numFmtId="164" fontId="8" fillId="0" borderId="43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164" fontId="8" fillId="0" borderId="49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center"/>
    </xf>
    <xf numFmtId="164" fontId="8" fillId="0" borderId="56" xfId="0" applyNumberFormat="1" applyFont="1" applyFill="1" applyBorder="1" applyAlignment="1">
      <alignment horizontal="center"/>
    </xf>
    <xf numFmtId="165" fontId="9" fillId="0" borderId="45" xfId="0" applyNumberFormat="1" applyFont="1" applyFill="1" applyBorder="1" applyAlignment="1">
      <alignment horizontal="center"/>
    </xf>
    <xf numFmtId="164" fontId="8" fillId="0" borderId="58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164" fontId="8" fillId="0" borderId="83" xfId="0" applyNumberFormat="1" applyFont="1" applyFill="1" applyBorder="1" applyAlignment="1">
      <alignment horizontal="center"/>
    </xf>
    <xf numFmtId="164" fontId="8" fillId="0" borderId="85" xfId="0" applyNumberFormat="1" applyFont="1" applyFill="1" applyBorder="1" applyAlignment="1">
      <alignment horizontal="center"/>
    </xf>
    <xf numFmtId="164" fontId="8" fillId="0" borderId="44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2" fontId="8" fillId="0" borderId="50" xfId="0" applyNumberFormat="1" applyFont="1" applyFill="1" applyBorder="1" applyAlignment="1">
      <alignment horizontal="center"/>
    </xf>
    <xf numFmtId="2" fontId="8" fillId="0" borderId="57" xfId="0" applyNumberFormat="1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164" fontId="8" fillId="0" borderId="57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164" fontId="8" fillId="0" borderId="84" xfId="0" applyNumberFormat="1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0" fillId="0" borderId="0" xfId="0" applyFill="1"/>
    <xf numFmtId="164" fontId="8" fillId="0" borderId="97" xfId="0" applyNumberFormat="1" applyFont="1" applyFill="1" applyBorder="1" applyAlignment="1">
      <alignment horizontal="center"/>
    </xf>
    <xf numFmtId="0" fontId="0" fillId="0" borderId="39" xfId="0" applyFill="1" applyBorder="1"/>
    <xf numFmtId="0" fontId="0" fillId="0" borderId="59" xfId="0" applyFill="1" applyBorder="1"/>
    <xf numFmtId="0" fontId="12" fillId="0" borderId="0" xfId="0" applyFont="1" applyFill="1"/>
    <xf numFmtId="0" fontId="8" fillId="0" borderId="49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4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left"/>
    </xf>
    <xf numFmtId="164" fontId="8" fillId="0" borderId="96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left"/>
    </xf>
    <xf numFmtId="164" fontId="8" fillId="0" borderId="55" xfId="0" applyNumberFormat="1" applyFont="1" applyFill="1" applyBorder="1" applyAlignment="1">
      <alignment horizontal="center"/>
    </xf>
    <xf numFmtId="2" fontId="5" fillId="0" borderId="38" xfId="0" applyNumberFormat="1" applyFont="1" applyFill="1" applyBorder="1"/>
    <xf numFmtId="164" fontId="5" fillId="0" borderId="38" xfId="0" applyNumberFormat="1" applyFont="1" applyFill="1" applyBorder="1"/>
    <xf numFmtId="1" fontId="5" fillId="0" borderId="38" xfId="0" applyNumberFormat="1" applyFont="1" applyFill="1" applyBorder="1"/>
    <xf numFmtId="165" fontId="5" fillId="0" borderId="38" xfId="0" applyNumberFormat="1" applyFont="1" applyFill="1" applyBorder="1"/>
    <xf numFmtId="166" fontId="5" fillId="0" borderId="38" xfId="0" applyNumberFormat="1" applyFont="1" applyFill="1" applyBorder="1"/>
    <xf numFmtId="0" fontId="5" fillId="0" borderId="38" xfId="0" applyFont="1" applyFill="1" applyBorder="1"/>
    <xf numFmtId="1" fontId="10" fillId="0" borderId="22" xfId="0" applyNumberFormat="1" applyFont="1" applyFill="1" applyBorder="1"/>
    <xf numFmtId="0" fontId="9" fillId="0" borderId="51" xfId="0" applyNumberFormat="1" applyFont="1" applyFill="1" applyBorder="1" applyAlignment="1">
      <alignment horizontal="center"/>
    </xf>
    <xf numFmtId="0" fontId="0" fillId="0" borderId="38" xfId="0" applyFill="1" applyBorder="1"/>
    <xf numFmtId="0" fontId="12" fillId="0" borderId="0" xfId="0" applyFont="1" applyFill="1" applyBorder="1"/>
    <xf numFmtId="2" fontId="10" fillId="0" borderId="21" xfId="0" applyNumberFormat="1" applyFont="1" applyFill="1" applyBorder="1" applyAlignment="1">
      <alignment horizontal="left"/>
    </xf>
    <xf numFmtId="0" fontId="12" fillId="0" borderId="29" xfId="0" applyFont="1" applyFill="1" applyBorder="1"/>
    <xf numFmtId="1" fontId="10" fillId="0" borderId="39" xfId="0" applyNumberFormat="1" applyFont="1" applyFill="1" applyBorder="1"/>
    <xf numFmtId="1" fontId="10" fillId="0" borderId="61" xfId="0" applyNumberFormat="1" applyFont="1" applyFill="1" applyBorder="1"/>
    <xf numFmtId="164" fontId="8" fillId="0" borderId="33" xfId="0" applyNumberFormat="1" applyFont="1" applyFill="1" applyBorder="1" applyAlignment="1">
      <alignment horizontal="center"/>
    </xf>
    <xf numFmtId="165" fontId="8" fillId="0" borderId="60" xfId="0" applyNumberFormat="1" applyFont="1" applyFill="1" applyBorder="1"/>
    <xf numFmtId="165" fontId="8" fillId="0" borderId="59" xfId="0" applyNumberFormat="1" applyFont="1" applyFill="1" applyBorder="1"/>
    <xf numFmtId="164" fontId="8" fillId="0" borderId="23" xfId="0" applyNumberFormat="1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165" fontId="8" fillId="0" borderId="50" xfId="0" applyNumberFormat="1" applyFont="1" applyBorder="1" applyAlignment="1">
      <alignment horizontal="center"/>
    </xf>
    <xf numFmtId="165" fontId="9" fillId="0" borderId="51" xfId="0" applyNumberFormat="1" applyFont="1" applyFill="1" applyBorder="1" applyAlignment="1">
      <alignment horizontal="center"/>
    </xf>
    <xf numFmtId="165" fontId="8" fillId="0" borderId="84" xfId="0" applyNumberFormat="1" applyFont="1" applyFill="1" applyBorder="1" applyAlignment="1">
      <alignment horizontal="center"/>
    </xf>
    <xf numFmtId="165" fontId="8" fillId="0" borderId="80" xfId="0" applyNumberFormat="1" applyFont="1" applyFill="1" applyBorder="1" applyAlignment="1">
      <alignment horizontal="center"/>
    </xf>
    <xf numFmtId="165" fontId="8" fillId="0" borderId="87" xfId="0" applyNumberFormat="1" applyFont="1" applyFill="1" applyBorder="1" applyAlignment="1">
      <alignment horizontal="center"/>
    </xf>
    <xf numFmtId="1" fontId="8" fillId="0" borderId="80" xfId="0" applyNumberFormat="1" applyFont="1" applyFill="1" applyBorder="1" applyAlignment="1">
      <alignment horizontal="center"/>
    </xf>
    <xf numFmtId="164" fontId="8" fillId="0" borderId="80" xfId="0" applyNumberFormat="1" applyFont="1" applyFill="1" applyBorder="1" applyAlignment="1">
      <alignment horizontal="center"/>
    </xf>
    <xf numFmtId="164" fontId="8" fillId="0" borderId="88" xfId="0" applyNumberFormat="1" applyFont="1" applyFill="1" applyBorder="1" applyAlignment="1">
      <alignment horizontal="center"/>
    </xf>
    <xf numFmtId="165" fontId="9" fillId="0" borderId="80" xfId="0" applyNumberFormat="1" applyFont="1" applyFill="1" applyBorder="1" applyAlignment="1">
      <alignment horizontal="center"/>
    </xf>
    <xf numFmtId="0" fontId="9" fillId="0" borderId="80" xfId="0" applyNumberFormat="1" applyFont="1" applyFill="1" applyBorder="1" applyAlignment="1">
      <alignment horizontal="center"/>
    </xf>
    <xf numFmtId="164" fontId="8" fillId="0" borderId="87" xfId="0" applyNumberFormat="1" applyFont="1" applyFill="1" applyBorder="1" applyAlignment="1">
      <alignment horizontal="center"/>
    </xf>
    <xf numFmtId="1" fontId="8" fillId="0" borderId="88" xfId="0" applyNumberFormat="1" applyFont="1" applyFill="1" applyBorder="1" applyAlignment="1">
      <alignment horizontal="center"/>
    </xf>
    <xf numFmtId="2" fontId="8" fillId="0" borderId="80" xfId="0" applyNumberFormat="1" applyFont="1" applyFill="1" applyBorder="1" applyAlignment="1">
      <alignment horizontal="center"/>
    </xf>
    <xf numFmtId="2" fontId="8" fillId="0" borderId="87" xfId="0" applyNumberFormat="1" applyFont="1" applyFill="1" applyBorder="1" applyAlignment="1">
      <alignment horizontal="center"/>
    </xf>
    <xf numFmtId="165" fontId="9" fillId="0" borderId="88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left"/>
    </xf>
    <xf numFmtId="1" fontId="10" fillId="0" borderId="92" xfId="0" applyNumberFormat="1" applyFont="1" applyFill="1" applyBorder="1"/>
    <xf numFmtId="2" fontId="8" fillId="0" borderId="29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/>
    </xf>
    <xf numFmtId="2" fontId="8" fillId="0" borderId="59" xfId="0" applyNumberFormat="1" applyFont="1" applyFill="1" applyBorder="1" applyAlignment="1">
      <alignment horizontal="center"/>
    </xf>
    <xf numFmtId="2" fontId="8" fillId="0" borderId="62" xfId="0" applyNumberFormat="1" applyFont="1" applyFill="1" applyBorder="1" applyAlignment="1">
      <alignment horizontal="center"/>
    </xf>
    <xf numFmtId="2" fontId="8" fillId="0" borderId="60" xfId="0" applyNumberFormat="1" applyFont="1" applyFill="1" applyBorder="1" applyAlignment="1">
      <alignment horizontal="center"/>
    </xf>
    <xf numFmtId="2" fontId="8" fillId="0" borderId="63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91" xfId="0" applyNumberFormat="1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1" fontId="10" fillId="0" borderId="6" xfId="0" applyNumberFormat="1" applyFont="1" applyFill="1" applyBorder="1"/>
    <xf numFmtId="1" fontId="10" fillId="0" borderId="11" xfId="0" applyNumberFormat="1" applyFont="1" applyFill="1" applyBorder="1"/>
    <xf numFmtId="1" fontId="8" fillId="0" borderId="36" xfId="0" applyNumberFormat="1" applyFont="1" applyFill="1" applyBorder="1"/>
    <xf numFmtId="1" fontId="10" fillId="0" borderId="21" xfId="0" applyNumberFormat="1" applyFont="1" applyFill="1" applyBorder="1"/>
    <xf numFmtId="165" fontId="10" fillId="0" borderId="26" xfId="0" applyNumberFormat="1" applyFont="1" applyFill="1" applyBorder="1"/>
    <xf numFmtId="165" fontId="10" fillId="0" borderId="6" xfId="0" applyNumberFormat="1" applyFont="1" applyFill="1" applyBorder="1"/>
    <xf numFmtId="165" fontId="11" fillId="0" borderId="6" xfId="0" applyNumberFormat="1" applyFont="1" applyFill="1" applyBorder="1"/>
    <xf numFmtId="0" fontId="11" fillId="0" borderId="6" xfId="0" applyNumberFormat="1" applyFont="1" applyFill="1" applyBorder="1"/>
    <xf numFmtId="165" fontId="10" fillId="0" borderId="11" xfId="0" applyNumberFormat="1" applyFont="1" applyFill="1" applyBorder="1"/>
    <xf numFmtId="165" fontId="10" fillId="0" borderId="21" xfId="0" applyNumberFormat="1" applyFont="1" applyFill="1" applyBorder="1"/>
    <xf numFmtId="165" fontId="10" fillId="0" borderId="36" xfId="0" applyNumberFormat="1" applyFont="1" applyFill="1" applyBorder="1"/>
    <xf numFmtId="165" fontId="11" fillId="0" borderId="26" xfId="0" applyNumberFormat="1" applyFont="1" applyFill="1" applyBorder="1"/>
    <xf numFmtId="1" fontId="10" fillId="0" borderId="36" xfId="0" applyNumberFormat="1" applyFont="1" applyFill="1" applyBorder="1"/>
    <xf numFmtId="1" fontId="10" fillId="0" borderId="16" xfId="0" applyNumberFormat="1" applyFont="1" applyFill="1" applyBorder="1"/>
    <xf numFmtId="1" fontId="10" fillId="0" borderId="68" xfId="0" applyNumberFormat="1" applyFont="1" applyFill="1" applyBorder="1"/>
    <xf numFmtId="165" fontId="10" fillId="0" borderId="3" xfId="0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" fontId="11" fillId="0" borderId="6" xfId="0" applyNumberFormat="1" applyFont="1" applyFill="1" applyBorder="1"/>
    <xf numFmtId="1" fontId="11" fillId="0" borderId="11" xfId="0" applyNumberFormat="1" applyFont="1" applyFill="1" applyBorder="1"/>
    <xf numFmtId="1" fontId="10" fillId="0" borderId="26" xfId="0" applyNumberFormat="1" applyFont="1" applyFill="1" applyBorder="1"/>
    <xf numFmtId="1" fontId="10" fillId="0" borderId="30" xfId="0" applyNumberFormat="1" applyFont="1" applyFill="1" applyBorder="1"/>
    <xf numFmtId="1" fontId="10" fillId="0" borderId="2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0" fillId="0" borderId="97" xfId="0" applyFill="1" applyBorder="1"/>
    <xf numFmtId="1" fontId="13" fillId="0" borderId="39" xfId="0" applyNumberFormat="1" applyFont="1" applyFill="1" applyBorder="1"/>
    <xf numFmtId="165" fontId="9" fillId="0" borderId="23" xfId="0" applyNumberFormat="1" applyFont="1" applyFill="1" applyBorder="1" applyAlignment="1">
      <alignment horizontal="center"/>
    </xf>
    <xf numFmtId="165" fontId="9" fillId="0" borderId="24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9" fillId="0" borderId="49" xfId="0" applyNumberFormat="1" applyFont="1" applyFill="1" applyBorder="1" applyAlignment="1">
      <alignment horizontal="center"/>
    </xf>
    <xf numFmtId="165" fontId="9" fillId="0" borderId="49" xfId="0" applyNumberFormat="1" applyFont="1" applyFill="1" applyBorder="1" applyAlignment="1">
      <alignment horizontal="center"/>
    </xf>
    <xf numFmtId="165" fontId="9" fillId="0" borderId="43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center"/>
    </xf>
    <xf numFmtId="165" fontId="9" fillId="0" borderId="50" xfId="0" applyNumberFormat="1" applyFont="1" applyFill="1" applyBorder="1" applyAlignment="1">
      <alignment horizontal="center"/>
    </xf>
    <xf numFmtId="0" fontId="9" fillId="0" borderId="50" xfId="0" applyNumberFormat="1" applyFont="1" applyFill="1" applyBorder="1" applyAlignment="1">
      <alignment horizontal="center"/>
    </xf>
    <xf numFmtId="165" fontId="9" fillId="0" borderId="44" xfId="0" applyNumberFormat="1" applyFont="1" applyFill="1" applyBorder="1" applyAlignment="1">
      <alignment horizontal="center"/>
    </xf>
    <xf numFmtId="165" fontId="8" fillId="0" borderId="83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2" fontId="8" fillId="0" borderId="98" xfId="0" applyNumberFormat="1" applyFont="1" applyFill="1" applyBorder="1" applyAlignment="1">
      <alignment horizontal="center"/>
    </xf>
    <xf numFmtId="0" fontId="0" fillId="0" borderId="60" xfId="0" applyFill="1" applyBorder="1"/>
    <xf numFmtId="0" fontId="8" fillId="0" borderId="60" xfId="0" applyFont="1" applyFill="1" applyBorder="1"/>
    <xf numFmtId="165" fontId="9" fillId="0" borderId="99" xfId="0" applyNumberFormat="1" applyFont="1" applyFill="1" applyBorder="1" applyAlignment="1">
      <alignment horizontal="center"/>
    </xf>
    <xf numFmtId="165" fontId="9" fillId="0" borderId="63" xfId="0" applyNumberFormat="1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1" fontId="9" fillId="0" borderId="93" xfId="0" applyNumberFormat="1" applyFont="1" applyFill="1" applyBorder="1" applyAlignment="1">
      <alignment horizontal="center"/>
    </xf>
    <xf numFmtId="1" fontId="9" fillId="0" borderId="60" xfId="0" applyNumberFormat="1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93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66" fontId="5" fillId="0" borderId="0" xfId="0" applyNumberFormat="1" applyFont="1" applyFill="1" applyBorder="1"/>
    <xf numFmtId="0" fontId="5" fillId="0" borderId="0" xfId="0" applyFont="1" applyFill="1" applyBorder="1"/>
    <xf numFmtId="164" fontId="8" fillId="4" borderId="51" xfId="0" applyNumberFormat="1" applyFont="1" applyFill="1" applyBorder="1" applyAlignment="1">
      <alignment horizontal="center"/>
    </xf>
    <xf numFmtId="1" fontId="8" fillId="4" borderId="51" xfId="0" applyNumberFormat="1" applyFont="1" applyFill="1" applyBorder="1" applyAlignment="1">
      <alignment horizontal="center"/>
    </xf>
    <xf numFmtId="164" fontId="8" fillId="4" borderId="50" xfId="0" applyNumberFormat="1" applyFont="1" applyFill="1" applyBorder="1" applyAlignment="1">
      <alignment horizontal="center"/>
    </xf>
    <xf numFmtId="1" fontId="8" fillId="4" borderId="50" xfId="0" applyNumberFormat="1" applyFont="1" applyFill="1" applyBorder="1" applyAlignment="1">
      <alignment horizontal="center"/>
    </xf>
    <xf numFmtId="2" fontId="8" fillId="4" borderId="60" xfId="0" applyNumberFormat="1" applyFont="1" applyFill="1" applyBorder="1" applyAlignment="1">
      <alignment horizontal="center"/>
    </xf>
    <xf numFmtId="0" fontId="0" fillId="0" borderId="16" xfId="0" applyFill="1" applyBorder="1"/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1" fontId="9" fillId="0" borderId="3" xfId="0" applyNumberFormat="1" applyFont="1" applyFill="1" applyBorder="1" applyAlignment="1">
      <alignment horizontal="center"/>
    </xf>
    <xf numFmtId="11" fontId="9" fillId="0" borderId="4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9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9" xfId="0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0" fillId="0" borderId="29" xfId="0" applyFill="1" applyBorder="1"/>
    <xf numFmtId="165" fontId="8" fillId="0" borderId="89" xfId="0" applyNumberFormat="1" applyFont="1" applyFill="1" applyBorder="1" applyAlignment="1">
      <alignment horizontal="center"/>
    </xf>
    <xf numFmtId="165" fontId="8" fillId="0" borderId="86" xfId="0" applyNumberFormat="1" applyFont="1" applyFill="1" applyBorder="1" applyAlignment="1">
      <alignment horizontal="center"/>
    </xf>
    <xf numFmtId="165" fontId="8" fillId="0" borderId="85" xfId="0" applyNumberFormat="1" applyFont="1" applyFill="1" applyBorder="1" applyAlignment="1">
      <alignment horizontal="center"/>
    </xf>
    <xf numFmtId="2" fontId="5" fillId="0" borderId="29" xfId="0" applyNumberFormat="1" applyFont="1" applyFill="1" applyBorder="1"/>
    <xf numFmtId="164" fontId="5" fillId="0" borderId="29" xfId="0" applyNumberFormat="1" applyFont="1" applyFill="1" applyBorder="1"/>
    <xf numFmtId="1" fontId="5" fillId="0" borderId="29" xfId="0" applyNumberFormat="1" applyFont="1" applyFill="1" applyBorder="1"/>
    <xf numFmtId="166" fontId="5" fillId="0" borderId="29" xfId="0" applyNumberFormat="1" applyFont="1" applyFill="1" applyBorder="1"/>
    <xf numFmtId="0" fontId="5" fillId="0" borderId="29" xfId="0" applyFont="1" applyFill="1" applyBorder="1"/>
    <xf numFmtId="2" fontId="11" fillId="0" borderId="6" xfId="0" applyNumberFormat="1" applyFont="1" applyFill="1" applyBorder="1" applyAlignment="1">
      <alignment horizontal="left"/>
    </xf>
    <xf numFmtId="164" fontId="9" fillId="0" borderId="2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65" fontId="8" fillId="0" borderId="9" xfId="0" quotePrefix="1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5" fontId="10" fillId="0" borderId="12" xfId="0" applyNumberFormat="1" applyFont="1" applyFill="1" applyBorder="1"/>
    <xf numFmtId="165" fontId="11" fillId="0" borderId="7" xfId="0" applyNumberFormat="1" applyFont="1" applyFill="1" applyBorder="1"/>
    <xf numFmtId="165" fontId="9" fillId="0" borderId="89" xfId="0" applyNumberFormat="1" applyFont="1" applyFill="1" applyBorder="1" applyAlignment="1">
      <alignment horizontal="center"/>
    </xf>
    <xf numFmtId="165" fontId="9" fillId="0" borderId="86" xfId="0" applyNumberFormat="1" applyFont="1" applyFill="1" applyBorder="1" applyAlignment="1">
      <alignment horizontal="center"/>
    </xf>
    <xf numFmtId="165" fontId="11" fillId="0" borderId="11" xfId="0" applyNumberFormat="1" applyFont="1" applyFill="1" applyBorder="1"/>
    <xf numFmtId="2" fontId="9" fillId="0" borderId="8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65" fontId="10" fillId="0" borderId="28" xfId="0" applyNumberFormat="1" applyFont="1" applyFill="1" applyBorder="1"/>
    <xf numFmtId="164" fontId="8" fillId="0" borderId="29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1" fontId="8" fillId="0" borderId="9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164" fontId="8" fillId="0" borderId="38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/>
    </xf>
    <xf numFmtId="1" fontId="8" fillId="0" borderId="61" xfId="0" applyNumberFormat="1" applyFont="1" applyFill="1" applyBorder="1" applyAlignment="1">
      <alignment horizontal="center"/>
    </xf>
    <xf numFmtId="165" fontId="10" fillId="0" borderId="30" xfId="0" applyNumberFormat="1" applyFont="1" applyFill="1" applyBorder="1"/>
    <xf numFmtId="165" fontId="10" fillId="0" borderId="16" xfId="0" applyNumberFormat="1" applyFont="1" applyFill="1" applyBorder="1"/>
    <xf numFmtId="2" fontId="5" fillId="0" borderId="26" xfId="0" applyNumberFormat="1" applyFont="1" applyFill="1" applyBorder="1"/>
    <xf numFmtId="2" fontId="5" fillId="0" borderId="6" xfId="0" applyNumberFormat="1" applyFont="1" applyFill="1" applyBorder="1"/>
    <xf numFmtId="1" fontId="8" fillId="0" borderId="90" xfId="0" applyNumberFormat="1" applyFont="1" applyFill="1" applyBorder="1" applyAlignment="1">
      <alignment horizontal="center"/>
    </xf>
    <xf numFmtId="1" fontId="8" fillId="0" borderId="91" xfId="0" applyNumberFormat="1" applyFont="1" applyFill="1" applyBorder="1" applyAlignment="1">
      <alignment horizontal="center"/>
    </xf>
    <xf numFmtId="1" fontId="8" fillId="0" borderId="93" xfId="0" applyNumberFormat="1" applyFont="1" applyFill="1" applyBorder="1" applyAlignment="1">
      <alignment horizontal="center"/>
    </xf>
    <xf numFmtId="1" fontId="8" fillId="0" borderId="59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5" fontId="10" fillId="0" borderId="67" xfId="0" applyNumberFormat="1" applyFont="1" applyFill="1" applyBorder="1"/>
    <xf numFmtId="164" fontId="8" fillId="0" borderId="94" xfId="0" applyNumberFormat="1" applyFont="1" applyFill="1" applyBorder="1" applyAlignment="1">
      <alignment horizontal="center"/>
    </xf>
    <xf numFmtId="164" fontId="8" fillId="0" borderId="95" xfId="0" applyNumberFormat="1" applyFont="1" applyFill="1" applyBorder="1" applyAlignment="1">
      <alignment horizontal="center"/>
    </xf>
    <xf numFmtId="1" fontId="10" fillId="4" borderId="39" xfId="0" applyNumberFormat="1" applyFont="1" applyFill="1" applyBorder="1"/>
    <xf numFmtId="2" fontId="8" fillId="4" borderId="59" xfId="0" applyNumberFormat="1" applyFont="1" applyFill="1" applyBorder="1" applyAlignment="1">
      <alignment horizontal="center"/>
    </xf>
    <xf numFmtId="1" fontId="10" fillId="4" borderId="16" xfId="0" applyNumberFormat="1" applyFont="1" applyFill="1" applyBorder="1"/>
    <xf numFmtId="2" fontId="8" fillId="4" borderId="3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2" fontId="5" fillId="4" borderId="0" xfId="0" applyNumberFormat="1" applyFont="1" applyFill="1"/>
    <xf numFmtId="164" fontId="5" fillId="4" borderId="0" xfId="0" applyNumberFormat="1" applyFont="1" applyFill="1"/>
    <xf numFmtId="1" fontId="5" fillId="4" borderId="0" xfId="0" applyNumberFormat="1" applyFont="1" applyFill="1"/>
    <xf numFmtId="165" fontId="5" fillId="4" borderId="0" xfId="0" applyNumberFormat="1" applyFont="1" applyFill="1"/>
    <xf numFmtId="166" fontId="5" fillId="4" borderId="0" xfId="0" applyNumberFormat="1" applyFont="1" applyFill="1"/>
    <xf numFmtId="0" fontId="5" fillId="4" borderId="0" xfId="0" applyFont="1" applyFill="1"/>
    <xf numFmtId="164" fontId="8" fillId="4" borderId="3" xfId="0" applyNumberFormat="1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0" fillId="4" borderId="0" xfId="0" applyFill="1"/>
    <xf numFmtId="2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2" fontId="8" fillId="0" borderId="0" xfId="0" applyNumberFormat="1" applyFont="1" applyFill="1"/>
    <xf numFmtId="164" fontId="8" fillId="0" borderId="0" xfId="0" applyNumberFormat="1" applyFont="1" applyFill="1"/>
    <xf numFmtId="1" fontId="8" fillId="0" borderId="0" xfId="0" applyNumberFormat="1" applyFont="1" applyFill="1"/>
    <xf numFmtId="165" fontId="8" fillId="0" borderId="0" xfId="0" applyNumberFormat="1" applyFont="1" applyFill="1"/>
    <xf numFmtId="166" fontId="8" fillId="0" borderId="0" xfId="0" applyNumberFormat="1" applyFont="1" applyFill="1"/>
    <xf numFmtId="0" fontId="8" fillId="0" borderId="0" xfId="0" applyFont="1" applyFill="1"/>
    <xf numFmtId="1" fontId="8" fillId="0" borderId="8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" fontId="10" fillId="0" borderId="12" xfId="0" applyNumberFormat="1" applyFont="1" applyFill="1" applyBorder="1"/>
    <xf numFmtId="165" fontId="8" fillId="0" borderId="13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164" fontId="8" fillId="0" borderId="0" xfId="0" applyNumberFormat="1" applyFont="1" applyFill="1" applyBorder="1"/>
    <xf numFmtId="1" fontId="8" fillId="0" borderId="0" xfId="0" applyNumberFormat="1" applyFont="1" applyFill="1" applyBorder="1"/>
    <xf numFmtId="165" fontId="8" fillId="0" borderId="0" xfId="0" applyNumberFormat="1" applyFont="1" applyFill="1" applyBorder="1"/>
    <xf numFmtId="166" fontId="8" fillId="0" borderId="0" xfId="0" applyNumberFormat="1" applyFont="1" applyFill="1" applyBorder="1"/>
    <xf numFmtId="14" fontId="8" fillId="0" borderId="18" xfId="0" applyNumberFormat="1" applyFont="1" applyFill="1" applyBorder="1" applyAlignment="1">
      <alignment horizontal="center"/>
    </xf>
    <xf numFmtId="14" fontId="8" fillId="0" borderId="19" xfId="0" applyNumberFormat="1" applyFont="1" applyFill="1" applyBorder="1" applyAlignment="1">
      <alignment horizontal="center"/>
    </xf>
    <xf numFmtId="14" fontId="8" fillId="0" borderId="20" xfId="0" applyNumberFormat="1" applyFont="1" applyFill="1" applyBorder="1" applyAlignment="1">
      <alignment horizontal="center"/>
    </xf>
    <xf numFmtId="20" fontId="8" fillId="0" borderId="23" xfId="0" applyNumberFormat="1" applyFont="1" applyFill="1" applyBorder="1" applyAlignment="1">
      <alignment horizontal="center"/>
    </xf>
    <xf numFmtId="20" fontId="8" fillId="0" borderId="24" xfId="0" applyNumberFormat="1" applyFont="1" applyFill="1" applyBorder="1" applyAlignment="1">
      <alignment horizontal="center"/>
    </xf>
    <xf numFmtId="168" fontId="8" fillId="0" borderId="24" xfId="0" applyNumberFormat="1" applyFont="1" applyFill="1" applyBorder="1" applyAlignment="1">
      <alignment horizontal="center"/>
    </xf>
    <xf numFmtId="21" fontId="8" fillId="0" borderId="24" xfId="0" applyNumberFormat="1" applyFont="1" applyFill="1" applyBorder="1" applyAlignment="1">
      <alignment horizontal="center"/>
    </xf>
    <xf numFmtId="168" fontId="8" fillId="0" borderId="25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5" fontId="9" fillId="0" borderId="27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5" fontId="8" fillId="0" borderId="29" xfId="0" applyNumberFormat="1" applyFont="1" applyFill="1" applyBorder="1"/>
    <xf numFmtId="165" fontId="8" fillId="0" borderId="20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0" fontId="8" fillId="0" borderId="0" xfId="0" applyNumberFormat="1" applyFont="1" applyFill="1"/>
    <xf numFmtId="165" fontId="9" fillId="0" borderId="3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165" fontId="8" fillId="0" borderId="35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165" fontId="8" fillId="0" borderId="38" xfId="0" applyNumberFormat="1" applyFont="1" applyFill="1" applyBorder="1"/>
    <xf numFmtId="165" fontId="8" fillId="0" borderId="25" xfId="0" applyNumberFormat="1" applyFont="1" applyFill="1" applyBorder="1" applyAlignment="1">
      <alignment horizontal="center"/>
    </xf>
    <xf numFmtId="165" fontId="9" fillId="0" borderId="0" xfId="0" applyNumberFormat="1" applyFont="1" applyFill="1"/>
    <xf numFmtId="0" fontId="9" fillId="0" borderId="0" xfId="0" applyNumberFormat="1" applyFont="1" applyFill="1"/>
    <xf numFmtId="167" fontId="9" fillId="0" borderId="3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5" fontId="9" fillId="0" borderId="25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8" fillId="0" borderId="40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52" xfId="0" applyNumberFormat="1" applyFont="1" applyFill="1" applyBorder="1" applyAlignment="1">
      <alignment horizontal="center"/>
    </xf>
    <xf numFmtId="164" fontId="8" fillId="0" borderId="53" xfId="0" applyNumberFormat="1" applyFont="1" applyFill="1" applyBorder="1" applyAlignment="1">
      <alignment horizontal="center"/>
    </xf>
    <xf numFmtId="164" fontId="8" fillId="0" borderId="54" xfId="0" applyNumberFormat="1" applyFont="1" applyFill="1" applyBorder="1" applyAlignment="1">
      <alignment horizontal="center"/>
    </xf>
    <xf numFmtId="0" fontId="1" fillId="0" borderId="64" xfId="0" applyFont="1" applyFill="1" applyBorder="1"/>
    <xf numFmtId="0" fontId="2" fillId="0" borderId="64" xfId="0" applyFont="1" applyFill="1" applyBorder="1" applyAlignment="1">
      <alignment horizontal="center"/>
    </xf>
    <xf numFmtId="0" fontId="1" fillId="0" borderId="65" xfId="0" applyFont="1" applyFill="1" applyBorder="1"/>
    <xf numFmtId="1" fontId="10" fillId="0" borderId="0" xfId="0" applyNumberFormat="1" applyFont="1" applyFill="1"/>
    <xf numFmtId="165" fontId="8" fillId="0" borderId="0" xfId="0" applyNumberFormat="1" applyFont="1" applyFill="1" applyAlignment="1">
      <alignment horizontal="center"/>
    </xf>
    <xf numFmtId="2" fontId="10" fillId="0" borderId="16" xfId="0" applyNumberFormat="1" applyFont="1" applyFill="1" applyBorder="1"/>
    <xf numFmtId="1" fontId="9" fillId="0" borderId="3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left"/>
    </xf>
    <xf numFmtId="164" fontId="11" fillId="0" borderId="49" xfId="0" applyNumberFormat="1" applyFont="1" applyFill="1" applyBorder="1" applyAlignment="1">
      <alignment horizontal="left"/>
    </xf>
    <xf numFmtId="1" fontId="9" fillId="0" borderId="49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5" fontId="11" fillId="0" borderId="36" xfId="0" applyNumberFormat="1" applyFont="1" applyFill="1" applyBorder="1"/>
    <xf numFmtId="165" fontId="9" fillId="0" borderId="56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2" fontId="9" fillId="0" borderId="34" xfId="0" applyNumberFormat="1" applyFont="1" applyFill="1" applyBorder="1" applyAlignment="1">
      <alignment horizontal="center"/>
    </xf>
    <xf numFmtId="1" fontId="9" fillId="0" borderId="32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9" xfId="0" applyFont="1" applyFill="1" applyBorder="1"/>
    <xf numFmtId="0" fontId="2" fillId="0" borderId="38" xfId="0" applyFont="1" applyFill="1" applyBorder="1"/>
    <xf numFmtId="164" fontId="8" fillId="0" borderId="69" xfId="0" applyNumberFormat="1" applyFont="1" applyFill="1" applyBorder="1" applyAlignment="1">
      <alignment horizontal="center"/>
    </xf>
    <xf numFmtId="164" fontId="8" fillId="0" borderId="70" xfId="0" applyNumberFormat="1" applyFont="1" applyFill="1" applyBorder="1" applyAlignment="1">
      <alignment horizontal="center"/>
    </xf>
    <xf numFmtId="164" fontId="9" fillId="0" borderId="70" xfId="0" applyNumberFormat="1" applyFont="1" applyFill="1" applyBorder="1" applyAlignment="1">
      <alignment horizontal="center"/>
    </xf>
    <xf numFmtId="164" fontId="9" fillId="0" borderId="71" xfId="0" applyNumberFormat="1" applyFont="1" applyFill="1" applyBorder="1" applyAlignment="1">
      <alignment horizontal="center"/>
    </xf>
    <xf numFmtId="164" fontId="8" fillId="0" borderId="72" xfId="0" applyNumberFormat="1" applyFont="1" applyFill="1" applyBorder="1" applyAlignment="1">
      <alignment horizontal="center"/>
    </xf>
    <xf numFmtId="1" fontId="10" fillId="0" borderId="73" xfId="0" applyNumberFormat="1" applyFont="1" applyFill="1" applyBorder="1"/>
    <xf numFmtId="2" fontId="8" fillId="0" borderId="74" xfId="0" applyNumberFormat="1" applyFont="1" applyFill="1" applyBorder="1" applyAlignment="1">
      <alignment horizontal="center"/>
    </xf>
    <xf numFmtId="2" fontId="8" fillId="0" borderId="75" xfId="0" applyNumberFormat="1" applyFont="1" applyFill="1" applyBorder="1" applyAlignment="1">
      <alignment horizontal="center"/>
    </xf>
    <xf numFmtId="2" fontId="8" fillId="0" borderId="76" xfId="0" applyNumberFormat="1" applyFont="1" applyFill="1" applyBorder="1" applyAlignment="1">
      <alignment horizontal="center"/>
    </xf>
    <xf numFmtId="164" fontId="8" fillId="0" borderId="77" xfId="0" applyNumberFormat="1" applyFont="1" applyFill="1" applyBorder="1" applyAlignment="1">
      <alignment horizontal="center"/>
    </xf>
    <xf numFmtId="164" fontId="8" fillId="0" borderId="78" xfId="0" applyNumberFormat="1" applyFont="1" applyFill="1" applyBorder="1" applyAlignment="1">
      <alignment horizontal="center"/>
    </xf>
    <xf numFmtId="1" fontId="8" fillId="0" borderId="78" xfId="0" applyNumberFormat="1" applyFont="1" applyFill="1" applyBorder="1" applyAlignment="1">
      <alignment horizontal="center"/>
    </xf>
    <xf numFmtId="1" fontId="8" fillId="0" borderId="79" xfId="0" applyNumberFormat="1" applyFont="1" applyFill="1" applyBorder="1" applyAlignment="1">
      <alignment horizontal="center"/>
    </xf>
    <xf numFmtId="0" fontId="2" fillId="0" borderId="74" xfId="0" applyFont="1" applyFill="1" applyBorder="1"/>
    <xf numFmtId="1" fontId="2" fillId="0" borderId="66" xfId="0" applyNumberFormat="1" applyFont="1" applyFill="1" applyBorder="1" applyAlignment="1">
      <alignment horizontal="center"/>
    </xf>
    <xf numFmtId="0" fontId="2" fillId="0" borderId="64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16" xfId="0" applyFont="1" applyFill="1" applyBorder="1"/>
    <xf numFmtId="1" fontId="2" fillId="0" borderId="39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/>
    <xf numFmtId="2" fontId="0" fillId="0" borderId="1" xfId="0" applyNumberFormat="1" applyBorder="1"/>
    <xf numFmtId="164" fontId="0" fillId="0" borderId="1" xfId="0" applyNumberFormat="1" applyBorder="1"/>
    <xf numFmtId="164" fontId="8" fillId="0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/Downloads/TIVA/Daten%20TIVA%20Kontro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n-Whitney-U vs Isofluran (1)"/>
      <sheetName val="Wilcoxon"/>
      <sheetName val="MP I"/>
      <sheetName val="Tabelle1"/>
      <sheetName val="MP II"/>
    </sheetNames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/>
  </sheetViews>
  <sheetFormatPr baseColWidth="10" defaultRowHeight="12.75" x14ac:dyDescent="0.2"/>
  <cols>
    <col min="1" max="2" width="6.85546875" bestFit="1" customWidth="1"/>
    <col min="3" max="4" width="4.42578125" bestFit="1" customWidth="1"/>
    <col min="5" max="6" width="4.85546875" bestFit="1" customWidth="1"/>
    <col min="7" max="8" width="10.85546875" bestFit="1" customWidth="1"/>
    <col min="9" max="10" width="12.7109375" bestFit="1" customWidth="1"/>
    <col min="11" max="12" width="7.140625" style="418" bestFit="1" customWidth="1"/>
    <col min="13" max="14" width="5.42578125" style="418" bestFit="1" customWidth="1"/>
    <col min="15" max="16" width="6.5703125" style="418" bestFit="1" customWidth="1"/>
    <col min="17" max="18" width="5.42578125" style="418" bestFit="1" customWidth="1"/>
    <col min="19" max="20" width="6.42578125" style="418" bestFit="1" customWidth="1"/>
    <col min="21" max="22" width="6.140625" style="418" bestFit="1" customWidth="1"/>
    <col min="23" max="24" width="6" style="418" bestFit="1" customWidth="1"/>
    <col min="25" max="26" width="3.42578125" style="418" bestFit="1" customWidth="1"/>
    <col min="27" max="28" width="8.7109375" style="418" bestFit="1" customWidth="1"/>
  </cols>
  <sheetData>
    <row r="1" spans="1:30" x14ac:dyDescent="0.2">
      <c r="A1" s="308" t="s">
        <v>131</v>
      </c>
      <c r="B1" s="308" t="s">
        <v>197</v>
      </c>
      <c r="C1" s="308" t="s">
        <v>123</v>
      </c>
      <c r="D1" s="308" t="s">
        <v>189</v>
      </c>
      <c r="E1" s="308" t="s">
        <v>329</v>
      </c>
      <c r="F1" s="308" t="s">
        <v>346</v>
      </c>
      <c r="G1" s="308" t="s">
        <v>332</v>
      </c>
      <c r="H1" s="308" t="s">
        <v>349</v>
      </c>
      <c r="I1" s="308" t="s">
        <v>333</v>
      </c>
      <c r="J1" s="308" t="s">
        <v>350</v>
      </c>
      <c r="K1" s="424" t="s">
        <v>121</v>
      </c>
      <c r="L1" s="424" t="s">
        <v>187</v>
      </c>
      <c r="M1" s="424" t="s">
        <v>129</v>
      </c>
      <c r="N1" s="424" t="s">
        <v>195</v>
      </c>
      <c r="O1" s="424" t="s">
        <v>132</v>
      </c>
      <c r="P1" s="424" t="s">
        <v>198</v>
      </c>
      <c r="Q1" s="424" t="s">
        <v>126</v>
      </c>
      <c r="R1" s="424" t="s">
        <v>192</v>
      </c>
      <c r="S1" s="424" t="s">
        <v>128</v>
      </c>
      <c r="T1" s="424" t="s">
        <v>194</v>
      </c>
      <c r="U1" s="424" t="s">
        <v>327</v>
      </c>
      <c r="V1" s="424" t="s">
        <v>344</v>
      </c>
      <c r="W1" s="424" t="s">
        <v>328</v>
      </c>
      <c r="X1" s="424" t="s">
        <v>345</v>
      </c>
      <c r="Y1" s="424" t="s">
        <v>105</v>
      </c>
      <c r="Z1" s="424" t="s">
        <v>171</v>
      </c>
      <c r="AA1" s="424" t="s">
        <v>326</v>
      </c>
      <c r="AB1" s="424" t="s">
        <v>139</v>
      </c>
      <c r="AC1" s="427" t="s">
        <v>98</v>
      </c>
      <c r="AD1" s="427" t="s">
        <v>41</v>
      </c>
    </row>
    <row r="2" spans="1:30" x14ac:dyDescent="0.2">
      <c r="A2" s="428">
        <v>60.744799999999998</v>
      </c>
      <c r="B2" s="428">
        <v>62.652999999999999</v>
      </c>
      <c r="C2" s="428">
        <v>2.7095899999999999</v>
      </c>
      <c r="D2" s="428">
        <v>2.1015600000000001</v>
      </c>
      <c r="E2" s="428">
        <v>0.36905952561088579</v>
      </c>
      <c r="F2" s="428">
        <v>0.47583699727821238</v>
      </c>
      <c r="G2" s="428">
        <v>1.3341800352713711</v>
      </c>
      <c r="H2" s="428">
        <v>0.93939091922410778</v>
      </c>
      <c r="I2" s="428">
        <v>0.8135844408219628</v>
      </c>
      <c r="J2" s="428">
        <v>0.61198503012231509</v>
      </c>
      <c r="K2" s="429">
        <v>33.64223629</v>
      </c>
      <c r="L2" s="429">
        <v>53.261106719367568</v>
      </c>
      <c r="M2" s="429">
        <v>15.86</v>
      </c>
      <c r="N2" s="429">
        <v>12.62</v>
      </c>
      <c r="O2" s="429">
        <v>33.374000000000002</v>
      </c>
      <c r="P2" s="429">
        <v>30.058</v>
      </c>
      <c r="Q2" s="429">
        <v>48.3287139382711</v>
      </c>
      <c r="R2" s="429">
        <v>38.325624773977424</v>
      </c>
      <c r="S2" s="429">
        <v>93</v>
      </c>
      <c r="T2" s="429">
        <v>88</v>
      </c>
      <c r="U2" s="429"/>
      <c r="V2" s="429"/>
      <c r="W2" s="429"/>
      <c r="X2" s="429"/>
      <c r="Y2" s="429"/>
      <c r="Z2" s="429"/>
      <c r="AA2" s="429">
        <v>82.9</v>
      </c>
      <c r="AB2" s="429">
        <v>74.900000000000006</v>
      </c>
      <c r="AC2" s="429"/>
      <c r="AD2" s="429"/>
    </row>
    <row r="3" spans="1:30" x14ac:dyDescent="0.2">
      <c r="A3" s="428">
        <v>44.68</v>
      </c>
      <c r="B3" s="428">
        <v>43.421999999999997</v>
      </c>
      <c r="C3" s="428">
        <v>0.73865999999999998</v>
      </c>
      <c r="D3" s="428">
        <v>1.07</v>
      </c>
      <c r="E3" s="428">
        <v>1.3538028321555249</v>
      </c>
      <c r="F3" s="428">
        <v>0.93457943925233644</v>
      </c>
      <c r="G3" s="428">
        <v>1.9603412056782739</v>
      </c>
      <c r="H3" s="428">
        <v>1.850426309378806</v>
      </c>
      <c r="I3" s="428">
        <v>2.0346298300337389</v>
      </c>
      <c r="J3" s="428">
        <v>1.9203410475030447</v>
      </c>
      <c r="K3" s="429">
        <v>15.709</v>
      </c>
      <c r="L3" s="429">
        <v>16.420000000000002</v>
      </c>
      <c r="M3" s="429">
        <v>13.885</v>
      </c>
      <c r="N3" s="429">
        <v>13.038</v>
      </c>
      <c r="O3" s="429">
        <v>12.718</v>
      </c>
      <c r="P3" s="429">
        <v>11.89</v>
      </c>
      <c r="Q3" s="429">
        <v>23.413072320147293</v>
      </c>
      <c r="R3" s="429">
        <v>28.118691588785044</v>
      </c>
      <c r="S3" s="429">
        <v>82</v>
      </c>
      <c r="T3" s="429">
        <v>82</v>
      </c>
      <c r="U3" s="429"/>
      <c r="V3" s="429"/>
      <c r="W3" s="429"/>
      <c r="X3" s="429"/>
      <c r="Y3" s="429"/>
      <c r="Z3" s="429"/>
      <c r="AA3" s="429">
        <v>48.9</v>
      </c>
      <c r="AB3" s="429">
        <v>42.9</v>
      </c>
      <c r="AC3" s="429"/>
      <c r="AD3" s="429"/>
    </row>
    <row r="4" spans="1:30" x14ac:dyDescent="0.2">
      <c r="A4" s="428">
        <v>60.76</v>
      </c>
      <c r="B4" s="428">
        <v>66.55</v>
      </c>
      <c r="C4" s="428">
        <v>2.37351</v>
      </c>
      <c r="D4" s="428">
        <v>1.33</v>
      </c>
      <c r="E4" s="428">
        <v>0.42131695253021895</v>
      </c>
      <c r="F4" s="428">
        <v>0.75187969924812026</v>
      </c>
      <c r="G4" s="428">
        <v>1.2091981366622178</v>
      </c>
      <c r="H4" s="428">
        <v>1.6465709350409172</v>
      </c>
      <c r="I4" s="428">
        <v>0.99876998769987713</v>
      </c>
      <c r="J4" s="428">
        <v>1.4266417741175663</v>
      </c>
      <c r="K4" s="429">
        <v>38.210999999999999</v>
      </c>
      <c r="L4" s="429">
        <v>29.850520833333302</v>
      </c>
      <c r="M4" s="429">
        <v>14.55533</v>
      </c>
      <c r="N4" s="429">
        <v>17.399000000000001</v>
      </c>
      <c r="O4" s="429">
        <v>22.596</v>
      </c>
      <c r="P4" s="429">
        <v>23.963999999999999</v>
      </c>
      <c r="Q4" s="429">
        <v>44.662124869918394</v>
      </c>
      <c r="R4" s="429">
        <v>43.902255639097746</v>
      </c>
      <c r="S4" s="429">
        <v>103</v>
      </c>
      <c r="T4" s="429">
        <v>106</v>
      </c>
      <c r="U4" s="429">
        <v>9</v>
      </c>
      <c r="V4" s="429">
        <v>18.333333333333332</v>
      </c>
      <c r="W4" s="429">
        <v>7.666666666666667</v>
      </c>
      <c r="X4" s="429">
        <v>9</v>
      </c>
      <c r="Y4" s="429">
        <v>3.6333333333333333</v>
      </c>
      <c r="Z4" s="429">
        <v>2.9433333333333334</v>
      </c>
      <c r="AA4" s="429">
        <v>42.1</v>
      </c>
      <c r="AB4" s="429">
        <v>39.299999999999997</v>
      </c>
      <c r="AC4" s="429">
        <v>1223.8190938411167</v>
      </c>
      <c r="AD4" s="429">
        <v>1842.5125603505949</v>
      </c>
    </row>
    <row r="5" spans="1:30" x14ac:dyDescent="0.2">
      <c r="A5" s="428">
        <v>54.024999999999999</v>
      </c>
      <c r="B5" s="428">
        <v>57.966999999999999</v>
      </c>
      <c r="C5" s="428">
        <v>1.6453</v>
      </c>
      <c r="D5" s="428">
        <v>2.0977199999999998</v>
      </c>
      <c r="E5" s="428">
        <v>0.60779189205616002</v>
      </c>
      <c r="F5" s="428">
        <v>0.47670804492496621</v>
      </c>
      <c r="G5" s="428">
        <v>2.7788145010798231</v>
      </c>
      <c r="H5" s="428">
        <v>1.4093167051839832</v>
      </c>
      <c r="I5" s="428">
        <v>1.6917227545621649</v>
      </c>
      <c r="J5" s="428">
        <v>1.0974326773193217</v>
      </c>
      <c r="K5" s="429">
        <v>14.3079</v>
      </c>
      <c r="L5" s="429">
        <v>31.771424999999972</v>
      </c>
      <c r="M5" s="429">
        <v>14.266</v>
      </c>
      <c r="N5" s="429">
        <v>13.191000000000001</v>
      </c>
      <c r="O5" s="429">
        <v>29.82</v>
      </c>
      <c r="P5" s="429">
        <v>23.1</v>
      </c>
      <c r="Q5" s="429">
        <v>45.329058530359205</v>
      </c>
      <c r="R5" s="429">
        <v>43.475773697156917</v>
      </c>
      <c r="S5" s="429">
        <v>108</v>
      </c>
      <c r="T5" s="429">
        <v>103</v>
      </c>
      <c r="U5" s="429">
        <v>11.333333333333334</v>
      </c>
      <c r="V5" s="429">
        <v>5.333333333333333</v>
      </c>
      <c r="W5" s="429">
        <v>12.333333333333334</v>
      </c>
      <c r="X5" s="429">
        <v>3</v>
      </c>
      <c r="Y5" s="429">
        <v>2.8033333333333332</v>
      </c>
      <c r="Z5" s="429">
        <v>3.1533333333333329</v>
      </c>
      <c r="AA5" s="429">
        <v>41.9</v>
      </c>
      <c r="AB5" s="429">
        <v>44</v>
      </c>
      <c r="AC5" s="429">
        <v>1550.8226780939801</v>
      </c>
      <c r="AD5" s="429">
        <v>1537.4685968745957</v>
      </c>
    </row>
    <row r="6" spans="1:30" x14ac:dyDescent="0.2">
      <c r="A6" s="428">
        <v>51.957999999999998</v>
      </c>
      <c r="B6" s="428">
        <v>57.027999999999999</v>
      </c>
      <c r="C6" s="428">
        <v>1.4589799999999999</v>
      </c>
      <c r="D6" s="428">
        <v>1.42919</v>
      </c>
      <c r="E6" s="428">
        <v>0.6854103551796461</v>
      </c>
      <c r="F6" s="428">
        <v>0.69969703118549675</v>
      </c>
      <c r="G6" s="428">
        <v>1.72615906990362</v>
      </c>
      <c r="H6" s="428">
        <v>2.3819888279402144</v>
      </c>
      <c r="I6" s="428">
        <v>1.5276715034533379</v>
      </c>
      <c r="J6" s="428">
        <v>2.15278546625736</v>
      </c>
      <c r="K6" s="429">
        <v>24.606075268817218</v>
      </c>
      <c r="L6" s="429">
        <v>19.870999999999999</v>
      </c>
      <c r="M6" s="429">
        <v>9.484</v>
      </c>
      <c r="N6" s="429">
        <v>9.6954999999999991</v>
      </c>
      <c r="O6" s="429">
        <v>14.368</v>
      </c>
      <c r="P6" s="429">
        <v>14.25</v>
      </c>
      <c r="Q6" s="429">
        <v>35.3880108020672</v>
      </c>
      <c r="R6" s="429">
        <v>43.124427123055717</v>
      </c>
      <c r="S6" s="429">
        <v>84</v>
      </c>
      <c r="T6" s="429">
        <v>85</v>
      </c>
      <c r="U6" s="429">
        <v>16.666666666666668</v>
      </c>
      <c r="V6" s="429">
        <v>13.666666666666666</v>
      </c>
      <c r="W6" s="429">
        <v>14.333333333333334</v>
      </c>
      <c r="X6" s="429">
        <v>21.333333333333332</v>
      </c>
      <c r="Y6" s="429">
        <v>2.9866666666666664</v>
      </c>
      <c r="Z6" s="429">
        <v>2.7466666666666666</v>
      </c>
      <c r="AA6" s="429">
        <v>52.3</v>
      </c>
      <c r="AB6" s="429">
        <v>46.5</v>
      </c>
      <c r="AC6" s="429">
        <v>1264.4085113846966</v>
      </c>
      <c r="AD6" s="429">
        <v>1423.1942520343828</v>
      </c>
    </row>
    <row r="7" spans="1:30" x14ac:dyDescent="0.2">
      <c r="A7" s="428">
        <v>61.86</v>
      </c>
      <c r="B7" s="428">
        <v>62.889000000000003</v>
      </c>
      <c r="C7" s="428">
        <v>0.47542000000000001</v>
      </c>
      <c r="D7" s="428">
        <v>0.46107999999999999</v>
      </c>
      <c r="E7" s="428">
        <v>2.103403306549998</v>
      </c>
      <c r="F7" s="428">
        <v>2.1688210288886962</v>
      </c>
      <c r="G7" s="428">
        <v>3.9181409062693979</v>
      </c>
      <c r="H7" s="428">
        <v>5.5145246012750722</v>
      </c>
      <c r="I7" s="428">
        <v>4.0490378646803222</v>
      </c>
      <c r="J7" s="428">
        <v>5.6358418232266532</v>
      </c>
      <c r="K7" s="429">
        <v>12.888</v>
      </c>
      <c r="L7" s="429">
        <v>9.4426000000000005</v>
      </c>
      <c r="M7" s="429">
        <v>11.363</v>
      </c>
      <c r="N7" s="429">
        <v>10.817550000000001</v>
      </c>
      <c r="O7" s="429">
        <v>9.6760000000000002</v>
      </c>
      <c r="P7" s="429">
        <v>9.6720000000000006</v>
      </c>
      <c r="Q7" s="429">
        <v>35.242943081906517</v>
      </c>
      <c r="R7" s="429">
        <v>42.812960874468644</v>
      </c>
      <c r="S7" s="429">
        <v>57</v>
      </c>
      <c r="T7" s="429">
        <v>54</v>
      </c>
      <c r="U7" s="429">
        <v>14</v>
      </c>
      <c r="V7" s="429">
        <v>12.5</v>
      </c>
      <c r="W7" s="429">
        <v>5.333333333333333</v>
      </c>
      <c r="X7" s="429">
        <v>10.333333333333334</v>
      </c>
      <c r="Y7" s="429">
        <v>2.3033333333333332</v>
      </c>
      <c r="Z7" s="429">
        <v>2.1366666666666667</v>
      </c>
      <c r="AA7" s="429">
        <v>39</v>
      </c>
      <c r="AB7" s="429">
        <v>41.1</v>
      </c>
      <c r="AC7" s="429">
        <v>2454.1153312900256</v>
      </c>
      <c r="AD7" s="429">
        <v>2193.2169159470368</v>
      </c>
    </row>
    <row r="8" spans="1:30" x14ac:dyDescent="0.2">
      <c r="A8" s="428">
        <v>50.5</v>
      </c>
      <c r="B8" s="428">
        <v>57.004061962134202</v>
      </c>
      <c r="C8" s="428">
        <v>1.1722272228999999</v>
      </c>
      <c r="D8" s="428">
        <v>0.86441933709999996</v>
      </c>
      <c r="E8" s="428">
        <v>0.85307692951036995</v>
      </c>
      <c r="F8" s="428">
        <v>1.156845939327148</v>
      </c>
      <c r="G8" s="428">
        <v>3.332424980023927</v>
      </c>
      <c r="H8" s="428">
        <v>2.8167449510672458</v>
      </c>
      <c r="I8" s="428">
        <v>2.9632948283905072</v>
      </c>
      <c r="J8" s="428">
        <v>2.7719124770179797</v>
      </c>
      <c r="K8" s="429">
        <v>9.752657657657652</v>
      </c>
      <c r="L8" s="429">
        <v>14.753734939759042</v>
      </c>
      <c r="M8" s="429">
        <v>18</v>
      </c>
      <c r="N8" s="429">
        <v>15.446553561183505</v>
      </c>
      <c r="O8" s="429">
        <v>21.6</v>
      </c>
      <c r="P8" s="429">
        <v>16.108000000000001</v>
      </c>
      <c r="Q8" s="429">
        <v>42.155638158145358</v>
      </c>
      <c r="R8" s="429">
        <v>39.936263607215416</v>
      </c>
      <c r="S8" s="429">
        <v>102</v>
      </c>
      <c r="T8" s="429">
        <v>101</v>
      </c>
      <c r="U8" s="429">
        <v>14.666666666666666</v>
      </c>
      <c r="V8" s="429">
        <v>17.666666666666668</v>
      </c>
      <c r="W8" s="429">
        <v>9.6666666666666661</v>
      </c>
      <c r="X8" s="429">
        <v>15.666666666666666</v>
      </c>
      <c r="Y8" s="429">
        <v>3.3966666666666669</v>
      </c>
      <c r="Z8" s="429">
        <v>2.6966666666666668</v>
      </c>
      <c r="AA8" s="429">
        <v>23.5</v>
      </c>
      <c r="AB8" s="429">
        <v>46.1</v>
      </c>
      <c r="AC8" s="429">
        <v>808.69969053633395</v>
      </c>
      <c r="AD8" s="429">
        <v>1355.4175327663261</v>
      </c>
    </row>
    <row r="9" spans="1:30" x14ac:dyDescent="0.2">
      <c r="A9" s="428">
        <v>62.774824561403534</v>
      </c>
      <c r="B9" s="428">
        <v>63.573394495412884</v>
      </c>
      <c r="C9" s="428">
        <v>1.3921821294000001</v>
      </c>
      <c r="D9" s="428">
        <v>1.8542123100000001</v>
      </c>
      <c r="E9" s="428">
        <v>0.71829682257951266</v>
      </c>
      <c r="F9" s="428">
        <v>0.53931256663914606</v>
      </c>
      <c r="G9" s="428">
        <v>1.738132367397746</v>
      </c>
      <c r="H9" s="428">
        <v>1.4305621076180666</v>
      </c>
      <c r="I9" s="428">
        <v>1.723690118575111</v>
      </c>
      <c r="J9" s="428">
        <v>1.4813704358517075</v>
      </c>
      <c r="K9" s="429">
        <v>28.249175438596509</v>
      </c>
      <c r="L9" s="429">
        <v>35.519403669724745</v>
      </c>
      <c r="M9" s="429">
        <v>13.674018379281522</v>
      </c>
      <c r="N9" s="429">
        <v>12.760681520314559</v>
      </c>
      <c r="O9" s="429">
        <v>14.082000000000001</v>
      </c>
      <c r="P9" s="429">
        <v>10.956</v>
      </c>
      <c r="Q9" s="429">
        <v>42.483531603217834</v>
      </c>
      <c r="R9" s="429">
        <v>44.41733373698721</v>
      </c>
      <c r="S9" s="429">
        <v>83</v>
      </c>
      <c r="T9" s="429">
        <v>96</v>
      </c>
      <c r="U9" s="429">
        <v>7.333333333333333</v>
      </c>
      <c r="V9" s="429">
        <v>8.3333333333333339</v>
      </c>
      <c r="W9" s="429">
        <v>9</v>
      </c>
      <c r="X9" s="429">
        <v>13.666666666666666</v>
      </c>
      <c r="Y9" s="429">
        <v>2.4333333333333336</v>
      </c>
      <c r="Z9" s="429">
        <v>2.2000000000000002</v>
      </c>
      <c r="AA9" s="429">
        <v>65.2</v>
      </c>
      <c r="AB9" s="429">
        <v>50.9</v>
      </c>
      <c r="AC9" s="429">
        <v>1869.2943801080385</v>
      </c>
      <c r="AD9" s="429">
        <v>2010.7784779732783</v>
      </c>
    </row>
    <row r="10" spans="1:30" x14ac:dyDescent="0.2">
      <c r="A10" s="428">
        <v>52.18292428198432</v>
      </c>
      <c r="B10" s="428">
        <v>47.724608599779572</v>
      </c>
      <c r="C10" s="428">
        <v>1.3300728665999999</v>
      </c>
      <c r="D10" s="428">
        <v>1.2412550245</v>
      </c>
      <c r="E10" s="428">
        <v>0.75183850833394639</v>
      </c>
      <c r="F10" s="428">
        <v>0.80563621517086559</v>
      </c>
      <c r="G10" s="428">
        <v>1.6344423088672801</v>
      </c>
      <c r="H10" s="428">
        <v>1.8245434085546013</v>
      </c>
      <c r="I10" s="428">
        <v>1.6413679071939371</v>
      </c>
      <c r="J10" s="428">
        <v>1.7936115640056294</v>
      </c>
      <c r="K10" s="429">
        <v>27.034112271540472</v>
      </c>
      <c r="L10" s="429">
        <v>22.274950385887553</v>
      </c>
      <c r="M10" s="429">
        <v>7.9972274027104335</v>
      </c>
      <c r="N10" s="429">
        <v>7.0829946973276634</v>
      </c>
      <c r="O10" s="429">
        <v>7.81</v>
      </c>
      <c r="P10" s="429">
        <v>7.7720000000000002</v>
      </c>
      <c r="Q10" s="429">
        <v>31.857637636136413</v>
      </c>
      <c r="R10" s="429">
        <v>29.779101878592236</v>
      </c>
      <c r="S10" s="429">
        <v>83</v>
      </c>
      <c r="T10" s="429">
        <v>70</v>
      </c>
      <c r="U10" s="429">
        <v>10.333333333333334</v>
      </c>
      <c r="V10" s="429">
        <v>10.666666666666666</v>
      </c>
      <c r="W10" s="429">
        <v>7.666666666666667</v>
      </c>
      <c r="X10" s="429">
        <v>10.666666666666666</v>
      </c>
      <c r="Y10" s="429">
        <v>2.6033333333333335</v>
      </c>
      <c r="Z10" s="429">
        <v>2.4266666666666663</v>
      </c>
      <c r="AA10" s="429">
        <v>52.8</v>
      </c>
      <c r="AB10" s="429">
        <v>54.2</v>
      </c>
      <c r="AC10" s="429">
        <v>1933.77293481787</v>
      </c>
      <c r="AD10" s="429">
        <v>1589.2181715374918</v>
      </c>
    </row>
    <row r="11" spans="1:30" x14ac:dyDescent="0.2">
      <c r="A11" s="428">
        <v>64.392969762419014</v>
      </c>
      <c r="B11" s="428">
        <v>70.896258322237045</v>
      </c>
      <c r="C11" s="428">
        <v>1.0524016491999999</v>
      </c>
      <c r="D11" s="428">
        <v>0.68973712389999997</v>
      </c>
      <c r="E11" s="428">
        <v>0.95020755693433789</v>
      </c>
      <c r="F11" s="428">
        <v>1.4498277174725234</v>
      </c>
      <c r="G11" s="428">
        <v>1.5021440358814131</v>
      </c>
      <c r="H11" s="428">
        <v>2.5191420574798586</v>
      </c>
      <c r="I11" s="428">
        <v>1.3339773965557784</v>
      </c>
      <c r="J11" s="428">
        <v>2.4386641434411889</v>
      </c>
      <c r="K11" s="429">
        <v>34.626501079913616</v>
      </c>
      <c r="L11" s="429">
        <v>21.017350199733688</v>
      </c>
      <c r="M11" s="429">
        <v>12.378977681785464</v>
      </c>
      <c r="N11" s="429">
        <v>17.950567497305205</v>
      </c>
      <c r="O11" s="429">
        <v>18.202000000000002</v>
      </c>
      <c r="P11" s="429">
        <v>19.641999999999999</v>
      </c>
      <c r="Q11" s="429">
        <v>31.490606763579752</v>
      </c>
      <c r="R11" s="429">
        <v>40.424721451041506</v>
      </c>
      <c r="S11" s="429">
        <v>79</v>
      </c>
      <c r="T11" s="429">
        <v>83</v>
      </c>
      <c r="U11" s="429">
        <v>6</v>
      </c>
      <c r="V11" s="429">
        <v>10</v>
      </c>
      <c r="W11" s="429">
        <v>12</v>
      </c>
      <c r="X11" s="429">
        <v>7.333333333333333</v>
      </c>
      <c r="Y11" s="429">
        <v>3.085</v>
      </c>
      <c r="Z11" s="429">
        <v>2.7833333333333332</v>
      </c>
      <c r="AA11" s="429">
        <v>48.2</v>
      </c>
      <c r="AB11" s="429">
        <v>48.9</v>
      </c>
      <c r="AC11" s="429">
        <v>1559</v>
      </c>
      <c r="AD11" s="429">
        <v>1964.7051449620535</v>
      </c>
    </row>
  </sheetData>
  <phoneticPr fontId="17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20"/>
  <sheetViews>
    <sheetView tabSelected="1" zoomScale="125" workbookViewId="0">
      <pane ySplit="1" topLeftCell="A2" activePane="bottomLeft" state="frozen"/>
      <selection pane="bottomLeft" activeCell="A4" sqref="A4:XFD5"/>
    </sheetView>
  </sheetViews>
  <sheetFormatPr baseColWidth="10" defaultColWidth="11.42578125" defaultRowHeight="12.75" x14ac:dyDescent="0.2"/>
  <cols>
    <col min="1" max="1" width="21.7109375" style="380" customWidth="1"/>
    <col min="2" max="11" width="13" style="381" customWidth="1"/>
    <col min="12" max="12" width="21.7109375" style="382" customWidth="1"/>
    <col min="13" max="17" width="13" style="381" customWidth="1"/>
    <col min="18" max="18" width="13" style="273" customWidth="1"/>
    <col min="19" max="23" width="11.42578125" style="313"/>
    <col min="24" max="25" width="11.42578125" style="314"/>
    <col min="26" max="26" width="11.42578125" style="313"/>
    <col min="27" max="28" width="11.42578125" style="315"/>
    <col min="29" max="30" width="11.42578125" style="313"/>
    <col min="31" max="31" width="11.42578125" style="316"/>
    <col min="32" max="33" width="11.42578125" style="313"/>
    <col min="34" max="35" width="11.42578125" style="316"/>
    <col min="36" max="36" width="11.42578125" style="317"/>
    <col min="37" max="42" width="11.42578125" style="313"/>
    <col min="43" max="44" width="11.42578125" style="315"/>
    <col min="45" max="46" width="11.42578125" style="314"/>
    <col min="47" max="48" width="11.42578125" style="313"/>
    <col min="49" max="49" width="11.42578125" style="314"/>
    <col min="50" max="50" width="11.42578125" style="313"/>
    <col min="51" max="59" width="11.42578125" style="315"/>
    <col min="60" max="16384" width="11.42578125" style="318"/>
  </cols>
  <sheetData>
    <row r="1" spans="1:59" x14ac:dyDescent="0.2">
      <c r="A1" s="24" t="s">
        <v>145</v>
      </c>
      <c r="B1" s="311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39">
        <v>7</v>
      </c>
      <c r="I1" s="39">
        <v>8</v>
      </c>
      <c r="J1" s="39">
        <v>9</v>
      </c>
      <c r="K1" s="312">
        <v>10</v>
      </c>
      <c r="L1" s="154" t="s">
        <v>146</v>
      </c>
      <c r="M1" s="169" t="s">
        <v>147</v>
      </c>
      <c r="N1" s="7" t="s">
        <v>148</v>
      </c>
      <c r="O1" s="7" t="s">
        <v>149</v>
      </c>
      <c r="P1" s="7" t="s">
        <v>150</v>
      </c>
      <c r="Q1" s="8" t="s">
        <v>151</v>
      </c>
      <c r="R1" s="177" t="s">
        <v>152</v>
      </c>
    </row>
    <row r="2" spans="1:59" x14ac:dyDescent="0.2">
      <c r="A2" s="33" t="s">
        <v>364</v>
      </c>
      <c r="B2" s="319" t="s">
        <v>157</v>
      </c>
      <c r="C2" s="11" t="s">
        <v>158</v>
      </c>
      <c r="D2" s="11" t="s">
        <v>159</v>
      </c>
      <c r="E2" s="11" t="s">
        <v>160</v>
      </c>
      <c r="F2" s="11" t="s">
        <v>161</v>
      </c>
      <c r="G2" s="11" t="s">
        <v>162</v>
      </c>
      <c r="H2" s="11" t="s">
        <v>163</v>
      </c>
      <c r="I2" s="11" t="s">
        <v>164</v>
      </c>
      <c r="J2" s="11" t="s">
        <v>165</v>
      </c>
      <c r="K2" s="320" t="s">
        <v>166</v>
      </c>
      <c r="L2" s="155" t="s">
        <v>364</v>
      </c>
      <c r="M2" s="172"/>
      <c r="N2" s="9"/>
      <c r="O2" s="9"/>
      <c r="P2" s="9"/>
      <c r="Q2" s="256"/>
      <c r="R2" s="237"/>
    </row>
    <row r="3" spans="1:59" x14ac:dyDescent="0.2">
      <c r="A3" s="33" t="s">
        <v>363</v>
      </c>
      <c r="B3" s="172" t="s">
        <v>167</v>
      </c>
      <c r="C3" s="9" t="s">
        <v>167</v>
      </c>
      <c r="D3" s="9" t="s">
        <v>167</v>
      </c>
      <c r="E3" s="9" t="s">
        <v>167</v>
      </c>
      <c r="F3" s="9" t="s">
        <v>167</v>
      </c>
      <c r="G3" s="9" t="s">
        <v>167</v>
      </c>
      <c r="H3" s="9" t="s">
        <v>167</v>
      </c>
      <c r="I3" s="9" t="s">
        <v>167</v>
      </c>
      <c r="J3" s="9" t="s">
        <v>167</v>
      </c>
      <c r="K3" s="321" t="s">
        <v>167</v>
      </c>
      <c r="L3" s="155" t="s">
        <v>363</v>
      </c>
      <c r="M3" s="172"/>
      <c r="N3" s="9"/>
      <c r="O3" s="9"/>
      <c r="P3" s="9"/>
      <c r="Q3" s="256"/>
      <c r="R3" s="237"/>
    </row>
    <row r="4" spans="1:59" x14ac:dyDescent="0.2">
      <c r="A4" s="33"/>
      <c r="B4" s="172"/>
      <c r="C4" s="9"/>
      <c r="D4" s="9"/>
      <c r="E4" s="9"/>
      <c r="F4" s="9"/>
      <c r="G4" s="9"/>
      <c r="H4" s="9"/>
      <c r="I4" s="9"/>
      <c r="J4" s="9"/>
      <c r="K4" s="321"/>
      <c r="L4" s="155"/>
      <c r="M4" s="172"/>
      <c r="N4" s="9"/>
      <c r="O4" s="9"/>
      <c r="P4" s="9"/>
      <c r="Q4" s="9"/>
      <c r="R4" s="237"/>
    </row>
    <row r="5" spans="1:59" s="97" customFormat="1" ht="13.5" thickBot="1" x14ac:dyDescent="0.25">
      <c r="A5" s="322"/>
      <c r="B5" s="323"/>
      <c r="C5" s="324"/>
      <c r="D5" s="324"/>
      <c r="E5" s="324"/>
      <c r="F5" s="324"/>
      <c r="G5" s="324"/>
      <c r="H5" s="324"/>
      <c r="I5" s="324"/>
      <c r="J5" s="324"/>
      <c r="K5" s="325"/>
      <c r="L5" s="167"/>
      <c r="M5" s="323"/>
      <c r="N5" s="324"/>
      <c r="O5" s="324"/>
      <c r="P5" s="324"/>
      <c r="Q5" s="324"/>
      <c r="R5" s="326"/>
      <c r="S5" s="327"/>
      <c r="T5" s="327"/>
      <c r="U5" s="327"/>
      <c r="V5" s="327"/>
      <c r="W5" s="327"/>
      <c r="X5" s="328"/>
      <c r="Y5" s="328"/>
      <c r="Z5" s="327"/>
      <c r="AA5" s="329"/>
      <c r="AB5" s="329"/>
      <c r="AC5" s="327"/>
      <c r="AD5" s="327"/>
      <c r="AE5" s="330"/>
      <c r="AF5" s="327"/>
      <c r="AG5" s="327"/>
      <c r="AH5" s="330"/>
      <c r="AI5" s="330"/>
      <c r="AJ5" s="331"/>
      <c r="AK5" s="327"/>
      <c r="AL5" s="327"/>
      <c r="AM5" s="327"/>
      <c r="AN5" s="327"/>
      <c r="AO5" s="327"/>
      <c r="AP5" s="327"/>
      <c r="AQ5" s="329"/>
      <c r="AR5" s="329"/>
      <c r="AS5" s="328"/>
      <c r="AT5" s="328"/>
      <c r="AU5" s="327"/>
      <c r="AV5" s="327"/>
      <c r="AW5" s="328"/>
      <c r="AX5" s="327"/>
      <c r="AY5" s="329"/>
      <c r="AZ5" s="329"/>
      <c r="BA5" s="329"/>
      <c r="BB5" s="329"/>
      <c r="BC5" s="329"/>
      <c r="BD5" s="329"/>
      <c r="BE5" s="329"/>
      <c r="BF5" s="329"/>
      <c r="BG5" s="329"/>
    </row>
    <row r="6" spans="1:59" x14ac:dyDescent="0.2">
      <c r="A6" s="35" t="s">
        <v>153</v>
      </c>
      <c r="B6" s="332">
        <v>38266</v>
      </c>
      <c r="C6" s="333">
        <v>38288</v>
      </c>
      <c r="D6" s="333">
        <v>38307</v>
      </c>
      <c r="E6" s="333">
        <v>38317</v>
      </c>
      <c r="F6" s="333">
        <v>38327</v>
      </c>
      <c r="G6" s="333">
        <v>38334</v>
      </c>
      <c r="H6" s="333">
        <v>38040</v>
      </c>
      <c r="I6" s="333">
        <v>38359</v>
      </c>
      <c r="J6" s="333">
        <v>38384</v>
      </c>
      <c r="K6" s="334">
        <v>38385</v>
      </c>
      <c r="L6" s="157" t="s">
        <v>153</v>
      </c>
      <c r="M6" s="62"/>
      <c r="N6" s="63"/>
      <c r="O6" s="63"/>
      <c r="P6" s="63"/>
      <c r="Q6" s="63"/>
      <c r="R6" s="238"/>
    </row>
    <row r="7" spans="1:59" x14ac:dyDescent="0.2">
      <c r="A7" s="113" t="s">
        <v>0</v>
      </c>
      <c r="B7" s="335">
        <v>0.50331018518518522</v>
      </c>
      <c r="C7" s="336">
        <v>0.58296296296296302</v>
      </c>
      <c r="D7" s="336">
        <v>0.6708912037037037</v>
      </c>
      <c r="E7" s="336">
        <v>0.52568287037037031</v>
      </c>
      <c r="F7" s="336">
        <v>0.76741898148148147</v>
      </c>
      <c r="G7" s="337">
        <v>0.55524305555555553</v>
      </c>
      <c r="H7" s="338">
        <v>0.64057870370370373</v>
      </c>
      <c r="I7" s="336">
        <v>0.52747685185185189</v>
      </c>
      <c r="J7" s="337">
        <v>0.8146296296296297</v>
      </c>
      <c r="K7" s="339">
        <v>0.75049768518518523</v>
      </c>
      <c r="L7" s="175" t="s">
        <v>0</v>
      </c>
      <c r="M7" s="171"/>
      <c r="N7" s="43"/>
      <c r="O7" s="43"/>
      <c r="P7" s="43"/>
      <c r="Q7" s="43"/>
      <c r="R7" s="235"/>
    </row>
    <row r="8" spans="1:59" x14ac:dyDescent="0.2">
      <c r="A8" s="24" t="s">
        <v>206</v>
      </c>
      <c r="B8" s="311">
        <v>77</v>
      </c>
      <c r="C8" s="39">
        <v>70</v>
      </c>
      <c r="D8" s="39">
        <v>66</v>
      </c>
      <c r="E8" s="39">
        <v>78</v>
      </c>
      <c r="F8" s="39">
        <v>65</v>
      </c>
      <c r="G8" s="39">
        <v>58</v>
      </c>
      <c r="H8" s="39">
        <v>70</v>
      </c>
      <c r="I8" s="39">
        <v>70</v>
      </c>
      <c r="J8" s="39">
        <v>78</v>
      </c>
      <c r="K8" s="312">
        <v>79</v>
      </c>
      <c r="L8" s="154" t="s">
        <v>206</v>
      </c>
      <c r="M8" s="37">
        <f>AVERAGE(B8:K8)</f>
        <v>71.099999999999994</v>
      </c>
      <c r="N8" s="38">
        <f>MEDIAN(B8:K8)</f>
        <v>70</v>
      </c>
      <c r="O8" s="38">
        <f>MIN(B8:K8)</f>
        <v>58</v>
      </c>
      <c r="P8" s="38">
        <f>MAX(B8:K8)</f>
        <v>79</v>
      </c>
      <c r="Q8" s="38">
        <f>STDEV(B8:K8)</f>
        <v>6.9193769790189759</v>
      </c>
      <c r="R8" s="340">
        <f>COUNT(B8:K8)</f>
        <v>10</v>
      </c>
    </row>
    <row r="9" spans="1:59" x14ac:dyDescent="0.2">
      <c r="A9" s="24" t="s">
        <v>319</v>
      </c>
      <c r="B9" s="311" t="s">
        <v>320</v>
      </c>
      <c r="C9" s="39" t="s">
        <v>320</v>
      </c>
      <c r="D9" s="39" t="s">
        <v>320</v>
      </c>
      <c r="E9" s="39" t="s">
        <v>321</v>
      </c>
      <c r="F9" s="39" t="s">
        <v>320</v>
      </c>
      <c r="G9" s="39" t="s">
        <v>320</v>
      </c>
      <c r="H9" s="39" t="s">
        <v>320</v>
      </c>
      <c r="I9" s="39" t="s">
        <v>320</v>
      </c>
      <c r="J9" s="39" t="s">
        <v>321</v>
      </c>
      <c r="K9" s="312" t="s">
        <v>320</v>
      </c>
      <c r="L9" s="154" t="s">
        <v>319</v>
      </c>
      <c r="M9" s="37"/>
      <c r="N9" s="38"/>
      <c r="O9" s="38"/>
      <c r="P9" s="38"/>
      <c r="Q9" s="38"/>
      <c r="R9" s="340"/>
    </row>
    <row r="10" spans="1:59" x14ac:dyDescent="0.2">
      <c r="A10" s="24" t="s">
        <v>207</v>
      </c>
      <c r="B10" s="37">
        <v>81</v>
      </c>
      <c r="C10" s="38">
        <v>63</v>
      </c>
      <c r="D10" s="38">
        <v>77</v>
      </c>
      <c r="E10" s="38">
        <v>81</v>
      </c>
      <c r="F10" s="38">
        <v>92</v>
      </c>
      <c r="G10" s="38">
        <v>78</v>
      </c>
      <c r="H10" s="38">
        <v>82</v>
      </c>
      <c r="I10" s="38">
        <v>90</v>
      </c>
      <c r="J10" s="38">
        <v>60</v>
      </c>
      <c r="K10" s="341">
        <v>77</v>
      </c>
      <c r="L10" s="154" t="s">
        <v>207</v>
      </c>
      <c r="M10" s="37">
        <f t="shared" ref="M10:M73" si="0">AVERAGE(B10:K10)</f>
        <v>78.099999999999994</v>
      </c>
      <c r="N10" s="38">
        <f t="shared" ref="N10:N73" si="1">MEDIAN(B10:K10)</f>
        <v>79.5</v>
      </c>
      <c r="O10" s="38">
        <f t="shared" ref="O10:O73" si="2">MIN(B10:K10)</f>
        <v>60</v>
      </c>
      <c r="P10" s="38">
        <f t="shared" ref="P10:P73" si="3">MAX(B10:K10)</f>
        <v>92</v>
      </c>
      <c r="Q10" s="38">
        <f t="shared" ref="Q10:Q73" si="4">STDEV(B10:K10)</f>
        <v>10.13738953906117</v>
      </c>
      <c r="R10" s="340">
        <f t="shared" ref="R10:R73" si="5">COUNT(B10:K10)</f>
        <v>10</v>
      </c>
    </row>
    <row r="11" spans="1:59" s="316" customFormat="1" x14ac:dyDescent="0.2">
      <c r="A11" s="24" t="s">
        <v>208</v>
      </c>
      <c r="B11" s="37">
        <v>170</v>
      </c>
      <c r="C11" s="38">
        <v>163</v>
      </c>
      <c r="D11" s="38">
        <v>172</v>
      </c>
      <c r="E11" s="38">
        <v>165</v>
      </c>
      <c r="F11" s="38">
        <v>173</v>
      </c>
      <c r="G11" s="38">
        <v>175</v>
      </c>
      <c r="H11" s="38">
        <v>162</v>
      </c>
      <c r="I11" s="38">
        <v>182</v>
      </c>
      <c r="J11" s="38">
        <v>153</v>
      </c>
      <c r="K11" s="341">
        <v>165</v>
      </c>
      <c r="L11" s="154" t="s">
        <v>208</v>
      </c>
      <c r="M11" s="37">
        <f t="shared" si="0"/>
        <v>168</v>
      </c>
      <c r="N11" s="38">
        <f t="shared" si="1"/>
        <v>167.5</v>
      </c>
      <c r="O11" s="38">
        <f t="shared" si="2"/>
        <v>153</v>
      </c>
      <c r="P11" s="38">
        <f t="shared" si="3"/>
        <v>182</v>
      </c>
      <c r="Q11" s="38">
        <f t="shared" si="4"/>
        <v>8.1240384046359608</v>
      </c>
      <c r="R11" s="340">
        <f t="shared" si="5"/>
        <v>10</v>
      </c>
    </row>
    <row r="12" spans="1:59" s="316" customFormat="1" ht="13.5" thickBot="1" x14ac:dyDescent="0.25">
      <c r="A12" s="260" t="s">
        <v>209</v>
      </c>
      <c r="B12" s="342">
        <f>71.84*((B10^0.425)*(B11^0.725))/10000</f>
        <v>1.9255195157002316</v>
      </c>
      <c r="C12" s="342">
        <f t="shared" ref="C12:K12" si="6">71.84*((C10^0.425)*(C11^0.725))/10000</f>
        <v>1.6785028012192855</v>
      </c>
      <c r="D12" s="342">
        <f t="shared" si="6"/>
        <v>1.9005662194164048</v>
      </c>
      <c r="E12" s="342">
        <f t="shared" si="6"/>
        <v>1.8842924857754813</v>
      </c>
      <c r="F12" s="342">
        <f t="shared" si="6"/>
        <v>2.0585412549079671</v>
      </c>
      <c r="G12" s="342">
        <f t="shared" si="6"/>
        <v>1.9351254074926538</v>
      </c>
      <c r="H12" s="342">
        <f t="shared" si="6"/>
        <v>1.8691131651616542</v>
      </c>
      <c r="I12" s="342">
        <f t="shared" si="6"/>
        <v>2.115783112742545</v>
      </c>
      <c r="J12" s="342">
        <f t="shared" si="6"/>
        <v>1.5702973305910382</v>
      </c>
      <c r="K12" s="342">
        <f t="shared" si="6"/>
        <v>1.8441691020905229</v>
      </c>
      <c r="L12" s="263" t="s">
        <v>209</v>
      </c>
      <c r="M12" s="264">
        <f t="shared" si="0"/>
        <v>1.8781910395097783</v>
      </c>
      <c r="N12" s="265">
        <f t="shared" si="1"/>
        <v>1.892429352595943</v>
      </c>
      <c r="O12" s="265">
        <f t="shared" si="2"/>
        <v>1.5702973305910382</v>
      </c>
      <c r="P12" s="265">
        <f t="shared" si="3"/>
        <v>2.115783112742545</v>
      </c>
      <c r="Q12" s="265">
        <f t="shared" si="4"/>
        <v>0.16017677915612247</v>
      </c>
      <c r="R12" s="266">
        <f t="shared" si="5"/>
        <v>10</v>
      </c>
    </row>
    <row r="13" spans="1:59" s="345" customFormat="1" x14ac:dyDescent="0.2">
      <c r="A13" s="267" t="s">
        <v>310</v>
      </c>
      <c r="B13" s="269">
        <v>3</v>
      </c>
      <c r="C13" s="269">
        <v>2</v>
      </c>
      <c r="D13" s="269">
        <v>3</v>
      </c>
      <c r="E13" s="269">
        <v>3</v>
      </c>
      <c r="F13" s="269">
        <v>3</v>
      </c>
      <c r="G13" s="269">
        <v>3</v>
      </c>
      <c r="H13" s="269">
        <v>3</v>
      </c>
      <c r="I13" s="269">
        <v>2</v>
      </c>
      <c r="J13" s="269">
        <v>2</v>
      </c>
      <c r="K13" s="269">
        <v>3</v>
      </c>
      <c r="L13" s="277" t="s">
        <v>310</v>
      </c>
      <c r="M13" s="343">
        <f t="shared" si="0"/>
        <v>2.7</v>
      </c>
      <c r="N13" s="242">
        <f t="shared" si="1"/>
        <v>3</v>
      </c>
      <c r="O13" s="242">
        <f t="shared" si="2"/>
        <v>2</v>
      </c>
      <c r="P13" s="242">
        <f t="shared" si="3"/>
        <v>3</v>
      </c>
      <c r="Q13" s="242">
        <f t="shared" si="4"/>
        <v>0.48304589153964728</v>
      </c>
      <c r="R13" s="344">
        <f t="shared" si="5"/>
        <v>10</v>
      </c>
    </row>
    <row r="14" spans="1:59" s="316" customFormat="1" x14ac:dyDescent="0.2">
      <c r="A14" s="259" t="s">
        <v>311</v>
      </c>
      <c r="B14" s="272">
        <v>284</v>
      </c>
      <c r="C14" s="272">
        <v>292</v>
      </c>
      <c r="D14" s="272">
        <v>307</v>
      </c>
      <c r="E14" s="272">
        <v>235</v>
      </c>
      <c r="F14" s="272">
        <v>253</v>
      </c>
      <c r="G14" s="272">
        <v>272</v>
      </c>
      <c r="H14" s="272">
        <v>386</v>
      </c>
      <c r="I14" s="272">
        <v>247</v>
      </c>
      <c r="J14" s="272">
        <v>292</v>
      </c>
      <c r="K14" s="272">
        <v>263</v>
      </c>
      <c r="L14" s="278" t="s">
        <v>311</v>
      </c>
      <c r="M14" s="37">
        <f t="shared" si="0"/>
        <v>283.10000000000002</v>
      </c>
      <c r="N14" s="38">
        <f t="shared" si="1"/>
        <v>278</v>
      </c>
      <c r="O14" s="38">
        <f t="shared" si="2"/>
        <v>235</v>
      </c>
      <c r="P14" s="38">
        <f t="shared" si="3"/>
        <v>386</v>
      </c>
      <c r="Q14" s="38">
        <f t="shared" si="4"/>
        <v>42.647000676092908</v>
      </c>
      <c r="R14" s="340">
        <f t="shared" si="5"/>
        <v>10</v>
      </c>
    </row>
    <row r="15" spans="1:59" s="316" customFormat="1" x14ac:dyDescent="0.2">
      <c r="A15" s="259" t="s">
        <v>322</v>
      </c>
      <c r="B15" s="272">
        <v>4</v>
      </c>
      <c r="C15" s="272">
        <v>4</v>
      </c>
      <c r="D15" s="272">
        <v>4</v>
      </c>
      <c r="E15" s="272">
        <v>4</v>
      </c>
      <c r="F15" s="272">
        <v>4</v>
      </c>
      <c r="G15" s="272">
        <v>4</v>
      </c>
      <c r="H15" s="272">
        <v>4</v>
      </c>
      <c r="I15" s="272">
        <v>4</v>
      </c>
      <c r="J15" s="272">
        <v>3</v>
      </c>
      <c r="K15" s="272">
        <v>5</v>
      </c>
      <c r="L15" s="278" t="s">
        <v>322</v>
      </c>
      <c r="M15" s="37">
        <f>AVERAGE(B15:K15)</f>
        <v>4</v>
      </c>
      <c r="N15" s="38">
        <f>MEDIAN(B15:K15)</f>
        <v>4</v>
      </c>
      <c r="O15" s="38">
        <f>MIN(B15:K15)</f>
        <v>3</v>
      </c>
      <c r="P15" s="38">
        <f>MAX(B15:K15)</f>
        <v>5</v>
      </c>
      <c r="Q15" s="38">
        <f>STDEV(B15:K15)</f>
        <v>0.47140452079103168</v>
      </c>
      <c r="R15" s="340">
        <f>COUNT(B15:K15)</f>
        <v>10</v>
      </c>
    </row>
    <row r="16" spans="1:59" s="316" customFormat="1" x14ac:dyDescent="0.2">
      <c r="A16" s="259" t="s">
        <v>312</v>
      </c>
      <c r="B16" s="272">
        <v>142</v>
      </c>
      <c r="C16" s="272">
        <v>118</v>
      </c>
      <c r="D16" s="272">
        <v>165</v>
      </c>
      <c r="E16" s="272">
        <v>124</v>
      </c>
      <c r="F16" s="272">
        <v>109</v>
      </c>
      <c r="G16" s="272">
        <v>126</v>
      </c>
      <c r="H16" s="272">
        <v>128</v>
      </c>
      <c r="I16" s="272">
        <v>103</v>
      </c>
      <c r="J16" s="272">
        <v>106</v>
      </c>
      <c r="K16" s="272">
        <v>149</v>
      </c>
      <c r="L16" s="278" t="s">
        <v>312</v>
      </c>
      <c r="M16" s="37">
        <f t="shared" si="0"/>
        <v>127</v>
      </c>
      <c r="N16" s="38">
        <f t="shared" si="1"/>
        <v>125</v>
      </c>
      <c r="O16" s="38">
        <f t="shared" si="2"/>
        <v>103</v>
      </c>
      <c r="P16" s="38">
        <f t="shared" si="3"/>
        <v>165</v>
      </c>
      <c r="Q16" s="38">
        <f t="shared" si="4"/>
        <v>19.961073228773159</v>
      </c>
      <c r="R16" s="340">
        <f t="shared" si="5"/>
        <v>10</v>
      </c>
    </row>
    <row r="17" spans="1:18" s="316" customFormat="1" x14ac:dyDescent="0.2">
      <c r="A17" s="259" t="s">
        <v>313</v>
      </c>
      <c r="B17" s="272">
        <v>92</v>
      </c>
      <c r="C17" s="272">
        <v>80</v>
      </c>
      <c r="D17" s="272">
        <v>92</v>
      </c>
      <c r="E17" s="272">
        <v>86</v>
      </c>
      <c r="F17" s="272">
        <v>74</v>
      </c>
      <c r="G17" s="272">
        <v>75</v>
      </c>
      <c r="H17" s="272">
        <v>65</v>
      </c>
      <c r="I17" s="272">
        <v>61</v>
      </c>
      <c r="J17" s="272">
        <v>65</v>
      </c>
      <c r="K17" s="272">
        <v>90</v>
      </c>
      <c r="L17" s="278" t="s">
        <v>313</v>
      </c>
      <c r="M17" s="37">
        <f t="shared" si="0"/>
        <v>78</v>
      </c>
      <c r="N17" s="38">
        <f t="shared" si="1"/>
        <v>77.5</v>
      </c>
      <c r="O17" s="38">
        <f t="shared" si="2"/>
        <v>61</v>
      </c>
      <c r="P17" s="38">
        <f t="shared" si="3"/>
        <v>92</v>
      </c>
      <c r="Q17" s="38">
        <f t="shared" si="4"/>
        <v>11.813363431112899</v>
      </c>
      <c r="R17" s="340">
        <f t="shared" si="5"/>
        <v>10</v>
      </c>
    </row>
    <row r="18" spans="1:18" s="316" customFormat="1" x14ac:dyDescent="0.2">
      <c r="A18" s="259" t="s">
        <v>314</v>
      </c>
      <c r="B18" s="272">
        <v>48</v>
      </c>
      <c r="C18" s="272">
        <v>35</v>
      </c>
      <c r="D18" s="272">
        <v>65</v>
      </c>
      <c r="E18" s="272">
        <v>36</v>
      </c>
      <c r="F18" s="272">
        <v>32</v>
      </c>
      <c r="G18" s="272">
        <v>49</v>
      </c>
      <c r="H18" s="272">
        <v>61</v>
      </c>
      <c r="I18" s="272">
        <v>40</v>
      </c>
      <c r="J18" s="272">
        <v>34</v>
      </c>
      <c r="K18" s="272">
        <v>59</v>
      </c>
      <c r="L18" s="278" t="s">
        <v>314</v>
      </c>
      <c r="M18" s="37">
        <f t="shared" si="0"/>
        <v>45.9</v>
      </c>
      <c r="N18" s="38">
        <f t="shared" si="1"/>
        <v>44</v>
      </c>
      <c r="O18" s="38">
        <f t="shared" si="2"/>
        <v>32</v>
      </c>
      <c r="P18" s="38">
        <f t="shared" si="3"/>
        <v>65</v>
      </c>
      <c r="Q18" s="38">
        <f t="shared" si="4"/>
        <v>12.31485101637676</v>
      </c>
      <c r="R18" s="340">
        <f t="shared" si="5"/>
        <v>10</v>
      </c>
    </row>
    <row r="19" spans="1:18" s="316" customFormat="1" x14ac:dyDescent="0.2">
      <c r="A19" s="259" t="s">
        <v>315</v>
      </c>
      <c r="B19" s="272" t="s">
        <v>323</v>
      </c>
      <c r="C19" s="272" t="s">
        <v>323</v>
      </c>
      <c r="D19" s="272" t="s">
        <v>323</v>
      </c>
      <c r="E19" s="272" t="s">
        <v>323</v>
      </c>
      <c r="F19" s="272" t="s">
        <v>323</v>
      </c>
      <c r="G19" s="272" t="s">
        <v>323</v>
      </c>
      <c r="H19" s="272" t="s">
        <v>323</v>
      </c>
      <c r="I19" s="272" t="s">
        <v>323</v>
      </c>
      <c r="J19" s="272" t="s">
        <v>323</v>
      </c>
      <c r="K19" s="272" t="s">
        <v>323</v>
      </c>
      <c r="L19" s="278" t="s">
        <v>315</v>
      </c>
      <c r="M19" s="37"/>
      <c r="N19" s="38"/>
      <c r="O19" s="38"/>
      <c r="P19" s="38"/>
      <c r="Q19" s="38"/>
      <c r="R19" s="340"/>
    </row>
    <row r="20" spans="1:18" s="316" customFormat="1" x14ac:dyDescent="0.2">
      <c r="A20" s="259" t="s">
        <v>316</v>
      </c>
      <c r="B20" s="272" t="s">
        <v>323</v>
      </c>
      <c r="C20" s="272" t="s">
        <v>323</v>
      </c>
      <c r="D20" s="272" t="s">
        <v>323</v>
      </c>
      <c r="E20" s="272" t="s">
        <v>323</v>
      </c>
      <c r="F20" s="272" t="s">
        <v>323</v>
      </c>
      <c r="G20" s="272" t="s">
        <v>323</v>
      </c>
      <c r="H20" s="272" t="s">
        <v>323</v>
      </c>
      <c r="I20" s="272" t="s">
        <v>323</v>
      </c>
      <c r="J20" s="272" t="s">
        <v>323</v>
      </c>
      <c r="K20" s="272" t="s">
        <v>323</v>
      </c>
      <c r="L20" s="278" t="s">
        <v>316</v>
      </c>
      <c r="M20" s="37"/>
      <c r="N20" s="38"/>
      <c r="O20" s="38"/>
      <c r="P20" s="38"/>
      <c r="Q20" s="38"/>
      <c r="R20" s="340"/>
    </row>
    <row r="21" spans="1:18" s="316" customFormat="1" ht="13.5" thickBot="1" x14ac:dyDescent="0.25">
      <c r="A21" s="259" t="s">
        <v>317</v>
      </c>
      <c r="B21" s="272" t="s">
        <v>323</v>
      </c>
      <c r="C21" s="272" t="s">
        <v>324</v>
      </c>
      <c r="D21" s="272" t="s">
        <v>323</v>
      </c>
      <c r="E21" s="272" t="s">
        <v>323</v>
      </c>
      <c r="F21" s="272" t="s">
        <v>324</v>
      </c>
      <c r="G21" s="272" t="s">
        <v>323</v>
      </c>
      <c r="H21" s="272" t="s">
        <v>323</v>
      </c>
      <c r="I21" s="272" t="s">
        <v>323</v>
      </c>
      <c r="J21" s="272" t="s">
        <v>324</v>
      </c>
      <c r="K21" s="272" t="s">
        <v>324</v>
      </c>
      <c r="L21" s="278" t="s">
        <v>317</v>
      </c>
      <c r="M21" s="37"/>
      <c r="N21" s="38"/>
      <c r="O21" s="38"/>
      <c r="P21" s="38"/>
      <c r="Q21" s="38"/>
      <c r="R21" s="340"/>
    </row>
    <row r="22" spans="1:18" s="345" customFormat="1" x14ac:dyDescent="0.2">
      <c r="A22" s="61" t="s">
        <v>326</v>
      </c>
      <c r="B22" s="62">
        <v>82.9</v>
      </c>
      <c r="C22" s="63">
        <v>48.9</v>
      </c>
      <c r="D22" s="63">
        <v>42.1</v>
      </c>
      <c r="E22" s="63">
        <v>41.9</v>
      </c>
      <c r="F22" s="63">
        <v>52.3</v>
      </c>
      <c r="G22" s="63">
        <v>39</v>
      </c>
      <c r="H22" s="63">
        <v>23.5</v>
      </c>
      <c r="I22" s="63">
        <v>65.2</v>
      </c>
      <c r="J22" s="63">
        <v>52.8</v>
      </c>
      <c r="K22" s="346">
        <v>48.2</v>
      </c>
      <c r="L22" s="163" t="s">
        <v>326</v>
      </c>
      <c r="M22" s="343">
        <f t="shared" si="0"/>
        <v>49.68</v>
      </c>
      <c r="N22" s="242">
        <f t="shared" si="1"/>
        <v>48.55</v>
      </c>
      <c r="O22" s="242">
        <f t="shared" si="2"/>
        <v>23.5</v>
      </c>
      <c r="P22" s="242">
        <f t="shared" si="3"/>
        <v>82.9</v>
      </c>
      <c r="Q22" s="242">
        <f t="shared" si="4"/>
        <v>15.920901705340414</v>
      </c>
      <c r="R22" s="238">
        <f t="shared" si="5"/>
        <v>10</v>
      </c>
    </row>
    <row r="23" spans="1:18" s="316" customFormat="1" x14ac:dyDescent="0.2">
      <c r="A23" s="45" t="s">
        <v>64</v>
      </c>
      <c r="B23" s="46">
        <v>50.9</v>
      </c>
      <c r="C23" s="47">
        <v>26.2</v>
      </c>
      <c r="D23" s="47">
        <v>24.3</v>
      </c>
      <c r="E23" s="47">
        <v>26.1</v>
      </c>
      <c r="F23" s="47">
        <v>29.6</v>
      </c>
      <c r="G23" s="47">
        <v>23.3</v>
      </c>
      <c r="H23" s="47">
        <v>18.7</v>
      </c>
      <c r="I23" s="47">
        <v>37</v>
      </c>
      <c r="J23" s="47">
        <v>28.5</v>
      </c>
      <c r="K23" s="347">
        <v>25.8</v>
      </c>
      <c r="L23" s="159" t="s">
        <v>64</v>
      </c>
      <c r="M23" s="37">
        <f t="shared" si="0"/>
        <v>29.040000000000003</v>
      </c>
      <c r="N23" s="38">
        <f t="shared" si="1"/>
        <v>26.15</v>
      </c>
      <c r="O23" s="38">
        <f t="shared" si="2"/>
        <v>18.7</v>
      </c>
      <c r="P23" s="38">
        <f t="shared" si="3"/>
        <v>50.9</v>
      </c>
      <c r="Q23" s="38">
        <f t="shared" si="4"/>
        <v>9.0145807815264618</v>
      </c>
      <c r="R23" s="233">
        <f t="shared" si="5"/>
        <v>10</v>
      </c>
    </row>
    <row r="24" spans="1:18" s="348" customFormat="1" x14ac:dyDescent="0.2">
      <c r="A24" s="45" t="s">
        <v>65</v>
      </c>
      <c r="B24" s="46">
        <v>57.2</v>
      </c>
      <c r="C24" s="47">
        <v>48.4</v>
      </c>
      <c r="D24" s="47">
        <v>55.2</v>
      </c>
      <c r="E24" s="47">
        <v>56.5</v>
      </c>
      <c r="F24" s="47">
        <v>63.4</v>
      </c>
      <c r="G24" s="47">
        <v>56.1</v>
      </c>
      <c r="H24" s="47">
        <v>63.7</v>
      </c>
      <c r="I24" s="47">
        <v>54.1</v>
      </c>
      <c r="J24" s="47">
        <v>45.2</v>
      </c>
      <c r="K24" s="347">
        <v>37.6</v>
      </c>
      <c r="L24" s="159" t="s">
        <v>65</v>
      </c>
      <c r="M24" s="37">
        <f t="shared" si="0"/>
        <v>53.739999999999995</v>
      </c>
      <c r="N24" s="38">
        <f t="shared" si="1"/>
        <v>55.650000000000006</v>
      </c>
      <c r="O24" s="38">
        <f t="shared" si="2"/>
        <v>37.6</v>
      </c>
      <c r="P24" s="38">
        <f t="shared" si="3"/>
        <v>63.7</v>
      </c>
      <c r="Q24" s="38">
        <f t="shared" si="4"/>
        <v>8.0407572888241301</v>
      </c>
      <c r="R24" s="233">
        <f t="shared" si="5"/>
        <v>10</v>
      </c>
    </row>
    <row r="25" spans="1:18" s="348" customFormat="1" x14ac:dyDescent="0.2">
      <c r="A25" s="13" t="s">
        <v>357</v>
      </c>
      <c r="B25" s="349">
        <v>7.6260000000000003</v>
      </c>
      <c r="C25" s="225">
        <f t="shared" ref="C25:K25" si="7">0.1333226675*C24</f>
        <v>6.4528171069999996</v>
      </c>
      <c r="D25" s="225">
        <f t="shared" si="7"/>
        <v>7.3594112459999996</v>
      </c>
      <c r="E25" s="225">
        <f t="shared" si="7"/>
        <v>7.5327307137499995</v>
      </c>
      <c r="F25" s="225">
        <f t="shared" si="7"/>
        <v>8.4526571194999995</v>
      </c>
      <c r="G25" s="225">
        <f t="shared" si="7"/>
        <v>7.4794016467499995</v>
      </c>
      <c r="H25" s="225">
        <f t="shared" si="7"/>
        <v>8.4926539197499995</v>
      </c>
      <c r="I25" s="225">
        <f t="shared" si="7"/>
        <v>7.2127563117499998</v>
      </c>
      <c r="J25" s="225">
        <f t="shared" si="7"/>
        <v>6.0261845709999999</v>
      </c>
      <c r="K25" s="350">
        <f t="shared" si="7"/>
        <v>5.012932298</v>
      </c>
      <c r="L25" s="160" t="s">
        <v>357</v>
      </c>
      <c r="M25" s="223">
        <f t="shared" si="0"/>
        <v>7.1647544933499985</v>
      </c>
      <c r="N25" s="224">
        <f t="shared" si="1"/>
        <v>7.4194064463749996</v>
      </c>
      <c r="O25" s="224">
        <f t="shared" si="2"/>
        <v>5.012932298</v>
      </c>
      <c r="P25" s="224">
        <f t="shared" si="3"/>
        <v>8.4926539197499995</v>
      </c>
      <c r="Q25" s="224">
        <f t="shared" si="4"/>
        <v>1.0720125053629435</v>
      </c>
      <c r="R25" s="236">
        <f t="shared" si="5"/>
        <v>10</v>
      </c>
    </row>
    <row r="26" spans="1:18" s="316" customFormat="1" x14ac:dyDescent="0.2">
      <c r="A26" s="45" t="s">
        <v>154</v>
      </c>
      <c r="B26" s="46">
        <v>7.3029999999999999</v>
      </c>
      <c r="C26" s="47">
        <v>7.3460000000000001</v>
      </c>
      <c r="D26" s="47">
        <v>7.3</v>
      </c>
      <c r="E26" s="47">
        <v>7.2960000000000003</v>
      </c>
      <c r="F26" s="47">
        <v>7.2720000000000002</v>
      </c>
      <c r="G26" s="47">
        <v>7.3230000000000004</v>
      </c>
      <c r="H26" s="47">
        <v>7.1420000000000003</v>
      </c>
      <c r="I26" s="47">
        <v>7.2640000000000002</v>
      </c>
      <c r="J26" s="47">
        <v>7.32</v>
      </c>
      <c r="K26" s="347">
        <v>7.319</v>
      </c>
      <c r="L26" s="159" t="s">
        <v>154</v>
      </c>
      <c r="M26" s="46">
        <f t="shared" si="0"/>
        <v>7.2885000000000009</v>
      </c>
      <c r="N26" s="47">
        <f t="shared" si="1"/>
        <v>7.3014999999999999</v>
      </c>
      <c r="O26" s="47">
        <f t="shared" si="2"/>
        <v>7.1420000000000003</v>
      </c>
      <c r="P26" s="47">
        <f t="shared" si="3"/>
        <v>7.3460000000000001</v>
      </c>
      <c r="Q26" s="47">
        <f t="shared" si="4"/>
        <v>5.6913677325109283E-2</v>
      </c>
      <c r="R26" s="233">
        <f t="shared" si="5"/>
        <v>10</v>
      </c>
    </row>
    <row r="27" spans="1:18" s="316" customFormat="1" x14ac:dyDescent="0.2">
      <c r="A27" s="14" t="s">
        <v>351</v>
      </c>
      <c r="B27" s="351">
        <f t="shared" ref="B27:K27" si="8">10^-B26</f>
        <v>4.9773708497893602E-8</v>
      </c>
      <c r="C27" s="352">
        <f t="shared" si="8"/>
        <v>4.508167045414594E-8</v>
      </c>
      <c r="D27" s="352">
        <f t="shared" si="8"/>
        <v>5.0118723362727164E-8</v>
      </c>
      <c r="E27" s="352">
        <f t="shared" si="8"/>
        <v>5.0582466200311307E-8</v>
      </c>
      <c r="F27" s="352">
        <f t="shared" si="8"/>
        <v>5.3456435939697004E-8</v>
      </c>
      <c r="G27" s="352">
        <f t="shared" si="8"/>
        <v>4.7533522594280374E-8</v>
      </c>
      <c r="H27" s="352">
        <f t="shared" si="8"/>
        <v>7.211074791828991E-8</v>
      </c>
      <c r="I27" s="352">
        <f t="shared" si="8"/>
        <v>5.4450265284242065E-8</v>
      </c>
      <c r="J27" s="352">
        <f t="shared" si="8"/>
        <v>4.7863009232263782E-8</v>
      </c>
      <c r="K27" s="353">
        <f t="shared" si="8"/>
        <v>4.7973344863668892E-8</v>
      </c>
      <c r="L27" s="161" t="s">
        <v>351</v>
      </c>
      <c r="M27" s="227">
        <f t="shared" si="0"/>
        <v>5.1894389434752005E-8</v>
      </c>
      <c r="N27" s="228">
        <f t="shared" si="1"/>
        <v>4.9946215930310383E-8</v>
      </c>
      <c r="O27" s="228">
        <f t="shared" si="2"/>
        <v>4.508167045414594E-8</v>
      </c>
      <c r="P27" s="228">
        <f t="shared" si="3"/>
        <v>7.211074791828991E-8</v>
      </c>
      <c r="Q27" s="228">
        <f t="shared" si="4"/>
        <v>7.6310912104463365E-9</v>
      </c>
      <c r="R27" s="236">
        <f t="shared" si="5"/>
        <v>10</v>
      </c>
    </row>
    <row r="28" spans="1:18" s="316" customFormat="1" x14ac:dyDescent="0.2">
      <c r="A28" s="45" t="s">
        <v>66</v>
      </c>
      <c r="B28" s="46">
        <v>1.2</v>
      </c>
      <c r="C28" s="47">
        <v>0.5</v>
      </c>
      <c r="D28" s="47">
        <v>0</v>
      </c>
      <c r="E28" s="47">
        <v>0.5</v>
      </c>
      <c r="F28" s="47">
        <v>1</v>
      </c>
      <c r="G28" s="47">
        <v>2</v>
      </c>
      <c r="H28" s="47">
        <v>-7.9</v>
      </c>
      <c r="I28" s="47">
        <v>-2.9</v>
      </c>
      <c r="J28" s="47">
        <v>-2.7</v>
      </c>
      <c r="K28" s="347">
        <v>-6.3</v>
      </c>
      <c r="L28" s="159" t="s">
        <v>66</v>
      </c>
      <c r="M28" s="37">
        <f t="shared" si="0"/>
        <v>-1.4600000000000002</v>
      </c>
      <c r="N28" s="38">
        <f t="shared" si="1"/>
        <v>0.25</v>
      </c>
      <c r="O28" s="38">
        <f t="shared" si="2"/>
        <v>-7.9</v>
      </c>
      <c r="P28" s="38">
        <f t="shared" si="3"/>
        <v>2</v>
      </c>
      <c r="Q28" s="38">
        <f t="shared" si="4"/>
        <v>3.3899196975084172</v>
      </c>
      <c r="R28" s="233">
        <f t="shared" si="5"/>
        <v>10</v>
      </c>
    </row>
    <row r="29" spans="1:18" s="356" customFormat="1" ht="13.5" thickBot="1" x14ac:dyDescent="0.25">
      <c r="A29" s="48" t="s">
        <v>67</v>
      </c>
      <c r="B29" s="49">
        <v>25.3</v>
      </c>
      <c r="C29" s="50">
        <v>24.2</v>
      </c>
      <c r="D29" s="50">
        <v>23.5</v>
      </c>
      <c r="E29" s="50">
        <v>24.2</v>
      </c>
      <c r="F29" s="50">
        <v>24.6</v>
      </c>
      <c r="G29" s="50">
        <v>25.2</v>
      </c>
      <c r="H29" s="50">
        <v>17</v>
      </c>
      <c r="I29" s="50">
        <v>21.5</v>
      </c>
      <c r="J29" s="50">
        <v>21.5</v>
      </c>
      <c r="K29" s="354">
        <v>18.7</v>
      </c>
      <c r="L29" s="164" t="s">
        <v>67</v>
      </c>
      <c r="M29" s="355">
        <f t="shared" si="0"/>
        <v>22.57</v>
      </c>
      <c r="N29" s="100">
        <f t="shared" si="1"/>
        <v>23.85</v>
      </c>
      <c r="O29" s="100">
        <f t="shared" si="2"/>
        <v>17</v>
      </c>
      <c r="P29" s="100">
        <f t="shared" si="3"/>
        <v>25.3</v>
      </c>
      <c r="Q29" s="100">
        <f t="shared" si="4"/>
        <v>2.8472403793458856</v>
      </c>
      <c r="R29" s="234">
        <f t="shared" si="5"/>
        <v>10</v>
      </c>
    </row>
    <row r="30" spans="1:18" s="316" customFormat="1" x14ac:dyDescent="0.2">
      <c r="A30" s="42" t="s">
        <v>68</v>
      </c>
      <c r="B30" s="171">
        <v>99.6</v>
      </c>
      <c r="C30" s="43">
        <v>99.5</v>
      </c>
      <c r="D30" s="43">
        <v>96.2</v>
      </c>
      <c r="E30" s="43">
        <v>99.2</v>
      </c>
      <c r="F30" s="43">
        <v>97.7</v>
      </c>
      <c r="G30" s="43">
        <v>94.1</v>
      </c>
      <c r="H30" s="43">
        <v>96</v>
      </c>
      <c r="I30" s="43">
        <v>99.2</v>
      </c>
      <c r="J30" s="43">
        <v>99.5</v>
      </c>
      <c r="K30" s="357">
        <v>99.5</v>
      </c>
      <c r="L30" s="158" t="s">
        <v>68</v>
      </c>
      <c r="M30" s="124">
        <f t="shared" si="0"/>
        <v>98.05</v>
      </c>
      <c r="N30" s="44">
        <f t="shared" si="1"/>
        <v>99.2</v>
      </c>
      <c r="O30" s="44">
        <f t="shared" si="2"/>
        <v>94.1</v>
      </c>
      <c r="P30" s="44">
        <f t="shared" si="3"/>
        <v>99.6</v>
      </c>
      <c r="Q30" s="44">
        <f t="shared" si="4"/>
        <v>1.9636983248735314</v>
      </c>
      <c r="R30" s="235">
        <f t="shared" si="5"/>
        <v>10</v>
      </c>
    </row>
    <row r="31" spans="1:18" s="316" customFormat="1" x14ac:dyDescent="0.2">
      <c r="A31" s="45" t="s">
        <v>1</v>
      </c>
      <c r="B31" s="46">
        <v>298</v>
      </c>
      <c r="C31" s="47">
        <v>259</v>
      </c>
      <c r="D31" s="47">
        <v>81</v>
      </c>
      <c r="E31" s="47">
        <v>152</v>
      </c>
      <c r="F31" s="47">
        <v>108</v>
      </c>
      <c r="G31" s="47">
        <v>70.8</v>
      </c>
      <c r="H31" s="47">
        <v>86.1</v>
      </c>
      <c r="I31" s="47">
        <v>182</v>
      </c>
      <c r="J31" s="47">
        <v>223</v>
      </c>
      <c r="K31" s="347">
        <v>173</v>
      </c>
      <c r="L31" s="159" t="s">
        <v>1</v>
      </c>
      <c r="M31" s="37">
        <f t="shared" si="0"/>
        <v>163.29</v>
      </c>
      <c r="N31" s="38">
        <f t="shared" si="1"/>
        <v>162.5</v>
      </c>
      <c r="O31" s="38">
        <f t="shared" si="2"/>
        <v>70.8</v>
      </c>
      <c r="P31" s="38">
        <f t="shared" si="3"/>
        <v>298</v>
      </c>
      <c r="Q31" s="38">
        <f t="shared" si="4"/>
        <v>78.729924425214577</v>
      </c>
      <c r="R31" s="233">
        <f t="shared" si="5"/>
        <v>10</v>
      </c>
    </row>
    <row r="32" spans="1:18" s="358" customFormat="1" x14ac:dyDescent="0.2">
      <c r="A32" s="13" t="s">
        <v>358</v>
      </c>
      <c r="B32" s="349">
        <f>0.1333226675*B31</f>
        <v>39.730154915</v>
      </c>
      <c r="C32" s="225">
        <f t="shared" ref="C32:K32" si="9">0.1333226675*C31</f>
        <v>34.530570882500001</v>
      </c>
      <c r="D32" s="225">
        <f t="shared" si="9"/>
        <v>10.799136067499999</v>
      </c>
      <c r="E32" s="225">
        <f t="shared" si="9"/>
        <v>20.26504546</v>
      </c>
      <c r="F32" s="225">
        <f t="shared" si="9"/>
        <v>14.39884809</v>
      </c>
      <c r="G32" s="225">
        <f t="shared" si="9"/>
        <v>9.4392448589999987</v>
      </c>
      <c r="H32" s="225">
        <f t="shared" si="9"/>
        <v>11.479081671749999</v>
      </c>
      <c r="I32" s="225">
        <f t="shared" si="9"/>
        <v>24.264725485</v>
      </c>
      <c r="J32" s="225">
        <f t="shared" si="9"/>
        <v>29.730954852499998</v>
      </c>
      <c r="K32" s="350">
        <f t="shared" si="9"/>
        <v>23.064821477499997</v>
      </c>
      <c r="L32" s="160" t="s">
        <v>358</v>
      </c>
      <c r="M32" s="223">
        <f t="shared" si="0"/>
        <v>21.770258376074999</v>
      </c>
      <c r="N32" s="224">
        <f t="shared" si="1"/>
        <v>21.66493346875</v>
      </c>
      <c r="O32" s="224">
        <f t="shared" si="2"/>
        <v>9.4392448589999987</v>
      </c>
      <c r="P32" s="224">
        <f t="shared" si="3"/>
        <v>39.730154915</v>
      </c>
      <c r="Q32" s="224">
        <f t="shared" si="4"/>
        <v>10.496483536443014</v>
      </c>
      <c r="R32" s="236">
        <f t="shared" si="5"/>
        <v>10</v>
      </c>
    </row>
    <row r="33" spans="1:18" s="348" customFormat="1" x14ac:dyDescent="0.2">
      <c r="A33" s="45" t="s">
        <v>2</v>
      </c>
      <c r="B33" s="46">
        <v>48.4</v>
      </c>
      <c r="C33" s="47">
        <v>38.9</v>
      </c>
      <c r="D33" s="47">
        <v>46.7</v>
      </c>
      <c r="E33" s="47">
        <v>43</v>
      </c>
      <c r="F33" s="47">
        <v>54.5</v>
      </c>
      <c r="G33" s="47">
        <v>47.8</v>
      </c>
      <c r="H33" s="47">
        <v>45.6</v>
      </c>
      <c r="I33" s="47">
        <v>48.8</v>
      </c>
      <c r="J33" s="47">
        <v>37.9</v>
      </c>
      <c r="K33" s="347">
        <v>40</v>
      </c>
      <c r="L33" s="159" t="s">
        <v>2</v>
      </c>
      <c r="M33" s="37">
        <f t="shared" si="0"/>
        <v>45.160000000000004</v>
      </c>
      <c r="N33" s="38">
        <f t="shared" si="1"/>
        <v>46.150000000000006</v>
      </c>
      <c r="O33" s="38">
        <f t="shared" si="2"/>
        <v>37.9</v>
      </c>
      <c r="P33" s="38">
        <f t="shared" si="3"/>
        <v>54.5</v>
      </c>
      <c r="Q33" s="38">
        <f t="shared" si="4"/>
        <v>5.2036739158235106</v>
      </c>
      <c r="R33" s="233">
        <f t="shared" si="5"/>
        <v>10</v>
      </c>
    </row>
    <row r="34" spans="1:18" s="359" customFormat="1" x14ac:dyDescent="0.2">
      <c r="A34" s="13" t="s">
        <v>356</v>
      </c>
      <c r="B34" s="349">
        <f>0.1333226675*B33</f>
        <v>6.4528171069999996</v>
      </c>
      <c r="C34" s="225">
        <f t="shared" ref="C34:K34" si="10">0.1333226675*C33</f>
        <v>5.1862517657499998</v>
      </c>
      <c r="D34" s="225">
        <f t="shared" si="10"/>
        <v>6.2261685722499998</v>
      </c>
      <c r="E34" s="225">
        <f t="shared" si="10"/>
        <v>5.7328747024999993</v>
      </c>
      <c r="F34" s="225">
        <f t="shared" si="10"/>
        <v>7.2660853787499997</v>
      </c>
      <c r="G34" s="225">
        <f t="shared" si="10"/>
        <v>6.3728235064999996</v>
      </c>
      <c r="H34" s="225">
        <f t="shared" si="10"/>
        <v>6.0795136379999999</v>
      </c>
      <c r="I34" s="225">
        <f t="shared" si="10"/>
        <v>6.5061461739999995</v>
      </c>
      <c r="J34" s="225">
        <f t="shared" si="10"/>
        <v>5.0529290982499999</v>
      </c>
      <c r="K34" s="350">
        <f t="shared" si="10"/>
        <v>5.3329066999999997</v>
      </c>
      <c r="L34" s="160" t="s">
        <v>356</v>
      </c>
      <c r="M34" s="223">
        <f t="shared" si="0"/>
        <v>6.0208516642999994</v>
      </c>
      <c r="N34" s="224">
        <f t="shared" si="1"/>
        <v>6.1528411051249998</v>
      </c>
      <c r="O34" s="224">
        <f t="shared" si="2"/>
        <v>5.0529290982499999</v>
      </c>
      <c r="P34" s="224">
        <f t="shared" si="3"/>
        <v>7.2660853787499997</v>
      </c>
      <c r="Q34" s="224">
        <f t="shared" si="4"/>
        <v>0.69376768725776561</v>
      </c>
      <c r="R34" s="236">
        <f t="shared" si="5"/>
        <v>10</v>
      </c>
    </row>
    <row r="35" spans="1:18" s="316" customFormat="1" x14ac:dyDescent="0.2">
      <c r="A35" s="45" t="s">
        <v>352</v>
      </c>
      <c r="B35" s="46">
        <v>7.343</v>
      </c>
      <c r="C35" s="47">
        <v>7.4050000000000002</v>
      </c>
      <c r="D35" s="47">
        <v>7.3440000000000003</v>
      </c>
      <c r="E35" s="47">
        <v>7.3769999999999998</v>
      </c>
      <c r="F35" s="47">
        <v>7.3049999999999997</v>
      </c>
      <c r="G35" s="47">
        <v>7.3630000000000004</v>
      </c>
      <c r="H35" s="47">
        <v>7.24</v>
      </c>
      <c r="I35" s="47">
        <v>7.2789999999999999</v>
      </c>
      <c r="J35" s="47">
        <v>7.3609999999999998</v>
      </c>
      <c r="K35" s="347">
        <v>7.3819999999999997</v>
      </c>
      <c r="L35" s="159" t="s">
        <v>352</v>
      </c>
      <c r="M35" s="46">
        <f t="shared" si="0"/>
        <v>7.3399000000000019</v>
      </c>
      <c r="N35" s="47">
        <f t="shared" si="1"/>
        <v>7.3525</v>
      </c>
      <c r="O35" s="47">
        <f t="shared" si="2"/>
        <v>7.24</v>
      </c>
      <c r="P35" s="47">
        <f t="shared" si="3"/>
        <v>7.4050000000000002</v>
      </c>
      <c r="Q35" s="47">
        <f t="shared" si="4"/>
        <v>5.0879924004136108E-2</v>
      </c>
      <c r="R35" s="233">
        <f t="shared" si="5"/>
        <v>10</v>
      </c>
    </row>
    <row r="36" spans="1:18" s="358" customFormat="1" x14ac:dyDescent="0.2">
      <c r="A36" s="14" t="s">
        <v>353</v>
      </c>
      <c r="B36" s="351">
        <f t="shared" ref="B36:K36" si="11">10^-B35</f>
        <v>4.5394161665020176E-8</v>
      </c>
      <c r="C36" s="352">
        <f t="shared" si="11"/>
        <v>3.935500754557759E-8</v>
      </c>
      <c r="D36" s="352">
        <f t="shared" si="11"/>
        <v>4.5289757990361903E-8</v>
      </c>
      <c r="E36" s="352">
        <f t="shared" si="11"/>
        <v>4.1975898399100668E-8</v>
      </c>
      <c r="F36" s="352">
        <f t="shared" si="11"/>
        <v>4.9545019080478957E-8</v>
      </c>
      <c r="G36" s="352">
        <f t="shared" si="11"/>
        <v>4.3351087838752764E-8</v>
      </c>
      <c r="H36" s="352">
        <f t="shared" si="11"/>
        <v>5.7543993733715586E-8</v>
      </c>
      <c r="I36" s="352">
        <f t="shared" si="11"/>
        <v>5.2601726639070578E-8</v>
      </c>
      <c r="J36" s="352">
        <f t="shared" si="11"/>
        <v>4.3551187368556795E-8</v>
      </c>
      <c r="K36" s="353">
        <f t="shared" si="11"/>
        <v>4.1495404263436218E-8</v>
      </c>
      <c r="L36" s="161" t="s">
        <v>353</v>
      </c>
      <c r="M36" s="360">
        <f t="shared" si="0"/>
        <v>4.6010324452407123E-8</v>
      </c>
      <c r="N36" s="361">
        <f t="shared" si="1"/>
        <v>4.4420472679459352E-8</v>
      </c>
      <c r="O36" s="361">
        <f t="shared" si="2"/>
        <v>3.935500754557759E-8</v>
      </c>
      <c r="P36" s="361">
        <f t="shared" si="3"/>
        <v>5.7543993733715586E-8</v>
      </c>
      <c r="Q36" s="361">
        <f t="shared" si="4"/>
        <v>5.6168227889748882E-9</v>
      </c>
      <c r="R36" s="236">
        <f t="shared" si="5"/>
        <v>10</v>
      </c>
    </row>
    <row r="37" spans="1:18" s="316" customFormat="1" x14ac:dyDescent="0.2">
      <c r="A37" s="45" t="s">
        <v>69</v>
      </c>
      <c r="B37" s="46">
        <v>0.3</v>
      </c>
      <c r="C37" s="47">
        <v>-0.2</v>
      </c>
      <c r="D37" s="47">
        <v>-0.5</v>
      </c>
      <c r="E37" s="47">
        <v>0.1</v>
      </c>
      <c r="F37" s="47">
        <v>0</v>
      </c>
      <c r="G37" s="47">
        <v>1.3</v>
      </c>
      <c r="H37" s="47">
        <v>-7.6</v>
      </c>
      <c r="I37" s="47">
        <v>-4</v>
      </c>
      <c r="J37" s="47">
        <v>-3.6</v>
      </c>
      <c r="K37" s="347">
        <v>-1.2</v>
      </c>
      <c r="L37" s="159" t="s">
        <v>69</v>
      </c>
      <c r="M37" s="37">
        <f t="shared" si="0"/>
        <v>-1.5399999999999998</v>
      </c>
      <c r="N37" s="38">
        <f t="shared" si="1"/>
        <v>-0.35</v>
      </c>
      <c r="O37" s="38">
        <f t="shared" si="2"/>
        <v>-7.6</v>
      </c>
      <c r="P37" s="38">
        <f t="shared" si="3"/>
        <v>1.3</v>
      </c>
      <c r="Q37" s="38">
        <f t="shared" si="4"/>
        <v>2.7187415389395801</v>
      </c>
      <c r="R37" s="233">
        <f t="shared" si="5"/>
        <v>10</v>
      </c>
    </row>
    <row r="38" spans="1:18" s="356" customFormat="1" ht="13.5" thickBot="1" x14ac:dyDescent="0.25">
      <c r="A38" s="48" t="s">
        <v>70</v>
      </c>
      <c r="B38" s="49">
        <v>24.8</v>
      </c>
      <c r="C38" s="50">
        <v>24.3</v>
      </c>
      <c r="D38" s="50">
        <v>23.9</v>
      </c>
      <c r="E38" s="50">
        <v>24.5</v>
      </c>
      <c r="F38" s="50">
        <v>24.4</v>
      </c>
      <c r="G38" s="50">
        <v>25.5</v>
      </c>
      <c r="H38" s="50">
        <v>18.2</v>
      </c>
      <c r="I38" s="50">
        <v>21.1</v>
      </c>
      <c r="J38" s="50">
        <v>21.5</v>
      </c>
      <c r="K38" s="354">
        <v>23.5</v>
      </c>
      <c r="L38" s="164" t="s">
        <v>70</v>
      </c>
      <c r="M38" s="208">
        <f t="shared" si="0"/>
        <v>23.169999999999998</v>
      </c>
      <c r="N38" s="209">
        <f t="shared" si="1"/>
        <v>24.1</v>
      </c>
      <c r="O38" s="209">
        <f t="shared" si="2"/>
        <v>18.2</v>
      </c>
      <c r="P38" s="209">
        <f t="shared" si="3"/>
        <v>25.5</v>
      </c>
      <c r="Q38" s="209">
        <f t="shared" si="4"/>
        <v>2.2375830214268646</v>
      </c>
      <c r="R38" s="237">
        <f t="shared" si="5"/>
        <v>10</v>
      </c>
    </row>
    <row r="39" spans="1:18" s="330" customFormat="1" x14ac:dyDescent="0.2">
      <c r="A39" s="42" t="s">
        <v>71</v>
      </c>
      <c r="B39" s="171">
        <v>146.5</v>
      </c>
      <c r="C39" s="43">
        <v>132.5</v>
      </c>
      <c r="D39" s="43">
        <v>144.5</v>
      </c>
      <c r="E39" s="44">
        <v>145.5</v>
      </c>
      <c r="F39" s="44">
        <v>142.5</v>
      </c>
      <c r="G39" s="44">
        <v>139</v>
      </c>
      <c r="H39" s="44">
        <v>144</v>
      </c>
      <c r="I39" s="44">
        <v>137</v>
      </c>
      <c r="J39" s="44">
        <v>138</v>
      </c>
      <c r="K39" s="362">
        <v>145</v>
      </c>
      <c r="L39" s="158" t="s">
        <v>71</v>
      </c>
      <c r="M39" s="343">
        <f t="shared" si="0"/>
        <v>141.44999999999999</v>
      </c>
      <c r="N39" s="242">
        <f t="shared" si="1"/>
        <v>143.25</v>
      </c>
      <c r="O39" s="242">
        <f t="shared" si="2"/>
        <v>132.5</v>
      </c>
      <c r="P39" s="242">
        <f t="shared" si="3"/>
        <v>146.5</v>
      </c>
      <c r="Q39" s="242">
        <f t="shared" si="4"/>
        <v>4.5853026072441496</v>
      </c>
      <c r="R39" s="238">
        <f t="shared" si="5"/>
        <v>10</v>
      </c>
    </row>
    <row r="40" spans="1:18" s="316" customFormat="1" x14ac:dyDescent="0.2">
      <c r="A40" s="45" t="s">
        <v>72</v>
      </c>
      <c r="B40" s="46">
        <v>4.05</v>
      </c>
      <c r="C40" s="47">
        <v>5</v>
      </c>
      <c r="D40" s="47">
        <v>4.95</v>
      </c>
      <c r="E40" s="38">
        <v>4.2</v>
      </c>
      <c r="F40" s="38">
        <v>5.05</v>
      </c>
      <c r="G40" s="38">
        <v>5.2</v>
      </c>
      <c r="H40" s="38">
        <v>3.2</v>
      </c>
      <c r="I40" s="38">
        <v>4.4000000000000004</v>
      </c>
      <c r="J40" s="38">
        <v>4.3</v>
      </c>
      <c r="K40" s="341">
        <v>4</v>
      </c>
      <c r="L40" s="159" t="s">
        <v>72</v>
      </c>
      <c r="M40" s="37">
        <f t="shared" si="0"/>
        <v>4.4349999999999996</v>
      </c>
      <c r="N40" s="38">
        <f t="shared" si="1"/>
        <v>4.3499999999999996</v>
      </c>
      <c r="O40" s="38">
        <f t="shared" si="2"/>
        <v>3.2</v>
      </c>
      <c r="P40" s="38">
        <f t="shared" si="3"/>
        <v>5.2</v>
      </c>
      <c r="Q40" s="38">
        <f t="shared" si="4"/>
        <v>0.62229414266889116</v>
      </c>
      <c r="R40" s="233">
        <f t="shared" si="5"/>
        <v>10</v>
      </c>
    </row>
    <row r="41" spans="1:18" s="316" customFormat="1" x14ac:dyDescent="0.2">
      <c r="A41" s="45" t="s">
        <v>73</v>
      </c>
      <c r="B41" s="46">
        <v>8.1999999999999993</v>
      </c>
      <c r="C41" s="47">
        <v>8.35</v>
      </c>
      <c r="D41" s="47">
        <v>9.6</v>
      </c>
      <c r="E41" s="38">
        <v>7.5</v>
      </c>
      <c r="F41" s="38">
        <v>10</v>
      </c>
      <c r="G41" s="38">
        <v>9.8000000000000007</v>
      </c>
      <c r="H41" s="38">
        <v>9.4499999999999993</v>
      </c>
      <c r="I41" s="38">
        <v>9.15</v>
      </c>
      <c r="J41" s="38">
        <v>8</v>
      </c>
      <c r="K41" s="341">
        <v>9</v>
      </c>
      <c r="L41" s="159" t="s">
        <v>73</v>
      </c>
      <c r="M41" s="37">
        <f t="shared" si="0"/>
        <v>8.9050000000000011</v>
      </c>
      <c r="N41" s="38">
        <f t="shared" si="1"/>
        <v>9.0749999999999993</v>
      </c>
      <c r="O41" s="38">
        <f t="shared" si="2"/>
        <v>7.5</v>
      </c>
      <c r="P41" s="38">
        <f t="shared" si="3"/>
        <v>10</v>
      </c>
      <c r="Q41" s="38">
        <f t="shared" si="4"/>
        <v>0.84638118546616514</v>
      </c>
      <c r="R41" s="233">
        <f t="shared" si="5"/>
        <v>10</v>
      </c>
    </row>
    <row r="42" spans="1:18" s="316" customFormat="1" ht="13.5" thickBot="1" x14ac:dyDescent="0.25">
      <c r="A42" s="48" t="s">
        <v>74</v>
      </c>
      <c r="B42" s="49">
        <v>25.45</v>
      </c>
      <c r="C42" s="50">
        <v>25.9</v>
      </c>
      <c r="D42" s="50">
        <v>29.8</v>
      </c>
      <c r="E42" s="100">
        <v>23.3</v>
      </c>
      <c r="F42" s="100">
        <v>31</v>
      </c>
      <c r="G42" s="100">
        <v>30.3</v>
      </c>
      <c r="H42" s="100">
        <v>29.25</v>
      </c>
      <c r="I42" s="100">
        <v>28.35</v>
      </c>
      <c r="J42" s="100">
        <v>24.9</v>
      </c>
      <c r="K42" s="363">
        <v>27.8</v>
      </c>
      <c r="L42" s="164" t="s">
        <v>74</v>
      </c>
      <c r="M42" s="208">
        <f t="shared" si="0"/>
        <v>27.605</v>
      </c>
      <c r="N42" s="209">
        <f t="shared" si="1"/>
        <v>28.075000000000003</v>
      </c>
      <c r="O42" s="209">
        <f t="shared" si="2"/>
        <v>23.3</v>
      </c>
      <c r="P42" s="209">
        <f t="shared" si="3"/>
        <v>31</v>
      </c>
      <c r="Q42" s="209">
        <f t="shared" si="4"/>
        <v>2.5885914230630442</v>
      </c>
      <c r="R42" s="237">
        <f t="shared" si="5"/>
        <v>10</v>
      </c>
    </row>
    <row r="43" spans="1:18" s="358" customFormat="1" x14ac:dyDescent="0.2">
      <c r="A43" s="15" t="s">
        <v>354</v>
      </c>
      <c r="B43" s="181">
        <f>(1.39*B41*B30+(B31*0.0031))/100</f>
        <v>11.361645999999999</v>
      </c>
      <c r="C43" s="182">
        <f t="shared" ref="C43:K43" si="12">(1.39*C41*C30+(C31*0.0031))/100</f>
        <v>11.556496499999998</v>
      </c>
      <c r="D43" s="182">
        <f t="shared" si="12"/>
        <v>12.839439</v>
      </c>
      <c r="E43" s="182">
        <f t="shared" si="12"/>
        <v>10.346311999999998</v>
      </c>
      <c r="F43" s="182">
        <f t="shared" si="12"/>
        <v>13.583648</v>
      </c>
      <c r="G43" s="182">
        <f>(1.39*G41*G30+(G31*0.0031))/100</f>
        <v>12.820496799999999</v>
      </c>
      <c r="H43" s="182">
        <f>(1.39*H41*H30+(H31*0.0031))/100</f>
        <v>12.612749099999998</v>
      </c>
      <c r="I43" s="182">
        <f t="shared" si="12"/>
        <v>12.622394</v>
      </c>
      <c r="J43" s="182">
        <f t="shared" si="12"/>
        <v>11.071312999999998</v>
      </c>
      <c r="K43" s="364">
        <f t="shared" si="12"/>
        <v>12.452812999999999</v>
      </c>
      <c r="L43" s="165" t="s">
        <v>354</v>
      </c>
      <c r="M43" s="365">
        <f t="shared" si="0"/>
        <v>12.126730739999999</v>
      </c>
      <c r="N43" s="366">
        <f t="shared" si="1"/>
        <v>12.532781049999999</v>
      </c>
      <c r="O43" s="366">
        <f t="shared" si="2"/>
        <v>10.346311999999998</v>
      </c>
      <c r="P43" s="366">
        <f t="shared" si="3"/>
        <v>13.583648</v>
      </c>
      <c r="Q43" s="366">
        <f t="shared" si="4"/>
        <v>0.99411697890488826</v>
      </c>
      <c r="R43" s="178">
        <f t="shared" si="5"/>
        <v>10</v>
      </c>
    </row>
    <row r="44" spans="1:18" s="358" customFormat="1" x14ac:dyDescent="0.2">
      <c r="A44" s="13" t="s">
        <v>355</v>
      </c>
      <c r="B44" s="349">
        <f>(1.39*B41*B22+(B23*0.0031))/100</f>
        <v>9.450519899999998</v>
      </c>
      <c r="C44" s="225">
        <f t="shared" ref="C44:K44" si="13">(1.39*C41*C22+(C23*0.0031))/100</f>
        <v>5.6763906999999998</v>
      </c>
      <c r="D44" s="225">
        <f t="shared" si="13"/>
        <v>5.6185772999999992</v>
      </c>
      <c r="E44" s="225">
        <f t="shared" si="13"/>
        <v>4.3688840999999998</v>
      </c>
      <c r="F44" s="225">
        <f t="shared" si="13"/>
        <v>7.2706175999999996</v>
      </c>
      <c r="G44" s="225">
        <f>(1.39*G41*G22+(G23*0.0031))/100</f>
        <v>5.3133023000000001</v>
      </c>
      <c r="H44" s="225">
        <f>(1.39*H41*H22+(H23*0.0031))/100</f>
        <v>3.0874221999999998</v>
      </c>
      <c r="I44" s="225">
        <f t="shared" si="13"/>
        <v>8.2936089999999982</v>
      </c>
      <c r="J44" s="225">
        <f t="shared" si="13"/>
        <v>5.8722434999999997</v>
      </c>
      <c r="K44" s="350">
        <f t="shared" si="13"/>
        <v>6.0306197999999993</v>
      </c>
      <c r="L44" s="160" t="s">
        <v>355</v>
      </c>
      <c r="M44" s="223">
        <f t="shared" si="0"/>
        <v>6.0982186399999989</v>
      </c>
      <c r="N44" s="224">
        <f t="shared" si="1"/>
        <v>5.7743170999999993</v>
      </c>
      <c r="O44" s="224">
        <f t="shared" si="2"/>
        <v>3.0874221999999998</v>
      </c>
      <c r="P44" s="224">
        <f t="shared" si="3"/>
        <v>9.450519899999998</v>
      </c>
      <c r="Q44" s="224">
        <f t="shared" si="4"/>
        <v>1.8429263474825806</v>
      </c>
      <c r="R44" s="236">
        <f t="shared" si="5"/>
        <v>10</v>
      </c>
    </row>
    <row r="45" spans="1:18" s="316" customFormat="1" x14ac:dyDescent="0.2">
      <c r="A45" s="45" t="s">
        <v>52</v>
      </c>
      <c r="B45" s="311">
        <v>307</v>
      </c>
      <c r="C45" s="39">
        <v>109</v>
      </c>
      <c r="D45" s="39">
        <v>528</v>
      </c>
      <c r="E45" s="39">
        <v>123</v>
      </c>
      <c r="F45" s="39">
        <v>354</v>
      </c>
      <c r="G45" s="39">
        <v>239</v>
      </c>
      <c r="H45" s="39">
        <v>440</v>
      </c>
      <c r="I45" s="39">
        <v>598</v>
      </c>
      <c r="J45" s="39">
        <v>45</v>
      </c>
      <c r="K45" s="312">
        <v>617</v>
      </c>
      <c r="L45" s="159" t="s">
        <v>52</v>
      </c>
      <c r="M45" s="37">
        <f t="shared" si="0"/>
        <v>336</v>
      </c>
      <c r="N45" s="38">
        <f t="shared" si="1"/>
        <v>330.5</v>
      </c>
      <c r="O45" s="38">
        <f t="shared" si="2"/>
        <v>45</v>
      </c>
      <c r="P45" s="38">
        <f t="shared" si="3"/>
        <v>617</v>
      </c>
      <c r="Q45" s="38">
        <f t="shared" si="4"/>
        <v>207.48172610296712</v>
      </c>
      <c r="R45" s="233">
        <f t="shared" si="5"/>
        <v>10</v>
      </c>
    </row>
    <row r="46" spans="1:18" s="316" customFormat="1" x14ac:dyDescent="0.2">
      <c r="A46" s="45" t="s">
        <v>53</v>
      </c>
      <c r="B46" s="311">
        <v>301</v>
      </c>
      <c r="C46" s="39">
        <v>166</v>
      </c>
      <c r="D46" s="39">
        <v>546</v>
      </c>
      <c r="E46" s="39">
        <v>124</v>
      </c>
      <c r="F46" s="39">
        <v>535</v>
      </c>
      <c r="G46" s="39">
        <v>160</v>
      </c>
      <c r="H46" s="39">
        <v>385</v>
      </c>
      <c r="I46" s="39">
        <v>730</v>
      </c>
      <c r="J46" s="39">
        <v>58</v>
      </c>
      <c r="K46" s="312">
        <v>661</v>
      </c>
      <c r="L46" s="159" t="s">
        <v>53</v>
      </c>
      <c r="M46" s="37">
        <f t="shared" si="0"/>
        <v>366.6</v>
      </c>
      <c r="N46" s="38">
        <f t="shared" si="1"/>
        <v>343</v>
      </c>
      <c r="O46" s="38">
        <f t="shared" si="2"/>
        <v>58</v>
      </c>
      <c r="P46" s="38">
        <f t="shared" si="3"/>
        <v>730</v>
      </c>
      <c r="Q46" s="38">
        <f t="shared" si="4"/>
        <v>240.58456586683468</v>
      </c>
      <c r="R46" s="233">
        <f t="shared" si="5"/>
        <v>10</v>
      </c>
    </row>
    <row r="47" spans="1:18" s="316" customFormat="1" x14ac:dyDescent="0.2">
      <c r="A47" s="45" t="s">
        <v>54</v>
      </c>
      <c r="B47" s="311">
        <v>972</v>
      </c>
      <c r="C47" s="39">
        <v>20</v>
      </c>
      <c r="D47" s="39">
        <v>20</v>
      </c>
      <c r="E47" s="39">
        <v>482</v>
      </c>
      <c r="F47" s="39">
        <v>20</v>
      </c>
      <c r="G47" s="39">
        <v>901</v>
      </c>
      <c r="H47" s="39">
        <v>6162</v>
      </c>
      <c r="I47" s="39">
        <v>20</v>
      </c>
      <c r="J47" s="39">
        <v>38</v>
      </c>
      <c r="K47" s="312">
        <v>40</v>
      </c>
      <c r="L47" s="159" t="s">
        <v>54</v>
      </c>
      <c r="M47" s="37">
        <f t="shared" si="0"/>
        <v>867.5</v>
      </c>
      <c r="N47" s="38">
        <f t="shared" si="1"/>
        <v>39</v>
      </c>
      <c r="O47" s="38">
        <f t="shared" si="2"/>
        <v>20</v>
      </c>
      <c r="P47" s="38">
        <f t="shared" si="3"/>
        <v>6162</v>
      </c>
      <c r="Q47" s="38">
        <f t="shared" si="4"/>
        <v>1898.4857855084872</v>
      </c>
      <c r="R47" s="233">
        <f t="shared" si="5"/>
        <v>10</v>
      </c>
    </row>
    <row r="48" spans="1:18" s="316" customFormat="1" x14ac:dyDescent="0.2">
      <c r="A48" s="24" t="s">
        <v>55</v>
      </c>
      <c r="B48" s="311">
        <v>493</v>
      </c>
      <c r="C48" s="39">
        <v>20</v>
      </c>
      <c r="D48" s="39">
        <v>20</v>
      </c>
      <c r="E48" s="39">
        <v>474</v>
      </c>
      <c r="F48" s="39">
        <v>406</v>
      </c>
      <c r="G48" s="39">
        <v>204</v>
      </c>
      <c r="H48" s="39">
        <v>16532</v>
      </c>
      <c r="I48" s="39">
        <v>20</v>
      </c>
      <c r="J48" s="39">
        <v>38</v>
      </c>
      <c r="K48" s="312">
        <v>35</v>
      </c>
      <c r="L48" s="154" t="s">
        <v>55</v>
      </c>
      <c r="M48" s="37">
        <f t="shared" si="0"/>
        <v>1824.2</v>
      </c>
      <c r="N48" s="38">
        <f t="shared" si="1"/>
        <v>121</v>
      </c>
      <c r="O48" s="38">
        <f t="shared" si="2"/>
        <v>20</v>
      </c>
      <c r="P48" s="38">
        <f t="shared" si="3"/>
        <v>16532</v>
      </c>
      <c r="Q48" s="38">
        <f t="shared" si="4"/>
        <v>5171.5891991190138</v>
      </c>
      <c r="R48" s="233">
        <f t="shared" si="5"/>
        <v>10</v>
      </c>
    </row>
    <row r="49" spans="1:18" s="316" customFormat="1" x14ac:dyDescent="0.2">
      <c r="A49" s="45" t="s">
        <v>75</v>
      </c>
      <c r="B49" s="46">
        <v>1.1000000000000001</v>
      </c>
      <c r="C49" s="47">
        <v>0.9</v>
      </c>
      <c r="D49" s="47">
        <v>1</v>
      </c>
      <c r="E49" s="38">
        <v>1.6</v>
      </c>
      <c r="F49" s="38">
        <v>0.8</v>
      </c>
      <c r="G49" s="38">
        <v>1</v>
      </c>
      <c r="H49" s="38">
        <v>5.5</v>
      </c>
      <c r="I49" s="38">
        <v>1.3</v>
      </c>
      <c r="J49" s="38">
        <v>1.6</v>
      </c>
      <c r="K49" s="341">
        <v>1.5</v>
      </c>
      <c r="L49" s="159" t="s">
        <v>75</v>
      </c>
      <c r="M49" s="37">
        <f t="shared" si="0"/>
        <v>1.6299999999999997</v>
      </c>
      <c r="N49" s="38">
        <f t="shared" si="1"/>
        <v>1.2000000000000002</v>
      </c>
      <c r="O49" s="38">
        <f t="shared" si="2"/>
        <v>0.8</v>
      </c>
      <c r="P49" s="38">
        <f t="shared" si="3"/>
        <v>5.5</v>
      </c>
      <c r="Q49" s="38">
        <f t="shared" si="4"/>
        <v>1.3904835290086848</v>
      </c>
      <c r="R49" s="233">
        <f t="shared" si="5"/>
        <v>10</v>
      </c>
    </row>
    <row r="50" spans="1:18" s="316" customFormat="1" x14ac:dyDescent="0.2">
      <c r="A50" s="45" t="s">
        <v>76</v>
      </c>
      <c r="B50" s="46">
        <v>0.9</v>
      </c>
      <c r="C50" s="47">
        <v>0.6</v>
      </c>
      <c r="D50" s="47">
        <v>0.8</v>
      </c>
      <c r="E50" s="38">
        <v>1.8</v>
      </c>
      <c r="F50" s="38">
        <v>0.8</v>
      </c>
      <c r="G50" s="38">
        <v>1</v>
      </c>
      <c r="H50" s="38">
        <v>5.8</v>
      </c>
      <c r="I50" s="38">
        <v>1.3</v>
      </c>
      <c r="J50" s="38">
        <v>1.6</v>
      </c>
      <c r="K50" s="341">
        <v>0.8</v>
      </c>
      <c r="L50" s="159" t="s">
        <v>76</v>
      </c>
      <c r="M50" s="37">
        <f t="shared" si="0"/>
        <v>1.54</v>
      </c>
      <c r="N50" s="38">
        <f t="shared" si="1"/>
        <v>0.95</v>
      </c>
      <c r="O50" s="38">
        <f t="shared" si="2"/>
        <v>0.6</v>
      </c>
      <c r="P50" s="38">
        <f t="shared" si="3"/>
        <v>5.8</v>
      </c>
      <c r="Q50" s="38">
        <f t="shared" si="4"/>
        <v>1.5457468529268734</v>
      </c>
      <c r="R50" s="233">
        <f t="shared" si="5"/>
        <v>10</v>
      </c>
    </row>
    <row r="51" spans="1:18" s="316" customFormat="1" x14ac:dyDescent="0.2">
      <c r="A51" s="45" t="s">
        <v>3</v>
      </c>
      <c r="B51" s="46">
        <f>((B49-B50)/B49)*100</f>
        <v>18.181818181818183</v>
      </c>
      <c r="C51" s="46">
        <f t="shared" ref="C51:K51" si="14">((C49-C50)/C49)*100</f>
        <v>33.333333333333336</v>
      </c>
      <c r="D51" s="46">
        <f t="shared" si="14"/>
        <v>19.999999999999996</v>
      </c>
      <c r="E51" s="46">
        <f t="shared" si="14"/>
        <v>-12.499999999999996</v>
      </c>
      <c r="F51" s="46">
        <f t="shared" si="14"/>
        <v>0</v>
      </c>
      <c r="G51" s="46">
        <f t="shared" si="14"/>
        <v>0</v>
      </c>
      <c r="H51" s="46">
        <f t="shared" si="14"/>
        <v>-5.4545454545454515</v>
      </c>
      <c r="I51" s="46">
        <f t="shared" si="14"/>
        <v>0</v>
      </c>
      <c r="J51" s="46">
        <f t="shared" si="14"/>
        <v>0</v>
      </c>
      <c r="K51" s="46">
        <f t="shared" si="14"/>
        <v>46.666666666666664</v>
      </c>
      <c r="L51" s="45" t="s">
        <v>3</v>
      </c>
      <c r="M51" s="37">
        <f>AVERAGE(B51:K51)</f>
        <v>10.022727272727272</v>
      </c>
      <c r="N51" s="38">
        <f>MEDIAN(B51:K51)</f>
        <v>0</v>
      </c>
      <c r="O51" s="38">
        <f>MIN(B51:K51)</f>
        <v>-12.499999999999996</v>
      </c>
      <c r="P51" s="38">
        <f>MAX(B51:K51)</f>
        <v>46.666666666666664</v>
      </c>
      <c r="Q51" s="38">
        <f>STDEV(B51:K51)</f>
        <v>18.858887817939301</v>
      </c>
      <c r="R51" s="233">
        <f>COUNT(B51:K51)</f>
        <v>10</v>
      </c>
    </row>
    <row r="52" spans="1:18" s="316" customFormat="1" x14ac:dyDescent="0.2">
      <c r="A52" s="45" t="s">
        <v>77</v>
      </c>
      <c r="B52" s="46">
        <v>92</v>
      </c>
      <c r="C52" s="47">
        <v>159</v>
      </c>
      <c r="D52" s="47">
        <v>132</v>
      </c>
      <c r="E52" s="39">
        <v>166</v>
      </c>
      <c r="F52" s="39">
        <v>141</v>
      </c>
      <c r="G52" s="39">
        <v>203</v>
      </c>
      <c r="H52" s="39">
        <v>223</v>
      </c>
      <c r="I52" s="39">
        <v>154</v>
      </c>
      <c r="J52" s="39">
        <v>206</v>
      </c>
      <c r="K52" s="312">
        <v>95</v>
      </c>
      <c r="L52" s="159" t="s">
        <v>77</v>
      </c>
      <c r="M52" s="37">
        <f t="shared" si="0"/>
        <v>157.1</v>
      </c>
      <c r="N52" s="38">
        <f t="shared" si="1"/>
        <v>156.5</v>
      </c>
      <c r="O52" s="38">
        <f t="shared" si="2"/>
        <v>92</v>
      </c>
      <c r="P52" s="38">
        <f t="shared" si="3"/>
        <v>223</v>
      </c>
      <c r="Q52" s="38">
        <f t="shared" si="4"/>
        <v>44.618008322499854</v>
      </c>
      <c r="R52" s="233">
        <f t="shared" si="5"/>
        <v>10</v>
      </c>
    </row>
    <row r="53" spans="1:18" s="316" customFormat="1" x14ac:dyDescent="0.2">
      <c r="A53" s="45" t="s">
        <v>78</v>
      </c>
      <c r="B53" s="46">
        <v>98</v>
      </c>
      <c r="C53" s="47">
        <v>159</v>
      </c>
      <c r="D53" s="47">
        <v>127</v>
      </c>
      <c r="E53" s="39">
        <v>163</v>
      </c>
      <c r="F53" s="39">
        <v>144</v>
      </c>
      <c r="G53" s="39">
        <v>203</v>
      </c>
      <c r="H53" s="39">
        <v>214</v>
      </c>
      <c r="I53" s="39">
        <v>150</v>
      </c>
      <c r="J53" s="39">
        <v>204</v>
      </c>
      <c r="K53" s="312">
        <v>63</v>
      </c>
      <c r="L53" s="159" t="s">
        <v>78</v>
      </c>
      <c r="M53" s="37">
        <f t="shared" si="0"/>
        <v>152.5</v>
      </c>
      <c r="N53" s="38">
        <f t="shared" si="1"/>
        <v>154.5</v>
      </c>
      <c r="O53" s="38">
        <f t="shared" si="2"/>
        <v>63</v>
      </c>
      <c r="P53" s="38">
        <f t="shared" si="3"/>
        <v>214</v>
      </c>
      <c r="Q53" s="38">
        <f t="shared" si="4"/>
        <v>48.12772358815424</v>
      </c>
      <c r="R53" s="233">
        <f t="shared" si="5"/>
        <v>10</v>
      </c>
    </row>
    <row r="54" spans="1:18" x14ac:dyDescent="0.2">
      <c r="A54" s="119" t="s">
        <v>359</v>
      </c>
      <c r="B54" s="46"/>
      <c r="C54" s="47"/>
      <c r="D54" s="47"/>
      <c r="E54" s="47"/>
      <c r="F54" s="47"/>
      <c r="G54" s="47"/>
      <c r="H54" s="47"/>
      <c r="I54" s="43"/>
      <c r="J54" s="43"/>
      <c r="K54" s="357"/>
      <c r="L54" s="167" t="s">
        <v>359</v>
      </c>
      <c r="M54" s="37" t="e">
        <f t="shared" si="0"/>
        <v>#DIV/0!</v>
      </c>
      <c r="N54" s="38" t="e">
        <f t="shared" si="1"/>
        <v>#NUM!</v>
      </c>
      <c r="O54" s="38">
        <f t="shared" si="2"/>
        <v>0</v>
      </c>
      <c r="P54" s="38">
        <f t="shared" si="3"/>
        <v>0</v>
      </c>
      <c r="Q54" s="38" t="e">
        <f t="shared" si="4"/>
        <v>#DIV/0!</v>
      </c>
      <c r="R54" s="233">
        <f t="shared" si="5"/>
        <v>0</v>
      </c>
    </row>
    <row r="55" spans="1:18" ht="13.5" thickBot="1" x14ac:dyDescent="0.25">
      <c r="A55" s="119" t="s">
        <v>360</v>
      </c>
      <c r="B55" s="46"/>
      <c r="C55" s="47"/>
      <c r="D55" s="47"/>
      <c r="E55" s="47"/>
      <c r="F55" s="47"/>
      <c r="G55" s="47"/>
      <c r="H55" s="47"/>
      <c r="I55" s="47"/>
      <c r="J55" s="47"/>
      <c r="K55" s="347"/>
      <c r="L55" s="167" t="s">
        <v>360</v>
      </c>
      <c r="M55" s="355" t="e">
        <f t="shared" si="0"/>
        <v>#DIV/0!</v>
      </c>
      <c r="N55" s="100" t="e">
        <f t="shared" si="1"/>
        <v>#NUM!</v>
      </c>
      <c r="O55" s="100">
        <f t="shared" si="2"/>
        <v>0</v>
      </c>
      <c r="P55" s="100">
        <f t="shared" si="3"/>
        <v>0</v>
      </c>
      <c r="Q55" s="100" t="e">
        <f t="shared" si="4"/>
        <v>#DIV/0!</v>
      </c>
      <c r="R55" s="234">
        <f t="shared" si="5"/>
        <v>0</v>
      </c>
    </row>
    <row r="56" spans="1:18" x14ac:dyDescent="0.2">
      <c r="A56" s="35" t="s">
        <v>79</v>
      </c>
      <c r="B56" s="62">
        <v>19</v>
      </c>
      <c r="C56" s="63">
        <v>18</v>
      </c>
      <c r="D56" s="63">
        <v>18</v>
      </c>
      <c r="E56" s="63">
        <v>16</v>
      </c>
      <c r="F56" s="63">
        <v>18</v>
      </c>
      <c r="G56" s="63">
        <v>20</v>
      </c>
      <c r="H56" s="63">
        <v>32</v>
      </c>
      <c r="I56" s="63">
        <v>22</v>
      </c>
      <c r="J56" s="63">
        <v>18</v>
      </c>
      <c r="K56" s="346">
        <v>26</v>
      </c>
      <c r="L56" s="35" t="s">
        <v>79</v>
      </c>
      <c r="M56" s="124">
        <f t="shared" si="0"/>
        <v>20.7</v>
      </c>
      <c r="N56" s="44">
        <f t="shared" si="1"/>
        <v>18.5</v>
      </c>
      <c r="O56" s="44">
        <f t="shared" si="2"/>
        <v>16</v>
      </c>
      <c r="P56" s="44">
        <f t="shared" si="3"/>
        <v>32</v>
      </c>
      <c r="Q56" s="44">
        <f t="shared" si="4"/>
        <v>4.8545511292669179</v>
      </c>
      <c r="R56" s="235">
        <f t="shared" si="5"/>
        <v>10</v>
      </c>
    </row>
    <row r="57" spans="1:18" x14ac:dyDescent="0.2">
      <c r="A57" s="24" t="s">
        <v>80</v>
      </c>
      <c r="B57" s="46">
        <v>8</v>
      </c>
      <c r="C57" s="47">
        <v>8</v>
      </c>
      <c r="D57" s="47">
        <v>7</v>
      </c>
      <c r="E57" s="47">
        <v>7</v>
      </c>
      <c r="F57" s="47">
        <v>5</v>
      </c>
      <c r="G57" s="47">
        <v>9</v>
      </c>
      <c r="H57" s="47">
        <v>10</v>
      </c>
      <c r="I57" s="47">
        <v>10</v>
      </c>
      <c r="J57" s="47">
        <v>8</v>
      </c>
      <c r="K57" s="347">
        <v>10</v>
      </c>
      <c r="L57" s="24" t="s">
        <v>80</v>
      </c>
      <c r="M57" s="37">
        <f t="shared" si="0"/>
        <v>8.1999999999999993</v>
      </c>
      <c r="N57" s="38">
        <f t="shared" si="1"/>
        <v>8</v>
      </c>
      <c r="O57" s="38">
        <f t="shared" si="2"/>
        <v>5</v>
      </c>
      <c r="P57" s="38">
        <f t="shared" si="3"/>
        <v>10</v>
      </c>
      <c r="Q57" s="38">
        <f t="shared" si="4"/>
        <v>1.6193277068654834</v>
      </c>
      <c r="R57" s="233">
        <f t="shared" si="5"/>
        <v>10</v>
      </c>
    </row>
    <row r="58" spans="1:18" x14ac:dyDescent="0.2">
      <c r="A58" s="24" t="s">
        <v>81</v>
      </c>
      <c r="B58" s="46">
        <v>5</v>
      </c>
      <c r="C58" s="47">
        <v>5</v>
      </c>
      <c r="D58" s="47">
        <v>5</v>
      </c>
      <c r="E58" s="47">
        <v>5</v>
      </c>
      <c r="F58" s="47">
        <v>8</v>
      </c>
      <c r="G58" s="47">
        <v>5</v>
      </c>
      <c r="H58" s="47">
        <v>5</v>
      </c>
      <c r="I58" s="47">
        <v>7</v>
      </c>
      <c r="J58" s="47">
        <v>5</v>
      </c>
      <c r="K58" s="347">
        <v>5</v>
      </c>
      <c r="L58" s="24" t="s">
        <v>81</v>
      </c>
      <c r="M58" s="37">
        <f t="shared" si="0"/>
        <v>5.5</v>
      </c>
      <c r="N58" s="38">
        <f t="shared" si="1"/>
        <v>5</v>
      </c>
      <c r="O58" s="38">
        <f t="shared" si="2"/>
        <v>5</v>
      </c>
      <c r="P58" s="38">
        <f t="shared" si="3"/>
        <v>8</v>
      </c>
      <c r="Q58" s="38">
        <f t="shared" si="4"/>
        <v>1.0801234497346435</v>
      </c>
      <c r="R58" s="233">
        <f t="shared" si="5"/>
        <v>10</v>
      </c>
    </row>
    <row r="59" spans="1:18" x14ac:dyDescent="0.2">
      <c r="A59" s="24" t="s">
        <v>82</v>
      </c>
      <c r="B59" s="46">
        <v>7</v>
      </c>
      <c r="C59" s="47">
        <v>7.4</v>
      </c>
      <c r="D59" s="47">
        <v>6</v>
      </c>
      <c r="E59" s="47">
        <v>5.3</v>
      </c>
      <c r="F59" s="47">
        <v>6.5</v>
      </c>
      <c r="G59" s="47">
        <v>6.2</v>
      </c>
      <c r="H59" s="47">
        <v>6.2</v>
      </c>
      <c r="I59" s="47">
        <v>5.9</v>
      </c>
      <c r="J59" s="47">
        <v>4.5999999999999996</v>
      </c>
      <c r="K59" s="347">
        <v>6.8</v>
      </c>
      <c r="L59" s="24" t="s">
        <v>82</v>
      </c>
      <c r="M59" s="37">
        <f t="shared" si="0"/>
        <v>6.19</v>
      </c>
      <c r="N59" s="38">
        <f t="shared" si="1"/>
        <v>6.2</v>
      </c>
      <c r="O59" s="38">
        <f t="shared" si="2"/>
        <v>4.5999999999999996</v>
      </c>
      <c r="P59" s="38">
        <f t="shared" si="3"/>
        <v>7.4</v>
      </c>
      <c r="Q59" s="38">
        <f t="shared" si="4"/>
        <v>0.81846740245955341</v>
      </c>
      <c r="R59" s="233">
        <f t="shared" si="5"/>
        <v>10</v>
      </c>
    </row>
    <row r="60" spans="1:18" ht="13.5" thickBot="1" x14ac:dyDescent="0.25">
      <c r="A60" s="33" t="s">
        <v>83</v>
      </c>
      <c r="B60" s="172">
        <v>10</v>
      </c>
      <c r="C60" s="9">
        <v>14</v>
      </c>
      <c r="D60" s="9">
        <v>12</v>
      </c>
      <c r="E60" s="9">
        <v>11</v>
      </c>
      <c r="F60" s="9">
        <v>12</v>
      </c>
      <c r="G60" s="9">
        <v>12</v>
      </c>
      <c r="H60" s="9">
        <v>12</v>
      </c>
      <c r="I60" s="9">
        <v>10</v>
      </c>
      <c r="J60" s="9">
        <v>11</v>
      </c>
      <c r="K60" s="321">
        <v>14</v>
      </c>
      <c r="L60" s="33" t="s">
        <v>83</v>
      </c>
      <c r="M60" s="208">
        <f t="shared" si="0"/>
        <v>11.8</v>
      </c>
      <c r="N60" s="209">
        <f t="shared" si="1"/>
        <v>12</v>
      </c>
      <c r="O60" s="209">
        <f t="shared" si="2"/>
        <v>10</v>
      </c>
      <c r="P60" s="209">
        <f t="shared" si="3"/>
        <v>14</v>
      </c>
      <c r="Q60" s="209">
        <f t="shared" si="4"/>
        <v>1.3984117975601984</v>
      </c>
      <c r="R60" s="237">
        <f t="shared" si="5"/>
        <v>10</v>
      </c>
    </row>
    <row r="61" spans="1:18" x14ac:dyDescent="0.2">
      <c r="A61" s="117" t="s">
        <v>86</v>
      </c>
      <c r="B61" s="367"/>
      <c r="C61" s="368"/>
      <c r="D61" s="369">
        <v>86</v>
      </c>
      <c r="E61" s="369">
        <v>85</v>
      </c>
      <c r="F61" s="67">
        <v>81.333333333333329</v>
      </c>
      <c r="G61" s="241">
        <v>120.66666666666667</v>
      </c>
      <c r="H61" s="241">
        <v>69.666666666666671</v>
      </c>
      <c r="I61" s="241">
        <v>89.333333333333329</v>
      </c>
      <c r="J61" s="79">
        <v>111.66666666666667</v>
      </c>
      <c r="K61" s="70">
        <v>97.5</v>
      </c>
      <c r="L61" s="117" t="s">
        <v>86</v>
      </c>
      <c r="M61" s="241">
        <f t="shared" si="0"/>
        <v>92.645833333333329</v>
      </c>
      <c r="N61" s="242">
        <f t="shared" si="1"/>
        <v>87.666666666666657</v>
      </c>
      <c r="O61" s="242">
        <f t="shared" si="2"/>
        <v>69.666666666666671</v>
      </c>
      <c r="P61" s="242">
        <f t="shared" si="3"/>
        <v>120.66666666666667</v>
      </c>
      <c r="Q61" s="242">
        <f t="shared" si="4"/>
        <v>16.648189162216806</v>
      </c>
      <c r="R61" s="238">
        <f t="shared" si="5"/>
        <v>8</v>
      </c>
    </row>
    <row r="62" spans="1:18" x14ac:dyDescent="0.2">
      <c r="A62" s="57" t="s">
        <v>87</v>
      </c>
      <c r="B62" s="370"/>
      <c r="C62" s="371"/>
      <c r="D62" s="103">
        <v>46.666666666666664</v>
      </c>
      <c r="E62" s="103">
        <v>49</v>
      </c>
      <c r="F62" s="69">
        <v>40.333333333333336</v>
      </c>
      <c r="G62" s="37">
        <v>59</v>
      </c>
      <c r="H62" s="37">
        <v>36.333333333333336</v>
      </c>
      <c r="I62" s="37">
        <v>54.666666666666664</v>
      </c>
      <c r="J62" s="54">
        <v>46.333333333333336</v>
      </c>
      <c r="K62" s="40">
        <v>51.5</v>
      </c>
      <c r="L62" s="57" t="s">
        <v>87</v>
      </c>
      <c r="M62" s="37">
        <f t="shared" si="0"/>
        <v>47.979166666666664</v>
      </c>
      <c r="N62" s="38">
        <f t="shared" si="1"/>
        <v>47.833333333333329</v>
      </c>
      <c r="O62" s="38">
        <f t="shared" si="2"/>
        <v>36.333333333333336</v>
      </c>
      <c r="P62" s="38">
        <f t="shared" si="3"/>
        <v>59</v>
      </c>
      <c r="Q62" s="38">
        <f t="shared" si="4"/>
        <v>7.3497853872133856</v>
      </c>
      <c r="R62" s="233">
        <f t="shared" si="5"/>
        <v>8</v>
      </c>
    </row>
    <row r="63" spans="1:18" x14ac:dyDescent="0.2">
      <c r="A63" s="57" t="s">
        <v>88</v>
      </c>
      <c r="B63" s="370"/>
      <c r="C63" s="371"/>
      <c r="D63" s="103">
        <v>61.666666666666664</v>
      </c>
      <c r="E63" s="103">
        <v>63.333333333333336</v>
      </c>
      <c r="F63" s="69">
        <v>56</v>
      </c>
      <c r="G63" s="37">
        <v>79.666666666666671</v>
      </c>
      <c r="H63" s="37">
        <v>47.333333333333336</v>
      </c>
      <c r="I63" s="37">
        <v>66</v>
      </c>
      <c r="J63" s="54">
        <v>70.666666666666671</v>
      </c>
      <c r="K63" s="40">
        <v>67.5</v>
      </c>
      <c r="L63" s="57" t="s">
        <v>88</v>
      </c>
      <c r="M63" s="37">
        <f t="shared" si="0"/>
        <v>64.020833333333343</v>
      </c>
      <c r="N63" s="38">
        <f t="shared" si="1"/>
        <v>64.666666666666671</v>
      </c>
      <c r="O63" s="38">
        <f t="shared" si="2"/>
        <v>47.333333333333336</v>
      </c>
      <c r="P63" s="38">
        <f t="shared" si="3"/>
        <v>79.666666666666671</v>
      </c>
      <c r="Q63" s="38">
        <f t="shared" si="4"/>
        <v>9.6643829404182302</v>
      </c>
      <c r="R63" s="233">
        <f t="shared" si="5"/>
        <v>8</v>
      </c>
    </row>
    <row r="64" spans="1:18" x14ac:dyDescent="0.2">
      <c r="A64" s="57" t="s">
        <v>89</v>
      </c>
      <c r="B64" s="370"/>
      <c r="C64" s="371"/>
      <c r="D64" s="103">
        <v>103.66666666666667</v>
      </c>
      <c r="E64" s="103">
        <v>106.33333333333333</v>
      </c>
      <c r="F64" s="69">
        <v>82</v>
      </c>
      <c r="G64" s="37">
        <v>53.333333333333336</v>
      </c>
      <c r="H64" s="37">
        <v>98</v>
      </c>
      <c r="I64" s="37">
        <v>95</v>
      </c>
      <c r="J64" s="54">
        <v>80.666666666666671</v>
      </c>
      <c r="K64" s="40">
        <v>83.5</v>
      </c>
      <c r="L64" s="57" t="s">
        <v>89</v>
      </c>
      <c r="M64" s="37">
        <f t="shared" si="0"/>
        <v>87.812499999999986</v>
      </c>
      <c r="N64" s="38">
        <f t="shared" si="1"/>
        <v>89.25</v>
      </c>
      <c r="O64" s="38">
        <f t="shared" si="2"/>
        <v>53.333333333333336</v>
      </c>
      <c r="P64" s="38">
        <f t="shared" si="3"/>
        <v>106.33333333333333</v>
      </c>
      <c r="Q64" s="38">
        <f t="shared" si="4"/>
        <v>17.07997934555096</v>
      </c>
      <c r="R64" s="233">
        <f t="shared" si="5"/>
        <v>8</v>
      </c>
    </row>
    <row r="65" spans="1:18" x14ac:dyDescent="0.2">
      <c r="A65" s="57" t="s">
        <v>90</v>
      </c>
      <c r="B65" s="370"/>
      <c r="C65" s="371"/>
      <c r="D65" s="103">
        <v>6.7366666666666672</v>
      </c>
      <c r="E65" s="103">
        <v>5.2266666666666666</v>
      </c>
      <c r="F65" s="69">
        <v>5.76</v>
      </c>
      <c r="G65" s="37">
        <v>4.4766666666666666</v>
      </c>
      <c r="H65" s="37">
        <v>6.333333333333333</v>
      </c>
      <c r="I65" s="37">
        <v>5.0933333333333337</v>
      </c>
      <c r="J65" s="54">
        <v>4.083333333333333</v>
      </c>
      <c r="K65" s="40">
        <v>4.8949999999999996</v>
      </c>
      <c r="L65" s="57" t="s">
        <v>90</v>
      </c>
      <c r="M65" s="37">
        <f t="shared" si="0"/>
        <v>5.3256250000000005</v>
      </c>
      <c r="N65" s="38">
        <f t="shared" si="1"/>
        <v>5.16</v>
      </c>
      <c r="O65" s="38">
        <f t="shared" si="2"/>
        <v>4.083333333333333</v>
      </c>
      <c r="P65" s="38">
        <f t="shared" si="3"/>
        <v>6.7366666666666672</v>
      </c>
      <c r="Q65" s="38">
        <f t="shared" si="4"/>
        <v>0.90304288842409197</v>
      </c>
      <c r="R65" s="233">
        <f t="shared" si="5"/>
        <v>8</v>
      </c>
    </row>
    <row r="66" spans="1:18" x14ac:dyDescent="0.2">
      <c r="A66" s="57" t="s">
        <v>91</v>
      </c>
      <c r="B66" s="370"/>
      <c r="C66" s="371"/>
      <c r="D66" s="103">
        <v>3.6</v>
      </c>
      <c r="E66" s="103">
        <v>2.7666666666666671</v>
      </c>
      <c r="F66" s="69">
        <v>2.8033333333333332</v>
      </c>
      <c r="G66" s="37">
        <v>2.3066666666666666</v>
      </c>
      <c r="H66" s="37">
        <v>3.3833333333333333</v>
      </c>
      <c r="I66" s="37">
        <v>2.4</v>
      </c>
      <c r="J66" s="54">
        <v>2.6066666666666669</v>
      </c>
      <c r="K66" s="40">
        <v>2.65</v>
      </c>
      <c r="L66" s="57" t="s">
        <v>91</v>
      </c>
      <c r="M66" s="37">
        <f t="shared" si="0"/>
        <v>2.8145833333333328</v>
      </c>
      <c r="N66" s="38">
        <f t="shared" si="1"/>
        <v>2.7083333333333335</v>
      </c>
      <c r="O66" s="38">
        <f t="shared" si="2"/>
        <v>2.3066666666666666</v>
      </c>
      <c r="P66" s="38">
        <f t="shared" si="3"/>
        <v>3.6</v>
      </c>
      <c r="Q66" s="38">
        <f t="shared" si="4"/>
        <v>0.45402236676601471</v>
      </c>
      <c r="R66" s="233">
        <f t="shared" si="5"/>
        <v>8</v>
      </c>
    </row>
    <row r="67" spans="1:18" x14ac:dyDescent="0.2">
      <c r="A67" s="57" t="s">
        <v>92</v>
      </c>
      <c r="B67" s="370"/>
      <c r="C67" s="371"/>
      <c r="D67" s="103">
        <v>64.666666666666671</v>
      </c>
      <c r="E67" s="103">
        <v>49</v>
      </c>
      <c r="F67" s="69">
        <v>69</v>
      </c>
      <c r="G67" s="37">
        <v>83.666666666666671</v>
      </c>
      <c r="H67" s="37">
        <v>64.666666666666671</v>
      </c>
      <c r="I67" s="37">
        <v>53.333333333333336</v>
      </c>
      <c r="J67" s="54">
        <v>50.333333333333336</v>
      </c>
      <c r="K67" s="40">
        <v>71</v>
      </c>
      <c r="L67" s="57" t="s">
        <v>92</v>
      </c>
      <c r="M67" s="37">
        <f t="shared" si="0"/>
        <v>63.208333333333336</v>
      </c>
      <c r="N67" s="38">
        <f t="shared" si="1"/>
        <v>64.666666666666671</v>
      </c>
      <c r="O67" s="38">
        <f t="shared" si="2"/>
        <v>49</v>
      </c>
      <c r="P67" s="38">
        <f t="shared" si="3"/>
        <v>83.666666666666671</v>
      </c>
      <c r="Q67" s="38">
        <f t="shared" si="4"/>
        <v>11.845483366687766</v>
      </c>
      <c r="R67" s="233">
        <f t="shared" si="5"/>
        <v>8</v>
      </c>
    </row>
    <row r="68" spans="1:18" x14ac:dyDescent="0.2">
      <c r="A68" s="57" t="s">
        <v>93</v>
      </c>
      <c r="B68" s="370"/>
      <c r="C68" s="371"/>
      <c r="D68" s="103">
        <v>34.333333333333336</v>
      </c>
      <c r="E68" s="103">
        <v>26</v>
      </c>
      <c r="F68" s="69">
        <v>33.666666666666664</v>
      </c>
      <c r="G68" s="37">
        <v>43</v>
      </c>
      <c r="H68" s="37">
        <v>34.666666666666664</v>
      </c>
      <c r="I68" s="37">
        <v>25.333333333333332</v>
      </c>
      <c r="J68" s="54">
        <v>32.333333333333336</v>
      </c>
      <c r="K68" s="40">
        <v>38.5</v>
      </c>
      <c r="L68" s="57" t="s">
        <v>93</v>
      </c>
      <c r="M68" s="37">
        <f t="shared" si="0"/>
        <v>33.479166666666671</v>
      </c>
      <c r="N68" s="38">
        <f t="shared" si="1"/>
        <v>34</v>
      </c>
      <c r="O68" s="38">
        <f t="shared" si="2"/>
        <v>25.333333333333332</v>
      </c>
      <c r="P68" s="38">
        <f t="shared" si="3"/>
        <v>43</v>
      </c>
      <c r="Q68" s="38">
        <f t="shared" si="4"/>
        <v>5.8753166074769867</v>
      </c>
      <c r="R68" s="233">
        <f t="shared" si="5"/>
        <v>8</v>
      </c>
    </row>
    <row r="69" spans="1:18" x14ac:dyDescent="0.2">
      <c r="A69" s="57" t="s">
        <v>94</v>
      </c>
      <c r="B69" s="370"/>
      <c r="C69" s="371"/>
      <c r="D69" s="103">
        <v>63.333333333333336</v>
      </c>
      <c r="E69" s="103">
        <v>47.666666666666664</v>
      </c>
      <c r="F69" s="69">
        <v>88.333333333333329</v>
      </c>
      <c r="G69" s="37">
        <v>102.66666666666667</v>
      </c>
      <c r="H69" s="37">
        <v>58</v>
      </c>
      <c r="I69" s="37">
        <v>51.333333333333336</v>
      </c>
      <c r="J69" s="54">
        <v>54.666666666666664</v>
      </c>
      <c r="K69" s="40">
        <v>64</v>
      </c>
      <c r="L69" s="57" t="s">
        <v>94</v>
      </c>
      <c r="M69" s="37">
        <f t="shared" si="0"/>
        <v>66.25</v>
      </c>
      <c r="N69" s="38">
        <f t="shared" si="1"/>
        <v>60.666666666666671</v>
      </c>
      <c r="O69" s="38">
        <f t="shared" si="2"/>
        <v>47.666666666666664</v>
      </c>
      <c r="P69" s="38">
        <f t="shared" si="3"/>
        <v>102.66666666666667</v>
      </c>
      <c r="Q69" s="38">
        <f t="shared" si="4"/>
        <v>19.263214388347251</v>
      </c>
      <c r="R69" s="233">
        <f t="shared" si="5"/>
        <v>8</v>
      </c>
    </row>
    <row r="70" spans="1:18" x14ac:dyDescent="0.2">
      <c r="A70" s="57" t="s">
        <v>95</v>
      </c>
      <c r="B70" s="370"/>
      <c r="C70" s="371"/>
      <c r="D70" s="103">
        <v>69.333333333333329</v>
      </c>
      <c r="E70" s="103">
        <v>53.333333333333336</v>
      </c>
      <c r="F70" s="69">
        <v>102.33333333333333</v>
      </c>
      <c r="G70" s="37">
        <v>116</v>
      </c>
      <c r="H70" s="37">
        <v>67.666666666666671</v>
      </c>
      <c r="I70" s="37">
        <v>55.333333333333336</v>
      </c>
      <c r="J70" s="54">
        <v>60</v>
      </c>
      <c r="K70" s="40">
        <v>68</v>
      </c>
      <c r="L70" s="57" t="s">
        <v>95</v>
      </c>
      <c r="M70" s="37">
        <f t="shared" si="0"/>
        <v>74</v>
      </c>
      <c r="N70" s="38">
        <f t="shared" si="1"/>
        <v>67.833333333333343</v>
      </c>
      <c r="O70" s="38">
        <f t="shared" si="2"/>
        <v>53.333333333333336</v>
      </c>
      <c r="P70" s="38">
        <f t="shared" si="3"/>
        <v>116</v>
      </c>
      <c r="Q70" s="38">
        <f t="shared" si="4"/>
        <v>22.791672107599258</v>
      </c>
      <c r="R70" s="233">
        <f t="shared" si="5"/>
        <v>8</v>
      </c>
    </row>
    <row r="71" spans="1:18" x14ac:dyDescent="0.2">
      <c r="A71" s="57" t="s">
        <v>327</v>
      </c>
      <c r="B71" s="370"/>
      <c r="C71" s="371"/>
      <c r="D71" s="103">
        <v>9</v>
      </c>
      <c r="E71" s="103">
        <v>11.333333333333334</v>
      </c>
      <c r="F71" s="69">
        <v>16.666666666666668</v>
      </c>
      <c r="G71" s="37">
        <v>14</v>
      </c>
      <c r="H71" s="37">
        <v>14.666666666666666</v>
      </c>
      <c r="I71" s="37">
        <v>7.333333333333333</v>
      </c>
      <c r="J71" s="54">
        <v>10.333333333333334</v>
      </c>
      <c r="K71" s="40">
        <v>6</v>
      </c>
      <c r="L71" s="57" t="s">
        <v>327</v>
      </c>
      <c r="M71" s="37">
        <f t="shared" si="0"/>
        <v>11.166666666666666</v>
      </c>
      <c r="N71" s="38">
        <f t="shared" si="1"/>
        <v>10.833333333333334</v>
      </c>
      <c r="O71" s="38">
        <f t="shared" si="2"/>
        <v>6</v>
      </c>
      <c r="P71" s="38">
        <f t="shared" si="3"/>
        <v>16.666666666666668</v>
      </c>
      <c r="Q71" s="38">
        <f t="shared" si="4"/>
        <v>3.7289089429432205</v>
      </c>
      <c r="R71" s="233">
        <f t="shared" si="5"/>
        <v>8</v>
      </c>
    </row>
    <row r="72" spans="1:18" x14ac:dyDescent="0.2">
      <c r="A72" s="57" t="s">
        <v>328</v>
      </c>
      <c r="B72" s="370"/>
      <c r="C72" s="371"/>
      <c r="D72" s="103">
        <v>7.666666666666667</v>
      </c>
      <c r="E72" s="103">
        <v>12.333333333333334</v>
      </c>
      <c r="F72" s="69">
        <v>14.333333333333334</v>
      </c>
      <c r="G72" s="37">
        <v>5.333333333333333</v>
      </c>
      <c r="H72" s="37">
        <v>9.6666666666666661</v>
      </c>
      <c r="I72" s="37">
        <v>9</v>
      </c>
      <c r="J72" s="54">
        <v>7.666666666666667</v>
      </c>
      <c r="K72" s="40">
        <v>12</v>
      </c>
      <c r="L72" s="57" t="s">
        <v>328</v>
      </c>
      <c r="M72" s="37">
        <f t="shared" si="0"/>
        <v>9.75</v>
      </c>
      <c r="N72" s="38">
        <f t="shared" si="1"/>
        <v>9.3333333333333321</v>
      </c>
      <c r="O72" s="38">
        <f t="shared" si="2"/>
        <v>5.333333333333333</v>
      </c>
      <c r="P72" s="38">
        <f t="shared" si="3"/>
        <v>14.333333333333334</v>
      </c>
      <c r="Q72" s="38">
        <f t="shared" si="4"/>
        <v>2.9640705601780639</v>
      </c>
      <c r="R72" s="233">
        <f t="shared" si="5"/>
        <v>8</v>
      </c>
    </row>
    <row r="73" spans="1:18" x14ac:dyDescent="0.2">
      <c r="A73" s="57" t="s">
        <v>96</v>
      </c>
      <c r="B73" s="370"/>
      <c r="C73" s="371"/>
      <c r="D73" s="103">
        <v>7</v>
      </c>
      <c r="E73" s="103">
        <v>9</v>
      </c>
      <c r="F73" s="69">
        <v>9</v>
      </c>
      <c r="G73" s="37">
        <v>9</v>
      </c>
      <c r="H73" s="37">
        <v>13</v>
      </c>
      <c r="I73" s="37">
        <v>9</v>
      </c>
      <c r="J73" s="54">
        <v>8</v>
      </c>
      <c r="K73" s="40">
        <v>16</v>
      </c>
      <c r="L73" s="57" t="s">
        <v>96</v>
      </c>
      <c r="M73" s="37">
        <f t="shared" si="0"/>
        <v>10</v>
      </c>
      <c r="N73" s="38">
        <f t="shared" si="1"/>
        <v>9</v>
      </c>
      <c r="O73" s="38">
        <f t="shared" si="2"/>
        <v>7</v>
      </c>
      <c r="P73" s="38">
        <f t="shared" si="3"/>
        <v>16</v>
      </c>
      <c r="Q73" s="38">
        <f t="shared" si="4"/>
        <v>2.9760952365713798</v>
      </c>
      <c r="R73" s="233">
        <f t="shared" si="5"/>
        <v>8</v>
      </c>
    </row>
    <row r="74" spans="1:18" x14ac:dyDescent="0.2">
      <c r="A74" s="57" t="s">
        <v>97</v>
      </c>
      <c r="B74" s="372"/>
      <c r="C74" s="373"/>
      <c r="D74" s="104">
        <f t="shared" ref="D74:J74" si="15">((D63-D73)/D78)*79.98</f>
        <v>643.92341678939624</v>
      </c>
      <c r="E74" s="104">
        <f t="shared" si="15"/>
        <v>823.02651515151513</v>
      </c>
      <c r="F74" s="104">
        <f t="shared" si="15"/>
        <v>614.22549019607845</v>
      </c>
      <c r="G74" s="104">
        <f t="shared" si="15"/>
        <v>1268.1944652206432</v>
      </c>
      <c r="H74" s="104">
        <f t="shared" si="15"/>
        <v>432.66491596638662</v>
      </c>
      <c r="I74" s="104">
        <f t="shared" si="15"/>
        <v>883.5</v>
      </c>
      <c r="J74" s="104">
        <f t="shared" si="15"/>
        <v>1231.4692874692876</v>
      </c>
      <c r="K74" s="153">
        <v>845</v>
      </c>
      <c r="L74" s="57" t="s">
        <v>97</v>
      </c>
      <c r="M74" s="37">
        <f t="shared" ref="M74:M106" si="16">AVERAGE(B74:K74)</f>
        <v>842.75051134916339</v>
      </c>
      <c r="N74" s="38">
        <f t="shared" ref="N74:N106" si="17">MEDIAN(B74:K74)</f>
        <v>834.01325757575751</v>
      </c>
      <c r="O74" s="38">
        <f t="shared" ref="O74:O106" si="18">MIN(B74:K74)</f>
        <v>432.66491596638662</v>
      </c>
      <c r="P74" s="38">
        <f t="shared" ref="P74:P106" si="19">MAX(B74:K74)</f>
        <v>1268.1944652206432</v>
      </c>
      <c r="Q74" s="38">
        <f t="shared" ref="Q74:Q106" si="20">STDEV(B74:K74)</f>
        <v>291.32347171612923</v>
      </c>
      <c r="R74" s="233">
        <f t="shared" ref="R74:R106" si="21">COUNT(B74:K74)</f>
        <v>8</v>
      </c>
    </row>
    <row r="75" spans="1:18" x14ac:dyDescent="0.2">
      <c r="A75" s="57" t="s">
        <v>98</v>
      </c>
      <c r="B75" s="374"/>
      <c r="C75" s="373"/>
      <c r="D75" s="223">
        <f t="shared" ref="D75:J75" si="22">(D74*D12)</f>
        <v>1223.8190938411167</v>
      </c>
      <c r="E75" s="223">
        <f t="shared" si="22"/>
        <v>1550.8226780939801</v>
      </c>
      <c r="F75" s="223">
        <f t="shared" si="22"/>
        <v>1264.4085113846966</v>
      </c>
      <c r="G75" s="223">
        <f t="shared" si="22"/>
        <v>2454.1153312900256</v>
      </c>
      <c r="H75" s="223">
        <f t="shared" si="22"/>
        <v>808.69969053633395</v>
      </c>
      <c r="I75" s="223">
        <f t="shared" si="22"/>
        <v>1869.2943801080385</v>
      </c>
      <c r="J75" s="223">
        <f t="shared" si="22"/>
        <v>1933.77293481787</v>
      </c>
      <c r="K75" s="187">
        <v>1559</v>
      </c>
      <c r="L75" s="57" t="s">
        <v>98</v>
      </c>
      <c r="M75" s="37">
        <f t="shared" si="16"/>
        <v>1582.9915775090076</v>
      </c>
      <c r="N75" s="38">
        <f t="shared" si="17"/>
        <v>1554.9113390469902</v>
      </c>
      <c r="O75" s="38">
        <f t="shared" si="18"/>
        <v>808.69969053633395</v>
      </c>
      <c r="P75" s="38">
        <f t="shared" si="19"/>
        <v>2454.1153312900256</v>
      </c>
      <c r="Q75" s="38">
        <f t="shared" si="20"/>
        <v>506.45996217033178</v>
      </c>
      <c r="R75" s="233">
        <f t="shared" si="21"/>
        <v>8</v>
      </c>
    </row>
    <row r="76" spans="1:18" x14ac:dyDescent="0.2">
      <c r="A76" s="57" t="s">
        <v>99</v>
      </c>
      <c r="B76" s="370"/>
      <c r="C76" s="371"/>
      <c r="D76" s="103">
        <v>816.66666666666663</v>
      </c>
      <c r="E76" s="103">
        <v>506.66666666666669</v>
      </c>
      <c r="F76" s="69">
        <v>806.66666666666663</v>
      </c>
      <c r="G76" s="37">
        <v>1063.3333333333333</v>
      </c>
      <c r="H76" s="37">
        <v>723.33333333333337</v>
      </c>
      <c r="I76" s="37">
        <v>596.66666666666663</v>
      </c>
      <c r="J76" s="54">
        <v>966.66666666666663</v>
      </c>
      <c r="K76" s="40">
        <v>725</v>
      </c>
      <c r="L76" s="57" t="s">
        <v>99</v>
      </c>
      <c r="M76" s="37">
        <f t="shared" si="16"/>
        <v>775.625</v>
      </c>
      <c r="N76" s="38">
        <f t="shared" si="17"/>
        <v>765.83333333333326</v>
      </c>
      <c r="O76" s="38">
        <f t="shared" si="18"/>
        <v>506.66666666666669</v>
      </c>
      <c r="P76" s="38">
        <f t="shared" si="19"/>
        <v>1063.3333333333333</v>
      </c>
      <c r="Q76" s="38">
        <f t="shared" si="20"/>
        <v>181.88810772053949</v>
      </c>
      <c r="R76" s="233">
        <f t="shared" si="21"/>
        <v>8</v>
      </c>
    </row>
    <row r="77" spans="1:18" x14ac:dyDescent="0.2">
      <c r="A77" s="57" t="s">
        <v>100</v>
      </c>
      <c r="B77" s="370"/>
      <c r="C77" s="371"/>
      <c r="D77" s="103">
        <v>37.666666666666664</v>
      </c>
      <c r="E77" s="103">
        <v>37.299999999999997</v>
      </c>
      <c r="F77" s="69">
        <v>36.06666666666667</v>
      </c>
      <c r="G77" s="37">
        <v>36.366666666666667</v>
      </c>
      <c r="H77" s="37">
        <v>35.966666666666669</v>
      </c>
      <c r="I77" s="37">
        <v>36.266666666666666</v>
      </c>
      <c r="J77" s="54">
        <v>36.533333333333331</v>
      </c>
      <c r="K77" s="40">
        <v>37.1</v>
      </c>
      <c r="L77" s="57" t="s">
        <v>100</v>
      </c>
      <c r="M77" s="37">
        <f t="shared" si="16"/>
        <v>36.658333333333331</v>
      </c>
      <c r="N77" s="38">
        <f t="shared" si="17"/>
        <v>36.450000000000003</v>
      </c>
      <c r="O77" s="38">
        <f t="shared" si="18"/>
        <v>35.966666666666669</v>
      </c>
      <c r="P77" s="38">
        <f t="shared" si="19"/>
        <v>37.666666666666664</v>
      </c>
      <c r="Q77" s="38">
        <f t="shared" si="20"/>
        <v>0.62176145070862965</v>
      </c>
      <c r="R77" s="233">
        <f t="shared" si="21"/>
        <v>8</v>
      </c>
    </row>
    <row r="78" spans="1:18" x14ac:dyDescent="0.2">
      <c r="A78" s="57" t="s">
        <v>101</v>
      </c>
      <c r="B78" s="370"/>
      <c r="C78" s="371"/>
      <c r="D78" s="103">
        <v>6.79</v>
      </c>
      <c r="E78" s="103">
        <v>5.28</v>
      </c>
      <c r="F78" s="69">
        <v>6.12</v>
      </c>
      <c r="G78" s="37">
        <v>4.456666666666667</v>
      </c>
      <c r="H78" s="37">
        <v>6.3466666666666667</v>
      </c>
      <c r="I78" s="37">
        <v>5.16</v>
      </c>
      <c r="J78" s="54">
        <v>4.07</v>
      </c>
      <c r="K78" s="40">
        <v>5.6849999999999996</v>
      </c>
      <c r="L78" s="57" t="s">
        <v>101</v>
      </c>
      <c r="M78" s="37">
        <f t="shared" si="16"/>
        <v>5.4885416666666673</v>
      </c>
      <c r="N78" s="38">
        <f t="shared" si="17"/>
        <v>5.4824999999999999</v>
      </c>
      <c r="O78" s="38">
        <f t="shared" si="18"/>
        <v>4.07</v>
      </c>
      <c r="P78" s="38">
        <f t="shared" si="19"/>
        <v>6.79</v>
      </c>
      <c r="Q78" s="38">
        <f t="shared" si="20"/>
        <v>0.93319447840404668</v>
      </c>
      <c r="R78" s="233">
        <f t="shared" si="21"/>
        <v>8</v>
      </c>
    </row>
    <row r="79" spans="1:18" x14ac:dyDescent="0.2">
      <c r="A79" s="57" t="s">
        <v>102</v>
      </c>
      <c r="B79" s="370"/>
      <c r="C79" s="371"/>
      <c r="D79" s="103">
        <v>1671.6666666666667</v>
      </c>
      <c r="E79" s="103">
        <v>1187.3333333333333</v>
      </c>
      <c r="F79" s="69">
        <v>1267.3333333333333</v>
      </c>
      <c r="G79" s="37">
        <v>1266</v>
      </c>
      <c r="H79" s="37">
        <v>1269.3333333333333</v>
      </c>
      <c r="I79" s="37">
        <v>1297.3333333333333</v>
      </c>
      <c r="J79" s="54">
        <v>846.66666666666663</v>
      </c>
      <c r="K79" s="40">
        <v>1525.5</v>
      </c>
      <c r="L79" s="57" t="s">
        <v>102</v>
      </c>
      <c r="M79" s="37">
        <f t="shared" si="16"/>
        <v>1291.3958333333333</v>
      </c>
      <c r="N79" s="38">
        <f t="shared" si="17"/>
        <v>1268.3333333333333</v>
      </c>
      <c r="O79" s="38">
        <f t="shared" si="18"/>
        <v>846.66666666666663</v>
      </c>
      <c r="P79" s="38">
        <f t="shared" si="19"/>
        <v>1671.6666666666667</v>
      </c>
      <c r="Q79" s="38">
        <f t="shared" si="20"/>
        <v>241.94735649205182</v>
      </c>
      <c r="R79" s="233">
        <f t="shared" si="21"/>
        <v>8</v>
      </c>
    </row>
    <row r="80" spans="1:18" x14ac:dyDescent="0.2">
      <c r="A80" s="57" t="s">
        <v>103</v>
      </c>
      <c r="B80" s="370"/>
      <c r="C80" s="371"/>
      <c r="D80" s="103">
        <v>2089</v>
      </c>
      <c r="E80" s="103">
        <v>1484</v>
      </c>
      <c r="F80" s="69">
        <v>1583.6666666666667</v>
      </c>
      <c r="G80" s="37">
        <v>1582</v>
      </c>
      <c r="H80" s="37">
        <v>1586.3333333333333</v>
      </c>
      <c r="I80" s="37">
        <v>1621.3333333333333</v>
      </c>
      <c r="J80" s="54">
        <v>1058</v>
      </c>
      <c r="K80" s="40">
        <v>1906.5</v>
      </c>
      <c r="L80" s="57" t="s">
        <v>103</v>
      </c>
      <c r="M80" s="37">
        <f t="shared" si="16"/>
        <v>1613.8541666666667</v>
      </c>
      <c r="N80" s="38">
        <f t="shared" si="17"/>
        <v>1585</v>
      </c>
      <c r="O80" s="38">
        <f t="shared" si="18"/>
        <v>1058</v>
      </c>
      <c r="P80" s="38">
        <f t="shared" si="19"/>
        <v>2089</v>
      </c>
      <c r="Q80" s="38">
        <f t="shared" si="20"/>
        <v>302.36695142408007</v>
      </c>
      <c r="R80" s="233">
        <f t="shared" si="21"/>
        <v>8</v>
      </c>
    </row>
    <row r="81" spans="1:18" x14ac:dyDescent="0.2">
      <c r="A81" s="57" t="s">
        <v>104</v>
      </c>
      <c r="B81" s="370"/>
      <c r="C81" s="371"/>
      <c r="D81" s="103">
        <v>515.33333333333337</v>
      </c>
      <c r="E81" s="103">
        <v>460.33333333333331</v>
      </c>
      <c r="F81" s="69">
        <v>528.33333333333337</v>
      </c>
      <c r="G81" s="37">
        <v>783.33333333333337</v>
      </c>
      <c r="H81" s="37">
        <v>581.66666666666663</v>
      </c>
      <c r="I81" s="37">
        <v>590</v>
      </c>
      <c r="J81" s="54">
        <v>365</v>
      </c>
      <c r="K81" s="40">
        <v>647.5</v>
      </c>
      <c r="L81" s="57" t="s">
        <v>104</v>
      </c>
      <c r="M81" s="37">
        <f t="shared" si="16"/>
        <v>558.9375</v>
      </c>
      <c r="N81" s="38">
        <f t="shared" si="17"/>
        <v>555</v>
      </c>
      <c r="O81" s="38">
        <f t="shared" si="18"/>
        <v>365</v>
      </c>
      <c r="P81" s="38">
        <f t="shared" si="19"/>
        <v>783.33333333333337</v>
      </c>
      <c r="Q81" s="38">
        <f t="shared" si="20"/>
        <v>125.27157601761263</v>
      </c>
      <c r="R81" s="233">
        <f t="shared" si="21"/>
        <v>8</v>
      </c>
    </row>
    <row r="82" spans="1:18" x14ac:dyDescent="0.2">
      <c r="A82" s="57" t="s">
        <v>105</v>
      </c>
      <c r="B82" s="370"/>
      <c r="C82" s="371"/>
      <c r="D82" s="103">
        <v>3.6333333333333333</v>
      </c>
      <c r="E82" s="103">
        <v>2.8033333333333332</v>
      </c>
      <c r="F82" s="69">
        <v>2.9866666666666664</v>
      </c>
      <c r="G82" s="37">
        <v>2.3033333333333332</v>
      </c>
      <c r="H82" s="37">
        <v>3.3966666666666669</v>
      </c>
      <c r="I82" s="37">
        <v>2.4333333333333336</v>
      </c>
      <c r="J82" s="54">
        <v>2.6033333333333335</v>
      </c>
      <c r="K82" s="40">
        <v>3.085</v>
      </c>
      <c r="L82" s="57" t="s">
        <v>105</v>
      </c>
      <c r="M82" s="37">
        <f t="shared" si="16"/>
        <v>2.9056249999999997</v>
      </c>
      <c r="N82" s="38">
        <f t="shared" si="17"/>
        <v>2.8949999999999996</v>
      </c>
      <c r="O82" s="38">
        <f t="shared" si="18"/>
        <v>2.3033333333333332</v>
      </c>
      <c r="P82" s="38">
        <f t="shared" si="19"/>
        <v>3.6333333333333333</v>
      </c>
      <c r="Q82" s="38">
        <f t="shared" si="20"/>
        <v>0.4624597258312067</v>
      </c>
      <c r="R82" s="233">
        <f t="shared" si="21"/>
        <v>8</v>
      </c>
    </row>
    <row r="83" spans="1:18" x14ac:dyDescent="0.2">
      <c r="A83" s="57" t="s">
        <v>106</v>
      </c>
      <c r="B83" s="370"/>
      <c r="C83" s="371"/>
      <c r="D83" s="103">
        <v>4.0333333333333341</v>
      </c>
      <c r="E83" s="103">
        <v>4.4000000000000004</v>
      </c>
      <c r="F83" s="69">
        <v>4.7666666666666666</v>
      </c>
      <c r="G83" s="37">
        <v>3.4666666666666668</v>
      </c>
      <c r="H83" s="37">
        <v>5</v>
      </c>
      <c r="I83" s="37">
        <v>3.9</v>
      </c>
      <c r="J83" s="54">
        <v>4.7666666666666666</v>
      </c>
      <c r="K83" s="40">
        <v>3.65</v>
      </c>
      <c r="L83" s="57" t="s">
        <v>106</v>
      </c>
      <c r="M83" s="37">
        <f t="shared" si="16"/>
        <v>4.2479166666666659</v>
      </c>
      <c r="N83" s="38">
        <f t="shared" si="17"/>
        <v>4.2166666666666668</v>
      </c>
      <c r="O83" s="38">
        <f t="shared" si="18"/>
        <v>3.4666666666666668</v>
      </c>
      <c r="P83" s="38">
        <f t="shared" si="19"/>
        <v>5</v>
      </c>
      <c r="Q83" s="38">
        <f t="shared" si="20"/>
        <v>0.56844521311861462</v>
      </c>
      <c r="R83" s="233">
        <f t="shared" si="21"/>
        <v>8</v>
      </c>
    </row>
    <row r="84" spans="1:18" x14ac:dyDescent="0.2">
      <c r="A84" s="57" t="s">
        <v>107</v>
      </c>
      <c r="B84" s="370"/>
      <c r="C84" s="371"/>
      <c r="D84" s="103">
        <v>14.666666666666666</v>
      </c>
      <c r="E84" s="103">
        <v>16.333333333333332</v>
      </c>
      <c r="F84" s="69">
        <v>21.666666666666668</v>
      </c>
      <c r="G84" s="37">
        <v>26</v>
      </c>
      <c r="H84" s="37">
        <v>20</v>
      </c>
      <c r="I84" s="37">
        <v>15.5</v>
      </c>
      <c r="J84" s="54">
        <v>23.333333333333332</v>
      </c>
      <c r="K84" s="40">
        <v>15</v>
      </c>
      <c r="L84" s="57" t="s">
        <v>107</v>
      </c>
      <c r="M84" s="37">
        <f t="shared" si="16"/>
        <v>19.0625</v>
      </c>
      <c r="N84" s="38">
        <f t="shared" si="17"/>
        <v>18.166666666666664</v>
      </c>
      <c r="O84" s="38">
        <f t="shared" si="18"/>
        <v>14.666666666666666</v>
      </c>
      <c r="P84" s="38">
        <f t="shared" si="19"/>
        <v>26</v>
      </c>
      <c r="Q84" s="38">
        <f t="shared" si="20"/>
        <v>4.3094004849494416</v>
      </c>
      <c r="R84" s="233">
        <f t="shared" si="21"/>
        <v>8</v>
      </c>
    </row>
    <row r="85" spans="1:18" x14ac:dyDescent="0.2">
      <c r="A85" s="57" t="s">
        <v>108</v>
      </c>
      <c r="B85" s="370"/>
      <c r="C85" s="371"/>
      <c r="D85" s="103">
        <v>894.66666666666663</v>
      </c>
      <c r="E85" s="103">
        <v>630</v>
      </c>
      <c r="F85" s="69">
        <v>618</v>
      </c>
      <c r="G85" s="37">
        <v>653.66666666666663</v>
      </c>
      <c r="H85" s="37">
        <v>679</v>
      </c>
      <c r="I85" s="37">
        <v>612.33333333333337</v>
      </c>
      <c r="J85" s="54">
        <v>541</v>
      </c>
      <c r="K85" s="40">
        <v>827</v>
      </c>
      <c r="L85" s="57" t="s">
        <v>108</v>
      </c>
      <c r="M85" s="37">
        <f t="shared" si="16"/>
        <v>681.95833333333326</v>
      </c>
      <c r="N85" s="38">
        <f t="shared" si="17"/>
        <v>641.83333333333326</v>
      </c>
      <c r="O85" s="38">
        <f t="shared" si="18"/>
        <v>541</v>
      </c>
      <c r="P85" s="38">
        <f t="shared" si="19"/>
        <v>894.66666666666663</v>
      </c>
      <c r="Q85" s="38">
        <f t="shared" si="20"/>
        <v>118.68224048419916</v>
      </c>
      <c r="R85" s="233">
        <f t="shared" si="21"/>
        <v>8</v>
      </c>
    </row>
    <row r="86" spans="1:18" x14ac:dyDescent="0.2">
      <c r="A86" s="57" t="s">
        <v>109</v>
      </c>
      <c r="B86" s="370"/>
      <c r="C86" s="371"/>
      <c r="D86" s="103">
        <v>1118</v>
      </c>
      <c r="E86" s="103">
        <v>787</v>
      </c>
      <c r="F86" s="69">
        <v>772.33333333333337</v>
      </c>
      <c r="G86" s="37">
        <v>817</v>
      </c>
      <c r="H86" s="37">
        <v>848.66666666666663</v>
      </c>
      <c r="I86" s="37">
        <v>765.33333333333337</v>
      </c>
      <c r="J86" s="54">
        <v>676.33333333333337</v>
      </c>
      <c r="K86" s="40">
        <v>1033.5</v>
      </c>
      <c r="L86" s="57" t="s">
        <v>109</v>
      </c>
      <c r="M86" s="37">
        <f t="shared" si="16"/>
        <v>852.27083333333326</v>
      </c>
      <c r="N86" s="38">
        <f t="shared" si="17"/>
        <v>802</v>
      </c>
      <c r="O86" s="38">
        <f t="shared" si="18"/>
        <v>676.33333333333337</v>
      </c>
      <c r="P86" s="38">
        <f t="shared" si="19"/>
        <v>1118</v>
      </c>
      <c r="Q86" s="38">
        <f t="shared" si="20"/>
        <v>148.26397355114574</v>
      </c>
      <c r="R86" s="233">
        <f t="shared" si="21"/>
        <v>8</v>
      </c>
    </row>
    <row r="87" spans="1:18" x14ac:dyDescent="0.2">
      <c r="A87" s="57" t="s">
        <v>110</v>
      </c>
      <c r="B87" s="370"/>
      <c r="C87" s="371"/>
      <c r="D87" s="103">
        <v>7</v>
      </c>
      <c r="E87" s="103">
        <v>5.666666666666667</v>
      </c>
      <c r="F87" s="69">
        <v>6</v>
      </c>
      <c r="G87" s="37">
        <v>10</v>
      </c>
      <c r="H87" s="37">
        <v>7</v>
      </c>
      <c r="I87" s="37">
        <v>6.666666666666667</v>
      </c>
      <c r="J87" s="54">
        <v>6.333333333333333</v>
      </c>
      <c r="K87" s="40">
        <v>8</v>
      </c>
      <c r="L87" s="57" t="s">
        <v>110</v>
      </c>
      <c r="M87" s="37">
        <f t="shared" si="16"/>
        <v>7.0833333333333339</v>
      </c>
      <c r="N87" s="38">
        <f t="shared" si="17"/>
        <v>6.8333333333333339</v>
      </c>
      <c r="O87" s="38">
        <f t="shared" si="18"/>
        <v>5.666666666666667</v>
      </c>
      <c r="P87" s="38">
        <f t="shared" si="19"/>
        <v>10</v>
      </c>
      <c r="Q87" s="38">
        <f t="shared" si="20"/>
        <v>1.3772528441885243</v>
      </c>
      <c r="R87" s="233">
        <f t="shared" si="21"/>
        <v>8</v>
      </c>
    </row>
    <row r="88" spans="1:18" x14ac:dyDescent="0.2">
      <c r="A88" s="57" t="s">
        <v>111</v>
      </c>
      <c r="B88" s="370"/>
      <c r="C88" s="371"/>
      <c r="D88" s="103">
        <v>1.1666666666666667</v>
      </c>
      <c r="E88" s="103">
        <v>1.5333333333333332</v>
      </c>
      <c r="F88" s="69">
        <v>1.6333333333333335</v>
      </c>
      <c r="G88" s="37">
        <v>2.5</v>
      </c>
      <c r="H88" s="37">
        <v>1.7666666666666666</v>
      </c>
      <c r="I88" s="37">
        <v>1.7666666666666666</v>
      </c>
      <c r="J88" s="54">
        <v>1.7</v>
      </c>
      <c r="K88" s="40">
        <v>1.65</v>
      </c>
      <c r="L88" s="57" t="s">
        <v>111</v>
      </c>
      <c r="M88" s="37">
        <f t="shared" si="16"/>
        <v>1.7145833333333333</v>
      </c>
      <c r="N88" s="38">
        <f t="shared" si="17"/>
        <v>1.6749999999999998</v>
      </c>
      <c r="O88" s="38">
        <f t="shared" si="18"/>
        <v>1.1666666666666667</v>
      </c>
      <c r="P88" s="38">
        <f t="shared" si="19"/>
        <v>2.5</v>
      </c>
      <c r="Q88" s="38">
        <f t="shared" si="20"/>
        <v>0.37155160508076873</v>
      </c>
      <c r="R88" s="233">
        <f t="shared" si="21"/>
        <v>8</v>
      </c>
    </row>
    <row r="89" spans="1:18" x14ac:dyDescent="0.2">
      <c r="A89" s="57" t="s">
        <v>112</v>
      </c>
      <c r="B89" s="370"/>
      <c r="C89" s="371"/>
      <c r="D89" s="103">
        <v>15</v>
      </c>
      <c r="E89" s="103">
        <v>15</v>
      </c>
      <c r="F89" s="69">
        <v>15</v>
      </c>
      <c r="G89" s="37">
        <v>15</v>
      </c>
      <c r="H89" s="37">
        <v>15</v>
      </c>
      <c r="I89" s="37">
        <v>15</v>
      </c>
      <c r="J89" s="54">
        <v>15</v>
      </c>
      <c r="K89" s="40">
        <v>15</v>
      </c>
      <c r="L89" s="57" t="s">
        <v>112</v>
      </c>
      <c r="M89" s="37">
        <f t="shared" si="16"/>
        <v>15</v>
      </c>
      <c r="N89" s="38">
        <f t="shared" si="17"/>
        <v>15</v>
      </c>
      <c r="O89" s="38">
        <f t="shared" si="18"/>
        <v>15</v>
      </c>
      <c r="P89" s="38">
        <f t="shared" si="19"/>
        <v>15</v>
      </c>
      <c r="Q89" s="38">
        <f t="shared" si="20"/>
        <v>0</v>
      </c>
      <c r="R89" s="233">
        <f t="shared" si="21"/>
        <v>8</v>
      </c>
    </row>
    <row r="90" spans="1:18" x14ac:dyDescent="0.2">
      <c r="A90" s="57" t="s">
        <v>113</v>
      </c>
      <c r="B90" s="370"/>
      <c r="C90" s="371"/>
      <c r="D90" s="103">
        <v>8.3333333333333339</v>
      </c>
      <c r="E90" s="103">
        <v>12.333333333333334</v>
      </c>
      <c r="F90" s="69">
        <v>12.666666666666666</v>
      </c>
      <c r="G90" s="37">
        <v>16.666666666666668</v>
      </c>
      <c r="H90" s="37">
        <v>19</v>
      </c>
      <c r="I90" s="37">
        <v>9.3333333333333339</v>
      </c>
      <c r="J90" s="54">
        <v>4.333333333333333</v>
      </c>
      <c r="K90" s="40">
        <v>5.5</v>
      </c>
      <c r="L90" s="57" t="s">
        <v>113</v>
      </c>
      <c r="M90" s="37">
        <f t="shared" si="16"/>
        <v>11.020833333333332</v>
      </c>
      <c r="N90" s="38">
        <f t="shared" si="17"/>
        <v>10.833333333333334</v>
      </c>
      <c r="O90" s="38">
        <f t="shared" si="18"/>
        <v>4.333333333333333</v>
      </c>
      <c r="P90" s="38">
        <f t="shared" si="19"/>
        <v>19</v>
      </c>
      <c r="Q90" s="38">
        <f t="shared" si="20"/>
        <v>5.1442968112794309</v>
      </c>
      <c r="R90" s="233">
        <f t="shared" si="21"/>
        <v>8</v>
      </c>
    </row>
    <row r="91" spans="1:18" x14ac:dyDescent="0.2">
      <c r="A91" s="57" t="s">
        <v>114</v>
      </c>
      <c r="B91" s="370"/>
      <c r="C91" s="371"/>
      <c r="D91" s="103">
        <v>22.666666666666668</v>
      </c>
      <c r="E91" s="103">
        <v>21.666666666666668</v>
      </c>
      <c r="F91" s="69">
        <v>20.333333333333332</v>
      </c>
      <c r="G91" s="37">
        <v>31.666666666666668</v>
      </c>
      <c r="H91" s="37">
        <v>20</v>
      </c>
      <c r="I91" s="37">
        <v>25.333333333333332</v>
      </c>
      <c r="J91" s="54">
        <v>20.666666666666668</v>
      </c>
      <c r="K91" s="40">
        <v>26.5</v>
      </c>
      <c r="L91" s="57" t="s">
        <v>114</v>
      </c>
      <c r="M91" s="37">
        <f t="shared" si="16"/>
        <v>23.604166666666668</v>
      </c>
      <c r="N91" s="38">
        <f t="shared" si="17"/>
        <v>22.166666666666668</v>
      </c>
      <c r="O91" s="38">
        <f t="shared" si="18"/>
        <v>20</v>
      </c>
      <c r="P91" s="38">
        <f t="shared" si="19"/>
        <v>31.666666666666668</v>
      </c>
      <c r="Q91" s="38">
        <f t="shared" si="20"/>
        <v>4.0236774421827342</v>
      </c>
      <c r="R91" s="233">
        <f t="shared" si="21"/>
        <v>8</v>
      </c>
    </row>
    <row r="92" spans="1:18" ht="13.5" thickBot="1" x14ac:dyDescent="0.25">
      <c r="A92" s="105" t="s">
        <v>115</v>
      </c>
      <c r="B92" s="375"/>
      <c r="C92" s="376"/>
      <c r="D92" s="106">
        <v>7.666666666666667</v>
      </c>
      <c r="E92" s="106">
        <v>8</v>
      </c>
      <c r="F92" s="71">
        <v>8</v>
      </c>
      <c r="G92" s="121">
        <v>14.666666666666666</v>
      </c>
      <c r="H92" s="121">
        <v>8</v>
      </c>
      <c r="I92" s="121">
        <v>10.333333333333334</v>
      </c>
      <c r="J92" s="84">
        <v>8</v>
      </c>
      <c r="K92" s="73">
        <v>10.5</v>
      </c>
      <c r="L92" s="105" t="s">
        <v>115</v>
      </c>
      <c r="M92" s="121">
        <f t="shared" si="16"/>
        <v>9.3958333333333339</v>
      </c>
      <c r="N92" s="100">
        <f t="shared" si="17"/>
        <v>8</v>
      </c>
      <c r="O92" s="100">
        <f t="shared" si="18"/>
        <v>7.666666666666667</v>
      </c>
      <c r="P92" s="100">
        <f t="shared" si="19"/>
        <v>14.666666666666666</v>
      </c>
      <c r="Q92" s="100">
        <f t="shared" si="20"/>
        <v>2.4101924773299257</v>
      </c>
      <c r="R92" s="234">
        <f t="shared" si="21"/>
        <v>8</v>
      </c>
    </row>
    <row r="93" spans="1:18" x14ac:dyDescent="0.2">
      <c r="A93" s="119" t="s">
        <v>116</v>
      </c>
      <c r="B93" s="144">
        <v>1.1010320920000001</v>
      </c>
      <c r="C93" s="146">
        <v>0.341756373</v>
      </c>
      <c r="D93" s="144">
        <v>0.69995837000000005</v>
      </c>
      <c r="E93" s="146">
        <v>1.0033780940000001</v>
      </c>
      <c r="F93" s="144">
        <v>0.70102387044229575</v>
      </c>
      <c r="G93" s="150">
        <v>0.395749148</v>
      </c>
      <c r="H93" s="150">
        <v>1.3665637655882397</v>
      </c>
      <c r="I93" s="150">
        <v>0.37555852423325459</v>
      </c>
      <c r="J93" s="148">
        <v>0.84160304542653885</v>
      </c>
      <c r="K93" s="146">
        <v>0.57129108015580432</v>
      </c>
      <c r="L93" s="119" t="s">
        <v>116</v>
      </c>
      <c r="M93" s="171">
        <f t="shared" si="16"/>
        <v>0.73979143628461341</v>
      </c>
      <c r="N93" s="43">
        <f t="shared" si="17"/>
        <v>0.7004911202211479</v>
      </c>
      <c r="O93" s="43">
        <f t="shared" si="18"/>
        <v>0.341756373</v>
      </c>
      <c r="P93" s="43">
        <f t="shared" si="19"/>
        <v>1.3665637655882397</v>
      </c>
      <c r="Q93" s="43">
        <f t="shared" si="20"/>
        <v>0.34060835823632979</v>
      </c>
      <c r="R93" s="235">
        <f t="shared" si="21"/>
        <v>10</v>
      </c>
    </row>
    <row r="94" spans="1:18" x14ac:dyDescent="0.2">
      <c r="A94" s="119" t="s">
        <v>117</v>
      </c>
      <c r="B94" s="144">
        <v>0.96653902155311433</v>
      </c>
      <c r="C94" s="146">
        <v>0.34645648013067676</v>
      </c>
      <c r="D94" s="144">
        <v>0.66761398946287165</v>
      </c>
      <c r="E94" s="146">
        <v>1.0843678917746806</v>
      </c>
      <c r="F94" s="144">
        <v>0.65526439819863624</v>
      </c>
      <c r="G94" s="150">
        <v>0.39702491214147989</v>
      </c>
      <c r="H94" s="150">
        <v>1.3672606825009139</v>
      </c>
      <c r="I94" s="150">
        <v>0.37104710712072059</v>
      </c>
      <c r="J94" s="148">
        <v>0.82497390001189541</v>
      </c>
      <c r="K94" s="146">
        <v>0.57595486881114033</v>
      </c>
      <c r="L94" s="119" t="s">
        <v>117</v>
      </c>
      <c r="M94" s="46">
        <f t="shared" si="16"/>
        <v>0.72565032517061301</v>
      </c>
      <c r="N94" s="47">
        <f t="shared" si="17"/>
        <v>0.661439193830754</v>
      </c>
      <c r="O94" s="47">
        <f t="shared" si="18"/>
        <v>0.34645648013067676</v>
      </c>
      <c r="P94" s="47">
        <f t="shared" si="19"/>
        <v>1.3672606825009139</v>
      </c>
      <c r="Q94" s="47">
        <f t="shared" si="20"/>
        <v>0.33607074005281279</v>
      </c>
      <c r="R94" s="233">
        <f t="shared" si="21"/>
        <v>10</v>
      </c>
    </row>
    <row r="95" spans="1:18" x14ac:dyDescent="0.2">
      <c r="A95" s="119" t="s">
        <v>118</v>
      </c>
      <c r="B95" s="144">
        <v>1.3</v>
      </c>
      <c r="C95" s="146">
        <v>2.1</v>
      </c>
      <c r="D95" s="144">
        <v>3.1</v>
      </c>
      <c r="E95" s="146">
        <v>2</v>
      </c>
      <c r="F95" s="144">
        <v>2.6</v>
      </c>
      <c r="G95" s="150">
        <v>2.2999999999999998</v>
      </c>
      <c r="H95" s="150">
        <v>3.8</v>
      </c>
      <c r="I95" s="150">
        <v>2.7</v>
      </c>
      <c r="J95" s="148">
        <v>2.5</v>
      </c>
      <c r="K95" s="146">
        <v>2.4</v>
      </c>
      <c r="L95" s="119" t="s">
        <v>118</v>
      </c>
      <c r="M95" s="46">
        <f t="shared" si="16"/>
        <v>2.4799999999999995</v>
      </c>
      <c r="N95" s="47">
        <f t="shared" si="17"/>
        <v>2.4500000000000002</v>
      </c>
      <c r="O95" s="47">
        <f t="shared" si="18"/>
        <v>1.3</v>
      </c>
      <c r="P95" s="47">
        <f t="shared" si="19"/>
        <v>3.8</v>
      </c>
      <c r="Q95" s="47">
        <f t="shared" si="20"/>
        <v>0.66633324995830867</v>
      </c>
      <c r="R95" s="233">
        <f t="shared" si="21"/>
        <v>10</v>
      </c>
    </row>
    <row r="96" spans="1:18" x14ac:dyDescent="0.2">
      <c r="A96" s="119" t="s">
        <v>119</v>
      </c>
      <c r="B96" s="144">
        <v>2.9541565858500842</v>
      </c>
      <c r="C96" s="146">
        <v>2.202720738</v>
      </c>
      <c r="D96" s="144">
        <v>4.1089274570000001</v>
      </c>
      <c r="E96" s="146">
        <v>5.3372754880000004</v>
      </c>
      <c r="F96" s="144">
        <v>2.8772730271471469</v>
      </c>
      <c r="G96" s="150">
        <v>1.589671915</v>
      </c>
      <c r="H96" s="150">
        <v>3.820430412580067</v>
      </c>
      <c r="I96" s="150">
        <v>3.2563282389424208</v>
      </c>
      <c r="J96" s="148">
        <v>2.443195760441462</v>
      </c>
      <c r="K96" s="146">
        <v>1.7618623228472305</v>
      </c>
      <c r="L96" s="119" t="s">
        <v>119</v>
      </c>
      <c r="M96" s="46">
        <f t="shared" si="16"/>
        <v>3.0351841945808409</v>
      </c>
      <c r="N96" s="47">
        <f t="shared" si="17"/>
        <v>2.9157148064986158</v>
      </c>
      <c r="O96" s="47">
        <f t="shared" si="18"/>
        <v>1.589671915</v>
      </c>
      <c r="P96" s="47">
        <f t="shared" si="19"/>
        <v>5.3372754880000004</v>
      </c>
      <c r="Q96" s="47">
        <f t="shared" si="20"/>
        <v>1.1500660217953651</v>
      </c>
      <c r="R96" s="233">
        <f t="shared" si="21"/>
        <v>10</v>
      </c>
    </row>
    <row r="97" spans="1:18" x14ac:dyDescent="0.2">
      <c r="A97" s="119" t="s">
        <v>120</v>
      </c>
      <c r="B97" s="144">
        <v>3</v>
      </c>
      <c r="C97" s="146">
        <v>3</v>
      </c>
      <c r="D97" s="144">
        <v>2</v>
      </c>
      <c r="E97" s="146">
        <v>2</v>
      </c>
      <c r="F97" s="144">
        <v>3</v>
      </c>
      <c r="G97" s="150">
        <v>2</v>
      </c>
      <c r="H97" s="150">
        <v>2</v>
      </c>
      <c r="I97" s="150">
        <v>3</v>
      </c>
      <c r="J97" s="148">
        <v>2</v>
      </c>
      <c r="K97" s="146">
        <v>2</v>
      </c>
      <c r="L97" s="119" t="s">
        <v>120</v>
      </c>
      <c r="M97" s="37">
        <f t="shared" si="16"/>
        <v>2.4</v>
      </c>
      <c r="N97" s="38">
        <f t="shared" si="17"/>
        <v>2</v>
      </c>
      <c r="O97" s="39">
        <f t="shared" si="18"/>
        <v>2</v>
      </c>
      <c r="P97" s="39">
        <f t="shared" si="19"/>
        <v>3</v>
      </c>
      <c r="Q97" s="38">
        <f t="shared" si="20"/>
        <v>0.51639777949432208</v>
      </c>
      <c r="R97" s="233">
        <f t="shared" si="21"/>
        <v>10</v>
      </c>
    </row>
    <row r="98" spans="1:18" x14ac:dyDescent="0.2">
      <c r="A98" s="119" t="s">
        <v>121</v>
      </c>
      <c r="B98" s="144">
        <v>33.64223629</v>
      </c>
      <c r="C98" s="146">
        <v>15.709</v>
      </c>
      <c r="D98" s="144">
        <v>38.210999999999999</v>
      </c>
      <c r="E98" s="146">
        <v>14.3079</v>
      </c>
      <c r="F98" s="144">
        <v>24.606075268817218</v>
      </c>
      <c r="G98" s="150">
        <v>12.888</v>
      </c>
      <c r="H98" s="150">
        <v>9.752657657657652</v>
      </c>
      <c r="I98" s="150">
        <v>28.249175438596509</v>
      </c>
      <c r="J98" s="148">
        <v>27.034112271540472</v>
      </c>
      <c r="K98" s="146">
        <v>34.626501079913616</v>
      </c>
      <c r="L98" s="119" t="s">
        <v>121</v>
      </c>
      <c r="M98" s="37">
        <f t="shared" si="16"/>
        <v>23.902665800652549</v>
      </c>
      <c r="N98" s="38">
        <f t="shared" si="17"/>
        <v>25.820093770178843</v>
      </c>
      <c r="O98" s="39">
        <f t="shared" si="18"/>
        <v>9.752657657657652</v>
      </c>
      <c r="P98" s="39">
        <f t="shared" si="19"/>
        <v>38.210999999999999</v>
      </c>
      <c r="Q98" s="38">
        <f t="shared" si="20"/>
        <v>10.135320392105296</v>
      </c>
      <c r="R98" s="233">
        <f t="shared" si="21"/>
        <v>10</v>
      </c>
    </row>
    <row r="99" spans="1:18" x14ac:dyDescent="0.2">
      <c r="A99" s="119" t="s">
        <v>122</v>
      </c>
      <c r="B99" s="144">
        <v>-130.95099999999999</v>
      </c>
      <c r="C99" s="146">
        <v>-17.2943</v>
      </c>
      <c r="D99" s="144">
        <v>-106.006</v>
      </c>
      <c r="E99" s="146">
        <v>-74.579899999999995</v>
      </c>
      <c r="F99" s="144">
        <v>-51.630400000000002</v>
      </c>
      <c r="G99" s="150">
        <v>-16.755199999999999</v>
      </c>
      <c r="H99" s="150">
        <v>-49.415986647700002</v>
      </c>
      <c r="I99" s="150">
        <v>-59.144813491800001</v>
      </c>
      <c r="J99" s="148">
        <v>-42.372979413800003</v>
      </c>
      <c r="K99" s="146">
        <v>-33.140766492300003</v>
      </c>
      <c r="L99" s="119" t="s">
        <v>122</v>
      </c>
      <c r="M99" s="229">
        <f t="shared" si="16"/>
        <v>-58.129134604560001</v>
      </c>
      <c r="N99" s="230">
        <f t="shared" si="17"/>
        <v>-50.523193323850002</v>
      </c>
      <c r="O99" s="230">
        <f t="shared" si="18"/>
        <v>-130.95099999999999</v>
      </c>
      <c r="P99" s="230">
        <f t="shared" si="19"/>
        <v>-16.755199999999999</v>
      </c>
      <c r="Q99" s="230">
        <f t="shared" si="20"/>
        <v>36.873644989634535</v>
      </c>
      <c r="R99" s="233">
        <f t="shared" si="21"/>
        <v>10</v>
      </c>
    </row>
    <row r="100" spans="1:18" x14ac:dyDescent="0.2">
      <c r="A100" s="119" t="s">
        <v>123</v>
      </c>
      <c r="B100" s="144">
        <v>2.7095899999999999</v>
      </c>
      <c r="C100" s="146">
        <v>0.73865999999999998</v>
      </c>
      <c r="D100" s="144">
        <v>2.37351</v>
      </c>
      <c r="E100" s="146">
        <v>1.6453</v>
      </c>
      <c r="F100" s="144">
        <v>1.4589799999999999</v>
      </c>
      <c r="G100" s="150">
        <v>0.47542000000000001</v>
      </c>
      <c r="H100" s="150">
        <v>1.1722272228999999</v>
      </c>
      <c r="I100" s="150">
        <v>1.3921821294000001</v>
      </c>
      <c r="J100" s="148">
        <v>1.3300728665999999</v>
      </c>
      <c r="K100" s="146">
        <v>1.0524016491999999</v>
      </c>
      <c r="L100" s="119" t="s">
        <v>123</v>
      </c>
      <c r="M100" s="229">
        <f t="shared" si="16"/>
        <v>1.43483438681</v>
      </c>
      <c r="N100" s="230">
        <f t="shared" si="17"/>
        <v>1.3611274980000001</v>
      </c>
      <c r="O100" s="230">
        <f t="shared" si="18"/>
        <v>0.47542000000000001</v>
      </c>
      <c r="P100" s="230">
        <f t="shared" si="19"/>
        <v>2.7095899999999999</v>
      </c>
      <c r="Q100" s="230">
        <f t="shared" si="20"/>
        <v>0.6818389203803279</v>
      </c>
      <c r="R100" s="233">
        <f t="shared" si="21"/>
        <v>10</v>
      </c>
    </row>
    <row r="101" spans="1:18" x14ac:dyDescent="0.2">
      <c r="A101" s="119" t="s">
        <v>329</v>
      </c>
      <c r="B101" s="144">
        <f>1/B100</f>
        <v>0.36905952561088579</v>
      </c>
      <c r="C101" s="144">
        <f t="shared" ref="C101:K101" si="23">1/C100</f>
        <v>1.3538028321555249</v>
      </c>
      <c r="D101" s="144">
        <f t="shared" si="23"/>
        <v>0.42131695253021895</v>
      </c>
      <c r="E101" s="144">
        <f t="shared" si="23"/>
        <v>0.60779189205616002</v>
      </c>
      <c r="F101" s="144">
        <f t="shared" si="23"/>
        <v>0.6854103551796461</v>
      </c>
      <c r="G101" s="144">
        <f t="shared" si="23"/>
        <v>2.103403306549998</v>
      </c>
      <c r="H101" s="144">
        <f t="shared" si="23"/>
        <v>0.85307692951036995</v>
      </c>
      <c r="I101" s="144">
        <f t="shared" si="23"/>
        <v>0.71829682257951266</v>
      </c>
      <c r="J101" s="144">
        <f t="shared" si="23"/>
        <v>0.75183850833394639</v>
      </c>
      <c r="K101" s="144">
        <f t="shared" si="23"/>
        <v>0.95020755693433789</v>
      </c>
      <c r="L101" s="119" t="s">
        <v>329</v>
      </c>
      <c r="M101" s="229">
        <f t="shared" si="16"/>
        <v>0.88142046814406017</v>
      </c>
      <c r="N101" s="230">
        <f t="shared" si="17"/>
        <v>0.73506766545672952</v>
      </c>
      <c r="O101" s="230">
        <f t="shared" si="18"/>
        <v>0.36905952561088579</v>
      </c>
      <c r="P101" s="230">
        <f t="shared" si="19"/>
        <v>2.103403306549998</v>
      </c>
      <c r="Q101" s="230">
        <f t="shared" si="20"/>
        <v>0.5112973178922875</v>
      </c>
      <c r="R101" s="233">
        <f t="shared" si="21"/>
        <v>10</v>
      </c>
    </row>
    <row r="102" spans="1:18" x14ac:dyDescent="0.2">
      <c r="A102" s="119" t="s">
        <v>124</v>
      </c>
      <c r="B102" s="144">
        <v>0.96945861180351578</v>
      </c>
      <c r="C102" s="146">
        <v>0.91413346946712326</v>
      </c>
      <c r="D102" s="144">
        <v>0.91875459182525998</v>
      </c>
      <c r="E102" s="146">
        <v>0.937885920568168</v>
      </c>
      <c r="F102" s="144">
        <v>0.94223670062251341</v>
      </c>
      <c r="G102" s="150">
        <v>0.88068155425215988</v>
      </c>
      <c r="H102" s="150">
        <v>0.96297270693410619</v>
      </c>
      <c r="I102" s="150">
        <v>0.94748286026713957</v>
      </c>
      <c r="J102" s="148">
        <v>0.96627870006535899</v>
      </c>
      <c r="K102" s="146">
        <v>0.97743538011471631</v>
      </c>
      <c r="L102" s="119" t="s">
        <v>124</v>
      </c>
      <c r="M102" s="229">
        <f t="shared" si="16"/>
        <v>0.94173204959200607</v>
      </c>
      <c r="N102" s="230">
        <f t="shared" si="17"/>
        <v>0.94485978044482644</v>
      </c>
      <c r="O102" s="230">
        <f t="shared" si="18"/>
        <v>0.88068155425215988</v>
      </c>
      <c r="P102" s="230">
        <f t="shared" si="19"/>
        <v>0.97743538011471631</v>
      </c>
      <c r="Q102" s="230">
        <f t="shared" si="20"/>
        <v>3.0114819187740387E-2</v>
      </c>
      <c r="R102" s="233">
        <f t="shared" si="21"/>
        <v>10</v>
      </c>
    </row>
    <row r="103" spans="1:18" x14ac:dyDescent="0.2">
      <c r="A103" s="119" t="s">
        <v>125</v>
      </c>
      <c r="B103" s="144">
        <v>0.93984999999999996</v>
      </c>
      <c r="C103" s="146">
        <v>0.83564000000000005</v>
      </c>
      <c r="D103" s="144">
        <v>0.84411000000000003</v>
      </c>
      <c r="E103" s="146">
        <v>0.87963000000000002</v>
      </c>
      <c r="F103" s="144">
        <v>0.88780999999999999</v>
      </c>
      <c r="G103" s="150">
        <v>0.77559999999999996</v>
      </c>
      <c r="H103" s="150">
        <v>0.92731643429999999</v>
      </c>
      <c r="I103" s="150">
        <v>0.89772377049999996</v>
      </c>
      <c r="J103" s="148">
        <v>0.93369452620000004</v>
      </c>
      <c r="K103" s="146">
        <v>0.95537992230000002</v>
      </c>
      <c r="L103" s="119" t="s">
        <v>125</v>
      </c>
      <c r="M103" s="229">
        <f t="shared" si="16"/>
        <v>0.88767546533000008</v>
      </c>
      <c r="N103" s="230">
        <f t="shared" si="17"/>
        <v>0.89276688524999992</v>
      </c>
      <c r="O103" s="230">
        <f t="shared" si="18"/>
        <v>0.77559999999999996</v>
      </c>
      <c r="P103" s="230">
        <f t="shared" si="19"/>
        <v>0.95537992230000002</v>
      </c>
      <c r="Q103" s="230">
        <f t="shared" si="20"/>
        <v>5.6102585942657157E-2</v>
      </c>
      <c r="R103" s="233">
        <f t="shared" si="21"/>
        <v>10</v>
      </c>
    </row>
    <row r="104" spans="1:18" x14ac:dyDescent="0.2">
      <c r="A104" s="119" t="s">
        <v>44</v>
      </c>
      <c r="B104" s="144">
        <f>(B112-B105)/B98</f>
        <v>0.36906244741582539</v>
      </c>
      <c r="C104" s="144">
        <f t="shared" ref="C104:K104" si="24">(C112-C105)/C98</f>
        <v>1.3538053141417472</v>
      </c>
      <c r="D104" s="144">
        <f t="shared" si="24"/>
        <v>0.42128903012435176</v>
      </c>
      <c r="E104" s="144">
        <f t="shared" si="24"/>
        <v>0.60777203290774984</v>
      </c>
      <c r="F104" s="144">
        <f t="shared" si="24"/>
        <v>0.67341048976354267</v>
      </c>
      <c r="G104" s="144">
        <f t="shared" si="24"/>
        <v>2.0652589166739199</v>
      </c>
      <c r="H104" s="144">
        <f t="shared" si="24"/>
        <v>0.85559876443553462</v>
      </c>
      <c r="I104" s="144">
        <f t="shared" si="24"/>
        <v>0.7182968225848444</v>
      </c>
      <c r="J104" s="144">
        <f t="shared" si="24"/>
        <v>0.75183850838870991</v>
      </c>
      <c r="K104" s="144">
        <f t="shared" si="24"/>
        <v>0.95020755700683546</v>
      </c>
      <c r="L104" s="119" t="s">
        <v>44</v>
      </c>
      <c r="M104" s="229">
        <f t="shared" ref="M104" si="25">AVERAGE(B104:K104)</f>
        <v>0.8766539883443063</v>
      </c>
      <c r="N104" s="230">
        <f t="shared" ref="N104" si="26">MEDIAN(B104:K104)</f>
        <v>0.73506766548677716</v>
      </c>
      <c r="O104" s="230">
        <f t="shared" ref="O104" si="27">MIN(B104:K104)</f>
        <v>0.36906244741582539</v>
      </c>
      <c r="P104" s="230">
        <f t="shared" ref="P104" si="28">MAX(B104:K104)</f>
        <v>2.0652589166739199</v>
      </c>
      <c r="Q104" s="230">
        <f t="shared" ref="Q104" si="29">STDEV(B104:K104)</f>
        <v>0.50172770974481584</v>
      </c>
      <c r="R104" s="233">
        <f t="shared" ref="R104" si="30">COUNT(B104:K104)</f>
        <v>10</v>
      </c>
    </row>
    <row r="105" spans="1:18" x14ac:dyDescent="0.2">
      <c r="A105" s="119" t="s">
        <v>126</v>
      </c>
      <c r="B105" s="144">
        <v>48.3287139382711</v>
      </c>
      <c r="C105" s="146">
        <v>23.413072320147293</v>
      </c>
      <c r="D105" s="144">
        <v>44.662124869918394</v>
      </c>
      <c r="E105" s="146">
        <v>45.329058530359205</v>
      </c>
      <c r="F105" s="144">
        <v>35.3880108020672</v>
      </c>
      <c r="G105" s="150">
        <v>35.242943081906517</v>
      </c>
      <c r="H105" s="150">
        <v>42.155638158145358</v>
      </c>
      <c r="I105" s="150">
        <v>42.483531603217834</v>
      </c>
      <c r="J105" s="148">
        <v>31.857637636136413</v>
      </c>
      <c r="K105" s="146">
        <v>31.490606763579752</v>
      </c>
      <c r="L105" s="119" t="s">
        <v>126</v>
      </c>
      <c r="M105" s="37">
        <f t="shared" si="16"/>
        <v>38.035133770374905</v>
      </c>
      <c r="N105" s="38">
        <f t="shared" si="17"/>
        <v>38.771824480106275</v>
      </c>
      <c r="O105" s="39">
        <f t="shared" si="18"/>
        <v>23.413072320147293</v>
      </c>
      <c r="P105" s="39">
        <f t="shared" si="19"/>
        <v>48.3287139382711</v>
      </c>
      <c r="Q105" s="38">
        <f t="shared" si="20"/>
        <v>7.8134037534872078</v>
      </c>
      <c r="R105" s="233">
        <f t="shared" si="21"/>
        <v>10</v>
      </c>
    </row>
    <row r="106" spans="1:18" x14ac:dyDescent="0.2">
      <c r="A106" s="119" t="s">
        <v>127</v>
      </c>
      <c r="B106" s="144">
        <v>327</v>
      </c>
      <c r="C106" s="146">
        <v>774</v>
      </c>
      <c r="D106" s="144">
        <v>343</v>
      </c>
      <c r="E106" s="146">
        <v>257</v>
      </c>
      <c r="F106" s="144">
        <v>550</v>
      </c>
      <c r="G106" s="150">
        <v>1215</v>
      </c>
      <c r="H106" s="150"/>
      <c r="I106" s="150"/>
      <c r="J106" s="148"/>
      <c r="K106" s="146"/>
      <c r="L106" s="119" t="s">
        <v>127</v>
      </c>
      <c r="M106" s="37">
        <f t="shared" si="16"/>
        <v>577.66666666666663</v>
      </c>
      <c r="N106" s="38">
        <f t="shared" si="17"/>
        <v>446.5</v>
      </c>
      <c r="O106" s="39">
        <f t="shared" si="18"/>
        <v>257</v>
      </c>
      <c r="P106" s="39">
        <f t="shared" si="19"/>
        <v>1215</v>
      </c>
      <c r="Q106" s="38">
        <f t="shared" si="20"/>
        <v>365.03022705889254</v>
      </c>
      <c r="R106" s="233">
        <f t="shared" si="21"/>
        <v>6</v>
      </c>
    </row>
    <row r="107" spans="1:18" x14ac:dyDescent="0.2">
      <c r="A107" s="119" t="s">
        <v>331</v>
      </c>
      <c r="B107" s="144" t="s">
        <v>51</v>
      </c>
      <c r="C107" s="146" t="s">
        <v>51</v>
      </c>
      <c r="D107" s="144" t="s">
        <v>51</v>
      </c>
      <c r="E107" s="146" t="s">
        <v>51</v>
      </c>
      <c r="F107" s="144" t="s">
        <v>51</v>
      </c>
      <c r="G107" s="150" t="s">
        <v>51</v>
      </c>
      <c r="H107" s="150" t="s">
        <v>51</v>
      </c>
      <c r="I107" s="150" t="s">
        <v>51</v>
      </c>
      <c r="J107" s="148" t="s">
        <v>51</v>
      </c>
      <c r="K107" s="146" t="s">
        <v>51</v>
      </c>
      <c r="L107" s="119" t="s">
        <v>331</v>
      </c>
      <c r="M107" s="37"/>
      <c r="N107" s="38"/>
      <c r="O107" s="39"/>
      <c r="P107" s="39"/>
      <c r="Q107" s="38"/>
      <c r="R107" s="233"/>
    </row>
    <row r="108" spans="1:18" x14ac:dyDescent="0.2">
      <c r="A108" s="119" t="s">
        <v>128</v>
      </c>
      <c r="B108" s="144">
        <v>93</v>
      </c>
      <c r="C108" s="146">
        <v>82</v>
      </c>
      <c r="D108" s="144">
        <v>103</v>
      </c>
      <c r="E108" s="146">
        <v>108</v>
      </c>
      <c r="F108" s="144">
        <v>84</v>
      </c>
      <c r="G108" s="150">
        <v>57</v>
      </c>
      <c r="H108" s="150">
        <v>102</v>
      </c>
      <c r="I108" s="150">
        <v>83</v>
      </c>
      <c r="J108" s="148">
        <v>83</v>
      </c>
      <c r="K108" s="146">
        <v>79</v>
      </c>
      <c r="L108" s="119" t="s">
        <v>128</v>
      </c>
      <c r="M108" s="37">
        <f t="shared" ref="M108:M120" si="31">AVERAGE(B108:K108)</f>
        <v>87.4</v>
      </c>
      <c r="N108" s="38">
        <f t="shared" ref="N108:N120" si="32">MEDIAN(B108:K108)</f>
        <v>83.5</v>
      </c>
      <c r="O108" s="39">
        <f t="shared" ref="O108:O120" si="33">MIN(B108:K108)</f>
        <v>57</v>
      </c>
      <c r="P108" s="39">
        <f t="shared" ref="P108:P120" si="34">MAX(B108:K108)</f>
        <v>108</v>
      </c>
      <c r="Q108" s="38">
        <f t="shared" ref="Q108:Q120" si="35">STDEV(B108:K108)</f>
        <v>14.856349185150114</v>
      </c>
      <c r="R108" s="233">
        <f t="shared" ref="R108:R120" si="36">COUNT(B108:K108)</f>
        <v>10</v>
      </c>
    </row>
    <row r="109" spans="1:18" x14ac:dyDescent="0.2">
      <c r="A109" s="119" t="s">
        <v>129</v>
      </c>
      <c r="B109" s="144">
        <v>15.86</v>
      </c>
      <c r="C109" s="146">
        <v>13.885</v>
      </c>
      <c r="D109" s="144">
        <v>14.55533</v>
      </c>
      <c r="E109" s="146">
        <v>14.266</v>
      </c>
      <c r="F109" s="144">
        <v>9.484</v>
      </c>
      <c r="G109" s="150">
        <v>11.363</v>
      </c>
      <c r="H109" s="150">
        <v>18</v>
      </c>
      <c r="I109" s="150">
        <v>13.674018379281522</v>
      </c>
      <c r="J109" s="148">
        <v>7.9972274027104335</v>
      </c>
      <c r="K109" s="146">
        <v>12.378977681785464</v>
      </c>
      <c r="L109" s="119" t="s">
        <v>129</v>
      </c>
      <c r="M109" s="37">
        <f t="shared" si="31"/>
        <v>13.146355346377741</v>
      </c>
      <c r="N109" s="38">
        <f t="shared" si="32"/>
        <v>13.779509189640761</v>
      </c>
      <c r="O109" s="39">
        <f t="shared" si="33"/>
        <v>7.9972274027104335</v>
      </c>
      <c r="P109" s="39">
        <f t="shared" si="34"/>
        <v>18</v>
      </c>
      <c r="Q109" s="38">
        <f t="shared" si="35"/>
        <v>2.9567279529591124</v>
      </c>
      <c r="R109" s="233">
        <f t="shared" si="36"/>
        <v>10</v>
      </c>
    </row>
    <row r="110" spans="1:18" x14ac:dyDescent="0.2">
      <c r="A110" s="119" t="s">
        <v>332</v>
      </c>
      <c r="B110" s="144">
        <f>(B112-B109)/B98</f>
        <v>1.3341800352713711</v>
      </c>
      <c r="C110" s="144">
        <f t="shared" ref="C110:K110" si="37">(C112-C109)/C98</f>
        <v>1.9603412056782739</v>
      </c>
      <c r="D110" s="144">
        <f t="shared" si="37"/>
        <v>1.2091981366622178</v>
      </c>
      <c r="E110" s="144">
        <f t="shared" si="37"/>
        <v>2.7788145010798231</v>
      </c>
      <c r="F110" s="144">
        <f t="shared" si="37"/>
        <v>1.72615906990362</v>
      </c>
      <c r="G110" s="144">
        <f t="shared" si="37"/>
        <v>3.9181409062693979</v>
      </c>
      <c r="H110" s="144">
        <f t="shared" si="37"/>
        <v>3.332424980023927</v>
      </c>
      <c r="I110" s="144">
        <f t="shared" si="37"/>
        <v>1.738132367397746</v>
      </c>
      <c r="J110" s="144">
        <f t="shared" si="37"/>
        <v>1.6344423088672801</v>
      </c>
      <c r="K110" s="144">
        <f t="shared" si="37"/>
        <v>1.5021440358814131</v>
      </c>
      <c r="L110" s="119" t="s">
        <v>332</v>
      </c>
      <c r="M110" s="37">
        <f>AVERAGE(B110:K110)</f>
        <v>2.1133977547035072</v>
      </c>
      <c r="N110" s="38">
        <f>MEDIAN(B110:K110)</f>
        <v>1.732145718650683</v>
      </c>
      <c r="O110" s="39">
        <f>MIN(B110:K110)</f>
        <v>1.2091981366622178</v>
      </c>
      <c r="P110" s="39">
        <f>MAX(B110:K110)</f>
        <v>3.9181409062693979</v>
      </c>
      <c r="Q110" s="38">
        <f>STDEV(B110:K110)</f>
        <v>0.91456702045177118</v>
      </c>
      <c r="R110" s="233">
        <f>COUNT(B110:K110)</f>
        <v>10</v>
      </c>
    </row>
    <row r="111" spans="1:18" x14ac:dyDescent="0.2">
      <c r="A111" s="119" t="s">
        <v>130</v>
      </c>
      <c r="B111" s="144">
        <v>3.0472076884155803</v>
      </c>
      <c r="C111" s="146">
        <v>1.6862133467877056</v>
      </c>
      <c r="D111" s="144">
        <v>3.0684378073130869</v>
      </c>
      <c r="E111" s="146">
        <v>3.1774189352557975</v>
      </c>
      <c r="F111" s="144">
        <v>3.7313381275903836</v>
      </c>
      <c r="G111" s="150">
        <v>3.1015526781577507</v>
      </c>
      <c r="H111" s="150">
        <v>2.2999999999999998</v>
      </c>
      <c r="I111" s="150">
        <v>3.1068798084685665</v>
      </c>
      <c r="J111" s="148">
        <v>3.9835853142476818</v>
      </c>
      <c r="K111" s="146">
        <v>2.5438778203724612</v>
      </c>
      <c r="L111" s="119" t="s">
        <v>130</v>
      </c>
      <c r="M111" s="37">
        <f t="shared" si="31"/>
        <v>2.9746511526609014</v>
      </c>
      <c r="N111" s="38">
        <f t="shared" si="32"/>
        <v>3.0849952427354186</v>
      </c>
      <c r="O111" s="39">
        <f t="shared" si="33"/>
        <v>1.6862133467877056</v>
      </c>
      <c r="P111" s="39">
        <f t="shared" si="34"/>
        <v>3.9835853142476818</v>
      </c>
      <c r="Q111" s="38">
        <f t="shared" si="35"/>
        <v>0.66500448765117359</v>
      </c>
      <c r="R111" s="233">
        <f t="shared" si="36"/>
        <v>10</v>
      </c>
    </row>
    <row r="112" spans="1:18" x14ac:dyDescent="0.2">
      <c r="A112" s="119" t="s">
        <v>131</v>
      </c>
      <c r="B112" s="144">
        <v>60.744799999999998</v>
      </c>
      <c r="C112" s="146">
        <v>44.68</v>
      </c>
      <c r="D112" s="144">
        <v>60.76</v>
      </c>
      <c r="E112" s="146">
        <v>54.024999999999999</v>
      </c>
      <c r="F112" s="144">
        <v>51.957999999999998</v>
      </c>
      <c r="G112" s="150">
        <v>61.86</v>
      </c>
      <c r="H112" s="150">
        <v>50.5</v>
      </c>
      <c r="I112" s="150">
        <v>62.774824561403534</v>
      </c>
      <c r="J112" s="148">
        <v>52.18292428198432</v>
      </c>
      <c r="K112" s="146">
        <v>64.392969762419014</v>
      </c>
      <c r="L112" s="119" t="s">
        <v>131</v>
      </c>
      <c r="M112" s="37">
        <f t="shared" si="31"/>
        <v>56.387851860580689</v>
      </c>
      <c r="N112" s="38">
        <f t="shared" si="32"/>
        <v>57.384900000000002</v>
      </c>
      <c r="O112" s="39">
        <f t="shared" si="33"/>
        <v>44.68</v>
      </c>
      <c r="P112" s="39">
        <f t="shared" si="34"/>
        <v>64.392969762419014</v>
      </c>
      <c r="Q112" s="38">
        <f t="shared" si="35"/>
        <v>6.5620718416110329</v>
      </c>
      <c r="R112" s="233">
        <f t="shared" si="36"/>
        <v>10</v>
      </c>
    </row>
    <row r="113" spans="1:18" x14ac:dyDescent="0.2">
      <c r="A113" s="119" t="s">
        <v>132</v>
      </c>
      <c r="B113" s="144">
        <v>33.374000000000002</v>
      </c>
      <c r="C113" s="146">
        <v>12.718</v>
      </c>
      <c r="D113" s="144">
        <v>22.596</v>
      </c>
      <c r="E113" s="146">
        <v>29.82</v>
      </c>
      <c r="F113" s="144">
        <v>14.368</v>
      </c>
      <c r="G113" s="150">
        <v>9.6760000000000002</v>
      </c>
      <c r="H113" s="150">
        <v>21.6</v>
      </c>
      <c r="I113" s="150">
        <v>14.082000000000001</v>
      </c>
      <c r="J113" s="148">
        <v>7.81</v>
      </c>
      <c r="K113" s="146">
        <v>18.202000000000002</v>
      </c>
      <c r="L113" s="119" t="s">
        <v>132</v>
      </c>
      <c r="M113" s="37">
        <f t="shared" si="31"/>
        <v>18.424600000000002</v>
      </c>
      <c r="N113" s="38">
        <f t="shared" si="32"/>
        <v>16.285</v>
      </c>
      <c r="O113" s="39">
        <f t="shared" si="33"/>
        <v>7.81</v>
      </c>
      <c r="P113" s="39">
        <f t="shared" si="34"/>
        <v>33.374000000000002</v>
      </c>
      <c r="Q113" s="38">
        <f t="shared" si="35"/>
        <v>8.4192912897833772</v>
      </c>
      <c r="R113" s="233">
        <f t="shared" si="36"/>
        <v>10</v>
      </c>
    </row>
    <row r="114" spans="1:18" x14ac:dyDescent="0.2">
      <c r="A114" s="119" t="s">
        <v>333</v>
      </c>
      <c r="B114" s="144">
        <f>(B112-B113)/B98</f>
        <v>0.8135844408219628</v>
      </c>
      <c r="C114" s="144">
        <f t="shared" ref="C114:K114" si="38">(C112-C113)/C98</f>
        <v>2.0346298300337389</v>
      </c>
      <c r="D114" s="144">
        <f t="shared" si="38"/>
        <v>0.99876998769987713</v>
      </c>
      <c r="E114" s="144">
        <f t="shared" si="38"/>
        <v>1.6917227545621649</v>
      </c>
      <c r="F114" s="144">
        <f t="shared" si="38"/>
        <v>1.5276715034533379</v>
      </c>
      <c r="G114" s="144">
        <f t="shared" si="38"/>
        <v>4.0490378646803222</v>
      </c>
      <c r="H114" s="144">
        <f t="shared" si="38"/>
        <v>2.9632948283905072</v>
      </c>
      <c r="I114" s="144">
        <f t="shared" si="38"/>
        <v>1.723690118575111</v>
      </c>
      <c r="J114" s="144">
        <f t="shared" si="38"/>
        <v>1.6413679071939371</v>
      </c>
      <c r="K114" s="144">
        <f t="shared" si="38"/>
        <v>1.3339773965557784</v>
      </c>
      <c r="L114" s="119" t="s">
        <v>333</v>
      </c>
      <c r="M114" s="37">
        <f>AVERAGE(B114:K114)</f>
        <v>1.8777746631966739</v>
      </c>
      <c r="N114" s="38">
        <f>MEDIAN(B114:K114)</f>
        <v>1.6665453308780509</v>
      </c>
      <c r="O114" s="39">
        <f>MIN(B114:K114)</f>
        <v>0.8135844408219628</v>
      </c>
      <c r="P114" s="39">
        <f>MAX(B114:K114)</f>
        <v>4.0490378646803222</v>
      </c>
      <c r="Q114" s="38">
        <f>STDEV(B114:K114)</f>
        <v>0.96350198725598024</v>
      </c>
      <c r="R114" s="233">
        <f>COUNT(B114:K114)</f>
        <v>10</v>
      </c>
    </row>
    <row r="115" spans="1:18" x14ac:dyDescent="0.2">
      <c r="A115" s="119" t="s">
        <v>133</v>
      </c>
      <c r="B115" s="144">
        <v>1.448094742562207</v>
      </c>
      <c r="C115" s="146">
        <v>1.840939795576922</v>
      </c>
      <c r="D115" s="144">
        <v>1.9765500473499023</v>
      </c>
      <c r="E115" s="146">
        <v>1.5200891525942053</v>
      </c>
      <c r="F115" s="144">
        <v>2.4629740257563473</v>
      </c>
      <c r="G115" s="150">
        <v>3.6423049898621866</v>
      </c>
      <c r="H115" s="150">
        <v>1.9510000000000001</v>
      </c>
      <c r="I115" s="150">
        <v>3.0168677462873053</v>
      </c>
      <c r="J115" s="148">
        <v>4.0790829239611286</v>
      </c>
      <c r="K115" s="146">
        <v>1.7300630020645944</v>
      </c>
      <c r="L115" s="119" t="s">
        <v>133</v>
      </c>
      <c r="M115" s="37">
        <f t="shared" si="31"/>
        <v>2.3667966426014795</v>
      </c>
      <c r="N115" s="38">
        <f t="shared" si="32"/>
        <v>1.9637750236749512</v>
      </c>
      <c r="O115" s="39">
        <f t="shared" si="33"/>
        <v>1.448094742562207</v>
      </c>
      <c r="P115" s="39">
        <f t="shared" si="34"/>
        <v>4.0790829239611286</v>
      </c>
      <c r="Q115" s="38">
        <f t="shared" si="35"/>
        <v>0.9164393380282122</v>
      </c>
      <c r="R115" s="233">
        <f t="shared" si="36"/>
        <v>10</v>
      </c>
    </row>
    <row r="116" spans="1:18" x14ac:dyDescent="0.2">
      <c r="A116" s="119" t="s">
        <v>134</v>
      </c>
      <c r="B116" s="144">
        <v>24.591000000000001</v>
      </c>
      <c r="C116" s="146">
        <v>10.236000000000001</v>
      </c>
      <c r="D116" s="144">
        <v>15</v>
      </c>
      <c r="E116" s="146">
        <v>20.506</v>
      </c>
      <c r="F116" s="144">
        <v>6.67</v>
      </c>
      <c r="G116" s="150">
        <v>8.3290000000000006</v>
      </c>
      <c r="H116" s="150">
        <v>18.039000000000001</v>
      </c>
      <c r="I116" s="150">
        <v>8.4244035087719222</v>
      </c>
      <c r="J116" s="148">
        <v>4.5769973890339495</v>
      </c>
      <c r="K116" s="146">
        <v>13.567246220302378</v>
      </c>
      <c r="L116" s="119" t="s">
        <v>134</v>
      </c>
      <c r="M116" s="37">
        <f t="shared" si="31"/>
        <v>12.993964711810824</v>
      </c>
      <c r="N116" s="38">
        <f t="shared" si="32"/>
        <v>11.901623110151188</v>
      </c>
      <c r="O116" s="39">
        <f t="shared" si="33"/>
        <v>4.5769973890339495</v>
      </c>
      <c r="P116" s="39">
        <f t="shared" si="34"/>
        <v>24.591000000000001</v>
      </c>
      <c r="Q116" s="38">
        <f t="shared" si="35"/>
        <v>6.5133549578478629</v>
      </c>
      <c r="R116" s="233">
        <f t="shared" si="36"/>
        <v>10</v>
      </c>
    </row>
    <row r="117" spans="1:18" x14ac:dyDescent="0.2">
      <c r="A117" s="119" t="s">
        <v>135</v>
      </c>
      <c r="B117" s="144">
        <v>237</v>
      </c>
      <c r="C117" s="146">
        <v>571</v>
      </c>
      <c r="D117" s="144">
        <v>494</v>
      </c>
      <c r="E117" s="146">
        <v>434</v>
      </c>
      <c r="F117" s="144">
        <v>745</v>
      </c>
      <c r="G117" s="150">
        <v>1636</v>
      </c>
      <c r="H117" s="150">
        <v>444</v>
      </c>
      <c r="I117" s="150">
        <v>571</v>
      </c>
      <c r="J117" s="148">
        <v>767</v>
      </c>
      <c r="K117" s="146">
        <v>926</v>
      </c>
      <c r="L117" s="119" t="s">
        <v>135</v>
      </c>
      <c r="M117" s="37">
        <f t="shared" si="31"/>
        <v>682.5</v>
      </c>
      <c r="N117" s="38">
        <f t="shared" si="32"/>
        <v>571</v>
      </c>
      <c r="O117" s="39">
        <f t="shared" si="33"/>
        <v>237</v>
      </c>
      <c r="P117" s="39">
        <f t="shared" si="34"/>
        <v>1636</v>
      </c>
      <c r="Q117" s="38">
        <f t="shared" si="35"/>
        <v>388.30150084123494</v>
      </c>
      <c r="R117" s="233">
        <f t="shared" si="36"/>
        <v>10</v>
      </c>
    </row>
    <row r="118" spans="1:18" x14ac:dyDescent="0.2">
      <c r="A118" s="119" t="s">
        <v>136</v>
      </c>
      <c r="B118" s="144">
        <v>47.4</v>
      </c>
      <c r="C118" s="146">
        <v>114.2</v>
      </c>
      <c r="D118" s="144">
        <v>98.8</v>
      </c>
      <c r="E118" s="146">
        <v>86.8</v>
      </c>
      <c r="F118" s="144">
        <v>149</v>
      </c>
      <c r="G118" s="150">
        <v>327.2</v>
      </c>
      <c r="H118" s="150">
        <v>88.8</v>
      </c>
      <c r="I118" s="150">
        <v>114.2</v>
      </c>
      <c r="J118" s="148">
        <v>153.4</v>
      </c>
      <c r="K118" s="146">
        <v>185.2</v>
      </c>
      <c r="L118" s="119" t="s">
        <v>136</v>
      </c>
      <c r="M118" s="37">
        <f t="shared" si="31"/>
        <v>136.5</v>
      </c>
      <c r="N118" s="38">
        <f t="shared" si="32"/>
        <v>114.2</v>
      </c>
      <c r="O118" s="39">
        <f t="shared" si="33"/>
        <v>47.4</v>
      </c>
      <c r="P118" s="39">
        <f t="shared" si="34"/>
        <v>327.2</v>
      </c>
      <c r="Q118" s="38">
        <f t="shared" si="35"/>
        <v>77.660300168246962</v>
      </c>
      <c r="R118" s="233">
        <f t="shared" si="36"/>
        <v>10</v>
      </c>
    </row>
    <row r="119" spans="1:18" x14ac:dyDescent="0.2">
      <c r="A119" s="119" t="s">
        <v>137</v>
      </c>
      <c r="B119" s="144">
        <v>5</v>
      </c>
      <c r="C119" s="146">
        <v>5</v>
      </c>
      <c r="D119" s="144">
        <v>5</v>
      </c>
      <c r="E119" s="146">
        <v>5</v>
      </c>
      <c r="F119" s="144">
        <v>5</v>
      </c>
      <c r="G119" s="150">
        <v>5</v>
      </c>
      <c r="H119" s="150">
        <v>5</v>
      </c>
      <c r="I119" s="150">
        <v>5</v>
      </c>
      <c r="J119" s="148">
        <v>5</v>
      </c>
      <c r="K119" s="146">
        <v>5</v>
      </c>
      <c r="L119" s="119" t="s">
        <v>137</v>
      </c>
      <c r="M119" s="37">
        <f t="shared" si="31"/>
        <v>5</v>
      </c>
      <c r="N119" s="38">
        <f t="shared" si="32"/>
        <v>5</v>
      </c>
      <c r="O119" s="39">
        <f t="shared" si="33"/>
        <v>5</v>
      </c>
      <c r="P119" s="39">
        <f t="shared" si="34"/>
        <v>5</v>
      </c>
      <c r="Q119" s="38">
        <f t="shared" si="35"/>
        <v>0</v>
      </c>
      <c r="R119" s="233">
        <f t="shared" si="36"/>
        <v>10</v>
      </c>
    </row>
    <row r="120" spans="1:18" ht="13.5" thickBot="1" x14ac:dyDescent="0.25">
      <c r="A120" s="120" t="s">
        <v>138</v>
      </c>
      <c r="B120" s="145">
        <v>0.23699999999999999</v>
      </c>
      <c r="C120" s="147">
        <v>0.22840000000000002</v>
      </c>
      <c r="D120" s="145">
        <v>0.1976</v>
      </c>
      <c r="E120" s="147">
        <v>0.1736</v>
      </c>
      <c r="F120" s="145">
        <v>0.29799999999999999</v>
      </c>
      <c r="G120" s="145">
        <v>0.65439999999999998</v>
      </c>
      <c r="H120" s="145">
        <v>0.17760000000000001</v>
      </c>
      <c r="I120" s="145">
        <v>0.22840000000000002</v>
      </c>
      <c r="J120" s="149">
        <v>0.30680000000000002</v>
      </c>
      <c r="K120" s="147">
        <v>0.37040000000000001</v>
      </c>
      <c r="L120" s="120" t="s">
        <v>138</v>
      </c>
      <c r="M120" s="121">
        <f t="shared" si="31"/>
        <v>0.28722000000000003</v>
      </c>
      <c r="N120" s="100">
        <f t="shared" si="32"/>
        <v>0.23270000000000002</v>
      </c>
      <c r="O120" s="52">
        <f t="shared" si="33"/>
        <v>0.1736</v>
      </c>
      <c r="P120" s="52">
        <f t="shared" si="34"/>
        <v>0.65439999999999998</v>
      </c>
      <c r="Q120" s="100">
        <f t="shared" si="35"/>
        <v>0.14323216429590405</v>
      </c>
      <c r="R120" s="234">
        <f t="shared" si="36"/>
        <v>10</v>
      </c>
    </row>
  </sheetData>
  <phoneticPr fontId="17"/>
  <pageMargins left="0.75" right="0.75" top="1" bottom="1" header="0.5" footer="0.5"/>
  <pageSetup paperSize="0"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="125" workbookViewId="0">
      <pane ySplit="1" topLeftCell="A2" activePane="bottomLeft" state="frozen"/>
      <selection pane="bottomLeft" activeCell="A2" sqref="A2:XFD2"/>
    </sheetView>
  </sheetViews>
  <sheetFormatPr baseColWidth="10" defaultColWidth="11.5703125" defaultRowHeight="12.75" x14ac:dyDescent="0.2"/>
  <cols>
    <col min="1" max="1" width="21.7109375" style="414" customWidth="1"/>
    <col min="2" max="11" width="13" style="415" customWidth="1"/>
    <col min="12" max="12" width="21.7109375" style="416" customWidth="1"/>
    <col min="13" max="17" width="13" style="415" customWidth="1"/>
    <col min="18" max="18" width="13" style="417" customWidth="1"/>
    <col min="19" max="16384" width="11.5703125" style="395"/>
  </cols>
  <sheetData>
    <row r="1" spans="1:256" s="5" customFormat="1" x14ac:dyDescent="0.2">
      <c r="A1" s="173" t="s">
        <v>145</v>
      </c>
      <c r="B1" s="383">
        <v>1</v>
      </c>
      <c r="C1" s="226">
        <v>2</v>
      </c>
      <c r="D1" s="226">
        <v>3</v>
      </c>
      <c r="E1" s="226">
        <v>4</v>
      </c>
      <c r="F1" s="226">
        <v>5</v>
      </c>
      <c r="G1" s="226">
        <v>6</v>
      </c>
      <c r="H1" s="226">
        <v>7</v>
      </c>
      <c r="I1" s="226">
        <v>8</v>
      </c>
      <c r="J1" s="226">
        <v>9</v>
      </c>
      <c r="K1" s="384">
        <v>10</v>
      </c>
      <c r="L1" s="154" t="s">
        <v>325</v>
      </c>
      <c r="M1" s="169" t="s">
        <v>147</v>
      </c>
      <c r="N1" s="7" t="s">
        <v>148</v>
      </c>
      <c r="O1" s="7" t="s">
        <v>149</v>
      </c>
      <c r="P1" s="7" t="s">
        <v>150</v>
      </c>
      <c r="Q1" s="8" t="s">
        <v>151</v>
      </c>
      <c r="R1" s="177" t="s">
        <v>152</v>
      </c>
    </row>
    <row r="2" spans="1:256" s="5" customFormat="1" x14ac:dyDescent="0.2">
      <c r="A2" s="174" t="s">
        <v>363</v>
      </c>
      <c r="B2" s="349" t="s">
        <v>404</v>
      </c>
      <c r="C2" s="349" t="s">
        <v>404</v>
      </c>
      <c r="D2" s="349" t="s">
        <v>404</v>
      </c>
      <c r="E2" s="349" t="s">
        <v>404</v>
      </c>
      <c r="F2" s="349" t="s">
        <v>404</v>
      </c>
      <c r="G2" s="349" t="s">
        <v>404</v>
      </c>
      <c r="H2" s="349" t="s">
        <v>404</v>
      </c>
      <c r="I2" s="349" t="s">
        <v>404</v>
      </c>
      <c r="J2" s="349" t="s">
        <v>404</v>
      </c>
      <c r="K2" s="349" t="s">
        <v>404</v>
      </c>
      <c r="L2" s="174" t="s">
        <v>363</v>
      </c>
      <c r="M2" s="170"/>
      <c r="N2" s="6"/>
      <c r="O2" s="6"/>
      <c r="P2" s="6"/>
      <c r="Q2" s="10"/>
      <c r="R2" s="266"/>
    </row>
    <row r="3" spans="1:256" s="5" customFormat="1" x14ac:dyDescent="0.2">
      <c r="A3" s="386" t="s">
        <v>4</v>
      </c>
      <c r="B3" s="383" t="e">
        <f>'[1]MP I'!B8</f>
        <v>#REF!</v>
      </c>
      <c r="C3" s="383" t="e">
        <f>'[1]MP I'!C8</f>
        <v>#REF!</v>
      </c>
      <c r="D3" s="383" t="e">
        <f>'[1]MP I'!D8</f>
        <v>#REF!</v>
      </c>
      <c r="E3" s="383" t="e">
        <f>'[1]MP I'!E8</f>
        <v>#REF!</v>
      </c>
      <c r="F3" s="383" t="e">
        <f>'[1]MP I'!F8</f>
        <v>#REF!</v>
      </c>
      <c r="G3" s="383" t="e">
        <f>'[1]MP I'!G8</f>
        <v>#REF!</v>
      </c>
      <c r="H3" s="383" t="e">
        <f>'[1]MP I'!H8</f>
        <v>#REF!</v>
      </c>
      <c r="I3" s="383" t="e">
        <f>'[1]MP I'!I8</f>
        <v>#REF!</v>
      </c>
      <c r="J3" s="383" t="e">
        <f>'[1]MP I'!J8</f>
        <v>#REF!</v>
      </c>
      <c r="K3" s="387" t="e">
        <f>'[1]MP I'!K8</f>
        <v>#REF!</v>
      </c>
      <c r="L3" s="385" t="s">
        <v>4</v>
      </c>
      <c r="M3" s="37" t="e">
        <f>AVERAGE(B3:K3)</f>
        <v>#REF!</v>
      </c>
      <c r="N3" s="38" t="e">
        <f>MEDIAN(B3:K3)</f>
        <v>#REF!</v>
      </c>
      <c r="O3" s="38" t="e">
        <f>MIN(B3:K3)</f>
        <v>#REF!</v>
      </c>
      <c r="P3" s="38" t="e">
        <f>MAX(B3:K3)</f>
        <v>#REF!</v>
      </c>
      <c r="Q3" s="38" t="e">
        <f>STDEV(B3:K3)</f>
        <v>#REF!</v>
      </c>
      <c r="R3" s="233">
        <f>COUNT(B3:K3)</f>
        <v>0</v>
      </c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388"/>
      <c r="ED3" s="388"/>
      <c r="EE3" s="388"/>
      <c r="EF3" s="388"/>
      <c r="EG3" s="388"/>
      <c r="EH3" s="388"/>
      <c r="EI3" s="388"/>
      <c r="EJ3" s="388"/>
      <c r="EK3" s="388"/>
      <c r="EL3" s="388"/>
      <c r="EM3" s="388"/>
      <c r="EN3" s="388"/>
      <c r="EO3" s="388"/>
      <c r="EP3" s="388"/>
      <c r="EQ3" s="388"/>
      <c r="ER3" s="388"/>
      <c r="ES3" s="388"/>
      <c r="ET3" s="388"/>
      <c r="EU3" s="388"/>
      <c r="EV3" s="388"/>
      <c r="EW3" s="388"/>
      <c r="EX3" s="388"/>
      <c r="EY3" s="388"/>
      <c r="EZ3" s="388"/>
      <c r="FA3" s="388"/>
      <c r="FB3" s="388"/>
      <c r="FC3" s="388"/>
      <c r="FD3" s="388"/>
      <c r="FE3" s="388"/>
      <c r="FF3" s="388"/>
      <c r="FG3" s="388"/>
      <c r="FH3" s="388"/>
      <c r="FI3" s="388"/>
      <c r="FJ3" s="388"/>
      <c r="FK3" s="388"/>
      <c r="FL3" s="388"/>
      <c r="FM3" s="388"/>
      <c r="FN3" s="388"/>
      <c r="FO3" s="388"/>
      <c r="FP3" s="388"/>
      <c r="FQ3" s="388"/>
      <c r="FR3" s="388"/>
      <c r="FS3" s="388"/>
      <c r="FT3" s="388"/>
      <c r="FU3" s="388"/>
      <c r="FV3" s="388"/>
      <c r="FW3" s="388"/>
      <c r="FX3" s="388"/>
      <c r="FY3" s="388"/>
      <c r="FZ3" s="388"/>
      <c r="GA3" s="388"/>
      <c r="GB3" s="388"/>
      <c r="GC3" s="388"/>
      <c r="GD3" s="388"/>
      <c r="GE3" s="388"/>
      <c r="GF3" s="388"/>
      <c r="GG3" s="388"/>
      <c r="GH3" s="388"/>
      <c r="GI3" s="388"/>
      <c r="GJ3" s="388"/>
      <c r="GK3" s="388"/>
      <c r="GL3" s="388"/>
      <c r="GM3" s="388"/>
      <c r="GN3" s="388"/>
      <c r="GO3" s="388"/>
      <c r="GP3" s="388"/>
      <c r="GQ3" s="388"/>
      <c r="GR3" s="388"/>
      <c r="GS3" s="388"/>
      <c r="GT3" s="388"/>
      <c r="GU3" s="388"/>
      <c r="GV3" s="388"/>
      <c r="GW3" s="388"/>
      <c r="GX3" s="388"/>
      <c r="GY3" s="388"/>
      <c r="GZ3" s="388"/>
      <c r="HA3" s="388"/>
      <c r="HB3" s="388"/>
      <c r="HC3" s="388"/>
      <c r="HD3" s="388"/>
      <c r="HE3" s="388"/>
      <c r="HF3" s="388"/>
      <c r="HG3" s="388"/>
      <c r="HH3" s="388"/>
      <c r="HI3" s="388"/>
      <c r="HJ3" s="388"/>
      <c r="HK3" s="388"/>
      <c r="HL3" s="388"/>
      <c r="HM3" s="388"/>
      <c r="HN3" s="388"/>
      <c r="HO3" s="388"/>
      <c r="HP3" s="388"/>
      <c r="HQ3" s="388"/>
      <c r="HR3" s="388"/>
      <c r="HS3" s="388"/>
      <c r="HT3" s="388"/>
      <c r="HU3" s="388"/>
      <c r="HV3" s="388"/>
      <c r="HW3" s="388"/>
      <c r="HX3" s="388"/>
      <c r="HY3" s="388"/>
      <c r="HZ3" s="388"/>
      <c r="IA3" s="388"/>
      <c r="IB3" s="388"/>
      <c r="IC3" s="388"/>
      <c r="ID3" s="388"/>
      <c r="IE3" s="388"/>
      <c r="IF3" s="388"/>
      <c r="IG3" s="388"/>
      <c r="IH3" s="388"/>
      <c r="II3" s="388"/>
      <c r="IJ3" s="388"/>
      <c r="IK3" s="388"/>
      <c r="IL3" s="388"/>
      <c r="IM3" s="388"/>
      <c r="IN3" s="388"/>
      <c r="IO3" s="388"/>
      <c r="IP3" s="388"/>
      <c r="IQ3" s="388"/>
      <c r="IR3" s="388"/>
      <c r="IS3" s="388"/>
      <c r="IT3" s="388"/>
      <c r="IU3" s="388"/>
      <c r="IV3" s="388"/>
    </row>
    <row r="4" spans="1:256" s="5" customFormat="1" x14ac:dyDescent="0.2">
      <c r="A4" s="173" t="s">
        <v>207</v>
      </c>
      <c r="B4" s="223" t="e">
        <f>'[1]MP I'!B10</f>
        <v>#REF!</v>
      </c>
      <c r="C4" s="224" t="e">
        <f>'[1]MP I'!C10</f>
        <v>#REF!</v>
      </c>
      <c r="D4" s="224" t="e">
        <f>'[1]MP I'!D10</f>
        <v>#REF!</v>
      </c>
      <c r="E4" s="224" t="e">
        <f>'[1]MP I'!E10</f>
        <v>#REF!</v>
      </c>
      <c r="F4" s="224" t="e">
        <f>'[1]MP I'!F10</f>
        <v>#REF!</v>
      </c>
      <c r="G4" s="224" t="e">
        <f>'[1]MP I'!G10</f>
        <v>#REF!</v>
      </c>
      <c r="H4" s="224" t="e">
        <f>'[1]MP I'!H10</f>
        <v>#REF!</v>
      </c>
      <c r="I4" s="224" t="e">
        <f>'[1]MP I'!I10</f>
        <v>#REF!</v>
      </c>
      <c r="J4" s="224" t="e">
        <f>'[1]MP I'!J10</f>
        <v>#REF!</v>
      </c>
      <c r="K4" s="389" t="e">
        <f>'[1]MP I'!K10</f>
        <v>#REF!</v>
      </c>
      <c r="L4" s="173" t="s">
        <v>207</v>
      </c>
      <c r="M4" s="37" t="e">
        <f>AVERAGE(B4:K4)</f>
        <v>#REF!</v>
      </c>
      <c r="N4" s="38" t="e">
        <f>MEDIAN(B4:K4)</f>
        <v>#REF!</v>
      </c>
      <c r="O4" s="38" t="e">
        <f>MIN(B4:K4)</f>
        <v>#REF!</v>
      </c>
      <c r="P4" s="38" t="e">
        <f>MAX(B4:K4)</f>
        <v>#REF!</v>
      </c>
      <c r="Q4" s="38" t="e">
        <f>STDEV(B4:K4)</f>
        <v>#REF!</v>
      </c>
      <c r="R4" s="233">
        <f>COUNT(B4:K4)</f>
        <v>0</v>
      </c>
    </row>
    <row r="5" spans="1:256" s="5" customFormat="1" x14ac:dyDescent="0.2">
      <c r="A5" s="173" t="s">
        <v>208</v>
      </c>
      <c r="B5" s="223" t="e">
        <f>'[1]MP I'!B11</f>
        <v>#REF!</v>
      </c>
      <c r="C5" s="224" t="e">
        <f>'[1]MP I'!C11</f>
        <v>#REF!</v>
      </c>
      <c r="D5" s="224" t="e">
        <f>'[1]MP I'!D11</f>
        <v>#REF!</v>
      </c>
      <c r="E5" s="224" t="e">
        <f>'[1]MP I'!E11</f>
        <v>#REF!</v>
      </c>
      <c r="F5" s="224" t="e">
        <f>'[1]MP I'!F11</f>
        <v>#REF!</v>
      </c>
      <c r="G5" s="224" t="e">
        <f>'[1]MP I'!G11</f>
        <v>#REF!</v>
      </c>
      <c r="H5" s="224" t="e">
        <f>'[1]MP I'!H11</f>
        <v>#REF!</v>
      </c>
      <c r="I5" s="224" t="e">
        <f>'[1]MP I'!I11</f>
        <v>#REF!</v>
      </c>
      <c r="J5" s="224" t="e">
        <f>'[1]MP I'!J11</f>
        <v>#REF!</v>
      </c>
      <c r="K5" s="389" t="e">
        <f>'[1]MP I'!K11</f>
        <v>#REF!</v>
      </c>
      <c r="L5" s="173" t="s">
        <v>208</v>
      </c>
      <c r="M5" s="37" t="e">
        <f>AVERAGE(B5:K5)</f>
        <v>#REF!</v>
      </c>
      <c r="N5" s="38" t="e">
        <f>MEDIAN(B5:K5)</f>
        <v>#REF!</v>
      </c>
      <c r="O5" s="38" t="e">
        <f>MIN(B5:K5)</f>
        <v>#REF!</v>
      </c>
      <c r="P5" s="38" t="e">
        <f>MAX(B5:K5)</f>
        <v>#REF!</v>
      </c>
      <c r="Q5" s="38" t="e">
        <f>STDEV(B5:K5)</f>
        <v>#REF!</v>
      </c>
      <c r="R5" s="233">
        <f>COUNT(B5:K5)</f>
        <v>0</v>
      </c>
    </row>
    <row r="6" spans="1:256" ht="13.5" thickBot="1" x14ac:dyDescent="0.25">
      <c r="A6" s="390" t="s">
        <v>209</v>
      </c>
      <c r="B6" s="391" t="e">
        <f>71.84*((B4^0.425)*(B5^0.725))/10000</f>
        <v>#REF!</v>
      </c>
      <c r="C6" s="391" t="e">
        <f t="shared" ref="C6:K6" si="0">71.84*((C4^0.425)*(C5^0.725))/10000</f>
        <v>#REF!</v>
      </c>
      <c r="D6" s="391" t="e">
        <f t="shared" si="0"/>
        <v>#REF!</v>
      </c>
      <c r="E6" s="391" t="e">
        <f t="shared" si="0"/>
        <v>#REF!</v>
      </c>
      <c r="F6" s="391" t="e">
        <f t="shared" si="0"/>
        <v>#REF!</v>
      </c>
      <c r="G6" s="391" t="e">
        <f t="shared" si="0"/>
        <v>#REF!</v>
      </c>
      <c r="H6" s="391" t="e">
        <f t="shared" si="0"/>
        <v>#REF!</v>
      </c>
      <c r="I6" s="391" t="e">
        <f t="shared" si="0"/>
        <v>#REF!</v>
      </c>
      <c r="J6" s="391" t="e">
        <f t="shared" si="0"/>
        <v>#REF!</v>
      </c>
      <c r="K6" s="391" t="e">
        <f t="shared" si="0"/>
        <v>#REF!</v>
      </c>
      <c r="L6" s="390" t="s">
        <v>209</v>
      </c>
      <c r="M6" s="392" t="e">
        <f>AVERAGE(B6:K6)</f>
        <v>#REF!</v>
      </c>
      <c r="N6" s="393" t="e">
        <f>MEDIAN(B6:K6)</f>
        <v>#REF!</v>
      </c>
      <c r="O6" s="393" t="e">
        <f>MIN(B6:K6)</f>
        <v>#REF!</v>
      </c>
      <c r="P6" s="393" t="e">
        <f>MAX(B6:K6)</f>
        <v>#REF!</v>
      </c>
      <c r="Q6" s="393" t="e">
        <f>STDEV(B6:K6)</f>
        <v>#REF!</v>
      </c>
      <c r="R6" s="394">
        <f>COUNT(B6:K6)</f>
        <v>0</v>
      </c>
    </row>
    <row r="7" spans="1:256" x14ac:dyDescent="0.2">
      <c r="A7" s="158" t="s">
        <v>139</v>
      </c>
      <c r="B7" s="171">
        <v>74.900000000000006</v>
      </c>
      <c r="C7" s="43">
        <v>42.9</v>
      </c>
      <c r="D7" s="43">
        <v>39.299999999999997</v>
      </c>
      <c r="E7" s="43">
        <v>44</v>
      </c>
      <c r="F7" s="43">
        <v>46.5</v>
      </c>
      <c r="G7" s="43">
        <v>41.1</v>
      </c>
      <c r="H7" s="43">
        <v>46.1</v>
      </c>
      <c r="I7" s="43">
        <v>50.9</v>
      </c>
      <c r="J7" s="43">
        <v>54.2</v>
      </c>
      <c r="K7" s="357">
        <v>48.9</v>
      </c>
      <c r="L7" s="158" t="s">
        <v>139</v>
      </c>
      <c r="M7" s="124">
        <f t="shared" ref="M7:M70" si="1">AVERAGE(B7:K7)</f>
        <v>48.88</v>
      </c>
      <c r="N7" s="44">
        <f t="shared" ref="N7:N70" si="2">MEDIAN(B7:K7)</f>
        <v>46.3</v>
      </c>
      <c r="O7" s="44">
        <f t="shared" ref="O7:O70" si="3">MIN(B7:K7)</f>
        <v>39.299999999999997</v>
      </c>
      <c r="P7" s="44">
        <f t="shared" ref="P7:P70" si="4">MAX(B7:K7)</f>
        <v>74.900000000000006</v>
      </c>
      <c r="Q7" s="44">
        <f t="shared" ref="Q7:Q70" si="5">STDEV(B7:K7)</f>
        <v>10.19093278905865</v>
      </c>
      <c r="R7" s="235">
        <f t="shared" ref="R7:R70" si="6">COUNT(B7:K7)</f>
        <v>10</v>
      </c>
    </row>
    <row r="8" spans="1:256" x14ac:dyDescent="0.2">
      <c r="A8" s="159" t="s">
        <v>140</v>
      </c>
      <c r="B8" s="46">
        <v>43.3</v>
      </c>
      <c r="C8" s="47">
        <v>24.1</v>
      </c>
      <c r="D8" s="47">
        <v>24</v>
      </c>
      <c r="E8" s="47">
        <v>26.3</v>
      </c>
      <c r="F8" s="47">
        <v>26.9</v>
      </c>
      <c r="G8" s="47">
        <v>24.4</v>
      </c>
      <c r="H8" s="47">
        <v>28.2</v>
      </c>
      <c r="I8" s="47">
        <v>29.9</v>
      </c>
      <c r="J8" s="47">
        <v>29.8</v>
      </c>
      <c r="K8" s="347">
        <v>26.5</v>
      </c>
      <c r="L8" s="159" t="s">
        <v>140</v>
      </c>
      <c r="M8" s="37">
        <f t="shared" si="1"/>
        <v>28.339999999999996</v>
      </c>
      <c r="N8" s="38">
        <f t="shared" si="2"/>
        <v>26.7</v>
      </c>
      <c r="O8" s="38">
        <f t="shared" si="3"/>
        <v>24</v>
      </c>
      <c r="P8" s="38">
        <f t="shared" si="4"/>
        <v>43.3</v>
      </c>
      <c r="Q8" s="38">
        <f t="shared" si="5"/>
        <v>5.6798278534163824</v>
      </c>
      <c r="R8" s="233">
        <f t="shared" si="6"/>
        <v>10</v>
      </c>
    </row>
    <row r="9" spans="1:256" x14ac:dyDescent="0.2">
      <c r="A9" s="159" t="s">
        <v>141</v>
      </c>
      <c r="B9" s="46">
        <v>57.1</v>
      </c>
      <c r="C9" s="47">
        <v>51.2</v>
      </c>
      <c r="D9" s="47">
        <v>61.1</v>
      </c>
      <c r="E9" s="47">
        <v>57.4</v>
      </c>
      <c r="F9" s="47">
        <v>62.4</v>
      </c>
      <c r="G9" s="47">
        <v>57.5</v>
      </c>
      <c r="H9" s="47">
        <v>62</v>
      </c>
      <c r="I9" s="47">
        <v>58.7</v>
      </c>
      <c r="J9" s="47">
        <v>48.3</v>
      </c>
      <c r="K9" s="347">
        <v>55.3</v>
      </c>
      <c r="L9" s="159" t="s">
        <v>141</v>
      </c>
      <c r="M9" s="37">
        <f t="shared" si="1"/>
        <v>57.099999999999987</v>
      </c>
      <c r="N9" s="38">
        <f t="shared" si="2"/>
        <v>57.45</v>
      </c>
      <c r="O9" s="38">
        <f t="shared" si="3"/>
        <v>48.3</v>
      </c>
      <c r="P9" s="38">
        <f t="shared" si="4"/>
        <v>62.4</v>
      </c>
      <c r="Q9" s="38">
        <f t="shared" si="5"/>
        <v>4.5509461775669369</v>
      </c>
      <c r="R9" s="233">
        <f t="shared" si="6"/>
        <v>10</v>
      </c>
    </row>
    <row r="10" spans="1:256" x14ac:dyDescent="0.2">
      <c r="A10" s="160" t="s">
        <v>14</v>
      </c>
      <c r="B10" s="349">
        <f>0.1333226675*B9</f>
        <v>7.6127243142499994</v>
      </c>
      <c r="C10" s="225">
        <f t="shared" ref="C10:K10" si="7">0.1333226675*C9</f>
        <v>6.8261205760000001</v>
      </c>
      <c r="D10" s="225">
        <f t="shared" si="7"/>
        <v>8.1460149842499998</v>
      </c>
      <c r="E10" s="225">
        <f t="shared" si="7"/>
        <v>7.6527211144999994</v>
      </c>
      <c r="F10" s="225">
        <f t="shared" si="7"/>
        <v>8.3193344519999997</v>
      </c>
      <c r="G10" s="225">
        <f t="shared" si="7"/>
        <v>7.6660533812499994</v>
      </c>
      <c r="H10" s="225">
        <f t="shared" si="7"/>
        <v>8.2660053849999997</v>
      </c>
      <c r="I10" s="225">
        <f t="shared" si="7"/>
        <v>7.8260405822500001</v>
      </c>
      <c r="J10" s="225">
        <f t="shared" si="7"/>
        <v>6.4394848402499996</v>
      </c>
      <c r="K10" s="350">
        <f t="shared" si="7"/>
        <v>7.3727435127499987</v>
      </c>
      <c r="L10" s="160" t="s">
        <v>14</v>
      </c>
      <c r="M10" s="223">
        <f t="shared" si="1"/>
        <v>7.6127243142499994</v>
      </c>
      <c r="N10" s="224">
        <f t="shared" si="2"/>
        <v>7.6593872478749994</v>
      </c>
      <c r="O10" s="224">
        <f t="shared" si="3"/>
        <v>6.4394848402499996</v>
      </c>
      <c r="P10" s="224">
        <f t="shared" si="4"/>
        <v>8.3193344519999997</v>
      </c>
      <c r="Q10" s="224">
        <f t="shared" si="5"/>
        <v>0.60674428404215264</v>
      </c>
      <c r="R10" s="236">
        <f t="shared" si="6"/>
        <v>10</v>
      </c>
    </row>
    <row r="11" spans="1:256" x14ac:dyDescent="0.2">
      <c r="A11" s="159" t="s">
        <v>15</v>
      </c>
      <c r="B11" s="46">
        <v>7.2990000000000004</v>
      </c>
      <c r="C11" s="47">
        <v>7.3230000000000004</v>
      </c>
      <c r="D11" s="47">
        <v>7.2690000000000001</v>
      </c>
      <c r="E11" s="47">
        <v>7.3</v>
      </c>
      <c r="F11" s="47">
        <v>7.2750000000000004</v>
      </c>
      <c r="G11" s="47">
        <v>7.3129999999999997</v>
      </c>
      <c r="H11" s="47">
        <v>7.1680000000000001</v>
      </c>
      <c r="I11" s="47">
        <v>7.24</v>
      </c>
      <c r="J11" s="47">
        <v>7.2990000000000004</v>
      </c>
      <c r="K11" s="347">
        <v>7.298</v>
      </c>
      <c r="L11" s="159" t="s">
        <v>15</v>
      </c>
      <c r="M11" s="46">
        <f t="shared" si="1"/>
        <v>7.2784000000000004</v>
      </c>
      <c r="N11" s="47">
        <f t="shared" si="2"/>
        <v>7.2985000000000007</v>
      </c>
      <c r="O11" s="47">
        <f t="shared" si="3"/>
        <v>7.1680000000000001</v>
      </c>
      <c r="P11" s="47">
        <f t="shared" si="4"/>
        <v>7.3230000000000004</v>
      </c>
      <c r="Q11" s="47">
        <f t="shared" si="5"/>
        <v>4.5519714898540869E-2</v>
      </c>
      <c r="R11" s="233">
        <f t="shared" si="6"/>
        <v>10</v>
      </c>
    </row>
    <row r="12" spans="1:256" x14ac:dyDescent="0.2">
      <c r="A12" s="161" t="s">
        <v>16</v>
      </c>
      <c r="B12" s="351">
        <f t="shared" ref="B12:K12" si="8">10^-B11</f>
        <v>5.023425895223849E-8</v>
      </c>
      <c r="C12" s="352">
        <f t="shared" si="8"/>
        <v>4.7533522594280374E-8</v>
      </c>
      <c r="D12" s="352">
        <f t="shared" si="8"/>
        <v>5.3826978251628788E-8</v>
      </c>
      <c r="E12" s="352">
        <f t="shared" si="8"/>
        <v>5.0118723362727164E-8</v>
      </c>
      <c r="F12" s="352">
        <f t="shared" si="8"/>
        <v>5.3088444423098755E-8</v>
      </c>
      <c r="G12" s="352">
        <f t="shared" si="8"/>
        <v>4.8640720569146175E-8</v>
      </c>
      <c r="H12" s="352">
        <f t="shared" si="8"/>
        <v>6.7920363261718379E-8</v>
      </c>
      <c r="I12" s="352">
        <f t="shared" si="8"/>
        <v>5.7543993733715586E-8</v>
      </c>
      <c r="J12" s="352">
        <f t="shared" si="8"/>
        <v>5.023425895223849E-8</v>
      </c>
      <c r="K12" s="353">
        <f t="shared" si="8"/>
        <v>5.0350060878790479E-8</v>
      </c>
      <c r="L12" s="161" t="s">
        <v>16</v>
      </c>
      <c r="M12" s="227">
        <f t="shared" si="1"/>
        <v>5.2949132497958277E-8</v>
      </c>
      <c r="N12" s="228">
        <f t="shared" si="2"/>
        <v>5.0292159915514481E-8</v>
      </c>
      <c r="O12" s="228">
        <f t="shared" si="3"/>
        <v>4.7533522594280374E-8</v>
      </c>
      <c r="P12" s="228">
        <f t="shared" si="4"/>
        <v>6.7920363261718379E-8</v>
      </c>
      <c r="Q12" s="228">
        <f t="shared" si="5"/>
        <v>5.9948054477499464E-9</v>
      </c>
      <c r="R12" s="236">
        <f t="shared" si="6"/>
        <v>10</v>
      </c>
    </row>
    <row r="13" spans="1:256" x14ac:dyDescent="0.2">
      <c r="A13" s="159" t="s">
        <v>142</v>
      </c>
      <c r="B13" s="46">
        <v>0.8</v>
      </c>
      <c r="C13" s="47">
        <v>0</v>
      </c>
      <c r="D13" s="47">
        <v>-0.2</v>
      </c>
      <c r="E13" s="47">
        <v>1.1000000000000001</v>
      </c>
      <c r="F13" s="47">
        <v>0.9</v>
      </c>
      <c r="G13" s="47">
        <v>1.9</v>
      </c>
      <c r="H13" s="47">
        <v>-6.8</v>
      </c>
      <c r="I13" s="47">
        <v>-2.9</v>
      </c>
      <c r="J13" s="47">
        <v>-2.8</v>
      </c>
      <c r="K13" s="347">
        <v>-0.1</v>
      </c>
      <c r="L13" s="159" t="s">
        <v>142</v>
      </c>
      <c r="M13" s="37">
        <f t="shared" si="1"/>
        <v>-0.80999999999999994</v>
      </c>
      <c r="N13" s="38">
        <f t="shared" si="2"/>
        <v>-0.05</v>
      </c>
      <c r="O13" s="38">
        <f t="shared" si="3"/>
        <v>-6.8</v>
      </c>
      <c r="P13" s="38">
        <f t="shared" si="4"/>
        <v>1.9</v>
      </c>
      <c r="Q13" s="38">
        <f t="shared" si="5"/>
        <v>2.6299345154500626</v>
      </c>
      <c r="R13" s="233">
        <f t="shared" si="6"/>
        <v>10</v>
      </c>
    </row>
    <row r="14" spans="1:256" ht="13.5" thickBot="1" x14ac:dyDescent="0.25">
      <c r="A14" s="162" t="s">
        <v>143</v>
      </c>
      <c r="B14" s="172">
        <v>24.8</v>
      </c>
      <c r="C14" s="9">
        <v>23.7</v>
      </c>
      <c r="D14" s="9">
        <v>23.2</v>
      </c>
      <c r="E14" s="9">
        <v>24.7</v>
      </c>
      <c r="F14" s="9">
        <v>24.4</v>
      </c>
      <c r="G14" s="9">
        <v>25.2</v>
      </c>
      <c r="H14" s="9">
        <v>18.100000000000001</v>
      </c>
      <c r="I14" s="9">
        <v>21.3</v>
      </c>
      <c r="J14" s="9">
        <v>21.5</v>
      </c>
      <c r="K14" s="321">
        <v>23.6</v>
      </c>
      <c r="L14" s="162" t="s">
        <v>143</v>
      </c>
      <c r="M14" s="208">
        <f t="shared" si="1"/>
        <v>23.05</v>
      </c>
      <c r="N14" s="209">
        <f t="shared" si="2"/>
        <v>23.65</v>
      </c>
      <c r="O14" s="209">
        <f t="shared" si="3"/>
        <v>18.100000000000001</v>
      </c>
      <c r="P14" s="209">
        <f t="shared" si="4"/>
        <v>25.2</v>
      </c>
      <c r="Q14" s="209">
        <f t="shared" si="5"/>
        <v>2.1844144905824683</v>
      </c>
      <c r="R14" s="237">
        <f t="shared" si="6"/>
        <v>10</v>
      </c>
    </row>
    <row r="15" spans="1:256" s="396" customFormat="1" x14ac:dyDescent="0.2">
      <c r="A15" s="163" t="s">
        <v>144</v>
      </c>
      <c r="B15" s="62">
        <v>99.7</v>
      </c>
      <c r="C15" s="63">
        <v>99.1</v>
      </c>
      <c r="D15" s="63">
        <v>98.2</v>
      </c>
      <c r="E15" s="63">
        <v>98.9</v>
      </c>
      <c r="F15" s="63">
        <v>97.5</v>
      </c>
      <c r="G15" s="63">
        <v>98.7</v>
      </c>
      <c r="H15" s="63">
        <v>93.7</v>
      </c>
      <c r="I15" s="63">
        <v>99.9</v>
      </c>
      <c r="J15" s="63">
        <v>99.5</v>
      </c>
      <c r="K15" s="346">
        <v>99.3</v>
      </c>
      <c r="L15" s="163" t="s">
        <v>144</v>
      </c>
      <c r="M15" s="241">
        <f t="shared" si="1"/>
        <v>98.45</v>
      </c>
      <c r="N15" s="242">
        <f t="shared" si="2"/>
        <v>99</v>
      </c>
      <c r="O15" s="242">
        <f t="shared" si="3"/>
        <v>93.7</v>
      </c>
      <c r="P15" s="242">
        <f t="shared" si="4"/>
        <v>99.9</v>
      </c>
      <c r="Q15" s="242">
        <f t="shared" si="5"/>
        <v>1.8167431176574067</v>
      </c>
      <c r="R15" s="238">
        <f t="shared" si="6"/>
        <v>10</v>
      </c>
    </row>
    <row r="16" spans="1:256" x14ac:dyDescent="0.2">
      <c r="A16" s="159" t="s">
        <v>5</v>
      </c>
      <c r="B16" s="46">
        <v>364</v>
      </c>
      <c r="C16" s="47">
        <v>141</v>
      </c>
      <c r="D16" s="47">
        <v>109</v>
      </c>
      <c r="E16" s="47">
        <v>131</v>
      </c>
      <c r="F16" s="47">
        <v>165</v>
      </c>
      <c r="G16" s="47">
        <v>124</v>
      </c>
      <c r="H16" s="47">
        <v>75</v>
      </c>
      <c r="I16" s="47">
        <v>202</v>
      </c>
      <c r="J16" s="47">
        <v>229</v>
      </c>
      <c r="K16" s="347">
        <v>167</v>
      </c>
      <c r="L16" s="159" t="s">
        <v>5</v>
      </c>
      <c r="M16" s="37">
        <f t="shared" si="1"/>
        <v>170.7</v>
      </c>
      <c r="N16" s="38">
        <f t="shared" si="2"/>
        <v>153</v>
      </c>
      <c r="O16" s="38">
        <f t="shared" si="3"/>
        <v>75</v>
      </c>
      <c r="P16" s="38">
        <f t="shared" si="4"/>
        <v>364</v>
      </c>
      <c r="Q16" s="38">
        <f t="shared" si="5"/>
        <v>81.236349280629554</v>
      </c>
      <c r="R16" s="233">
        <f t="shared" si="6"/>
        <v>10</v>
      </c>
    </row>
    <row r="17" spans="1:18" x14ac:dyDescent="0.2">
      <c r="A17" s="160" t="s">
        <v>21</v>
      </c>
      <c r="B17" s="349">
        <f>0.1333226675*B16</f>
        <v>48.529450969999999</v>
      </c>
      <c r="C17" s="225">
        <f t="shared" ref="C17:K17" si="9">0.1333226675*C16</f>
        <v>18.798496117499997</v>
      </c>
      <c r="D17" s="225">
        <f t="shared" si="9"/>
        <v>14.532170757499999</v>
      </c>
      <c r="E17" s="225">
        <f t="shared" si="9"/>
        <v>17.465269442499999</v>
      </c>
      <c r="F17" s="225">
        <v>22</v>
      </c>
      <c r="G17" s="225">
        <f t="shared" si="9"/>
        <v>16.532010769999999</v>
      </c>
      <c r="H17" s="225">
        <f t="shared" si="9"/>
        <v>9.9992000624999999</v>
      </c>
      <c r="I17" s="225">
        <f t="shared" si="9"/>
        <v>26.931178834999997</v>
      </c>
      <c r="J17" s="225">
        <f t="shared" si="9"/>
        <v>30.530890857499998</v>
      </c>
      <c r="K17" s="350">
        <f t="shared" si="9"/>
        <v>22.264885472499998</v>
      </c>
      <c r="L17" s="160" t="s">
        <v>21</v>
      </c>
      <c r="M17" s="37">
        <f t="shared" si="1"/>
        <v>22.758355328499999</v>
      </c>
      <c r="N17" s="38">
        <f t="shared" si="2"/>
        <v>20.399248058749997</v>
      </c>
      <c r="O17" s="38">
        <f t="shared" si="3"/>
        <v>9.9992000624999999</v>
      </c>
      <c r="P17" s="38">
        <f t="shared" si="4"/>
        <v>48.529450969999999</v>
      </c>
      <c r="Q17" s="38">
        <f t="shared" si="5"/>
        <v>10.83063307813681</v>
      </c>
      <c r="R17" s="233">
        <f t="shared" si="6"/>
        <v>10</v>
      </c>
    </row>
    <row r="18" spans="1:18" x14ac:dyDescent="0.2">
      <c r="A18" s="159" t="s">
        <v>6</v>
      </c>
      <c r="B18" s="46">
        <v>48.7</v>
      </c>
      <c r="C18" s="47">
        <v>41.6</v>
      </c>
      <c r="D18" s="47">
        <v>50.9</v>
      </c>
      <c r="E18" s="47">
        <v>46.3</v>
      </c>
      <c r="F18" s="47">
        <v>50.5</v>
      </c>
      <c r="G18" s="47">
        <v>46.7</v>
      </c>
      <c r="H18" s="47">
        <v>50</v>
      </c>
      <c r="I18" s="47">
        <v>51.7</v>
      </c>
      <c r="J18" s="47">
        <v>39.700000000000003</v>
      </c>
      <c r="K18" s="347">
        <v>41.9</v>
      </c>
      <c r="L18" s="159" t="s">
        <v>6</v>
      </c>
      <c r="M18" s="37">
        <f t="shared" si="1"/>
        <v>46.8</v>
      </c>
      <c r="N18" s="38">
        <f t="shared" si="2"/>
        <v>47.7</v>
      </c>
      <c r="O18" s="38">
        <f t="shared" si="3"/>
        <v>39.700000000000003</v>
      </c>
      <c r="P18" s="38">
        <f t="shared" si="4"/>
        <v>51.7</v>
      </c>
      <c r="Q18" s="38">
        <f t="shared" si="5"/>
        <v>4.3471574365069614</v>
      </c>
      <c r="R18" s="233">
        <f t="shared" si="6"/>
        <v>10</v>
      </c>
    </row>
    <row r="19" spans="1:18" x14ac:dyDescent="0.2">
      <c r="A19" s="160" t="s">
        <v>387</v>
      </c>
      <c r="B19" s="349">
        <f>0.1333226675*B18</f>
        <v>6.4928139072500004</v>
      </c>
      <c r="C19" s="225">
        <f t="shared" ref="C19:K19" si="10">0.1333226675*C18</f>
        <v>5.5462229679999995</v>
      </c>
      <c r="D19" s="225">
        <f t="shared" si="10"/>
        <v>6.7861237757499993</v>
      </c>
      <c r="E19" s="225">
        <f t="shared" si="10"/>
        <v>6.1728395052499989</v>
      </c>
      <c r="F19" s="225">
        <f t="shared" si="10"/>
        <v>6.7327947087499993</v>
      </c>
      <c r="G19" s="225">
        <f t="shared" si="10"/>
        <v>6.2261685722499998</v>
      </c>
      <c r="H19" s="225">
        <f t="shared" si="10"/>
        <v>6.6661333749999994</v>
      </c>
      <c r="I19" s="225">
        <f t="shared" si="10"/>
        <v>6.89278190975</v>
      </c>
      <c r="J19" s="225">
        <f t="shared" si="10"/>
        <v>5.2929098997499997</v>
      </c>
      <c r="K19" s="350">
        <f t="shared" si="10"/>
        <v>5.5862197682499994</v>
      </c>
      <c r="L19" s="160" t="s">
        <v>387</v>
      </c>
      <c r="M19" s="223">
        <f t="shared" si="1"/>
        <v>6.2395008389999997</v>
      </c>
      <c r="N19" s="224">
        <f t="shared" si="2"/>
        <v>6.3594912397499996</v>
      </c>
      <c r="O19" s="224">
        <f t="shared" si="3"/>
        <v>5.2929098997499997</v>
      </c>
      <c r="P19" s="224">
        <f t="shared" si="4"/>
        <v>6.89278190975</v>
      </c>
      <c r="Q19" s="224">
        <f t="shared" si="5"/>
        <v>0.57957462547756999</v>
      </c>
      <c r="R19" s="233">
        <f t="shared" si="6"/>
        <v>10</v>
      </c>
    </row>
    <row r="20" spans="1:18" x14ac:dyDescent="0.2">
      <c r="A20" s="159" t="s">
        <v>388</v>
      </c>
      <c r="B20" s="46">
        <v>7.3419999999999996</v>
      </c>
      <c r="C20" s="47">
        <v>7.3760000000000003</v>
      </c>
      <c r="D20" s="47">
        <v>7.3029999999999999</v>
      </c>
      <c r="E20" s="47">
        <v>7.36</v>
      </c>
      <c r="F20" s="47">
        <v>7.3339999999999996</v>
      </c>
      <c r="G20" s="47">
        <v>7.3680000000000003</v>
      </c>
      <c r="H20" s="47">
        <v>7.2220000000000004</v>
      </c>
      <c r="I20" s="47">
        <v>7.2640000000000002</v>
      </c>
      <c r="J20" s="47">
        <v>7.3470000000000004</v>
      </c>
      <c r="K20" s="347">
        <v>7.3620000000000001</v>
      </c>
      <c r="L20" s="159" t="s">
        <v>388</v>
      </c>
      <c r="M20" s="46">
        <f t="shared" si="1"/>
        <v>7.3278000000000008</v>
      </c>
      <c r="N20" s="47">
        <f t="shared" si="2"/>
        <v>7.3445</v>
      </c>
      <c r="O20" s="47">
        <f t="shared" si="3"/>
        <v>7.2220000000000004</v>
      </c>
      <c r="P20" s="47">
        <f t="shared" si="4"/>
        <v>7.3760000000000003</v>
      </c>
      <c r="Q20" s="47">
        <f t="shared" si="5"/>
        <v>5.0148224738712749E-2</v>
      </c>
      <c r="R20" s="233">
        <f t="shared" si="6"/>
        <v>10</v>
      </c>
    </row>
    <row r="21" spans="1:18" x14ac:dyDescent="0.2">
      <c r="A21" s="161" t="s">
        <v>389</v>
      </c>
      <c r="B21" s="351">
        <f t="shared" ref="B21:K21" si="11">10^-B20</f>
        <v>4.5498806015004752E-8</v>
      </c>
      <c r="C21" s="352">
        <f t="shared" si="11"/>
        <v>4.2072662838444351E-8</v>
      </c>
      <c r="D21" s="352">
        <f t="shared" si="11"/>
        <v>4.9773708497893602E-8</v>
      </c>
      <c r="E21" s="352">
        <f t="shared" si="11"/>
        <v>4.3651583224016566E-8</v>
      </c>
      <c r="F21" s="352">
        <f t="shared" si="11"/>
        <v>4.6344691973628791E-8</v>
      </c>
      <c r="G21" s="352">
        <f t="shared" si="11"/>
        <v>4.2854852039743833E-8</v>
      </c>
      <c r="H21" s="352">
        <f t="shared" si="11"/>
        <v>5.9979107625550734E-8</v>
      </c>
      <c r="I21" s="352">
        <f t="shared" si="11"/>
        <v>5.4450265284242065E-8</v>
      </c>
      <c r="J21" s="352">
        <f t="shared" si="11"/>
        <v>4.497798548932869E-8</v>
      </c>
      <c r="K21" s="353">
        <f t="shared" si="11"/>
        <v>4.345102241715706E-8</v>
      </c>
      <c r="L21" s="161" t="s">
        <v>389</v>
      </c>
      <c r="M21" s="227">
        <f t="shared" si="1"/>
        <v>4.7305468540501044E-8</v>
      </c>
      <c r="N21" s="228">
        <f t="shared" si="2"/>
        <v>4.5238395752166721E-8</v>
      </c>
      <c r="O21" s="228">
        <f t="shared" si="3"/>
        <v>4.2072662838444351E-8</v>
      </c>
      <c r="P21" s="228">
        <f t="shared" si="4"/>
        <v>5.9979107625550734E-8</v>
      </c>
      <c r="Q21" s="228">
        <f t="shared" si="5"/>
        <v>5.8000347764933511E-9</v>
      </c>
      <c r="R21" s="236">
        <f t="shared" si="6"/>
        <v>10</v>
      </c>
    </row>
    <row r="22" spans="1:18" x14ac:dyDescent="0.2">
      <c r="A22" s="159" t="s">
        <v>393</v>
      </c>
      <c r="B22" s="46">
        <v>0.4</v>
      </c>
      <c r="C22" s="47">
        <v>-0.8</v>
      </c>
      <c r="D22" s="47">
        <v>-1.7</v>
      </c>
      <c r="E22" s="47">
        <v>0.5</v>
      </c>
      <c r="F22" s="47">
        <v>0.4</v>
      </c>
      <c r="G22" s="47">
        <v>1.1000000000000001</v>
      </c>
      <c r="H22" s="47">
        <v>-7.2</v>
      </c>
      <c r="I22" s="47">
        <v>-4</v>
      </c>
      <c r="J22" s="47">
        <v>-3.6</v>
      </c>
      <c r="K22" s="347">
        <v>-1.6</v>
      </c>
      <c r="L22" s="159" t="s">
        <v>393</v>
      </c>
      <c r="M22" s="37">
        <f t="shared" si="1"/>
        <v>-1.65</v>
      </c>
      <c r="N22" s="38">
        <f t="shared" si="2"/>
        <v>-1.2000000000000002</v>
      </c>
      <c r="O22" s="38">
        <f t="shared" si="3"/>
        <v>-7.2</v>
      </c>
      <c r="P22" s="38">
        <f t="shared" si="4"/>
        <v>1.1000000000000001</v>
      </c>
      <c r="Q22" s="38">
        <f t="shared" si="5"/>
        <v>2.6128953714648091</v>
      </c>
      <c r="R22" s="233">
        <f t="shared" si="6"/>
        <v>10</v>
      </c>
    </row>
    <row r="23" spans="1:18" ht="13.5" thickBot="1" x14ac:dyDescent="0.25">
      <c r="A23" s="162" t="s">
        <v>394</v>
      </c>
      <c r="B23" s="172">
        <v>24.8</v>
      </c>
      <c r="C23" s="9">
        <v>23.8</v>
      </c>
      <c r="D23" s="9">
        <v>23</v>
      </c>
      <c r="E23" s="9">
        <v>24.9</v>
      </c>
      <c r="F23" s="9">
        <v>24.8</v>
      </c>
      <c r="G23" s="9">
        <v>25.5</v>
      </c>
      <c r="H23" s="9">
        <v>18.5</v>
      </c>
      <c r="I23" s="9">
        <v>21.1</v>
      </c>
      <c r="J23" s="9">
        <v>21.4</v>
      </c>
      <c r="K23" s="321">
        <v>23.1</v>
      </c>
      <c r="L23" s="162" t="s">
        <v>394</v>
      </c>
      <c r="M23" s="208">
        <f t="shared" si="1"/>
        <v>23.09</v>
      </c>
      <c r="N23" s="209">
        <f t="shared" si="2"/>
        <v>23.450000000000003</v>
      </c>
      <c r="O23" s="209">
        <f t="shared" si="3"/>
        <v>18.5</v>
      </c>
      <c r="P23" s="209">
        <f t="shared" si="4"/>
        <v>25.5</v>
      </c>
      <c r="Q23" s="209">
        <f t="shared" si="5"/>
        <v>2.1941589125068708</v>
      </c>
      <c r="R23" s="237">
        <f t="shared" si="6"/>
        <v>10</v>
      </c>
    </row>
    <row r="24" spans="1:18" s="396" customFormat="1" x14ac:dyDescent="0.2">
      <c r="A24" s="163" t="s">
        <v>395</v>
      </c>
      <c r="B24" s="62">
        <v>147</v>
      </c>
      <c r="C24" s="63">
        <v>133</v>
      </c>
      <c r="D24" s="63">
        <v>145.5</v>
      </c>
      <c r="E24" s="63">
        <v>145.5</v>
      </c>
      <c r="F24" s="63">
        <v>142.5</v>
      </c>
      <c r="G24" s="63">
        <v>140</v>
      </c>
      <c r="H24" s="63">
        <v>144</v>
      </c>
      <c r="I24" s="63">
        <v>138</v>
      </c>
      <c r="J24" s="63">
        <v>138</v>
      </c>
      <c r="K24" s="346">
        <v>145</v>
      </c>
      <c r="L24" s="163" t="s">
        <v>395</v>
      </c>
      <c r="M24" s="241">
        <f t="shared" si="1"/>
        <v>141.85</v>
      </c>
      <c r="N24" s="242">
        <f t="shared" si="2"/>
        <v>143.25</v>
      </c>
      <c r="O24" s="242">
        <f t="shared" si="3"/>
        <v>133</v>
      </c>
      <c r="P24" s="242">
        <f t="shared" si="4"/>
        <v>147</v>
      </c>
      <c r="Q24" s="242">
        <f t="shared" si="5"/>
        <v>4.4662313220681069</v>
      </c>
      <c r="R24" s="238">
        <f t="shared" si="6"/>
        <v>10</v>
      </c>
    </row>
    <row r="25" spans="1:18" x14ac:dyDescent="0.2">
      <c r="A25" s="159" t="s">
        <v>396</v>
      </c>
      <c r="B25" s="46">
        <v>3.9</v>
      </c>
      <c r="C25" s="47">
        <v>4.8</v>
      </c>
      <c r="D25" s="47">
        <v>4.5</v>
      </c>
      <c r="E25" s="47">
        <v>4</v>
      </c>
      <c r="F25" s="47">
        <v>4.95</v>
      </c>
      <c r="G25" s="47">
        <v>5</v>
      </c>
      <c r="H25" s="47">
        <v>3.2</v>
      </c>
      <c r="I25" s="47">
        <v>4.3</v>
      </c>
      <c r="J25" s="47">
        <v>4.2</v>
      </c>
      <c r="K25" s="347">
        <v>3.7</v>
      </c>
      <c r="L25" s="159" t="s">
        <v>396</v>
      </c>
      <c r="M25" s="37">
        <f t="shared" si="1"/>
        <v>4.2550000000000008</v>
      </c>
      <c r="N25" s="38">
        <f t="shared" si="2"/>
        <v>4.25</v>
      </c>
      <c r="O25" s="38">
        <f t="shared" si="3"/>
        <v>3.2</v>
      </c>
      <c r="P25" s="38">
        <f t="shared" si="4"/>
        <v>5</v>
      </c>
      <c r="Q25" s="38">
        <f t="shared" si="5"/>
        <v>0.57852782512549961</v>
      </c>
      <c r="R25" s="233">
        <f t="shared" si="6"/>
        <v>10</v>
      </c>
    </row>
    <row r="26" spans="1:18" x14ac:dyDescent="0.2">
      <c r="A26" s="159" t="s">
        <v>397</v>
      </c>
      <c r="B26" s="46">
        <v>8.4</v>
      </c>
      <c r="C26" s="47">
        <v>7.8</v>
      </c>
      <c r="D26" s="47">
        <v>10.9</v>
      </c>
      <c r="E26" s="47">
        <v>7.85</v>
      </c>
      <c r="F26" s="47">
        <v>9.9499999999999993</v>
      </c>
      <c r="G26" s="47">
        <v>9.6</v>
      </c>
      <c r="H26" s="47">
        <v>9.6999999999999993</v>
      </c>
      <c r="I26" s="47">
        <v>8.9499999999999993</v>
      </c>
      <c r="J26" s="47">
        <v>8.1</v>
      </c>
      <c r="K26" s="347">
        <v>9</v>
      </c>
      <c r="L26" s="159" t="s">
        <v>397</v>
      </c>
      <c r="M26" s="37">
        <f t="shared" si="1"/>
        <v>9.0250000000000004</v>
      </c>
      <c r="N26" s="38">
        <f t="shared" si="2"/>
        <v>8.9749999999999996</v>
      </c>
      <c r="O26" s="38">
        <f t="shared" si="3"/>
        <v>7.8</v>
      </c>
      <c r="P26" s="38">
        <f t="shared" si="4"/>
        <v>10.9</v>
      </c>
      <c r="Q26" s="38">
        <f t="shared" si="5"/>
        <v>1.0160517265922588</v>
      </c>
      <c r="R26" s="233">
        <f t="shared" si="6"/>
        <v>10</v>
      </c>
    </row>
    <row r="27" spans="1:18" ht="13.5" thickBot="1" x14ac:dyDescent="0.25">
      <c r="A27" s="164" t="s">
        <v>398</v>
      </c>
      <c r="B27" s="49">
        <v>26.1</v>
      </c>
      <c r="C27" s="50">
        <v>25.85</v>
      </c>
      <c r="D27" s="50">
        <v>33.75</v>
      </c>
      <c r="E27" s="50">
        <v>24.45</v>
      </c>
      <c r="F27" s="50">
        <v>30.8</v>
      </c>
      <c r="G27" s="50">
        <v>29.7</v>
      </c>
      <c r="H27" s="50">
        <v>30.05</v>
      </c>
      <c r="I27" s="50">
        <v>27.75</v>
      </c>
      <c r="J27" s="50">
        <v>25.2</v>
      </c>
      <c r="K27" s="354">
        <v>27.9</v>
      </c>
      <c r="L27" s="164" t="s">
        <v>398</v>
      </c>
      <c r="M27" s="121">
        <f t="shared" si="1"/>
        <v>28.155000000000001</v>
      </c>
      <c r="N27" s="100">
        <f t="shared" si="2"/>
        <v>27.824999999999999</v>
      </c>
      <c r="O27" s="100">
        <f t="shared" si="3"/>
        <v>24.45</v>
      </c>
      <c r="P27" s="100">
        <f t="shared" si="4"/>
        <v>33.75</v>
      </c>
      <c r="Q27" s="100">
        <f t="shared" si="5"/>
        <v>2.9155188217536856</v>
      </c>
      <c r="R27" s="234">
        <f t="shared" si="6"/>
        <v>10</v>
      </c>
    </row>
    <row r="28" spans="1:18" x14ac:dyDescent="0.2">
      <c r="A28" s="165" t="s">
        <v>218</v>
      </c>
      <c r="B28" s="181">
        <f>(1.39*B26*B15+(B16*0.0031))/100</f>
        <v>11.652256000000001</v>
      </c>
      <c r="C28" s="182">
        <f t="shared" ref="C28:K28" si="12">(1.39*C26*C15+(C16*0.0031))/100</f>
        <v>10.748792999999999</v>
      </c>
      <c r="D28" s="182">
        <f t="shared" si="12"/>
        <v>14.881660999999999</v>
      </c>
      <c r="E28" s="182">
        <f t="shared" si="12"/>
        <v>10.795534499999999</v>
      </c>
      <c r="F28" s="182">
        <f t="shared" si="12"/>
        <v>13.4898525</v>
      </c>
      <c r="G28" s="182">
        <f>(1.39*G26*G15+(G16*0.0031))/100</f>
        <v>13.174371999999998</v>
      </c>
      <c r="H28" s="182">
        <f>(1.39*H26*H15+(H16*0.0031))/100</f>
        <v>12.635896000000001</v>
      </c>
      <c r="I28" s="182">
        <f t="shared" si="12"/>
        <v>12.434321499999999</v>
      </c>
      <c r="J28" s="182">
        <f t="shared" si="12"/>
        <v>11.209803999999998</v>
      </c>
      <c r="K28" s="364">
        <f t="shared" si="12"/>
        <v>12.427607</v>
      </c>
      <c r="L28" s="165" t="s">
        <v>218</v>
      </c>
      <c r="M28" s="124">
        <f t="shared" si="1"/>
        <v>12.345009749999999</v>
      </c>
      <c r="N28" s="44">
        <f t="shared" si="2"/>
        <v>12.430964249999999</v>
      </c>
      <c r="O28" s="44">
        <f t="shared" si="3"/>
        <v>10.748792999999999</v>
      </c>
      <c r="P28" s="44">
        <f t="shared" si="4"/>
        <v>14.881660999999999</v>
      </c>
      <c r="Q28" s="44">
        <f t="shared" si="5"/>
        <v>1.301704064730755</v>
      </c>
      <c r="R28" s="235">
        <f t="shared" si="6"/>
        <v>10</v>
      </c>
    </row>
    <row r="29" spans="1:18" x14ac:dyDescent="0.2">
      <c r="A29" s="160" t="s">
        <v>219</v>
      </c>
      <c r="B29" s="349">
        <f>(1.39*B26*B7+(B8*0.0031))/100</f>
        <v>8.7466663000000011</v>
      </c>
      <c r="C29" s="225">
        <f t="shared" ref="C29:K29" si="13">(1.39*C26*C7+(C8*0.0031))/100</f>
        <v>4.6519650999999991</v>
      </c>
      <c r="D29" s="225">
        <f t="shared" si="13"/>
        <v>5.9550869999999989</v>
      </c>
      <c r="E29" s="225">
        <f t="shared" si="13"/>
        <v>4.801875299999999</v>
      </c>
      <c r="F29" s="225">
        <f t="shared" si="13"/>
        <v>6.4320164000000002</v>
      </c>
      <c r="G29" s="225">
        <f>(1.39*G26*G7+(G8*0.0031))/100</f>
        <v>5.4851404000000006</v>
      </c>
      <c r="H29" s="225">
        <f>(1.39*H26*H7+(H8*0.0031))/100</f>
        <v>6.2165371999999994</v>
      </c>
      <c r="I29" s="225">
        <f t="shared" si="13"/>
        <v>6.3331413999999988</v>
      </c>
      <c r="J29" s="225">
        <f t="shared" si="13"/>
        <v>6.1033018000000006</v>
      </c>
      <c r="K29" s="350">
        <f t="shared" si="13"/>
        <v>6.1182114999999984</v>
      </c>
      <c r="L29" s="160" t="s">
        <v>219</v>
      </c>
      <c r="M29" s="37">
        <f t="shared" si="1"/>
        <v>6.0843942399999991</v>
      </c>
      <c r="N29" s="38">
        <f t="shared" si="2"/>
        <v>6.110756649999999</v>
      </c>
      <c r="O29" s="38">
        <f t="shared" si="3"/>
        <v>4.6519650999999991</v>
      </c>
      <c r="P29" s="38">
        <f t="shared" si="4"/>
        <v>8.7466663000000011</v>
      </c>
      <c r="Q29" s="38">
        <f t="shared" si="5"/>
        <v>1.1235808481821501</v>
      </c>
      <c r="R29" s="233">
        <f t="shared" si="6"/>
        <v>10</v>
      </c>
    </row>
    <row r="30" spans="1:18" x14ac:dyDescent="0.2">
      <c r="A30" s="159" t="s">
        <v>7</v>
      </c>
      <c r="B30" s="46">
        <v>245</v>
      </c>
      <c r="C30" s="47">
        <v>97</v>
      </c>
      <c r="D30" s="47">
        <v>605</v>
      </c>
      <c r="E30" s="47">
        <v>297</v>
      </c>
      <c r="F30" s="47">
        <v>387</v>
      </c>
      <c r="G30" s="47">
        <v>120</v>
      </c>
      <c r="H30" s="47">
        <v>862</v>
      </c>
      <c r="I30" s="47">
        <v>498</v>
      </c>
      <c r="J30" s="47">
        <v>48</v>
      </c>
      <c r="K30" s="347">
        <v>542</v>
      </c>
      <c r="L30" s="159" t="s">
        <v>7</v>
      </c>
      <c r="M30" s="37">
        <f t="shared" si="1"/>
        <v>370.1</v>
      </c>
      <c r="N30" s="38">
        <f t="shared" si="2"/>
        <v>342</v>
      </c>
      <c r="O30" s="38">
        <f t="shared" si="3"/>
        <v>48</v>
      </c>
      <c r="P30" s="38">
        <f t="shared" si="4"/>
        <v>862</v>
      </c>
      <c r="Q30" s="38">
        <f t="shared" si="5"/>
        <v>259.31810152354922</v>
      </c>
      <c r="R30" s="233">
        <f t="shared" si="6"/>
        <v>10</v>
      </c>
    </row>
    <row r="31" spans="1:18" x14ac:dyDescent="0.2">
      <c r="A31" s="154" t="s">
        <v>8</v>
      </c>
      <c r="B31" s="46">
        <v>266</v>
      </c>
      <c r="C31" s="47">
        <v>138</v>
      </c>
      <c r="D31" s="47">
        <v>883</v>
      </c>
      <c r="E31" s="47">
        <v>595</v>
      </c>
      <c r="F31" s="47">
        <v>523</v>
      </c>
      <c r="G31" s="47">
        <v>87</v>
      </c>
      <c r="H31" s="47">
        <v>795</v>
      </c>
      <c r="I31" s="47">
        <v>510</v>
      </c>
      <c r="J31" s="47">
        <v>62</v>
      </c>
      <c r="K31" s="347">
        <v>594</v>
      </c>
      <c r="L31" s="154" t="s">
        <v>8</v>
      </c>
      <c r="M31" s="37">
        <f t="shared" si="1"/>
        <v>445.3</v>
      </c>
      <c r="N31" s="38">
        <f t="shared" si="2"/>
        <v>516.5</v>
      </c>
      <c r="O31" s="38">
        <f t="shared" si="3"/>
        <v>62</v>
      </c>
      <c r="P31" s="38">
        <f t="shared" si="4"/>
        <v>883</v>
      </c>
      <c r="Q31" s="38">
        <f t="shared" si="5"/>
        <v>292.59302414407932</v>
      </c>
      <c r="R31" s="233">
        <f t="shared" si="6"/>
        <v>10</v>
      </c>
    </row>
    <row r="32" spans="1:18" s="316" customFormat="1" x14ac:dyDescent="0.2">
      <c r="A32" s="159" t="s">
        <v>9</v>
      </c>
      <c r="B32" s="46">
        <v>1030</v>
      </c>
      <c r="C32" s="47">
        <v>20</v>
      </c>
      <c r="D32" s="47">
        <v>45</v>
      </c>
      <c r="E32" s="47">
        <v>397</v>
      </c>
      <c r="F32" s="47">
        <v>32</v>
      </c>
      <c r="G32" s="47">
        <v>595</v>
      </c>
      <c r="H32" s="47">
        <v>5969</v>
      </c>
      <c r="I32" s="47">
        <v>20</v>
      </c>
      <c r="J32" s="47">
        <v>20</v>
      </c>
      <c r="K32" s="347">
        <v>50</v>
      </c>
      <c r="L32" s="159" t="s">
        <v>9</v>
      </c>
      <c r="M32" s="37">
        <f t="shared" si="1"/>
        <v>817.8</v>
      </c>
      <c r="N32" s="38">
        <f t="shared" si="2"/>
        <v>47.5</v>
      </c>
      <c r="O32" s="38">
        <f t="shared" si="3"/>
        <v>20</v>
      </c>
      <c r="P32" s="38">
        <f t="shared" si="4"/>
        <v>5969</v>
      </c>
      <c r="Q32" s="38">
        <f t="shared" si="5"/>
        <v>1841.5052900639014</v>
      </c>
      <c r="R32" s="233">
        <f t="shared" si="6"/>
        <v>10</v>
      </c>
    </row>
    <row r="33" spans="1:18" s="316" customFormat="1" x14ac:dyDescent="0.2">
      <c r="A33" s="159" t="s">
        <v>10</v>
      </c>
      <c r="B33" s="46">
        <v>988</v>
      </c>
      <c r="C33" s="47">
        <v>20</v>
      </c>
      <c r="D33" s="47">
        <v>29</v>
      </c>
      <c r="E33" s="47">
        <v>1073</v>
      </c>
      <c r="F33" s="47">
        <v>20</v>
      </c>
      <c r="G33" s="47">
        <v>467</v>
      </c>
      <c r="H33" s="47">
        <v>4777</v>
      </c>
      <c r="I33" s="47">
        <v>20</v>
      </c>
      <c r="J33" s="47">
        <v>20</v>
      </c>
      <c r="K33" s="347">
        <v>107</v>
      </c>
      <c r="L33" s="159" t="s">
        <v>10</v>
      </c>
      <c r="M33" s="37">
        <f t="shared" si="1"/>
        <v>752.1</v>
      </c>
      <c r="N33" s="38">
        <f t="shared" si="2"/>
        <v>68</v>
      </c>
      <c r="O33" s="38">
        <f t="shared" si="3"/>
        <v>20</v>
      </c>
      <c r="P33" s="38">
        <f t="shared" si="4"/>
        <v>4777</v>
      </c>
      <c r="Q33" s="38">
        <f t="shared" si="5"/>
        <v>1472.8142713111445</v>
      </c>
      <c r="R33" s="233">
        <f t="shared" si="6"/>
        <v>10</v>
      </c>
    </row>
    <row r="34" spans="1:18" x14ac:dyDescent="0.2">
      <c r="A34" s="159" t="s">
        <v>399</v>
      </c>
      <c r="B34" s="46">
        <v>1</v>
      </c>
      <c r="C34" s="47">
        <v>0.8</v>
      </c>
      <c r="D34" s="47">
        <v>0.8</v>
      </c>
      <c r="E34" s="47">
        <v>1.7</v>
      </c>
      <c r="F34" s="47">
        <v>0.8</v>
      </c>
      <c r="G34" s="47">
        <v>1</v>
      </c>
      <c r="H34" s="47">
        <v>5.2</v>
      </c>
      <c r="I34" s="47">
        <v>1.3</v>
      </c>
      <c r="J34" s="47">
        <v>1.5</v>
      </c>
      <c r="K34" s="347">
        <v>1.2</v>
      </c>
      <c r="L34" s="159" t="s">
        <v>399</v>
      </c>
      <c r="M34" s="37">
        <f t="shared" si="1"/>
        <v>1.53</v>
      </c>
      <c r="N34" s="38">
        <f t="shared" si="2"/>
        <v>1.1000000000000001</v>
      </c>
      <c r="O34" s="38">
        <f t="shared" si="3"/>
        <v>0.8</v>
      </c>
      <c r="P34" s="38">
        <f t="shared" si="4"/>
        <v>5.2</v>
      </c>
      <c r="Q34" s="38">
        <f t="shared" si="5"/>
        <v>1.325854022465855</v>
      </c>
      <c r="R34" s="233">
        <f t="shared" si="6"/>
        <v>10</v>
      </c>
    </row>
    <row r="35" spans="1:18" x14ac:dyDescent="0.2">
      <c r="A35" s="159" t="s">
        <v>400</v>
      </c>
      <c r="B35" s="46">
        <v>1</v>
      </c>
      <c r="C35" s="47">
        <v>0.5</v>
      </c>
      <c r="D35" s="47">
        <v>0.6</v>
      </c>
      <c r="E35" s="47">
        <v>1.5</v>
      </c>
      <c r="F35" s="47">
        <v>0.9</v>
      </c>
      <c r="G35" s="47">
        <v>1</v>
      </c>
      <c r="H35" s="47">
        <v>5.3</v>
      </c>
      <c r="I35" s="47">
        <v>1.3</v>
      </c>
      <c r="J35" s="47">
        <v>1.4</v>
      </c>
      <c r="K35" s="347">
        <v>1</v>
      </c>
      <c r="L35" s="159" t="s">
        <v>400</v>
      </c>
      <c r="M35" s="37">
        <f t="shared" si="1"/>
        <v>1.4500000000000002</v>
      </c>
      <c r="N35" s="38">
        <f t="shared" si="2"/>
        <v>1</v>
      </c>
      <c r="O35" s="38">
        <f t="shared" si="3"/>
        <v>0.5</v>
      </c>
      <c r="P35" s="38">
        <f t="shared" si="4"/>
        <v>5.3</v>
      </c>
      <c r="Q35" s="38">
        <f t="shared" si="5"/>
        <v>1.389844115959292</v>
      </c>
      <c r="R35" s="233">
        <f t="shared" si="6"/>
        <v>10</v>
      </c>
    </row>
    <row r="36" spans="1:18" x14ac:dyDescent="0.2">
      <c r="A36" s="159" t="s">
        <v>11</v>
      </c>
      <c r="B36" s="46">
        <f>((B34-B35)/B34)*100</f>
        <v>0</v>
      </c>
      <c r="C36" s="46">
        <f t="shared" ref="C36:K36" si="14">((C34-C35)/C34)*100</f>
        <v>37.500000000000007</v>
      </c>
      <c r="D36" s="46">
        <f t="shared" si="14"/>
        <v>25.000000000000007</v>
      </c>
      <c r="E36" s="46">
        <f t="shared" si="14"/>
        <v>11.764705882352938</v>
      </c>
      <c r="F36" s="46">
        <f t="shared" si="14"/>
        <v>-12.499999999999996</v>
      </c>
      <c r="G36" s="46">
        <f t="shared" si="14"/>
        <v>0</v>
      </c>
      <c r="H36" s="46">
        <f t="shared" si="14"/>
        <v>-1.9230769230769162</v>
      </c>
      <c r="I36" s="46">
        <f t="shared" si="14"/>
        <v>0</v>
      </c>
      <c r="J36" s="46">
        <f t="shared" si="14"/>
        <v>6.6666666666666723</v>
      </c>
      <c r="K36" s="46">
        <f t="shared" si="14"/>
        <v>16.666666666666664</v>
      </c>
      <c r="L36" s="159" t="s">
        <v>11</v>
      </c>
      <c r="M36" s="37">
        <f>AVERAGE(B36:K36)</f>
        <v>8.3174962292609358</v>
      </c>
      <c r="N36" s="38">
        <f>MEDIAN(B36:K36)</f>
        <v>3.3333333333333361</v>
      </c>
      <c r="O36" s="38">
        <f>MIN(B36:K36)</f>
        <v>-12.499999999999996</v>
      </c>
      <c r="P36" s="38">
        <f>MAX(B36:K36)</f>
        <v>37.500000000000007</v>
      </c>
      <c r="Q36" s="38">
        <f>STDEV(B36:K36)</f>
        <v>14.757375995055131</v>
      </c>
      <c r="R36" s="233">
        <f>COUNT(B36:K36)</f>
        <v>10</v>
      </c>
    </row>
    <row r="37" spans="1:18" x14ac:dyDescent="0.2">
      <c r="A37" s="159" t="s">
        <v>401</v>
      </c>
      <c r="B37" s="46">
        <v>91</v>
      </c>
      <c r="C37" s="47">
        <v>147</v>
      </c>
      <c r="D37" s="47">
        <v>123</v>
      </c>
      <c r="E37" s="47">
        <v>161</v>
      </c>
      <c r="F37" s="47">
        <v>137</v>
      </c>
      <c r="G37" s="47">
        <v>196</v>
      </c>
      <c r="H37" s="47">
        <v>229</v>
      </c>
      <c r="I37" s="47">
        <v>143</v>
      </c>
      <c r="J37" s="47">
        <v>192</v>
      </c>
      <c r="K37" s="347">
        <v>75</v>
      </c>
      <c r="L37" s="159" t="s">
        <v>401</v>
      </c>
      <c r="M37" s="37">
        <f t="shared" si="1"/>
        <v>149.4</v>
      </c>
      <c r="N37" s="38">
        <f t="shared" si="2"/>
        <v>145</v>
      </c>
      <c r="O37" s="38">
        <f t="shared" si="3"/>
        <v>75</v>
      </c>
      <c r="P37" s="38">
        <f t="shared" si="4"/>
        <v>229</v>
      </c>
      <c r="Q37" s="38">
        <f t="shared" si="5"/>
        <v>47.493157401882634</v>
      </c>
      <c r="R37" s="233">
        <f t="shared" si="6"/>
        <v>10</v>
      </c>
    </row>
    <row r="38" spans="1:18" x14ac:dyDescent="0.2">
      <c r="A38" s="159" t="s">
        <v>402</v>
      </c>
      <c r="B38" s="46">
        <v>92</v>
      </c>
      <c r="C38" s="47">
        <v>147</v>
      </c>
      <c r="D38" s="47">
        <v>120</v>
      </c>
      <c r="E38" s="47">
        <v>161</v>
      </c>
      <c r="F38" s="47">
        <v>136</v>
      </c>
      <c r="G38" s="47">
        <v>193</v>
      </c>
      <c r="H38" s="47">
        <v>225</v>
      </c>
      <c r="I38" s="47">
        <v>144</v>
      </c>
      <c r="J38" s="47">
        <v>190</v>
      </c>
      <c r="K38" s="347">
        <v>73</v>
      </c>
      <c r="L38" s="159" t="s">
        <v>402</v>
      </c>
      <c r="M38" s="37">
        <f t="shared" si="1"/>
        <v>148.1</v>
      </c>
      <c r="N38" s="38">
        <f t="shared" si="2"/>
        <v>145.5</v>
      </c>
      <c r="O38" s="38">
        <f t="shared" si="3"/>
        <v>73</v>
      </c>
      <c r="P38" s="38">
        <f t="shared" si="4"/>
        <v>225</v>
      </c>
      <c r="Q38" s="38">
        <f t="shared" si="5"/>
        <v>46.658213520117634</v>
      </c>
      <c r="R38" s="233">
        <f t="shared" si="6"/>
        <v>10</v>
      </c>
    </row>
    <row r="39" spans="1:18" x14ac:dyDescent="0.2">
      <c r="A39" s="167" t="s">
        <v>222</v>
      </c>
      <c r="B39" s="46"/>
      <c r="C39" s="47"/>
      <c r="D39" s="47"/>
      <c r="E39" s="47"/>
      <c r="F39" s="47"/>
      <c r="G39" s="47"/>
      <c r="H39" s="47"/>
      <c r="I39" s="43"/>
      <c r="J39" s="43"/>
      <c r="K39" s="357"/>
      <c r="L39" s="167" t="s">
        <v>222</v>
      </c>
      <c r="M39" s="46" t="e">
        <f t="shared" si="1"/>
        <v>#DIV/0!</v>
      </c>
      <c r="N39" s="47" t="e">
        <f t="shared" si="2"/>
        <v>#NUM!</v>
      </c>
      <c r="O39" s="47">
        <f t="shared" si="3"/>
        <v>0</v>
      </c>
      <c r="P39" s="47">
        <f t="shared" si="4"/>
        <v>0</v>
      </c>
      <c r="Q39" s="47" t="e">
        <f t="shared" si="5"/>
        <v>#DIV/0!</v>
      </c>
      <c r="R39" s="233">
        <f t="shared" si="6"/>
        <v>0</v>
      </c>
    </row>
    <row r="40" spans="1:18" s="397" customFormat="1" ht="13.5" thickBot="1" x14ac:dyDescent="0.25">
      <c r="A40" s="168" t="s">
        <v>223</v>
      </c>
      <c r="B40" s="49"/>
      <c r="C40" s="50"/>
      <c r="D40" s="50"/>
      <c r="E40" s="50"/>
      <c r="F40" s="50"/>
      <c r="G40" s="50"/>
      <c r="H40" s="50"/>
      <c r="I40" s="50"/>
      <c r="J40" s="50"/>
      <c r="K40" s="354"/>
      <c r="L40" s="168" t="s">
        <v>223</v>
      </c>
      <c r="M40" s="49" t="e">
        <f t="shared" si="1"/>
        <v>#DIV/0!</v>
      </c>
      <c r="N40" s="50" t="e">
        <f t="shared" si="2"/>
        <v>#NUM!</v>
      </c>
      <c r="O40" s="50">
        <f t="shared" si="3"/>
        <v>0</v>
      </c>
      <c r="P40" s="50">
        <f t="shared" si="4"/>
        <v>0</v>
      </c>
      <c r="Q40" s="50" t="e">
        <f t="shared" si="5"/>
        <v>#DIV/0!</v>
      </c>
      <c r="R40" s="234">
        <f t="shared" si="6"/>
        <v>0</v>
      </c>
    </row>
    <row r="41" spans="1:18" x14ac:dyDescent="0.2">
      <c r="A41" s="175" t="s">
        <v>22</v>
      </c>
      <c r="B41" s="171">
        <v>21</v>
      </c>
      <c r="C41" s="43">
        <v>18</v>
      </c>
      <c r="D41" s="43">
        <v>20</v>
      </c>
      <c r="E41" s="43">
        <v>17</v>
      </c>
      <c r="F41" s="43">
        <v>21</v>
      </c>
      <c r="G41" s="43">
        <v>21</v>
      </c>
      <c r="H41" s="43">
        <v>22</v>
      </c>
      <c r="I41" s="43">
        <v>22</v>
      </c>
      <c r="J41" s="43">
        <v>17</v>
      </c>
      <c r="K41" s="357">
        <v>30</v>
      </c>
      <c r="L41" s="175" t="s">
        <v>22</v>
      </c>
      <c r="M41" s="124">
        <f t="shared" si="1"/>
        <v>20.9</v>
      </c>
      <c r="N41" s="44">
        <f t="shared" si="2"/>
        <v>21</v>
      </c>
      <c r="O41" s="44">
        <f t="shared" si="3"/>
        <v>17</v>
      </c>
      <c r="P41" s="44">
        <f t="shared" si="4"/>
        <v>30</v>
      </c>
      <c r="Q41" s="44">
        <f t="shared" si="5"/>
        <v>3.7252889522529307</v>
      </c>
      <c r="R41" s="235">
        <f t="shared" si="6"/>
        <v>10</v>
      </c>
    </row>
    <row r="42" spans="1:18" x14ac:dyDescent="0.2">
      <c r="A42" s="154" t="s">
        <v>23</v>
      </c>
      <c r="B42" s="46">
        <v>7</v>
      </c>
      <c r="C42" s="47">
        <v>8</v>
      </c>
      <c r="D42" s="47">
        <v>8</v>
      </c>
      <c r="E42" s="47">
        <v>8</v>
      </c>
      <c r="F42" s="47">
        <v>10</v>
      </c>
      <c r="G42" s="47">
        <v>10</v>
      </c>
      <c r="H42" s="47">
        <v>9</v>
      </c>
      <c r="I42" s="47">
        <v>10</v>
      </c>
      <c r="J42" s="47">
        <v>7</v>
      </c>
      <c r="K42" s="347">
        <v>11</v>
      </c>
      <c r="L42" s="154" t="s">
        <v>23</v>
      </c>
      <c r="M42" s="37">
        <f t="shared" si="1"/>
        <v>8.8000000000000007</v>
      </c>
      <c r="N42" s="38">
        <f t="shared" si="2"/>
        <v>8.5</v>
      </c>
      <c r="O42" s="38">
        <f t="shared" si="3"/>
        <v>7</v>
      </c>
      <c r="P42" s="38">
        <f t="shared" si="4"/>
        <v>11</v>
      </c>
      <c r="Q42" s="38">
        <f t="shared" si="5"/>
        <v>1.3984117975602031</v>
      </c>
      <c r="R42" s="233">
        <f t="shared" si="6"/>
        <v>10</v>
      </c>
    </row>
    <row r="43" spans="1:18" x14ac:dyDescent="0.2">
      <c r="A43" s="154" t="s">
        <v>24</v>
      </c>
      <c r="B43" s="46">
        <v>4</v>
      </c>
      <c r="C43" s="47">
        <v>5</v>
      </c>
      <c r="D43" s="47">
        <v>5</v>
      </c>
      <c r="E43" s="47">
        <v>5</v>
      </c>
      <c r="F43" s="47">
        <v>5</v>
      </c>
      <c r="G43" s="47">
        <v>5</v>
      </c>
      <c r="H43" s="47">
        <v>5</v>
      </c>
      <c r="I43" s="47">
        <v>7</v>
      </c>
      <c r="J43" s="47">
        <v>5</v>
      </c>
      <c r="K43" s="347">
        <v>5</v>
      </c>
      <c r="L43" s="154" t="s">
        <v>24</v>
      </c>
      <c r="M43" s="37">
        <f t="shared" si="1"/>
        <v>5.0999999999999996</v>
      </c>
      <c r="N43" s="38">
        <f t="shared" si="2"/>
        <v>5</v>
      </c>
      <c r="O43" s="38">
        <f t="shared" si="3"/>
        <v>4</v>
      </c>
      <c r="P43" s="38">
        <f t="shared" si="4"/>
        <v>7</v>
      </c>
      <c r="Q43" s="38">
        <f t="shared" si="5"/>
        <v>0.73786478737262018</v>
      </c>
      <c r="R43" s="233">
        <f t="shared" si="6"/>
        <v>10</v>
      </c>
    </row>
    <row r="44" spans="1:18" x14ac:dyDescent="0.2">
      <c r="A44" s="154" t="s">
        <v>25</v>
      </c>
      <c r="B44" s="46">
        <v>7</v>
      </c>
      <c r="C44" s="47">
        <v>7.3</v>
      </c>
      <c r="D44" s="47">
        <v>6.4</v>
      </c>
      <c r="E44" s="47">
        <v>5.76</v>
      </c>
      <c r="F44" s="47">
        <v>7.3</v>
      </c>
      <c r="G44" s="47">
        <v>7</v>
      </c>
      <c r="H44" s="47">
        <v>6.5</v>
      </c>
      <c r="I44" s="47">
        <v>5.8</v>
      </c>
      <c r="J44" s="47">
        <v>4.5</v>
      </c>
      <c r="K44" s="347">
        <v>7.1</v>
      </c>
      <c r="L44" s="154" t="s">
        <v>25</v>
      </c>
      <c r="M44" s="37">
        <f t="shared" si="1"/>
        <v>6.4659999999999993</v>
      </c>
      <c r="N44" s="38">
        <f t="shared" si="2"/>
        <v>6.75</v>
      </c>
      <c r="O44" s="38">
        <f t="shared" si="3"/>
        <v>4.5</v>
      </c>
      <c r="P44" s="38">
        <f t="shared" si="4"/>
        <v>7.3</v>
      </c>
      <c r="Q44" s="38">
        <f t="shared" si="5"/>
        <v>0.89293772334792276</v>
      </c>
      <c r="R44" s="233">
        <f t="shared" si="6"/>
        <v>10</v>
      </c>
    </row>
    <row r="45" spans="1:18" ht="13.5" thickBot="1" x14ac:dyDescent="0.25">
      <c r="A45" s="155" t="s">
        <v>26</v>
      </c>
      <c r="B45" s="172">
        <v>10</v>
      </c>
      <c r="C45" s="9">
        <v>14</v>
      </c>
      <c r="D45" s="9">
        <v>12</v>
      </c>
      <c r="E45" s="9">
        <v>12</v>
      </c>
      <c r="F45" s="9">
        <v>11</v>
      </c>
      <c r="G45" s="9">
        <v>12</v>
      </c>
      <c r="H45" s="9">
        <v>12</v>
      </c>
      <c r="I45" s="9">
        <v>10</v>
      </c>
      <c r="J45" s="9">
        <v>11</v>
      </c>
      <c r="K45" s="321">
        <v>15</v>
      </c>
      <c r="L45" s="155" t="s">
        <v>26</v>
      </c>
      <c r="M45" s="208">
        <f t="shared" si="1"/>
        <v>11.9</v>
      </c>
      <c r="N45" s="209">
        <f t="shared" si="2"/>
        <v>12</v>
      </c>
      <c r="O45" s="209">
        <f t="shared" si="3"/>
        <v>10</v>
      </c>
      <c r="P45" s="209">
        <f t="shared" si="4"/>
        <v>15</v>
      </c>
      <c r="Q45" s="209">
        <f t="shared" si="5"/>
        <v>1.5951314818673896</v>
      </c>
      <c r="R45" s="237">
        <f t="shared" si="6"/>
        <v>10</v>
      </c>
    </row>
    <row r="46" spans="1:18" s="396" customFormat="1" x14ac:dyDescent="0.2">
      <c r="A46" s="117" t="s">
        <v>29</v>
      </c>
      <c r="B46" s="367"/>
      <c r="C46" s="398"/>
      <c r="D46" s="369">
        <v>101</v>
      </c>
      <c r="E46" s="369">
        <v>95.666666666666671</v>
      </c>
      <c r="F46" s="67">
        <v>82.666666666666671</v>
      </c>
      <c r="G46" s="241">
        <v>97.333333333333329</v>
      </c>
      <c r="H46" s="241">
        <v>84.666666666666671</v>
      </c>
      <c r="I46" s="241">
        <v>82.666666666666671</v>
      </c>
      <c r="J46" s="79">
        <v>88.333333333333329</v>
      </c>
      <c r="K46" s="70">
        <v>124</v>
      </c>
      <c r="L46" s="117" t="s">
        <v>29</v>
      </c>
      <c r="M46" s="241">
        <f t="shared" si="1"/>
        <v>94.541666666666671</v>
      </c>
      <c r="N46" s="242">
        <f t="shared" si="2"/>
        <v>92</v>
      </c>
      <c r="O46" s="242">
        <f t="shared" si="3"/>
        <v>82.666666666666671</v>
      </c>
      <c r="P46" s="242">
        <f t="shared" si="4"/>
        <v>124</v>
      </c>
      <c r="Q46" s="242">
        <f t="shared" si="5"/>
        <v>13.818480264681687</v>
      </c>
      <c r="R46" s="238">
        <f t="shared" si="6"/>
        <v>8</v>
      </c>
    </row>
    <row r="47" spans="1:18" x14ac:dyDescent="0.2">
      <c r="A47" s="57" t="s">
        <v>30</v>
      </c>
      <c r="B47" s="370"/>
      <c r="C47" s="399"/>
      <c r="D47" s="103">
        <v>58.666666666666664</v>
      </c>
      <c r="E47" s="103">
        <v>52.666666666666664</v>
      </c>
      <c r="F47" s="69">
        <v>43.666666666666664</v>
      </c>
      <c r="G47" s="37">
        <v>55.333333333333336</v>
      </c>
      <c r="H47" s="37">
        <v>46.333333333333336</v>
      </c>
      <c r="I47" s="37">
        <v>54.333333333333336</v>
      </c>
      <c r="J47" s="54">
        <v>37.333333333333336</v>
      </c>
      <c r="K47" s="40">
        <v>60.666666666666664</v>
      </c>
      <c r="L47" s="57" t="s">
        <v>30</v>
      </c>
      <c r="M47" s="37">
        <f t="shared" si="1"/>
        <v>51.125</v>
      </c>
      <c r="N47" s="38">
        <f t="shared" si="2"/>
        <v>53.5</v>
      </c>
      <c r="O47" s="38">
        <f t="shared" si="3"/>
        <v>37.333333333333336</v>
      </c>
      <c r="P47" s="38">
        <f t="shared" si="4"/>
        <v>60.666666666666664</v>
      </c>
      <c r="Q47" s="38">
        <f t="shared" si="5"/>
        <v>7.9919354192856069</v>
      </c>
      <c r="R47" s="233">
        <f t="shared" si="6"/>
        <v>8</v>
      </c>
    </row>
    <row r="48" spans="1:18" x14ac:dyDescent="0.2">
      <c r="A48" s="57" t="s">
        <v>31</v>
      </c>
      <c r="B48" s="370"/>
      <c r="C48" s="399"/>
      <c r="D48" s="103">
        <v>73.666666666666671</v>
      </c>
      <c r="E48" s="103">
        <v>69.666666666666671</v>
      </c>
      <c r="F48" s="69">
        <v>57.666666666666664</v>
      </c>
      <c r="G48" s="37">
        <v>67.666666666666671</v>
      </c>
      <c r="H48" s="37">
        <v>58.666666666666664</v>
      </c>
      <c r="I48" s="37">
        <v>64.333333333333329</v>
      </c>
      <c r="J48" s="54">
        <v>56</v>
      </c>
      <c r="K48" s="40">
        <v>84.333333333333329</v>
      </c>
      <c r="L48" s="57" t="s">
        <v>31</v>
      </c>
      <c r="M48" s="37">
        <f t="shared" si="1"/>
        <v>66.5</v>
      </c>
      <c r="N48" s="38">
        <f t="shared" si="2"/>
        <v>66</v>
      </c>
      <c r="O48" s="38">
        <f t="shared" si="3"/>
        <v>56</v>
      </c>
      <c r="P48" s="38">
        <f t="shared" si="4"/>
        <v>84.333333333333329</v>
      </c>
      <c r="Q48" s="38">
        <f t="shared" si="5"/>
        <v>9.5252379881112947</v>
      </c>
      <c r="R48" s="233">
        <f t="shared" si="6"/>
        <v>8</v>
      </c>
    </row>
    <row r="49" spans="1:18" x14ac:dyDescent="0.2">
      <c r="A49" s="57" t="s">
        <v>32</v>
      </c>
      <c r="B49" s="370"/>
      <c r="C49" s="399"/>
      <c r="D49" s="103">
        <v>106</v>
      </c>
      <c r="E49" s="103">
        <v>104</v>
      </c>
      <c r="F49" s="69">
        <v>81</v>
      </c>
      <c r="G49" s="37">
        <v>56.333333333333336</v>
      </c>
      <c r="H49" s="37">
        <v>101.66666666666667</v>
      </c>
      <c r="I49" s="37">
        <v>96.333333333333329</v>
      </c>
      <c r="J49" s="54">
        <v>70.333333333333329</v>
      </c>
      <c r="K49" s="40">
        <v>82.666666666666671</v>
      </c>
      <c r="L49" s="57" t="s">
        <v>32</v>
      </c>
      <c r="M49" s="37">
        <f t="shared" si="1"/>
        <v>87.291666666666671</v>
      </c>
      <c r="N49" s="38">
        <f t="shared" si="2"/>
        <v>89.5</v>
      </c>
      <c r="O49" s="38">
        <f t="shared" si="3"/>
        <v>56.333333333333336</v>
      </c>
      <c r="P49" s="38">
        <f t="shared" si="4"/>
        <v>106</v>
      </c>
      <c r="Q49" s="38">
        <f t="shared" si="5"/>
        <v>17.826712166483905</v>
      </c>
      <c r="R49" s="233">
        <f t="shared" si="6"/>
        <v>8</v>
      </c>
    </row>
    <row r="50" spans="1:18" x14ac:dyDescent="0.2">
      <c r="A50" s="57" t="s">
        <v>33</v>
      </c>
      <c r="B50" s="370"/>
      <c r="C50" s="399"/>
      <c r="D50" s="103">
        <v>5.4333333333333336</v>
      </c>
      <c r="E50" s="103">
        <v>5.956666666666667</v>
      </c>
      <c r="F50" s="69">
        <v>5.4433333333333342</v>
      </c>
      <c r="G50" s="37">
        <v>3.9766666666666666</v>
      </c>
      <c r="H50" s="37">
        <v>4.9033333333333333</v>
      </c>
      <c r="I50" s="37">
        <v>4.71</v>
      </c>
      <c r="J50" s="54">
        <v>3.6233333333333331</v>
      </c>
      <c r="K50" s="40">
        <v>5.083333333333333</v>
      </c>
      <c r="L50" s="57" t="s">
        <v>33</v>
      </c>
      <c r="M50" s="37">
        <f t="shared" si="1"/>
        <v>4.8912500000000003</v>
      </c>
      <c r="N50" s="38">
        <f t="shared" si="2"/>
        <v>4.9933333333333332</v>
      </c>
      <c r="O50" s="38">
        <f t="shared" si="3"/>
        <v>3.6233333333333331</v>
      </c>
      <c r="P50" s="38">
        <f t="shared" si="4"/>
        <v>5.956666666666667</v>
      </c>
      <c r="Q50" s="38">
        <f t="shared" si="5"/>
        <v>0.77898578241604921</v>
      </c>
      <c r="R50" s="233">
        <f t="shared" si="6"/>
        <v>8</v>
      </c>
    </row>
    <row r="51" spans="1:18" x14ac:dyDescent="0.2">
      <c r="A51" s="57" t="s">
        <v>34</v>
      </c>
      <c r="B51" s="370"/>
      <c r="C51" s="399"/>
      <c r="D51" s="103">
        <v>2.9</v>
      </c>
      <c r="E51" s="103">
        <v>3.1566666666666667</v>
      </c>
      <c r="F51" s="69">
        <v>2.65</v>
      </c>
      <c r="G51" s="37">
        <v>2.0466666666666669</v>
      </c>
      <c r="H51" s="37">
        <v>2.6166666666666667</v>
      </c>
      <c r="I51" s="37">
        <v>2.2166666666666668</v>
      </c>
      <c r="J51" s="54">
        <v>2.31</v>
      </c>
      <c r="K51" s="40">
        <v>2.75</v>
      </c>
      <c r="L51" s="57" t="s">
        <v>34</v>
      </c>
      <c r="M51" s="37">
        <f t="shared" si="1"/>
        <v>2.5808333333333335</v>
      </c>
      <c r="N51" s="38">
        <f t="shared" si="2"/>
        <v>2.6333333333333333</v>
      </c>
      <c r="O51" s="38">
        <f t="shared" si="3"/>
        <v>2.0466666666666669</v>
      </c>
      <c r="P51" s="38">
        <f t="shared" si="4"/>
        <v>3.1566666666666667</v>
      </c>
      <c r="Q51" s="38">
        <f t="shared" si="5"/>
        <v>0.37021979743484484</v>
      </c>
      <c r="R51" s="233">
        <f t="shared" si="6"/>
        <v>8</v>
      </c>
    </row>
    <row r="52" spans="1:18" x14ac:dyDescent="0.2">
      <c r="A52" s="57" t="s">
        <v>35</v>
      </c>
      <c r="B52" s="370"/>
      <c r="C52" s="399"/>
      <c r="D52" s="103">
        <v>51</v>
      </c>
      <c r="E52" s="103">
        <v>57</v>
      </c>
      <c r="F52" s="69">
        <v>67</v>
      </c>
      <c r="G52" s="37">
        <v>70.333333333333329</v>
      </c>
      <c r="H52" s="37">
        <v>48</v>
      </c>
      <c r="I52" s="37">
        <v>48.666666666666664</v>
      </c>
      <c r="J52" s="54">
        <v>51</v>
      </c>
      <c r="K52" s="40">
        <v>61</v>
      </c>
      <c r="L52" s="57" t="s">
        <v>35</v>
      </c>
      <c r="M52" s="37">
        <f t="shared" si="1"/>
        <v>56.75</v>
      </c>
      <c r="N52" s="38">
        <f t="shared" si="2"/>
        <v>54</v>
      </c>
      <c r="O52" s="38">
        <f t="shared" si="3"/>
        <v>48</v>
      </c>
      <c r="P52" s="38">
        <f t="shared" si="4"/>
        <v>70.333333333333329</v>
      </c>
      <c r="Q52" s="38">
        <f t="shared" si="5"/>
        <v>8.5833911232451268</v>
      </c>
      <c r="R52" s="233">
        <f t="shared" si="6"/>
        <v>8</v>
      </c>
    </row>
    <row r="53" spans="1:18" x14ac:dyDescent="0.2">
      <c r="A53" s="57" t="s">
        <v>36</v>
      </c>
      <c r="B53" s="370"/>
      <c r="C53" s="399"/>
      <c r="D53" s="103">
        <v>27.333333333333332</v>
      </c>
      <c r="E53" s="103">
        <v>30.333333333333332</v>
      </c>
      <c r="F53" s="69">
        <v>32.666666666666664</v>
      </c>
      <c r="G53" s="37">
        <v>36.333333333333336</v>
      </c>
      <c r="H53" s="37">
        <v>26</v>
      </c>
      <c r="I53" s="37">
        <v>23</v>
      </c>
      <c r="J53" s="54">
        <v>32.333333333333336</v>
      </c>
      <c r="K53" s="40">
        <v>33.333333333333336</v>
      </c>
      <c r="L53" s="57" t="s">
        <v>36</v>
      </c>
      <c r="M53" s="37">
        <f t="shared" si="1"/>
        <v>30.166666666666668</v>
      </c>
      <c r="N53" s="38">
        <f t="shared" si="2"/>
        <v>31.333333333333336</v>
      </c>
      <c r="O53" s="38">
        <f t="shared" si="3"/>
        <v>23</v>
      </c>
      <c r="P53" s="38">
        <f t="shared" si="4"/>
        <v>36.333333333333336</v>
      </c>
      <c r="Q53" s="38">
        <f t="shared" si="5"/>
        <v>4.4041827161035609</v>
      </c>
      <c r="R53" s="233">
        <f t="shared" si="6"/>
        <v>8</v>
      </c>
    </row>
    <row r="54" spans="1:18" x14ac:dyDescent="0.2">
      <c r="A54" s="57" t="s">
        <v>37</v>
      </c>
      <c r="B54" s="370"/>
      <c r="C54" s="399"/>
      <c r="D54" s="103">
        <v>50.333333333333336</v>
      </c>
      <c r="E54" s="103">
        <v>53.333333333333336</v>
      </c>
      <c r="F54" s="69">
        <v>60</v>
      </c>
      <c r="G54" s="37">
        <v>67.5</v>
      </c>
      <c r="H54" s="37">
        <v>48.333333333333336</v>
      </c>
      <c r="I54" s="37">
        <v>45.666666666666664</v>
      </c>
      <c r="J54" s="54">
        <v>45.666666666666664</v>
      </c>
      <c r="K54" s="40">
        <v>57.333333333333336</v>
      </c>
      <c r="L54" s="57" t="s">
        <v>37</v>
      </c>
      <c r="M54" s="37">
        <f t="shared" si="1"/>
        <v>53.520833333333336</v>
      </c>
      <c r="N54" s="38">
        <f t="shared" si="2"/>
        <v>51.833333333333336</v>
      </c>
      <c r="O54" s="38">
        <f t="shared" si="3"/>
        <v>45.666666666666664</v>
      </c>
      <c r="P54" s="38">
        <f t="shared" si="4"/>
        <v>67.5</v>
      </c>
      <c r="Q54" s="38">
        <f t="shared" si="5"/>
        <v>7.6756869813014283</v>
      </c>
      <c r="R54" s="233">
        <f t="shared" si="6"/>
        <v>8</v>
      </c>
    </row>
    <row r="55" spans="1:18" x14ac:dyDescent="0.2">
      <c r="A55" s="57" t="s">
        <v>38</v>
      </c>
      <c r="B55" s="370"/>
      <c r="C55" s="399"/>
      <c r="D55" s="103">
        <v>59.666666666666664</v>
      </c>
      <c r="E55" s="103">
        <v>56.666666666666664</v>
      </c>
      <c r="F55" s="69">
        <v>69.333333333333329</v>
      </c>
      <c r="G55" s="37">
        <v>76</v>
      </c>
      <c r="H55" s="37">
        <v>57.666666666666664</v>
      </c>
      <c r="I55" s="37">
        <v>50</v>
      </c>
      <c r="J55" s="54">
        <v>51</v>
      </c>
      <c r="K55" s="40">
        <v>63</v>
      </c>
      <c r="L55" s="57" t="s">
        <v>38</v>
      </c>
      <c r="M55" s="37">
        <f t="shared" si="1"/>
        <v>60.416666666666664</v>
      </c>
      <c r="N55" s="38">
        <f t="shared" si="2"/>
        <v>58.666666666666664</v>
      </c>
      <c r="O55" s="38">
        <f t="shared" si="3"/>
        <v>50</v>
      </c>
      <c r="P55" s="38">
        <f t="shared" si="4"/>
        <v>76</v>
      </c>
      <c r="Q55" s="38">
        <f t="shared" si="5"/>
        <v>8.851060379483922</v>
      </c>
      <c r="R55" s="233">
        <f t="shared" si="6"/>
        <v>8</v>
      </c>
    </row>
    <row r="56" spans="1:18" x14ac:dyDescent="0.2">
      <c r="A56" s="57" t="s">
        <v>344</v>
      </c>
      <c r="B56" s="370"/>
      <c r="C56" s="399"/>
      <c r="D56" s="103">
        <v>18.333333333333332</v>
      </c>
      <c r="E56" s="103">
        <v>5.333333333333333</v>
      </c>
      <c r="F56" s="69">
        <v>13.666666666666666</v>
      </c>
      <c r="G56" s="37">
        <v>12.5</v>
      </c>
      <c r="H56" s="37">
        <v>17.666666666666668</v>
      </c>
      <c r="I56" s="37">
        <v>8.3333333333333339</v>
      </c>
      <c r="J56" s="54">
        <v>10.666666666666666</v>
      </c>
      <c r="K56" s="40">
        <v>10</v>
      </c>
      <c r="L56" s="57" t="s">
        <v>344</v>
      </c>
      <c r="M56" s="37">
        <f t="shared" si="1"/>
        <v>12.0625</v>
      </c>
      <c r="N56" s="38">
        <f t="shared" si="2"/>
        <v>11.583333333333332</v>
      </c>
      <c r="O56" s="38">
        <f t="shared" si="3"/>
        <v>5.333333333333333</v>
      </c>
      <c r="P56" s="38">
        <f t="shared" si="4"/>
        <v>18.333333333333332</v>
      </c>
      <c r="Q56" s="38">
        <f t="shared" si="5"/>
        <v>4.4542983521003379</v>
      </c>
      <c r="R56" s="233">
        <f t="shared" si="6"/>
        <v>8</v>
      </c>
    </row>
    <row r="57" spans="1:18" x14ac:dyDescent="0.2">
      <c r="A57" s="57" t="s">
        <v>345</v>
      </c>
      <c r="B57" s="370"/>
      <c r="C57" s="399"/>
      <c r="D57" s="103">
        <v>9</v>
      </c>
      <c r="E57" s="103">
        <v>3</v>
      </c>
      <c r="F57" s="69">
        <v>21.333333333333332</v>
      </c>
      <c r="G57" s="37">
        <v>10.333333333333334</v>
      </c>
      <c r="H57" s="37">
        <v>15.666666666666666</v>
      </c>
      <c r="I57" s="37">
        <v>13.666666666666666</v>
      </c>
      <c r="J57" s="54">
        <v>10.666666666666666</v>
      </c>
      <c r="K57" s="40">
        <v>7.333333333333333</v>
      </c>
      <c r="L57" s="57" t="s">
        <v>345</v>
      </c>
      <c r="M57" s="37">
        <f t="shared" si="1"/>
        <v>11.375</v>
      </c>
      <c r="N57" s="38">
        <f t="shared" si="2"/>
        <v>10.5</v>
      </c>
      <c r="O57" s="38">
        <f t="shared" si="3"/>
        <v>3</v>
      </c>
      <c r="P57" s="38">
        <f t="shared" si="4"/>
        <v>21.333333333333332</v>
      </c>
      <c r="Q57" s="38">
        <f t="shared" si="5"/>
        <v>5.5618813192591423</v>
      </c>
      <c r="R57" s="233">
        <f t="shared" si="6"/>
        <v>8</v>
      </c>
    </row>
    <row r="58" spans="1:18" x14ac:dyDescent="0.2">
      <c r="A58" s="57" t="s">
        <v>39</v>
      </c>
      <c r="B58" s="370"/>
      <c r="C58" s="399"/>
      <c r="D58" s="103">
        <v>7</v>
      </c>
      <c r="E58" s="103">
        <v>9</v>
      </c>
      <c r="F58" s="69">
        <v>9</v>
      </c>
      <c r="G58" s="37">
        <v>9</v>
      </c>
      <c r="H58" s="37">
        <v>13</v>
      </c>
      <c r="I58" s="37">
        <v>9</v>
      </c>
      <c r="J58" s="54">
        <v>8</v>
      </c>
      <c r="K58" s="40">
        <v>16</v>
      </c>
      <c r="L58" s="57" t="s">
        <v>39</v>
      </c>
      <c r="M58" s="37">
        <f t="shared" si="1"/>
        <v>10</v>
      </c>
      <c r="N58" s="38">
        <f t="shared" si="2"/>
        <v>9</v>
      </c>
      <c r="O58" s="38">
        <f t="shared" si="3"/>
        <v>7</v>
      </c>
      <c r="P58" s="38">
        <f t="shared" si="4"/>
        <v>16</v>
      </c>
      <c r="Q58" s="38">
        <f t="shared" si="5"/>
        <v>2.9760952365713798</v>
      </c>
      <c r="R58" s="233">
        <f t="shared" si="6"/>
        <v>8</v>
      </c>
    </row>
    <row r="59" spans="1:18" x14ac:dyDescent="0.2">
      <c r="A59" s="57" t="s">
        <v>40</v>
      </c>
      <c r="B59" s="372"/>
      <c r="C59" s="400"/>
      <c r="D59" s="104">
        <f t="shared" ref="D59:K59" si="15">((D48-D58)/D63)*79.98</f>
        <v>969.45454545454561</v>
      </c>
      <c r="E59" s="104">
        <f t="shared" si="15"/>
        <v>815.93946188340817</v>
      </c>
      <c r="F59" s="104">
        <f t="shared" si="15"/>
        <v>691.36056838365903</v>
      </c>
      <c r="G59" s="104">
        <f t="shared" si="15"/>
        <v>1133.3719806763288</v>
      </c>
      <c r="H59" s="104">
        <f t="shared" si="15"/>
        <v>725.1661151555262</v>
      </c>
      <c r="I59" s="104">
        <f t="shared" si="15"/>
        <v>950.37079455977107</v>
      </c>
      <c r="J59" s="104">
        <f t="shared" si="15"/>
        <v>1012.0492091388401</v>
      </c>
      <c r="K59" s="153">
        <f t="shared" si="15"/>
        <v>1065.3606237816764</v>
      </c>
      <c r="L59" s="57" t="s">
        <v>40</v>
      </c>
      <c r="M59" s="223">
        <f t="shared" si="1"/>
        <v>920.38416237921933</v>
      </c>
      <c r="N59" s="224">
        <f t="shared" si="2"/>
        <v>959.91267000715834</v>
      </c>
      <c r="O59" s="224">
        <f t="shared" si="3"/>
        <v>691.36056838365903</v>
      </c>
      <c r="P59" s="224">
        <f t="shared" si="4"/>
        <v>1133.3719806763288</v>
      </c>
      <c r="Q59" s="224">
        <f t="shared" si="5"/>
        <v>160.16159452967298</v>
      </c>
      <c r="R59" s="236">
        <f t="shared" si="6"/>
        <v>8</v>
      </c>
    </row>
    <row r="60" spans="1:18" x14ac:dyDescent="0.2">
      <c r="A60" s="57" t="s">
        <v>41</v>
      </c>
      <c r="B60" s="372"/>
      <c r="C60" s="401"/>
      <c r="D60" s="223" t="e">
        <f t="shared" ref="D60:K60" si="16">(D59*D6)</f>
        <v>#REF!</v>
      </c>
      <c r="E60" s="223" t="e">
        <f t="shared" si="16"/>
        <v>#REF!</v>
      </c>
      <c r="F60" s="223" t="e">
        <f t="shared" si="16"/>
        <v>#REF!</v>
      </c>
      <c r="G60" s="223" t="e">
        <f t="shared" si="16"/>
        <v>#REF!</v>
      </c>
      <c r="H60" s="223" t="e">
        <f t="shared" si="16"/>
        <v>#REF!</v>
      </c>
      <c r="I60" s="223" t="e">
        <f t="shared" si="16"/>
        <v>#REF!</v>
      </c>
      <c r="J60" s="223" t="e">
        <f t="shared" si="16"/>
        <v>#REF!</v>
      </c>
      <c r="K60" s="187" t="e">
        <f t="shared" si="16"/>
        <v>#REF!</v>
      </c>
      <c r="L60" s="57" t="s">
        <v>41</v>
      </c>
      <c r="M60" s="223" t="e">
        <f t="shared" si="1"/>
        <v>#REF!</v>
      </c>
      <c r="N60" s="224" t="e">
        <f t="shared" si="2"/>
        <v>#REF!</v>
      </c>
      <c r="O60" s="224" t="e">
        <f t="shared" si="3"/>
        <v>#REF!</v>
      </c>
      <c r="P60" s="224" t="e">
        <f t="shared" si="4"/>
        <v>#REF!</v>
      </c>
      <c r="Q60" s="224" t="e">
        <f t="shared" si="5"/>
        <v>#REF!</v>
      </c>
      <c r="R60" s="236">
        <f t="shared" si="6"/>
        <v>0</v>
      </c>
    </row>
    <row r="61" spans="1:18" x14ac:dyDescent="0.2">
      <c r="A61" s="57" t="s">
        <v>42</v>
      </c>
      <c r="B61" s="370"/>
      <c r="C61" s="399"/>
      <c r="D61" s="103">
        <v>853.33333333333337</v>
      </c>
      <c r="E61" s="103">
        <v>610</v>
      </c>
      <c r="F61" s="69">
        <v>693.33333333333337</v>
      </c>
      <c r="G61" s="37">
        <v>736.66666666666663</v>
      </c>
      <c r="H61" s="37">
        <v>790</v>
      </c>
      <c r="I61" s="37">
        <v>500</v>
      </c>
      <c r="J61" s="54">
        <v>820</v>
      </c>
      <c r="K61" s="40">
        <v>886.66666666666663</v>
      </c>
      <c r="L61" s="57" t="s">
        <v>42</v>
      </c>
      <c r="M61" s="37">
        <f t="shared" si="1"/>
        <v>736.25000000000011</v>
      </c>
      <c r="N61" s="38">
        <f t="shared" si="2"/>
        <v>763.33333333333326</v>
      </c>
      <c r="O61" s="38">
        <f t="shared" si="3"/>
        <v>500</v>
      </c>
      <c r="P61" s="38">
        <f t="shared" si="4"/>
        <v>886.66666666666663</v>
      </c>
      <c r="Q61" s="38">
        <f t="shared" si="5"/>
        <v>130.83902019791017</v>
      </c>
      <c r="R61" s="233">
        <f t="shared" si="6"/>
        <v>8</v>
      </c>
    </row>
    <row r="62" spans="1:18" x14ac:dyDescent="0.2">
      <c r="A62" s="57" t="s">
        <v>43</v>
      </c>
      <c r="B62" s="370"/>
      <c r="C62" s="399"/>
      <c r="D62" s="103">
        <v>37.700000000000003</v>
      </c>
      <c r="E62" s="103">
        <v>36.766666666666666</v>
      </c>
      <c r="F62" s="69">
        <v>35.700000000000003</v>
      </c>
      <c r="G62" s="37">
        <v>36.233333333333334</v>
      </c>
      <c r="H62" s="37">
        <v>35.700000000000003</v>
      </c>
      <c r="I62" s="37">
        <v>36.166666666666664</v>
      </c>
      <c r="J62" s="54">
        <v>36.133333333333333</v>
      </c>
      <c r="K62" s="40">
        <v>37</v>
      </c>
      <c r="L62" s="57" t="s">
        <v>43</v>
      </c>
      <c r="M62" s="37">
        <f t="shared" si="1"/>
        <v>36.424999999999997</v>
      </c>
      <c r="N62" s="38">
        <f t="shared" si="2"/>
        <v>36.200000000000003</v>
      </c>
      <c r="O62" s="38">
        <f t="shared" si="3"/>
        <v>35.700000000000003</v>
      </c>
      <c r="P62" s="38">
        <f t="shared" si="4"/>
        <v>37.700000000000003</v>
      </c>
      <c r="Q62" s="38">
        <f t="shared" si="5"/>
        <v>0.68793456684045773</v>
      </c>
      <c r="R62" s="233">
        <f t="shared" si="6"/>
        <v>8</v>
      </c>
    </row>
    <row r="63" spans="1:18" x14ac:dyDescent="0.2">
      <c r="A63" s="57" t="s">
        <v>403</v>
      </c>
      <c r="B63" s="370"/>
      <c r="C63" s="399"/>
      <c r="D63" s="103">
        <v>5.5</v>
      </c>
      <c r="E63" s="103">
        <v>5.9466666666666663</v>
      </c>
      <c r="F63" s="69">
        <v>5.63</v>
      </c>
      <c r="G63" s="37">
        <v>4.1399999999999997</v>
      </c>
      <c r="H63" s="37">
        <v>5.0366666666666662</v>
      </c>
      <c r="I63" s="37">
        <v>4.6566666666666663</v>
      </c>
      <c r="J63" s="54">
        <v>3.7933333333333334</v>
      </c>
      <c r="K63" s="40">
        <v>5.13</v>
      </c>
      <c r="L63" s="57" t="s">
        <v>403</v>
      </c>
      <c r="M63" s="37">
        <f t="shared" si="1"/>
        <v>4.979166666666667</v>
      </c>
      <c r="N63" s="38">
        <f t="shared" si="2"/>
        <v>5.083333333333333</v>
      </c>
      <c r="O63" s="38">
        <f t="shared" si="3"/>
        <v>3.7933333333333334</v>
      </c>
      <c r="P63" s="38">
        <f t="shared" si="4"/>
        <v>5.9466666666666663</v>
      </c>
      <c r="Q63" s="38">
        <f t="shared" si="5"/>
        <v>0.74367544977844624</v>
      </c>
      <c r="R63" s="233">
        <f t="shared" si="6"/>
        <v>8</v>
      </c>
    </row>
    <row r="64" spans="1:18" x14ac:dyDescent="0.2">
      <c r="A64" s="57" t="s">
        <v>168</v>
      </c>
      <c r="B64" s="370"/>
      <c r="C64" s="399"/>
      <c r="D64" s="103">
        <v>1651</v>
      </c>
      <c r="E64" s="103">
        <v>1189.3333333333333</v>
      </c>
      <c r="F64" s="69">
        <v>1381.3333333333333</v>
      </c>
      <c r="G64" s="37">
        <v>1483</v>
      </c>
      <c r="H64" s="37">
        <v>1110.3333333333333</v>
      </c>
      <c r="I64" s="37">
        <v>1334.6666666666667</v>
      </c>
      <c r="J64" s="54">
        <v>943.66666666666663</v>
      </c>
      <c r="K64" s="40">
        <v>1503</v>
      </c>
      <c r="L64" s="57" t="s">
        <v>168</v>
      </c>
      <c r="M64" s="37">
        <f t="shared" si="1"/>
        <v>1324.5416666666665</v>
      </c>
      <c r="N64" s="38">
        <f t="shared" si="2"/>
        <v>1358</v>
      </c>
      <c r="O64" s="38">
        <f t="shared" si="3"/>
        <v>943.66666666666663</v>
      </c>
      <c r="P64" s="38">
        <f t="shared" si="4"/>
        <v>1651</v>
      </c>
      <c r="Q64" s="38">
        <f t="shared" si="5"/>
        <v>231.79163724180935</v>
      </c>
      <c r="R64" s="233">
        <f t="shared" si="6"/>
        <v>8</v>
      </c>
    </row>
    <row r="65" spans="1:18" x14ac:dyDescent="0.2">
      <c r="A65" s="57" t="s">
        <v>169</v>
      </c>
      <c r="B65" s="370"/>
      <c r="C65" s="399"/>
      <c r="D65" s="103">
        <v>2063.3333333333335</v>
      </c>
      <c r="E65" s="103">
        <v>1486.6666666666667</v>
      </c>
      <c r="F65" s="69">
        <v>1726.3333333333333</v>
      </c>
      <c r="G65" s="37">
        <v>1853.3333333333333</v>
      </c>
      <c r="H65" s="37">
        <v>1387.6666666666667</v>
      </c>
      <c r="I65" s="37">
        <v>1668</v>
      </c>
      <c r="J65" s="54">
        <v>1179</v>
      </c>
      <c r="K65" s="40">
        <v>1878.3333333333333</v>
      </c>
      <c r="L65" s="57" t="s">
        <v>169</v>
      </c>
      <c r="M65" s="37">
        <f t="shared" si="1"/>
        <v>1655.3333333333333</v>
      </c>
      <c r="N65" s="38">
        <f t="shared" si="2"/>
        <v>1697.1666666666665</v>
      </c>
      <c r="O65" s="38">
        <f t="shared" si="3"/>
        <v>1179</v>
      </c>
      <c r="P65" s="38">
        <f t="shared" si="4"/>
        <v>2063.3333333333335</v>
      </c>
      <c r="Q65" s="38">
        <f t="shared" si="5"/>
        <v>289.72543104951319</v>
      </c>
      <c r="R65" s="233">
        <f t="shared" si="6"/>
        <v>8</v>
      </c>
    </row>
    <row r="66" spans="1:18" x14ac:dyDescent="0.2">
      <c r="A66" s="57" t="s">
        <v>170</v>
      </c>
      <c r="B66" s="370"/>
      <c r="C66" s="399"/>
      <c r="D66" s="103">
        <v>510.66666666666669</v>
      </c>
      <c r="E66" s="103">
        <v>422.66666666666669</v>
      </c>
      <c r="F66" s="69">
        <v>574</v>
      </c>
      <c r="G66" s="37">
        <v>617.66666666666663</v>
      </c>
      <c r="H66" s="37">
        <v>555</v>
      </c>
      <c r="I66" s="37">
        <v>551</v>
      </c>
      <c r="J66" s="54">
        <v>385</v>
      </c>
      <c r="K66" s="40">
        <v>640.33333333333337</v>
      </c>
      <c r="L66" s="57" t="s">
        <v>170</v>
      </c>
      <c r="M66" s="37">
        <f t="shared" si="1"/>
        <v>532.04166666666663</v>
      </c>
      <c r="N66" s="38">
        <f t="shared" si="2"/>
        <v>553</v>
      </c>
      <c r="O66" s="38">
        <f t="shared" si="3"/>
        <v>385</v>
      </c>
      <c r="P66" s="38">
        <f t="shared" si="4"/>
        <v>640.33333333333337</v>
      </c>
      <c r="Q66" s="38">
        <f t="shared" si="5"/>
        <v>89.240256682163874</v>
      </c>
      <c r="R66" s="233">
        <f t="shared" si="6"/>
        <v>8</v>
      </c>
    </row>
    <row r="67" spans="1:18" x14ac:dyDescent="0.2">
      <c r="A67" s="57" t="s">
        <v>171</v>
      </c>
      <c r="B67" s="370"/>
      <c r="C67" s="399"/>
      <c r="D67" s="103">
        <v>2.9433333333333334</v>
      </c>
      <c r="E67" s="103">
        <v>3.1533333333333329</v>
      </c>
      <c r="F67" s="69">
        <v>2.7466666666666666</v>
      </c>
      <c r="G67" s="37">
        <v>2.1366666666666667</v>
      </c>
      <c r="H67" s="37">
        <v>2.6966666666666668</v>
      </c>
      <c r="I67" s="37">
        <v>2.2000000000000002</v>
      </c>
      <c r="J67" s="54">
        <v>2.4266666666666663</v>
      </c>
      <c r="K67" s="40">
        <v>2.7833333333333332</v>
      </c>
      <c r="L67" s="57" t="s">
        <v>171</v>
      </c>
      <c r="M67" s="37">
        <f t="shared" si="1"/>
        <v>2.6358333333333333</v>
      </c>
      <c r="N67" s="38">
        <f t="shared" si="2"/>
        <v>2.7216666666666667</v>
      </c>
      <c r="O67" s="38">
        <f t="shared" si="3"/>
        <v>2.1366666666666667</v>
      </c>
      <c r="P67" s="38">
        <f t="shared" si="4"/>
        <v>3.1533333333333329</v>
      </c>
      <c r="Q67" s="38">
        <f t="shared" si="5"/>
        <v>0.35516037066216832</v>
      </c>
      <c r="R67" s="233">
        <f t="shared" si="6"/>
        <v>8</v>
      </c>
    </row>
    <row r="68" spans="1:18" x14ac:dyDescent="0.2">
      <c r="A68" s="57" t="s">
        <v>172</v>
      </c>
      <c r="B68" s="370"/>
      <c r="C68" s="399"/>
      <c r="D68" s="103">
        <v>3.3</v>
      </c>
      <c r="E68" s="103">
        <v>4.9666666666666668</v>
      </c>
      <c r="F68" s="69">
        <v>4.0333333333333332</v>
      </c>
      <c r="G68" s="37">
        <v>2.7666666666666671</v>
      </c>
      <c r="H68" s="37">
        <v>4.5</v>
      </c>
      <c r="I68" s="37">
        <v>3.4333333333333336</v>
      </c>
      <c r="J68" s="54">
        <v>3.9666666666666663</v>
      </c>
      <c r="K68" s="40">
        <v>3.3666666666666667</v>
      </c>
      <c r="L68" s="57" t="s">
        <v>172</v>
      </c>
      <c r="M68" s="37">
        <f t="shared" si="1"/>
        <v>3.7916666666666665</v>
      </c>
      <c r="N68" s="38">
        <f t="shared" si="2"/>
        <v>3.7</v>
      </c>
      <c r="O68" s="38">
        <f t="shared" si="3"/>
        <v>2.7666666666666671</v>
      </c>
      <c r="P68" s="38">
        <f t="shared" si="4"/>
        <v>4.9666666666666668</v>
      </c>
      <c r="Q68" s="38">
        <f t="shared" si="5"/>
        <v>0.71442062218053504</v>
      </c>
      <c r="R68" s="233">
        <f t="shared" si="6"/>
        <v>8</v>
      </c>
    </row>
    <row r="69" spans="1:18" x14ac:dyDescent="0.2">
      <c r="A69" s="57" t="s">
        <v>173</v>
      </c>
      <c r="B69" s="370"/>
      <c r="C69" s="399"/>
      <c r="D69" s="103">
        <v>12</v>
      </c>
      <c r="E69" s="103">
        <v>18.666666666666668</v>
      </c>
      <c r="F69" s="69">
        <v>19</v>
      </c>
      <c r="G69" s="37">
        <v>18.666666666666668</v>
      </c>
      <c r="H69" s="37">
        <v>17</v>
      </c>
      <c r="I69" s="37">
        <v>14</v>
      </c>
      <c r="J69" s="54">
        <v>21.333333333333332</v>
      </c>
      <c r="K69" s="40">
        <v>16</v>
      </c>
      <c r="L69" s="57" t="s">
        <v>173</v>
      </c>
      <c r="M69" s="37">
        <f t="shared" si="1"/>
        <v>17.083333333333336</v>
      </c>
      <c r="N69" s="38">
        <f t="shared" si="2"/>
        <v>17.833333333333336</v>
      </c>
      <c r="O69" s="38">
        <f t="shared" si="3"/>
        <v>12</v>
      </c>
      <c r="P69" s="38">
        <f t="shared" si="4"/>
        <v>21.333333333333332</v>
      </c>
      <c r="Q69" s="38">
        <f t="shared" si="5"/>
        <v>3.0066064823455725</v>
      </c>
      <c r="R69" s="233">
        <f t="shared" si="6"/>
        <v>8</v>
      </c>
    </row>
    <row r="70" spans="1:18" x14ac:dyDescent="0.2">
      <c r="A70" s="57" t="s">
        <v>174</v>
      </c>
      <c r="B70" s="370"/>
      <c r="C70" s="399"/>
      <c r="D70" s="103">
        <v>883.33333333333337</v>
      </c>
      <c r="E70" s="103">
        <v>631</v>
      </c>
      <c r="F70" s="69">
        <v>673.66666666666663</v>
      </c>
      <c r="G70" s="37">
        <v>765.66666666666663</v>
      </c>
      <c r="H70" s="37">
        <v>593.66666666666663</v>
      </c>
      <c r="I70" s="37">
        <v>630</v>
      </c>
      <c r="J70" s="54">
        <v>603.33333333333337</v>
      </c>
      <c r="K70" s="40">
        <v>815</v>
      </c>
      <c r="L70" s="57" t="s">
        <v>174</v>
      </c>
      <c r="M70" s="37">
        <f t="shared" si="1"/>
        <v>699.45833333333326</v>
      </c>
      <c r="N70" s="38">
        <f t="shared" si="2"/>
        <v>652.33333333333326</v>
      </c>
      <c r="O70" s="38">
        <f t="shared" si="3"/>
        <v>593.66666666666663</v>
      </c>
      <c r="P70" s="38">
        <f t="shared" si="4"/>
        <v>883.33333333333337</v>
      </c>
      <c r="Q70" s="38">
        <f t="shared" si="5"/>
        <v>108.33251831195301</v>
      </c>
      <c r="R70" s="233">
        <f t="shared" si="6"/>
        <v>8</v>
      </c>
    </row>
    <row r="71" spans="1:18" x14ac:dyDescent="0.2">
      <c r="A71" s="57" t="s">
        <v>175</v>
      </c>
      <c r="B71" s="370"/>
      <c r="C71" s="399"/>
      <c r="D71" s="103">
        <v>1104</v>
      </c>
      <c r="E71" s="103">
        <v>789</v>
      </c>
      <c r="F71" s="69">
        <v>842</v>
      </c>
      <c r="G71" s="37">
        <v>957</v>
      </c>
      <c r="H71" s="37">
        <v>742.33333333333337</v>
      </c>
      <c r="I71" s="37">
        <v>787.33333333333337</v>
      </c>
      <c r="J71" s="54">
        <v>753.66666666666663</v>
      </c>
      <c r="K71" s="40">
        <v>1018.6666666666666</v>
      </c>
      <c r="L71" s="57" t="s">
        <v>175</v>
      </c>
      <c r="M71" s="37">
        <f t="shared" ref="M71:M105" si="17">AVERAGE(B71:K71)</f>
        <v>874.25</v>
      </c>
      <c r="N71" s="38">
        <f t="shared" ref="N71:N105" si="18">MEDIAN(B71:K71)</f>
        <v>815.5</v>
      </c>
      <c r="O71" s="38">
        <f t="shared" ref="O71:O105" si="19">MIN(B71:K71)</f>
        <v>742.33333333333337</v>
      </c>
      <c r="P71" s="38">
        <f t="shared" ref="P71:P105" si="20">MAX(B71:K71)</f>
        <v>1104</v>
      </c>
      <c r="Q71" s="38">
        <f t="shared" ref="Q71:Q105" si="21">STDEV(B71:K71)</f>
        <v>135.37950772222192</v>
      </c>
      <c r="R71" s="233">
        <f t="shared" ref="R71:R105" si="22">COUNT(B71:K71)</f>
        <v>8</v>
      </c>
    </row>
    <row r="72" spans="1:18" x14ac:dyDescent="0.2">
      <c r="A72" s="57" t="s">
        <v>176</v>
      </c>
      <c r="B72" s="370"/>
      <c r="C72" s="399"/>
      <c r="D72" s="103">
        <v>6.333333333333333</v>
      </c>
      <c r="E72" s="103">
        <v>5</v>
      </c>
      <c r="F72" s="69">
        <v>6</v>
      </c>
      <c r="G72" s="37">
        <v>8</v>
      </c>
      <c r="H72" s="37">
        <v>7</v>
      </c>
      <c r="I72" s="37">
        <v>6</v>
      </c>
      <c r="J72" s="54">
        <v>6.333333333333333</v>
      </c>
      <c r="K72" s="40">
        <v>8.6666666666666661</v>
      </c>
      <c r="L72" s="57" t="s">
        <v>176</v>
      </c>
      <c r="M72" s="37">
        <f t="shared" si="17"/>
        <v>6.6666666666666661</v>
      </c>
      <c r="N72" s="38">
        <f t="shared" si="18"/>
        <v>6.333333333333333</v>
      </c>
      <c r="O72" s="38">
        <f t="shared" si="19"/>
        <v>5</v>
      </c>
      <c r="P72" s="38">
        <f t="shared" si="20"/>
        <v>8.6666666666666661</v>
      </c>
      <c r="Q72" s="38">
        <f t="shared" si="21"/>
        <v>1.1818736805705607</v>
      </c>
      <c r="R72" s="233">
        <f t="shared" si="22"/>
        <v>8</v>
      </c>
    </row>
    <row r="73" spans="1:18" x14ac:dyDescent="0.2">
      <c r="A73" s="57" t="s">
        <v>177</v>
      </c>
      <c r="B73" s="370"/>
      <c r="C73" s="399"/>
      <c r="D73" s="103">
        <v>1.2333333333333334</v>
      </c>
      <c r="E73" s="103">
        <v>1.3666666666666665</v>
      </c>
      <c r="F73" s="69">
        <v>1.6333333333333335</v>
      </c>
      <c r="G73" s="37">
        <v>1.6333333333333335</v>
      </c>
      <c r="H73" s="37">
        <v>1.9333333333333336</v>
      </c>
      <c r="I73" s="37">
        <v>1.6</v>
      </c>
      <c r="J73" s="54">
        <v>1.5666666666666667</v>
      </c>
      <c r="K73" s="40">
        <v>1.6666666666666667</v>
      </c>
      <c r="L73" s="57" t="s">
        <v>177</v>
      </c>
      <c r="M73" s="37">
        <f t="shared" si="17"/>
        <v>1.5791666666666666</v>
      </c>
      <c r="N73" s="38">
        <f t="shared" si="18"/>
        <v>1.6166666666666667</v>
      </c>
      <c r="O73" s="38">
        <f t="shared" si="19"/>
        <v>1.2333333333333334</v>
      </c>
      <c r="P73" s="38">
        <f t="shared" si="20"/>
        <v>1.9333333333333336</v>
      </c>
      <c r="Q73" s="38">
        <f t="shared" si="21"/>
        <v>0.20849993338661432</v>
      </c>
      <c r="R73" s="233">
        <f t="shared" si="22"/>
        <v>8</v>
      </c>
    </row>
    <row r="74" spans="1:18" x14ac:dyDescent="0.2">
      <c r="A74" s="57" t="s">
        <v>178</v>
      </c>
      <c r="B74" s="370"/>
      <c r="C74" s="399"/>
      <c r="D74" s="103">
        <v>15</v>
      </c>
      <c r="E74" s="103">
        <v>15</v>
      </c>
      <c r="F74" s="69">
        <v>15</v>
      </c>
      <c r="G74" s="37">
        <v>15</v>
      </c>
      <c r="H74" s="37">
        <v>15</v>
      </c>
      <c r="I74" s="37">
        <v>15</v>
      </c>
      <c r="J74" s="54">
        <v>15</v>
      </c>
      <c r="K74" s="40">
        <v>15</v>
      </c>
      <c r="L74" s="57" t="s">
        <v>178</v>
      </c>
      <c r="M74" s="37">
        <f t="shared" si="17"/>
        <v>15</v>
      </c>
      <c r="N74" s="38">
        <f t="shared" si="18"/>
        <v>15</v>
      </c>
      <c r="O74" s="38">
        <f t="shared" si="19"/>
        <v>15</v>
      </c>
      <c r="P74" s="38">
        <f t="shared" si="20"/>
        <v>15</v>
      </c>
      <c r="Q74" s="38">
        <f t="shared" si="21"/>
        <v>0</v>
      </c>
      <c r="R74" s="233">
        <f t="shared" si="22"/>
        <v>8</v>
      </c>
    </row>
    <row r="75" spans="1:18" x14ac:dyDescent="0.2">
      <c r="A75" s="57" t="s">
        <v>12</v>
      </c>
      <c r="B75" s="370"/>
      <c r="C75" s="399"/>
      <c r="D75" s="103">
        <v>5.333333333333333</v>
      </c>
      <c r="E75" s="103">
        <v>13</v>
      </c>
      <c r="F75" s="69">
        <v>13.333333333333334</v>
      </c>
      <c r="G75" s="37">
        <v>5</v>
      </c>
      <c r="H75" s="37">
        <v>9.3333333333333339</v>
      </c>
      <c r="I75" s="37">
        <v>16</v>
      </c>
      <c r="J75" s="54">
        <v>4</v>
      </c>
      <c r="K75" s="40">
        <v>10</v>
      </c>
      <c r="L75" s="57" t="s">
        <v>12</v>
      </c>
      <c r="M75" s="37">
        <f t="shared" si="17"/>
        <v>9.5</v>
      </c>
      <c r="N75" s="38">
        <f t="shared" si="18"/>
        <v>9.6666666666666679</v>
      </c>
      <c r="O75" s="38">
        <f t="shared" si="19"/>
        <v>4</v>
      </c>
      <c r="P75" s="38">
        <f t="shared" si="20"/>
        <v>16</v>
      </c>
      <c r="Q75" s="38">
        <f t="shared" si="21"/>
        <v>4.429339411136568</v>
      </c>
      <c r="R75" s="233">
        <f t="shared" si="22"/>
        <v>8</v>
      </c>
    </row>
    <row r="76" spans="1:18" x14ac:dyDescent="0.2">
      <c r="A76" s="57" t="s">
        <v>180</v>
      </c>
      <c r="B76" s="370"/>
      <c r="C76" s="399"/>
      <c r="D76" s="103">
        <v>27.666666666666668</v>
      </c>
      <c r="E76" s="103">
        <v>19</v>
      </c>
      <c r="F76" s="69">
        <v>24.333333333333332</v>
      </c>
      <c r="G76" s="37">
        <v>35.333333333333336</v>
      </c>
      <c r="H76" s="37">
        <v>22.666666666666668</v>
      </c>
      <c r="I76" s="37">
        <v>28</v>
      </c>
      <c r="J76" s="54">
        <v>24.333333333333332</v>
      </c>
      <c r="K76" s="40">
        <v>29</v>
      </c>
      <c r="L76" s="57" t="s">
        <v>180</v>
      </c>
      <c r="M76" s="37">
        <f t="shared" si="17"/>
        <v>26.291666666666668</v>
      </c>
      <c r="N76" s="38">
        <f t="shared" si="18"/>
        <v>26</v>
      </c>
      <c r="O76" s="38">
        <f t="shared" si="19"/>
        <v>19</v>
      </c>
      <c r="P76" s="38">
        <f t="shared" si="20"/>
        <v>35.333333333333336</v>
      </c>
      <c r="Q76" s="38">
        <f t="shared" si="21"/>
        <v>4.8971566094155827</v>
      </c>
      <c r="R76" s="233">
        <f t="shared" si="22"/>
        <v>8</v>
      </c>
    </row>
    <row r="77" spans="1:18" ht="13.5" thickBot="1" x14ac:dyDescent="0.25">
      <c r="A77" s="105" t="s">
        <v>181</v>
      </c>
      <c r="B77" s="375"/>
      <c r="C77" s="402"/>
      <c r="D77" s="106">
        <v>9.6666666666666661</v>
      </c>
      <c r="E77" s="106">
        <v>7</v>
      </c>
      <c r="F77" s="71">
        <v>9.3333333333333339</v>
      </c>
      <c r="G77" s="121">
        <v>13.666666666666666</v>
      </c>
      <c r="H77" s="121">
        <v>9.6666666666666661</v>
      </c>
      <c r="I77" s="121">
        <v>11</v>
      </c>
      <c r="J77" s="84">
        <v>9.6666666666666661</v>
      </c>
      <c r="K77" s="73">
        <v>11.333333333333334</v>
      </c>
      <c r="L77" s="105" t="s">
        <v>181</v>
      </c>
      <c r="M77" s="121">
        <f t="shared" si="17"/>
        <v>10.166666666666666</v>
      </c>
      <c r="N77" s="100">
        <f t="shared" si="18"/>
        <v>9.6666666666666661</v>
      </c>
      <c r="O77" s="100">
        <f t="shared" si="19"/>
        <v>7</v>
      </c>
      <c r="P77" s="100">
        <f t="shared" si="20"/>
        <v>13.666666666666666</v>
      </c>
      <c r="Q77" s="100">
        <f t="shared" si="21"/>
        <v>1.9189944456771337</v>
      </c>
      <c r="R77" s="234">
        <f t="shared" si="22"/>
        <v>8</v>
      </c>
    </row>
    <row r="78" spans="1:18" x14ac:dyDescent="0.2">
      <c r="A78" s="119" t="s">
        <v>182</v>
      </c>
      <c r="B78" s="144">
        <v>0.64098544133321667</v>
      </c>
      <c r="C78" s="146">
        <v>0.41863358699999997</v>
      </c>
      <c r="D78" s="144">
        <v>0.38933103966479982</v>
      </c>
      <c r="E78" s="150">
        <v>0.55794364955678</v>
      </c>
      <c r="F78" s="150">
        <v>0.79979516699999997</v>
      </c>
      <c r="G78" s="150">
        <v>0.41735494299999998</v>
      </c>
      <c r="H78" s="150">
        <v>0.72839123474328882</v>
      </c>
      <c r="I78" s="150">
        <v>0.3245690284327063</v>
      </c>
      <c r="J78" s="148">
        <v>0.87931400702241425</v>
      </c>
      <c r="K78" s="146">
        <v>0.5817773606125527</v>
      </c>
      <c r="L78" s="119" t="s">
        <v>182</v>
      </c>
      <c r="M78" s="171">
        <f t="shared" si="17"/>
        <v>0.57380954583657595</v>
      </c>
      <c r="N78" s="43">
        <f t="shared" si="18"/>
        <v>0.56986050508466635</v>
      </c>
      <c r="O78" s="43">
        <f t="shared" si="19"/>
        <v>0.3245690284327063</v>
      </c>
      <c r="P78" s="43">
        <f t="shared" si="20"/>
        <v>0.87931400702241425</v>
      </c>
      <c r="Q78" s="43">
        <f t="shared" si="21"/>
        <v>0.18792331908398774</v>
      </c>
      <c r="R78" s="235">
        <f t="shared" si="22"/>
        <v>10</v>
      </c>
    </row>
    <row r="79" spans="1:18" x14ac:dyDescent="0.2">
      <c r="A79" s="119" t="s">
        <v>183</v>
      </c>
      <c r="B79" s="144">
        <v>0.60798077235751591</v>
      </c>
      <c r="C79" s="146">
        <v>0.41834136798852695</v>
      </c>
      <c r="D79" s="144">
        <v>0.38680468285243236</v>
      </c>
      <c r="E79" s="150">
        <v>0.57972556552273113</v>
      </c>
      <c r="F79" s="150">
        <v>0.69212841045938467</v>
      </c>
      <c r="G79" s="150">
        <v>0.42389264737897359</v>
      </c>
      <c r="H79" s="150">
        <v>0.77291546627325691</v>
      </c>
      <c r="I79" s="150">
        <v>0.31769277566300302</v>
      </c>
      <c r="J79" s="148">
        <v>0.87932727612435324</v>
      </c>
      <c r="K79" s="146">
        <v>0.5813639662015665</v>
      </c>
      <c r="L79" s="119" t="s">
        <v>183</v>
      </c>
      <c r="M79" s="46">
        <f t="shared" si="17"/>
        <v>0.56601729308217441</v>
      </c>
      <c r="N79" s="47">
        <f t="shared" si="18"/>
        <v>0.58054476586214876</v>
      </c>
      <c r="O79" s="47">
        <f t="shared" si="19"/>
        <v>0.31769277566300302</v>
      </c>
      <c r="P79" s="47">
        <f t="shared" si="20"/>
        <v>0.87932727612435324</v>
      </c>
      <c r="Q79" s="47">
        <f t="shared" si="21"/>
        <v>0.18099975554225453</v>
      </c>
      <c r="R79" s="233">
        <f t="shared" si="22"/>
        <v>10</v>
      </c>
    </row>
    <row r="80" spans="1:18" x14ac:dyDescent="0.2">
      <c r="A80" s="119" t="s">
        <v>184</v>
      </c>
      <c r="B80" s="144">
        <v>1.2</v>
      </c>
      <c r="C80" s="146">
        <v>2.5</v>
      </c>
      <c r="D80" s="144">
        <v>2.9</v>
      </c>
      <c r="E80" s="150">
        <v>2.8</v>
      </c>
      <c r="F80" s="150">
        <v>2.6</v>
      </c>
      <c r="G80" s="150">
        <v>2.6</v>
      </c>
      <c r="H80" s="150">
        <v>2.6</v>
      </c>
      <c r="I80" s="150">
        <v>2.5</v>
      </c>
      <c r="J80" s="148">
        <v>2.7</v>
      </c>
      <c r="K80" s="146">
        <v>2.7</v>
      </c>
      <c r="L80" s="119" t="s">
        <v>184</v>
      </c>
      <c r="M80" s="46">
        <f t="shared" si="17"/>
        <v>2.5099999999999998</v>
      </c>
      <c r="N80" s="47">
        <f t="shared" si="18"/>
        <v>2.6</v>
      </c>
      <c r="O80" s="47">
        <f t="shared" si="19"/>
        <v>1.2</v>
      </c>
      <c r="P80" s="47">
        <f t="shared" si="20"/>
        <v>2.9</v>
      </c>
      <c r="Q80" s="47">
        <f t="shared" si="21"/>
        <v>0.47714428286071647</v>
      </c>
      <c r="R80" s="233">
        <f t="shared" si="22"/>
        <v>10</v>
      </c>
    </row>
    <row r="81" spans="1:18" x14ac:dyDescent="0.2">
      <c r="A81" s="119" t="s">
        <v>185</v>
      </c>
      <c r="B81" s="144">
        <v>1.9819879823240654</v>
      </c>
      <c r="C81" s="146">
        <v>2.9437574469999999</v>
      </c>
      <c r="D81" s="144">
        <v>3.1060495662201513</v>
      </c>
      <c r="E81" s="150">
        <v>3.1958815138772172</v>
      </c>
      <c r="F81" s="150">
        <v>3.450083131</v>
      </c>
      <c r="G81" s="150">
        <v>1.84321559</v>
      </c>
      <c r="H81" s="150">
        <v>2.4363123306074002</v>
      </c>
      <c r="I81" s="150">
        <v>3.8596336976380492</v>
      </c>
      <c r="J81" s="148">
        <v>2.4466272617128606</v>
      </c>
      <c r="K81" s="146">
        <v>1.9544351328081988</v>
      </c>
      <c r="L81" s="119" t="s">
        <v>185</v>
      </c>
      <c r="M81" s="46">
        <f t="shared" si="17"/>
        <v>2.7217983653187945</v>
      </c>
      <c r="N81" s="47">
        <f t="shared" si="18"/>
        <v>2.69519235435643</v>
      </c>
      <c r="O81" s="47">
        <f t="shared" si="19"/>
        <v>1.84321559</v>
      </c>
      <c r="P81" s="47">
        <f t="shared" si="20"/>
        <v>3.8596336976380492</v>
      </c>
      <c r="Q81" s="47">
        <f t="shared" si="21"/>
        <v>0.69218112861022363</v>
      </c>
      <c r="R81" s="233">
        <f t="shared" si="22"/>
        <v>10</v>
      </c>
    </row>
    <row r="82" spans="1:18" x14ac:dyDescent="0.2">
      <c r="A82" s="119" t="s">
        <v>186</v>
      </c>
      <c r="B82" s="144">
        <v>3</v>
      </c>
      <c r="C82" s="146">
        <v>3</v>
      </c>
      <c r="D82" s="144">
        <v>2</v>
      </c>
      <c r="E82" s="150">
        <v>2</v>
      </c>
      <c r="F82" s="150">
        <v>3</v>
      </c>
      <c r="G82" s="150">
        <v>2</v>
      </c>
      <c r="H82" s="150">
        <v>2</v>
      </c>
      <c r="I82" s="150">
        <v>3</v>
      </c>
      <c r="J82" s="148">
        <v>2</v>
      </c>
      <c r="K82" s="146">
        <v>2</v>
      </c>
      <c r="L82" s="119" t="s">
        <v>186</v>
      </c>
      <c r="M82" s="37">
        <f t="shared" si="17"/>
        <v>2.4</v>
      </c>
      <c r="N82" s="38">
        <f t="shared" si="18"/>
        <v>2</v>
      </c>
      <c r="O82" s="39">
        <f t="shared" si="19"/>
        <v>2</v>
      </c>
      <c r="P82" s="39">
        <f t="shared" si="20"/>
        <v>3</v>
      </c>
      <c r="Q82" s="38">
        <f t="shared" si="21"/>
        <v>0.51639777949432208</v>
      </c>
      <c r="R82" s="233">
        <f t="shared" si="22"/>
        <v>10</v>
      </c>
    </row>
    <row r="83" spans="1:18" x14ac:dyDescent="0.2">
      <c r="A83" s="119" t="s">
        <v>187</v>
      </c>
      <c r="B83" s="144">
        <v>53.261106719367568</v>
      </c>
      <c r="C83" s="146">
        <v>16.420000000000002</v>
      </c>
      <c r="D83" s="144">
        <v>29.850520833333302</v>
      </c>
      <c r="E83" s="150">
        <v>31.771424999999972</v>
      </c>
      <c r="F83" s="150">
        <v>19.870999999999999</v>
      </c>
      <c r="G83" s="150">
        <v>9.4426000000000005</v>
      </c>
      <c r="H83" s="150">
        <v>14.753734939759042</v>
      </c>
      <c r="I83" s="150">
        <v>35.519403669724745</v>
      </c>
      <c r="J83" s="148">
        <v>22.274950385887553</v>
      </c>
      <c r="K83" s="146">
        <v>21.017350199733688</v>
      </c>
      <c r="L83" s="119" t="s">
        <v>187</v>
      </c>
      <c r="M83" s="37">
        <f t="shared" si="17"/>
        <v>25.418209174780589</v>
      </c>
      <c r="N83" s="38">
        <f t="shared" si="18"/>
        <v>21.646150292810621</v>
      </c>
      <c r="O83" s="39">
        <f t="shared" si="19"/>
        <v>9.4426000000000005</v>
      </c>
      <c r="P83" s="39">
        <f t="shared" si="20"/>
        <v>53.261106719367568</v>
      </c>
      <c r="Q83" s="38">
        <f t="shared" si="21"/>
        <v>12.680728355317896</v>
      </c>
      <c r="R83" s="233">
        <f t="shared" si="22"/>
        <v>10</v>
      </c>
    </row>
    <row r="84" spans="1:18" x14ac:dyDescent="0.2">
      <c r="A84" s="119" t="s">
        <v>188</v>
      </c>
      <c r="B84" s="144">
        <v>-80.543599999999998</v>
      </c>
      <c r="C84" s="146">
        <v>-30.087</v>
      </c>
      <c r="D84" s="144">
        <v>-58.39</v>
      </c>
      <c r="E84" s="150">
        <v>-91.2</v>
      </c>
      <c r="F84" s="150">
        <v>-61.633000000000003</v>
      </c>
      <c r="G84" s="150">
        <v>-19.740200000000002</v>
      </c>
      <c r="H84" s="150">
        <v>-34.521678513600001</v>
      </c>
      <c r="I84" s="150">
        <v>-82.359166992499993</v>
      </c>
      <c r="J84" s="148">
        <v>-36.963459831900003</v>
      </c>
      <c r="K84" s="146">
        <v>-27.8824311081</v>
      </c>
      <c r="L84" s="119" t="s">
        <v>188</v>
      </c>
      <c r="M84" s="229">
        <f t="shared" si="17"/>
        <v>-52.332053644610006</v>
      </c>
      <c r="N84" s="230">
        <f t="shared" si="18"/>
        <v>-47.676729915950006</v>
      </c>
      <c r="O84" s="230">
        <f t="shared" si="19"/>
        <v>-91.2</v>
      </c>
      <c r="P84" s="230">
        <f t="shared" si="20"/>
        <v>-19.740200000000002</v>
      </c>
      <c r="Q84" s="230">
        <f t="shared" si="21"/>
        <v>25.905171021147051</v>
      </c>
      <c r="R84" s="233">
        <f t="shared" si="22"/>
        <v>10</v>
      </c>
    </row>
    <row r="85" spans="1:18" x14ac:dyDescent="0.2">
      <c r="A85" s="119" t="s">
        <v>189</v>
      </c>
      <c r="B85" s="144">
        <v>2.1015600000000001</v>
      </c>
      <c r="C85" s="146">
        <v>1.07</v>
      </c>
      <c r="D85" s="144">
        <v>1.33</v>
      </c>
      <c r="E85" s="150">
        <v>2.0977199999999998</v>
      </c>
      <c r="F85" s="150">
        <v>1.42919</v>
      </c>
      <c r="G85" s="150">
        <v>0.46107999999999999</v>
      </c>
      <c r="H85" s="150">
        <v>0.86441933709999996</v>
      </c>
      <c r="I85" s="150">
        <v>1.8542123100000001</v>
      </c>
      <c r="J85" s="148">
        <v>1.2412550245</v>
      </c>
      <c r="K85" s="146">
        <v>0.68973712389999997</v>
      </c>
      <c r="L85" s="119" t="s">
        <v>189</v>
      </c>
      <c r="M85" s="229">
        <f t="shared" si="17"/>
        <v>1.3139173795500001</v>
      </c>
      <c r="N85" s="230">
        <f t="shared" si="18"/>
        <v>1.28562751225</v>
      </c>
      <c r="O85" s="230">
        <f t="shared" si="19"/>
        <v>0.46107999999999999</v>
      </c>
      <c r="P85" s="230">
        <f t="shared" si="20"/>
        <v>2.1015600000000001</v>
      </c>
      <c r="Q85" s="230">
        <f t="shared" si="21"/>
        <v>0.56998528913812874</v>
      </c>
      <c r="R85" s="233">
        <f t="shared" si="22"/>
        <v>10</v>
      </c>
    </row>
    <row r="86" spans="1:18" x14ac:dyDescent="0.2">
      <c r="A86" s="119" t="s">
        <v>346</v>
      </c>
      <c r="B86" s="144">
        <f>1/B85</f>
        <v>0.47583699727821238</v>
      </c>
      <c r="C86" s="144">
        <f t="shared" ref="C86:K86" si="23">1/C85</f>
        <v>0.93457943925233644</v>
      </c>
      <c r="D86" s="144">
        <f t="shared" si="23"/>
        <v>0.75187969924812026</v>
      </c>
      <c r="E86" s="144">
        <f t="shared" si="23"/>
        <v>0.47670804492496621</v>
      </c>
      <c r="F86" s="144">
        <f t="shared" si="23"/>
        <v>0.69969703118549675</v>
      </c>
      <c r="G86" s="144">
        <f t="shared" si="23"/>
        <v>2.1688210288886962</v>
      </c>
      <c r="H86" s="144">
        <f t="shared" si="23"/>
        <v>1.156845939327148</v>
      </c>
      <c r="I86" s="144">
        <f t="shared" si="23"/>
        <v>0.53931256663914606</v>
      </c>
      <c r="J86" s="144">
        <f t="shared" si="23"/>
        <v>0.80563621517086559</v>
      </c>
      <c r="K86" s="144">
        <f t="shared" si="23"/>
        <v>1.4498277174725234</v>
      </c>
      <c r="L86" s="119" t="s">
        <v>346</v>
      </c>
      <c r="M86" s="229">
        <f>AVERAGE(B86:K86)</f>
        <v>0.945914467938751</v>
      </c>
      <c r="N86" s="230">
        <f>MEDIAN(B86:K86)</f>
        <v>0.77875795720949292</v>
      </c>
      <c r="O86" s="230">
        <f>MIN(B86:K86)</f>
        <v>0.47583699727821238</v>
      </c>
      <c r="P86" s="230">
        <f>MAX(B86:K86)</f>
        <v>2.1688210288886962</v>
      </c>
      <c r="Q86" s="230">
        <f>STDEV(B86:K86)</f>
        <v>0.52898778563400817</v>
      </c>
      <c r="R86" s="233">
        <f>COUNT(B86:K86)</f>
        <v>10</v>
      </c>
    </row>
    <row r="87" spans="1:18" x14ac:dyDescent="0.2">
      <c r="A87" s="119" t="s">
        <v>190</v>
      </c>
      <c r="B87" s="144">
        <v>0.95981769102262338</v>
      </c>
      <c r="C87" s="146">
        <v>0.95958324287161245</v>
      </c>
      <c r="D87" s="144">
        <v>0.94069655043483602</v>
      </c>
      <c r="E87" s="150">
        <v>0.96293301947747123</v>
      </c>
      <c r="F87" s="150">
        <v>0.91791067103504143</v>
      </c>
      <c r="G87" s="150">
        <v>0.8333426666144006</v>
      </c>
      <c r="H87" s="150">
        <v>0.95918385813148466</v>
      </c>
      <c r="I87" s="150">
        <v>0.92835171126033911</v>
      </c>
      <c r="J87" s="148">
        <v>0.96604104736807117</v>
      </c>
      <c r="K87" s="146">
        <v>0.97137631616176434</v>
      </c>
      <c r="L87" s="119" t="s">
        <v>190</v>
      </c>
      <c r="M87" s="229">
        <f t="shared" si="17"/>
        <v>0.9399236774377645</v>
      </c>
      <c r="N87" s="230">
        <f t="shared" si="18"/>
        <v>0.95938355050154855</v>
      </c>
      <c r="O87" s="230">
        <f t="shared" si="19"/>
        <v>0.8333426666144006</v>
      </c>
      <c r="P87" s="230">
        <f t="shared" si="20"/>
        <v>0.97137631616176434</v>
      </c>
      <c r="Q87" s="230">
        <f t="shared" si="21"/>
        <v>4.1275002145088613E-2</v>
      </c>
      <c r="R87" s="233">
        <f t="shared" si="22"/>
        <v>10</v>
      </c>
    </row>
    <row r="88" spans="1:18" x14ac:dyDescent="0.2">
      <c r="A88" s="119" t="s">
        <v>191</v>
      </c>
      <c r="B88" s="144">
        <v>0.92125000000000001</v>
      </c>
      <c r="C88" s="146">
        <v>0.92079999999999995</v>
      </c>
      <c r="D88" s="144">
        <v>0.88490999999999997</v>
      </c>
      <c r="E88" s="150">
        <v>0.92723999999999995</v>
      </c>
      <c r="F88" s="150">
        <v>0.84255999999999998</v>
      </c>
      <c r="G88" s="150">
        <v>0.69445999999999997</v>
      </c>
      <c r="H88" s="150">
        <v>0.9200336737</v>
      </c>
      <c r="I88" s="150">
        <v>0.8618368998</v>
      </c>
      <c r="J88" s="148">
        <v>0.93323530519999998</v>
      </c>
      <c r="K88" s="146">
        <v>0.94357194759999996</v>
      </c>
      <c r="L88" s="119" t="s">
        <v>191</v>
      </c>
      <c r="M88" s="229">
        <f t="shared" si="17"/>
        <v>0.88498978263000017</v>
      </c>
      <c r="N88" s="230">
        <f t="shared" si="18"/>
        <v>0.92041683684999998</v>
      </c>
      <c r="O88" s="230">
        <f t="shared" si="19"/>
        <v>0.69445999999999997</v>
      </c>
      <c r="P88" s="230">
        <f t="shared" si="20"/>
        <v>0.94357194759999996</v>
      </c>
      <c r="Q88" s="230">
        <f t="shared" si="21"/>
        <v>7.454139608539756E-2</v>
      </c>
      <c r="R88" s="233">
        <f t="shared" si="22"/>
        <v>10</v>
      </c>
    </row>
    <row r="89" spans="1:18" x14ac:dyDescent="0.2">
      <c r="A89" s="119" t="s">
        <v>46</v>
      </c>
      <c r="B89" s="144">
        <f>(B97-B90)/B83</f>
        <v>0.45675684799798399</v>
      </c>
      <c r="C89" s="144">
        <f t="shared" ref="C89:K89" si="24">(C97-C90)/C83</f>
        <v>0.93199198606668399</v>
      </c>
      <c r="D89" s="144">
        <f t="shared" si="24"/>
        <v>0.75870516589486448</v>
      </c>
      <c r="E89" s="144">
        <f t="shared" si="24"/>
        <v>0.45610879281754263</v>
      </c>
      <c r="F89" s="144">
        <f t="shared" si="24"/>
        <v>0.69969165502210673</v>
      </c>
      <c r="G89" s="144">
        <f t="shared" si="24"/>
        <v>2.1261134778060446</v>
      </c>
      <c r="H89" s="144">
        <f t="shared" si="24"/>
        <v>1.1568459393237234</v>
      </c>
      <c r="I89" s="144">
        <f t="shared" si="24"/>
        <v>0.53931256663392413</v>
      </c>
      <c r="J89" s="144">
        <f t="shared" si="24"/>
        <v>0.80563621513414607</v>
      </c>
      <c r="K89" s="144">
        <f t="shared" si="24"/>
        <v>1.4498277176530867</v>
      </c>
      <c r="L89" s="119" t="s">
        <v>45</v>
      </c>
      <c r="M89" s="229">
        <f t="shared" ref="M89" si="25">AVERAGE(B89:K89)</f>
        <v>0.9380990364350108</v>
      </c>
      <c r="N89" s="230">
        <f t="shared" ref="N89" si="26">MEDIAN(B89:K89)</f>
        <v>0.78217069051450527</v>
      </c>
      <c r="O89" s="230">
        <f t="shared" ref="O89" si="27">MIN(B89:K89)</f>
        <v>0.45610879281754263</v>
      </c>
      <c r="P89" s="230">
        <f t="shared" ref="P89" si="28">MAX(B89:K89)</f>
        <v>2.1261134778060446</v>
      </c>
      <c r="Q89" s="230">
        <f t="shared" ref="Q89" si="29">STDEV(B89:K89)</f>
        <v>0.52182737086017972</v>
      </c>
      <c r="R89" s="233">
        <f t="shared" ref="R89" si="30">COUNT(B89:K89)</f>
        <v>10</v>
      </c>
    </row>
    <row r="90" spans="1:18" x14ac:dyDescent="0.2">
      <c r="A90" s="119" t="s">
        <v>192</v>
      </c>
      <c r="B90" s="144">
        <v>38.325624773977424</v>
      </c>
      <c r="C90" s="146">
        <v>28.118691588785044</v>
      </c>
      <c r="D90" s="144">
        <v>43.902255639097746</v>
      </c>
      <c r="E90" s="150">
        <v>43.475773697156917</v>
      </c>
      <c r="F90" s="150">
        <v>43.124427123055717</v>
      </c>
      <c r="G90" s="150">
        <v>42.812960874468644</v>
      </c>
      <c r="H90" s="150">
        <v>39.936263607215416</v>
      </c>
      <c r="I90" s="150">
        <v>44.41733373698721</v>
      </c>
      <c r="J90" s="148">
        <v>29.779101878592236</v>
      </c>
      <c r="K90" s="146">
        <v>40.424721451041506</v>
      </c>
      <c r="L90" s="119" t="s">
        <v>192</v>
      </c>
      <c r="M90" s="229">
        <f t="shared" si="17"/>
        <v>39.431715437037781</v>
      </c>
      <c r="N90" s="230">
        <f t="shared" si="18"/>
        <v>41.618841162755075</v>
      </c>
      <c r="O90" s="230">
        <f t="shared" si="19"/>
        <v>28.118691588785044</v>
      </c>
      <c r="P90" s="230">
        <f t="shared" si="20"/>
        <v>44.41733373698721</v>
      </c>
      <c r="Q90" s="230">
        <f t="shared" si="21"/>
        <v>5.8678691050033738</v>
      </c>
      <c r="R90" s="233">
        <f t="shared" si="22"/>
        <v>10</v>
      </c>
    </row>
    <row r="91" spans="1:18" x14ac:dyDescent="0.2">
      <c r="A91" s="119" t="s">
        <v>193</v>
      </c>
      <c r="B91" s="144">
        <v>488</v>
      </c>
      <c r="C91" s="146">
        <v>668</v>
      </c>
      <c r="D91" s="144">
        <v>451</v>
      </c>
      <c r="E91" s="150">
        <v>366</v>
      </c>
      <c r="F91" s="150">
        <v>489</v>
      </c>
      <c r="G91" s="150">
        <v>1070</v>
      </c>
      <c r="H91" s="150"/>
      <c r="I91" s="150"/>
      <c r="J91" s="148"/>
      <c r="K91" s="146"/>
      <c r="L91" s="119" t="s">
        <v>193</v>
      </c>
      <c r="M91" s="37">
        <f t="shared" si="17"/>
        <v>588.66666666666663</v>
      </c>
      <c r="N91" s="38">
        <f t="shared" si="18"/>
        <v>488.5</v>
      </c>
      <c r="O91" s="39">
        <f t="shared" si="19"/>
        <v>366</v>
      </c>
      <c r="P91" s="39">
        <f t="shared" si="20"/>
        <v>1070</v>
      </c>
      <c r="Q91" s="38">
        <f t="shared" si="21"/>
        <v>255.56812529473751</v>
      </c>
      <c r="R91" s="233">
        <f t="shared" si="22"/>
        <v>6</v>
      </c>
    </row>
    <row r="92" spans="1:18" x14ac:dyDescent="0.2">
      <c r="A92" s="119" t="s">
        <v>348</v>
      </c>
      <c r="B92" s="144" t="s">
        <v>51</v>
      </c>
      <c r="C92" s="146" t="s">
        <v>51</v>
      </c>
      <c r="D92" s="144" t="s">
        <v>51</v>
      </c>
      <c r="E92" s="150" t="s">
        <v>51</v>
      </c>
      <c r="F92" s="150" t="s">
        <v>51</v>
      </c>
      <c r="G92" s="150" t="s">
        <v>51</v>
      </c>
      <c r="H92" s="150" t="s">
        <v>51</v>
      </c>
      <c r="I92" s="150" t="s">
        <v>51</v>
      </c>
      <c r="J92" s="148" t="s">
        <v>51</v>
      </c>
      <c r="K92" s="146" t="s">
        <v>51</v>
      </c>
      <c r="L92" s="119" t="s">
        <v>348</v>
      </c>
      <c r="M92" s="37"/>
      <c r="N92" s="38"/>
      <c r="O92" s="39"/>
      <c r="P92" s="39"/>
      <c r="Q92" s="38"/>
      <c r="R92" s="233"/>
    </row>
    <row r="93" spans="1:18" x14ac:dyDescent="0.2">
      <c r="A93" s="119" t="s">
        <v>194</v>
      </c>
      <c r="B93" s="144">
        <v>88</v>
      </c>
      <c r="C93" s="146">
        <v>82</v>
      </c>
      <c r="D93" s="144">
        <v>106</v>
      </c>
      <c r="E93" s="150">
        <v>103</v>
      </c>
      <c r="F93" s="150">
        <v>85</v>
      </c>
      <c r="G93" s="150">
        <v>54</v>
      </c>
      <c r="H93" s="150">
        <v>101</v>
      </c>
      <c r="I93" s="150">
        <v>96</v>
      </c>
      <c r="J93" s="148">
        <v>70</v>
      </c>
      <c r="K93" s="146">
        <v>83</v>
      </c>
      <c r="L93" s="119" t="s">
        <v>194</v>
      </c>
      <c r="M93" s="37">
        <f t="shared" si="17"/>
        <v>86.8</v>
      </c>
      <c r="N93" s="38">
        <f t="shared" si="18"/>
        <v>86.5</v>
      </c>
      <c r="O93" s="39">
        <f t="shared" si="19"/>
        <v>54</v>
      </c>
      <c r="P93" s="39">
        <f t="shared" si="20"/>
        <v>106</v>
      </c>
      <c r="Q93" s="38">
        <f t="shared" si="21"/>
        <v>16.047152741564833</v>
      </c>
      <c r="R93" s="233">
        <f t="shared" si="22"/>
        <v>10</v>
      </c>
    </row>
    <row r="94" spans="1:18" x14ac:dyDescent="0.2">
      <c r="A94" s="119" t="s">
        <v>195</v>
      </c>
      <c r="B94" s="144">
        <v>12.62</v>
      </c>
      <c r="C94" s="146">
        <v>13.038</v>
      </c>
      <c r="D94" s="144">
        <v>17.399000000000001</v>
      </c>
      <c r="E94" s="150">
        <v>13.191000000000001</v>
      </c>
      <c r="F94" s="150">
        <v>9.6954999999999991</v>
      </c>
      <c r="G94" s="150">
        <v>10.817550000000001</v>
      </c>
      <c r="H94" s="150">
        <v>15.446553561183505</v>
      </c>
      <c r="I94" s="150">
        <v>12.760681520314559</v>
      </c>
      <c r="J94" s="148">
        <v>7.0829946973276634</v>
      </c>
      <c r="K94" s="146">
        <v>17.950567497305205</v>
      </c>
      <c r="L94" s="119" t="s">
        <v>195</v>
      </c>
      <c r="M94" s="37">
        <f t="shared" si="17"/>
        <v>13.000184727613094</v>
      </c>
      <c r="N94" s="38">
        <f t="shared" si="18"/>
        <v>12.89934076015728</v>
      </c>
      <c r="O94" s="39">
        <f t="shared" si="19"/>
        <v>7.0829946973276634</v>
      </c>
      <c r="P94" s="39">
        <f t="shared" si="20"/>
        <v>17.950567497305205</v>
      </c>
      <c r="Q94" s="38">
        <f t="shared" si="21"/>
        <v>3.3462798891861101</v>
      </c>
      <c r="R94" s="233">
        <f t="shared" si="22"/>
        <v>10</v>
      </c>
    </row>
    <row r="95" spans="1:18" x14ac:dyDescent="0.2">
      <c r="A95" s="119" t="s">
        <v>349</v>
      </c>
      <c r="B95" s="144">
        <f>(B97-B94)/B83</f>
        <v>0.93939091922410778</v>
      </c>
      <c r="C95" s="144">
        <f t="shared" ref="C95:K95" si="31">(C97-C94)/C83</f>
        <v>1.850426309378806</v>
      </c>
      <c r="D95" s="144">
        <f t="shared" si="31"/>
        <v>1.6465709350409172</v>
      </c>
      <c r="E95" s="144">
        <f t="shared" si="31"/>
        <v>1.4093167051839832</v>
      </c>
      <c r="F95" s="144">
        <f t="shared" si="31"/>
        <v>2.3819888279402144</v>
      </c>
      <c r="G95" s="144">
        <f t="shared" si="31"/>
        <v>5.5145246012750722</v>
      </c>
      <c r="H95" s="144">
        <f t="shared" si="31"/>
        <v>2.8167449510672458</v>
      </c>
      <c r="I95" s="144">
        <f t="shared" si="31"/>
        <v>1.4305621076180666</v>
      </c>
      <c r="J95" s="144">
        <f t="shared" si="31"/>
        <v>1.8245434085546013</v>
      </c>
      <c r="K95" s="144">
        <f t="shared" si="31"/>
        <v>2.5191420574798586</v>
      </c>
      <c r="L95" s="119" t="s">
        <v>349</v>
      </c>
      <c r="M95" s="37">
        <f>AVERAGE(B95:K95)</f>
        <v>2.2333210822762868</v>
      </c>
      <c r="N95" s="38">
        <f>MEDIAN(B95:K95)</f>
        <v>1.8374848589667037</v>
      </c>
      <c r="O95" s="39">
        <f>MIN(B95:K95)</f>
        <v>0.93939091922410778</v>
      </c>
      <c r="P95" s="39">
        <f>MAX(B95:K95)</f>
        <v>5.5145246012750722</v>
      </c>
      <c r="Q95" s="38">
        <f>STDEV(B95:K95)</f>
        <v>1.2852202341698413</v>
      </c>
      <c r="R95" s="233">
        <f>COUNT(B95:K95)</f>
        <v>10</v>
      </c>
    </row>
    <row r="96" spans="1:18" x14ac:dyDescent="0.2">
      <c r="A96" s="119" t="s">
        <v>196</v>
      </c>
      <c r="B96" s="144">
        <v>3.0368957824070861</v>
      </c>
      <c r="C96" s="146">
        <v>2.1566721574463141</v>
      </c>
      <c r="D96" s="144">
        <v>2.5232631553018994</v>
      </c>
      <c r="E96" s="150">
        <v>3.2958664011187109</v>
      </c>
      <c r="F96" s="150">
        <v>4.4478806789805292</v>
      </c>
      <c r="G96" s="150">
        <v>3.9577317298712407</v>
      </c>
      <c r="H96" s="150">
        <v>2.5854481680349366</v>
      </c>
      <c r="I96" s="150">
        <v>3.4807963560783461</v>
      </c>
      <c r="J96" s="148">
        <v>4.2043094977647755</v>
      </c>
      <c r="K96" s="146">
        <v>2.2520024203752995</v>
      </c>
      <c r="L96" s="119" t="s">
        <v>196</v>
      </c>
      <c r="M96" s="37">
        <f t="shared" si="17"/>
        <v>3.1940866347379138</v>
      </c>
      <c r="N96" s="38">
        <f t="shared" si="18"/>
        <v>3.1663810917628985</v>
      </c>
      <c r="O96" s="39">
        <f t="shared" si="19"/>
        <v>2.1566721574463141</v>
      </c>
      <c r="P96" s="39">
        <f t="shared" si="20"/>
        <v>4.4478806789805292</v>
      </c>
      <c r="Q96" s="38">
        <f t="shared" si="21"/>
        <v>0.82173059300021478</v>
      </c>
      <c r="R96" s="233">
        <f t="shared" si="22"/>
        <v>10</v>
      </c>
    </row>
    <row r="97" spans="1:18" x14ac:dyDescent="0.2">
      <c r="A97" s="119" t="s">
        <v>197</v>
      </c>
      <c r="B97" s="144">
        <v>62.652999999999999</v>
      </c>
      <c r="C97" s="146">
        <v>43.421999999999997</v>
      </c>
      <c r="D97" s="144">
        <v>66.55</v>
      </c>
      <c r="E97" s="150">
        <v>57.966999999999999</v>
      </c>
      <c r="F97" s="150">
        <v>57.027999999999999</v>
      </c>
      <c r="G97" s="150">
        <v>62.889000000000003</v>
      </c>
      <c r="H97" s="150">
        <v>57.004061962134202</v>
      </c>
      <c r="I97" s="150">
        <v>63.573394495412884</v>
      </c>
      <c r="J97" s="148">
        <v>47.724608599779572</v>
      </c>
      <c r="K97" s="146">
        <v>70.896258322237045</v>
      </c>
      <c r="L97" s="119" t="s">
        <v>197</v>
      </c>
      <c r="M97" s="37">
        <f t="shared" si="17"/>
        <v>58.97073233795637</v>
      </c>
      <c r="N97" s="38">
        <f t="shared" si="18"/>
        <v>60.31</v>
      </c>
      <c r="O97" s="39">
        <f t="shared" si="19"/>
        <v>43.421999999999997</v>
      </c>
      <c r="P97" s="39">
        <f t="shared" si="20"/>
        <v>70.896258322237045</v>
      </c>
      <c r="Q97" s="38">
        <f t="shared" si="21"/>
        <v>8.3443110373929201</v>
      </c>
      <c r="R97" s="233">
        <f t="shared" si="22"/>
        <v>10</v>
      </c>
    </row>
    <row r="98" spans="1:18" x14ac:dyDescent="0.2">
      <c r="A98" s="119" t="s">
        <v>198</v>
      </c>
      <c r="B98" s="144">
        <v>30.058</v>
      </c>
      <c r="C98" s="146">
        <v>11.89</v>
      </c>
      <c r="D98" s="144">
        <v>23.963999999999999</v>
      </c>
      <c r="E98" s="150">
        <v>23.1</v>
      </c>
      <c r="F98" s="150">
        <v>14.25</v>
      </c>
      <c r="G98" s="150">
        <v>9.6720000000000006</v>
      </c>
      <c r="H98" s="150">
        <v>16.108000000000001</v>
      </c>
      <c r="I98" s="150">
        <v>10.956</v>
      </c>
      <c r="J98" s="148">
        <v>7.7720000000000002</v>
      </c>
      <c r="K98" s="146">
        <v>19.641999999999999</v>
      </c>
      <c r="L98" s="119" t="s">
        <v>198</v>
      </c>
      <c r="M98" s="37">
        <f t="shared" si="17"/>
        <v>16.741199999999999</v>
      </c>
      <c r="N98" s="38">
        <f t="shared" si="18"/>
        <v>15.179</v>
      </c>
      <c r="O98" s="39">
        <f t="shared" si="19"/>
        <v>7.7720000000000002</v>
      </c>
      <c r="P98" s="39">
        <f t="shared" si="20"/>
        <v>30.058</v>
      </c>
      <c r="Q98" s="38">
        <f t="shared" si="21"/>
        <v>7.2448051702965497</v>
      </c>
      <c r="R98" s="233">
        <f t="shared" si="22"/>
        <v>10</v>
      </c>
    </row>
    <row r="99" spans="1:18" x14ac:dyDescent="0.2">
      <c r="A99" s="119" t="s">
        <v>350</v>
      </c>
      <c r="B99" s="144">
        <f>(B97-B98)/B83</f>
        <v>0.61198503012231509</v>
      </c>
      <c r="C99" s="144">
        <f t="shared" ref="C99:K99" si="32">(C97-C98)/C83</f>
        <v>1.9203410475030447</v>
      </c>
      <c r="D99" s="144">
        <f t="shared" si="32"/>
        <v>1.4266417741175663</v>
      </c>
      <c r="E99" s="144">
        <f t="shared" si="32"/>
        <v>1.0974326773193217</v>
      </c>
      <c r="F99" s="144">
        <f t="shared" si="32"/>
        <v>2.15278546625736</v>
      </c>
      <c r="G99" s="144">
        <f t="shared" si="32"/>
        <v>5.6358418232266532</v>
      </c>
      <c r="H99" s="144">
        <f t="shared" si="32"/>
        <v>2.7719124770179797</v>
      </c>
      <c r="I99" s="144">
        <f t="shared" si="32"/>
        <v>1.4813704358517075</v>
      </c>
      <c r="J99" s="144">
        <f t="shared" si="32"/>
        <v>1.7936115640056294</v>
      </c>
      <c r="K99" s="144">
        <f t="shared" si="32"/>
        <v>2.4386641434411889</v>
      </c>
      <c r="L99" s="119" t="s">
        <v>350</v>
      </c>
      <c r="M99" s="37">
        <f>AVERAGE(B99:K99)</f>
        <v>2.1330586438862769</v>
      </c>
      <c r="N99" s="38">
        <f>MEDIAN(B99:K99)</f>
        <v>1.8569763057543369</v>
      </c>
      <c r="O99" s="39">
        <f>MIN(B99:K99)</f>
        <v>0.61198503012231509</v>
      </c>
      <c r="P99" s="39">
        <f>MAX(B99:K99)</f>
        <v>5.6358418232266532</v>
      </c>
      <c r="Q99" s="38">
        <f>STDEV(B99:K99)</f>
        <v>1.3841077985398067</v>
      </c>
      <c r="R99" s="233">
        <f>COUNT(B99:K99)</f>
        <v>10</v>
      </c>
    </row>
    <row r="100" spans="1:18" x14ac:dyDescent="0.2">
      <c r="A100" s="119" t="s">
        <v>199</v>
      </c>
      <c r="B100" s="144">
        <v>1.2750557180776307</v>
      </c>
      <c r="C100" s="146">
        <v>2.3649025726480271</v>
      </c>
      <c r="D100" s="144">
        <v>1.8320086646260119</v>
      </c>
      <c r="E100" s="150">
        <v>1.8820681254180482</v>
      </c>
      <c r="F100" s="150">
        <v>3.0262755875828575</v>
      </c>
      <c r="G100" s="150">
        <v>4.4264847885099918</v>
      </c>
      <c r="H100" s="150">
        <v>2.4792813264971079</v>
      </c>
      <c r="I100" s="150">
        <v>4.0541560548546194</v>
      </c>
      <c r="J100" s="148">
        <v>3.8315879926135143</v>
      </c>
      <c r="K100" s="146">
        <v>2.058075626262168</v>
      </c>
      <c r="L100" s="119" t="s">
        <v>199</v>
      </c>
      <c r="M100" s="37">
        <f t="shared" si="17"/>
        <v>2.7229896457089979</v>
      </c>
      <c r="N100" s="38">
        <f t="shared" si="18"/>
        <v>2.4220919495725672</v>
      </c>
      <c r="O100" s="39">
        <f t="shared" si="19"/>
        <v>1.2750557180776307</v>
      </c>
      <c r="P100" s="39">
        <f t="shared" si="20"/>
        <v>4.4264847885099918</v>
      </c>
      <c r="Q100" s="38">
        <f t="shared" si="21"/>
        <v>1.0657345869509378</v>
      </c>
      <c r="R100" s="233">
        <f t="shared" si="22"/>
        <v>10</v>
      </c>
    </row>
    <row r="101" spans="1:18" x14ac:dyDescent="0.2">
      <c r="A101" s="119" t="s">
        <v>200</v>
      </c>
      <c r="B101" s="144">
        <v>17.0123</v>
      </c>
      <c r="C101" s="146">
        <v>10.109</v>
      </c>
      <c r="D101" s="144">
        <v>15.94</v>
      </c>
      <c r="E101" s="150">
        <v>12.789</v>
      </c>
      <c r="F101" s="150">
        <v>6.3834</v>
      </c>
      <c r="G101" s="150">
        <v>7.6849999999999996</v>
      </c>
      <c r="H101" s="150">
        <v>14.636764199655767</v>
      </c>
      <c r="I101" s="150">
        <v>8.6920871559632946</v>
      </c>
      <c r="J101" s="148">
        <v>4.6139691289966969</v>
      </c>
      <c r="K101" s="146">
        <v>16.180319573901464</v>
      </c>
      <c r="L101" s="119" t="s">
        <v>200</v>
      </c>
      <c r="M101" s="37">
        <f t="shared" si="17"/>
        <v>11.404184005851723</v>
      </c>
      <c r="N101" s="38">
        <f t="shared" si="18"/>
        <v>11.449</v>
      </c>
      <c r="O101" s="39">
        <f t="shared" si="19"/>
        <v>4.6139691289966969</v>
      </c>
      <c r="P101" s="39">
        <f t="shared" si="20"/>
        <v>17.0123</v>
      </c>
      <c r="Q101" s="38">
        <f t="shared" si="21"/>
        <v>4.4892952114119602</v>
      </c>
      <c r="R101" s="233">
        <f t="shared" si="22"/>
        <v>10</v>
      </c>
    </row>
    <row r="102" spans="1:18" x14ac:dyDescent="0.2">
      <c r="A102" s="119" t="s">
        <v>201</v>
      </c>
      <c r="B102" s="144">
        <v>253</v>
      </c>
      <c r="C102" s="146">
        <v>602</v>
      </c>
      <c r="D102" s="144">
        <v>446</v>
      </c>
      <c r="E102" s="150">
        <v>401</v>
      </c>
      <c r="F102" s="150">
        <v>763</v>
      </c>
      <c r="G102" s="150">
        <v>1536</v>
      </c>
      <c r="H102" s="150">
        <v>581</v>
      </c>
      <c r="I102" s="150">
        <v>437</v>
      </c>
      <c r="J102" s="148">
        <v>908</v>
      </c>
      <c r="K102" s="146">
        <v>751</v>
      </c>
      <c r="L102" s="119" t="s">
        <v>201</v>
      </c>
      <c r="M102" s="37">
        <f t="shared" si="17"/>
        <v>667.8</v>
      </c>
      <c r="N102" s="38">
        <f t="shared" si="18"/>
        <v>591.5</v>
      </c>
      <c r="O102" s="39">
        <f t="shared" si="19"/>
        <v>253</v>
      </c>
      <c r="P102" s="39">
        <f t="shared" si="20"/>
        <v>1536</v>
      </c>
      <c r="Q102" s="38">
        <f t="shared" si="21"/>
        <v>362.86232467241155</v>
      </c>
      <c r="R102" s="233">
        <f t="shared" si="22"/>
        <v>10</v>
      </c>
    </row>
    <row r="103" spans="1:18" x14ac:dyDescent="0.2">
      <c r="A103" s="119" t="s">
        <v>202</v>
      </c>
      <c r="B103" s="144">
        <v>50.6</v>
      </c>
      <c r="C103" s="146">
        <v>120.4</v>
      </c>
      <c r="D103" s="144">
        <v>89.2</v>
      </c>
      <c r="E103" s="150">
        <v>80.2</v>
      </c>
      <c r="F103" s="150">
        <v>152.6</v>
      </c>
      <c r="G103" s="150">
        <v>307.2</v>
      </c>
      <c r="H103" s="150">
        <v>116.2</v>
      </c>
      <c r="I103" s="150">
        <v>87.4</v>
      </c>
      <c r="J103" s="148">
        <v>181.6</v>
      </c>
      <c r="K103" s="146">
        <v>150.19999999999999</v>
      </c>
      <c r="L103" s="119" t="s">
        <v>202</v>
      </c>
      <c r="M103" s="37">
        <f t="shared" si="17"/>
        <v>133.56</v>
      </c>
      <c r="N103" s="38">
        <f t="shared" si="18"/>
        <v>118.30000000000001</v>
      </c>
      <c r="O103" s="39">
        <f t="shared" si="19"/>
        <v>50.6</v>
      </c>
      <c r="P103" s="39">
        <f t="shared" si="20"/>
        <v>307.2</v>
      </c>
      <c r="Q103" s="38">
        <f t="shared" si="21"/>
        <v>72.572464934482312</v>
      </c>
      <c r="R103" s="233">
        <f t="shared" si="22"/>
        <v>10</v>
      </c>
    </row>
    <row r="104" spans="1:18" x14ac:dyDescent="0.2">
      <c r="A104" s="119" t="s">
        <v>203</v>
      </c>
      <c r="B104" s="144">
        <v>5</v>
      </c>
      <c r="C104" s="146">
        <v>5</v>
      </c>
      <c r="D104" s="144">
        <v>5</v>
      </c>
      <c r="E104" s="150">
        <v>5</v>
      </c>
      <c r="F104" s="150">
        <v>5</v>
      </c>
      <c r="G104" s="150">
        <v>5</v>
      </c>
      <c r="H104" s="150">
        <v>5</v>
      </c>
      <c r="I104" s="150">
        <v>5</v>
      </c>
      <c r="J104" s="148">
        <v>5</v>
      </c>
      <c r="K104" s="146">
        <v>5</v>
      </c>
      <c r="L104" s="119" t="s">
        <v>203</v>
      </c>
      <c r="M104" s="37">
        <f t="shared" si="17"/>
        <v>5</v>
      </c>
      <c r="N104" s="38">
        <f t="shared" si="18"/>
        <v>5</v>
      </c>
      <c r="O104" s="39">
        <f t="shared" si="19"/>
        <v>5</v>
      </c>
      <c r="P104" s="39">
        <f t="shared" si="20"/>
        <v>5</v>
      </c>
      <c r="Q104" s="38">
        <f t="shared" si="21"/>
        <v>0</v>
      </c>
      <c r="R104" s="233">
        <f t="shared" si="22"/>
        <v>10</v>
      </c>
    </row>
    <row r="105" spans="1:18" s="411" customFormat="1" ht="13.5" thickBot="1" x14ac:dyDescent="0.25">
      <c r="A105" s="403" t="s">
        <v>204</v>
      </c>
      <c r="B105" s="404">
        <v>0.253</v>
      </c>
      <c r="C105" s="405">
        <v>0.24080000000000001</v>
      </c>
      <c r="D105" s="404">
        <v>0.1784</v>
      </c>
      <c r="E105" s="404">
        <v>0.16040000000000001</v>
      </c>
      <c r="F105" s="404">
        <v>0.30519999999999997</v>
      </c>
      <c r="G105" s="404">
        <v>0.61439999999999995</v>
      </c>
      <c r="H105" s="404">
        <v>0.23240000000000002</v>
      </c>
      <c r="I105" s="404">
        <v>0.17480000000000001</v>
      </c>
      <c r="J105" s="406">
        <v>0.36320000000000002</v>
      </c>
      <c r="K105" s="405">
        <v>0.3004</v>
      </c>
      <c r="L105" s="403" t="s">
        <v>204</v>
      </c>
      <c r="M105" s="407">
        <f t="shared" si="17"/>
        <v>0.28229999999999994</v>
      </c>
      <c r="N105" s="408">
        <f t="shared" si="18"/>
        <v>0.24690000000000001</v>
      </c>
      <c r="O105" s="409">
        <f t="shared" si="19"/>
        <v>0.16040000000000001</v>
      </c>
      <c r="P105" s="409">
        <f t="shared" si="20"/>
        <v>0.61439999999999995</v>
      </c>
      <c r="Q105" s="408">
        <f t="shared" si="21"/>
        <v>0.13332044104337498</v>
      </c>
      <c r="R105" s="410">
        <f t="shared" si="22"/>
        <v>10</v>
      </c>
    </row>
    <row r="106" spans="1:18" s="413" customFormat="1" ht="14.25" thickTop="1" thickBot="1" x14ac:dyDescent="0.25">
      <c r="A106" s="377" t="s">
        <v>298</v>
      </c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9" t="s">
        <v>298</v>
      </c>
      <c r="M106" s="378"/>
      <c r="N106" s="378"/>
      <c r="O106" s="378"/>
      <c r="P106" s="378"/>
      <c r="Q106" s="378"/>
      <c r="R106" s="412"/>
    </row>
    <row r="107" spans="1:18" ht="13.5" thickTop="1" x14ac:dyDescent="0.2"/>
  </sheetData>
  <phoneticPr fontId="17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"/>
  <sheetViews>
    <sheetView workbookViewId="0">
      <selection activeCell="AD1" sqref="AD1:AD11"/>
    </sheetView>
  </sheetViews>
  <sheetFormatPr baseColWidth="10" defaultColWidth="11.42578125" defaultRowHeight="12.75" x14ac:dyDescent="0.2"/>
  <cols>
    <col min="1" max="1" width="6.140625" style="286" bestFit="1" customWidth="1"/>
    <col min="2" max="3" width="6.85546875" style="286" bestFit="1" customWidth="1"/>
    <col min="4" max="5" width="4.42578125" style="286" bestFit="1" customWidth="1"/>
    <col min="6" max="7" width="4.85546875" style="286" bestFit="1" customWidth="1"/>
    <col min="8" max="9" width="10.85546875" style="286" bestFit="1" customWidth="1"/>
    <col min="10" max="11" width="12.7109375" style="286" bestFit="1" customWidth="1"/>
    <col min="12" max="13" width="7.140625" style="419" bestFit="1" customWidth="1"/>
    <col min="14" max="15" width="5.42578125" style="419" bestFit="1" customWidth="1"/>
    <col min="16" max="17" width="6.5703125" style="419" bestFit="1" customWidth="1"/>
    <col min="18" max="19" width="5.42578125" style="419" bestFit="1" customWidth="1"/>
    <col min="20" max="21" width="6.42578125" style="419" bestFit="1" customWidth="1"/>
    <col min="22" max="23" width="6.140625" style="419" bestFit="1" customWidth="1"/>
    <col min="24" max="25" width="6" style="419" bestFit="1" customWidth="1"/>
    <col min="26" max="27" width="3.42578125" style="419" bestFit="1" customWidth="1"/>
    <col min="28" max="29" width="12.28515625" style="419" bestFit="1" customWidth="1"/>
    <col min="30" max="30" width="6.85546875" style="286" bestFit="1" customWidth="1"/>
    <col min="31" max="31" width="4.5703125" style="286" bestFit="1" customWidth="1"/>
    <col min="32" max="32" width="5.7109375" style="286" bestFit="1" customWidth="1"/>
    <col min="33" max="33" width="5.5703125" style="286" bestFit="1" customWidth="1"/>
    <col min="34" max="34" width="10.85546875" style="286" bestFit="1" customWidth="1"/>
    <col min="35" max="35" width="10.7109375" style="286" bestFit="1" customWidth="1"/>
    <col min="36" max="36" width="7.28515625" style="286" bestFit="1" customWidth="1"/>
    <col min="37" max="37" width="7.140625" style="286" bestFit="1" customWidth="1"/>
    <col min="38" max="38" width="8.7109375" style="286" bestFit="1" customWidth="1"/>
    <col min="39" max="39" width="8.5703125" style="286" bestFit="1" customWidth="1"/>
    <col min="40" max="40" width="9.42578125" style="286" bestFit="1" customWidth="1"/>
    <col min="41" max="41" width="9.28515625" style="286" bestFit="1" customWidth="1"/>
    <col min="42" max="42" width="9.140625" style="286" bestFit="1" customWidth="1"/>
    <col min="43" max="43" width="9" style="286" bestFit="1" customWidth="1"/>
    <col min="44" max="44" width="7" style="286" bestFit="1" customWidth="1"/>
    <col min="45" max="45" width="8.28515625" style="286" bestFit="1" customWidth="1"/>
    <col min="46" max="47" width="6.42578125" style="286" bestFit="1" customWidth="1"/>
    <col min="48" max="48" width="5.5703125" style="286" bestFit="1" customWidth="1"/>
    <col min="49" max="49" width="12.7109375" style="286" bestFit="1" customWidth="1"/>
    <col min="50" max="50" width="12.85546875" style="286" bestFit="1" customWidth="1"/>
    <col min="51" max="51" width="7.85546875" style="286" bestFit="1" customWidth="1"/>
    <col min="52" max="52" width="7.42578125" style="286" bestFit="1" customWidth="1"/>
    <col min="53" max="53" width="9.7109375" style="286" bestFit="1" customWidth="1"/>
    <col min="54" max="54" width="6.5703125" style="286" bestFit="1" customWidth="1"/>
    <col min="55" max="55" width="6.85546875" style="286" bestFit="1" customWidth="1"/>
    <col min="56" max="56" width="6.28515625" style="286" bestFit="1" customWidth="1"/>
    <col min="57" max="58" width="5.5703125" style="286" bestFit="1" customWidth="1"/>
    <col min="59" max="59" width="7.7109375" style="286" bestFit="1" customWidth="1"/>
    <col min="60" max="60" width="8.28515625" style="286" bestFit="1" customWidth="1"/>
    <col min="61" max="61" width="5.85546875" style="286" bestFit="1" customWidth="1"/>
    <col min="62" max="63" width="5.7109375" style="286" bestFit="1" customWidth="1"/>
    <col min="64" max="66" width="7.5703125" style="286" bestFit="1" customWidth="1"/>
    <col min="67" max="67" width="8.140625" style="286" bestFit="1" customWidth="1"/>
    <col min="68" max="68" width="5.5703125" style="286" bestFit="1" customWidth="1"/>
    <col min="69" max="70" width="7.5703125" style="286" bestFit="1" customWidth="1"/>
    <col min="71" max="71" width="7.28515625" style="286" bestFit="1" customWidth="1"/>
    <col min="72" max="72" width="4.5703125" style="286" bestFit="1" customWidth="1"/>
    <col min="73" max="73" width="4.85546875" style="286" bestFit="1" customWidth="1"/>
    <col min="74" max="74" width="5.5703125" style="286" bestFit="1" customWidth="1"/>
    <col min="75" max="75" width="6.5703125" style="286" bestFit="1" customWidth="1"/>
    <col min="76" max="76" width="7.5703125" style="286" bestFit="1" customWidth="1"/>
    <col min="77" max="77" width="6.7109375" style="286" bestFit="1" customWidth="1"/>
    <col min="78" max="78" width="6.42578125" style="286" bestFit="1" customWidth="1"/>
    <col min="79" max="79" width="7.42578125" style="286" bestFit="1" customWidth="1"/>
    <col min="80" max="82" width="5.5703125" style="286" bestFit="1" customWidth="1"/>
    <col min="83" max="83" width="12.85546875" style="286" bestFit="1" customWidth="1"/>
    <col min="84" max="84" width="14.42578125" style="286" bestFit="1" customWidth="1"/>
    <col min="85" max="85" width="4.5703125" style="286" bestFit="1" customWidth="1"/>
    <col min="86" max="86" width="22.28515625" style="286" bestFit="1" customWidth="1"/>
    <col min="87" max="87" width="7.5703125" style="286" bestFit="1" customWidth="1"/>
    <col min="88" max="88" width="8.85546875" style="286" bestFit="1" customWidth="1"/>
    <col min="89" max="89" width="7.28515625" style="286" bestFit="1" customWidth="1"/>
    <col min="90" max="92" width="4.5703125" style="286" bestFit="1" customWidth="1"/>
    <col min="93" max="93" width="5.5703125" style="286" bestFit="1" customWidth="1"/>
    <col min="94" max="94" width="7.42578125" style="286" bestFit="1" customWidth="1"/>
    <col min="95" max="95" width="15.42578125" style="286" bestFit="1" customWidth="1"/>
    <col min="96" max="96" width="6.5703125" style="286" bestFit="1" customWidth="1"/>
    <col min="97" max="97" width="5.5703125" style="286" bestFit="1" customWidth="1"/>
    <col min="98" max="98" width="9.7109375" style="286" bestFit="1" customWidth="1"/>
    <col min="99" max="99" width="8.42578125" style="286" bestFit="1" customWidth="1"/>
    <col min="100" max="100" width="7.85546875" style="286" bestFit="1" customWidth="1"/>
    <col min="101" max="101" width="12" style="286" bestFit="1" customWidth="1"/>
    <col min="102" max="102" width="10.140625" style="286" bestFit="1" customWidth="1"/>
    <col min="103" max="103" width="11.140625" style="286" bestFit="1" customWidth="1"/>
    <col min="104" max="104" width="15.140625" style="286" bestFit="1" customWidth="1"/>
    <col min="105" max="105" width="7.42578125" style="286" bestFit="1" customWidth="1"/>
    <col min="106" max="106" width="9.5703125" style="286" bestFit="1" customWidth="1"/>
    <col min="107" max="109" width="10.28515625" style="286" bestFit="1" customWidth="1"/>
    <col min="110" max="110" width="14.7109375" style="286" bestFit="1" customWidth="1"/>
    <col min="111" max="111" width="10.28515625" style="286" bestFit="1" customWidth="1"/>
    <col min="112" max="112" width="9.140625" style="286" bestFit="1" customWidth="1"/>
    <col min="113" max="113" width="8.85546875" style="286" bestFit="1" customWidth="1"/>
    <col min="114" max="114" width="8.7109375" style="286" bestFit="1" customWidth="1"/>
    <col min="115" max="115" width="9.42578125" style="286" bestFit="1" customWidth="1"/>
    <col min="116" max="116" width="8.28515625" style="286" bestFit="1" customWidth="1"/>
    <col min="117" max="117" width="12.7109375" style="286" bestFit="1" customWidth="1"/>
    <col min="118" max="118" width="9.42578125" style="286" bestFit="1" customWidth="1"/>
    <col min="119" max="119" width="15" style="286" bestFit="1" customWidth="1"/>
    <col min="120" max="120" width="10.5703125" style="286" bestFit="1" customWidth="1"/>
    <col min="121" max="121" width="9.42578125" style="286" bestFit="1" customWidth="1"/>
    <col min="122" max="122" width="6.85546875" style="286" bestFit="1" customWidth="1"/>
    <col min="123" max="123" width="8.85546875" style="286" bestFit="1" customWidth="1"/>
    <col min="124" max="124" width="6.85546875" style="286" bestFit="1" customWidth="1"/>
    <col min="125" max="125" width="4.42578125" style="286" bestFit="1" customWidth="1"/>
    <col min="126" max="126" width="5.7109375" style="286" bestFit="1" customWidth="1"/>
    <col min="127" max="127" width="5.5703125" style="286" bestFit="1" customWidth="1"/>
    <col min="128" max="128" width="10.85546875" style="286" bestFit="1" customWidth="1"/>
    <col min="129" max="129" width="10.7109375" style="286" bestFit="1" customWidth="1"/>
    <col min="130" max="131" width="7.42578125" style="286" bestFit="1" customWidth="1"/>
    <col min="132" max="132" width="8.7109375" style="286" bestFit="1" customWidth="1"/>
    <col min="133" max="133" width="8.5703125" style="286" bestFit="1" customWidth="1"/>
    <col min="134" max="134" width="9.42578125" style="286" bestFit="1" customWidth="1"/>
    <col min="135" max="135" width="9.28515625" style="286" bestFit="1" customWidth="1"/>
    <col min="136" max="136" width="9.140625" style="286" bestFit="1" customWidth="1"/>
    <col min="137" max="137" width="9" style="286" bestFit="1" customWidth="1"/>
    <col min="138" max="138" width="7" style="286" bestFit="1" customWidth="1"/>
    <col min="139" max="139" width="8.28515625" style="286" bestFit="1" customWidth="1"/>
    <col min="140" max="141" width="6.42578125" style="286" bestFit="1" customWidth="1"/>
    <col min="142" max="142" width="5.42578125" style="286" bestFit="1" customWidth="1"/>
    <col min="143" max="143" width="12.7109375" style="286" bestFit="1" customWidth="1"/>
    <col min="144" max="144" width="12.85546875" style="286" bestFit="1" customWidth="1"/>
    <col min="145" max="145" width="7.85546875" style="286" bestFit="1" customWidth="1"/>
    <col min="146" max="146" width="7.42578125" style="286" bestFit="1" customWidth="1"/>
    <col min="147" max="147" width="9.7109375" style="286" bestFit="1" customWidth="1"/>
    <col min="148" max="148" width="6.42578125" style="286" bestFit="1" customWidth="1"/>
    <col min="149" max="149" width="6.85546875" style="286" bestFit="1" customWidth="1"/>
    <col min="150" max="150" width="6.28515625" style="286" bestFit="1" customWidth="1"/>
    <col min="151" max="151" width="6.42578125" style="286" bestFit="1" customWidth="1"/>
    <col min="152" max="152" width="5.42578125" style="286" bestFit="1" customWidth="1"/>
    <col min="153" max="153" width="7.7109375" style="286" bestFit="1" customWidth="1"/>
    <col min="154" max="154" width="8.28515625" style="286" bestFit="1" customWidth="1"/>
    <col min="155" max="155" width="5.85546875" style="286" bestFit="1" customWidth="1"/>
    <col min="156" max="157" width="5.7109375" style="286" bestFit="1" customWidth="1"/>
    <col min="158" max="160" width="7.42578125" style="286" bestFit="1" customWidth="1"/>
    <col min="161" max="161" width="8.140625" style="286" bestFit="1" customWidth="1"/>
    <col min="162" max="162" width="5.42578125" style="286" bestFit="1" customWidth="1"/>
    <col min="163" max="164" width="7.42578125" style="286" bestFit="1" customWidth="1"/>
    <col min="165" max="165" width="7.28515625" style="286" bestFit="1" customWidth="1"/>
    <col min="166" max="166" width="4.42578125" style="286" bestFit="1" customWidth="1"/>
    <col min="167" max="167" width="4.85546875" style="286" bestFit="1" customWidth="1"/>
    <col min="168" max="168" width="5.42578125" style="286" bestFit="1" customWidth="1"/>
    <col min="169" max="169" width="6.42578125" style="286" bestFit="1" customWidth="1"/>
    <col min="170" max="170" width="7.42578125" style="286" bestFit="1" customWidth="1"/>
    <col min="171" max="171" width="6.7109375" style="286" bestFit="1" customWidth="1"/>
    <col min="172" max="172" width="6.42578125" style="286" bestFit="1" customWidth="1"/>
    <col min="173" max="173" width="7.42578125" style="286" bestFit="1" customWidth="1"/>
    <col min="174" max="174" width="5.42578125" style="286" bestFit="1" customWidth="1"/>
    <col min="175" max="176" width="5.5703125" style="286" bestFit="1" customWidth="1"/>
    <col min="177" max="177" width="12.85546875" style="286" bestFit="1" customWidth="1"/>
    <col min="178" max="178" width="14.42578125" style="286" bestFit="1" customWidth="1"/>
    <col min="179" max="179" width="4.42578125" style="286" bestFit="1" customWidth="1"/>
    <col min="180" max="180" width="22.28515625" style="286" bestFit="1" customWidth="1"/>
    <col min="181" max="181" width="7.5703125" style="286" bestFit="1" customWidth="1"/>
    <col min="182" max="182" width="8.85546875" style="286" bestFit="1" customWidth="1"/>
    <col min="183" max="183" width="7" style="286" bestFit="1" customWidth="1"/>
    <col min="184" max="186" width="4.42578125" style="286" bestFit="1" customWidth="1"/>
    <col min="187" max="187" width="5.42578125" style="286" bestFit="1" customWidth="1"/>
    <col min="188" max="188" width="7.42578125" style="286" bestFit="1" customWidth="1"/>
    <col min="189" max="189" width="15.42578125" style="286" bestFit="1" customWidth="1"/>
    <col min="190" max="190" width="6.42578125" style="286" bestFit="1" customWidth="1"/>
    <col min="191" max="191" width="5.5703125" style="286" bestFit="1" customWidth="1"/>
    <col min="192" max="192" width="9.7109375" style="286" bestFit="1" customWidth="1"/>
    <col min="193" max="193" width="8.42578125" style="286" bestFit="1" customWidth="1"/>
    <col min="194" max="194" width="7.85546875" style="286" bestFit="1" customWidth="1"/>
    <col min="195" max="195" width="12" style="286" bestFit="1" customWidth="1"/>
    <col min="196" max="196" width="10.140625" style="286" bestFit="1" customWidth="1"/>
    <col min="197" max="197" width="11.140625" style="286" bestFit="1" customWidth="1"/>
    <col min="198" max="198" width="15.140625" style="286" bestFit="1" customWidth="1"/>
    <col min="199" max="199" width="7.42578125" style="286" bestFit="1" customWidth="1"/>
    <col min="200" max="200" width="9.5703125" style="286" bestFit="1" customWidth="1"/>
    <col min="201" max="16384" width="11.42578125" style="286"/>
  </cols>
  <sheetData>
    <row r="1" spans="1:29" x14ac:dyDescent="0.2">
      <c r="A1" s="420" t="s">
        <v>205</v>
      </c>
      <c r="B1" s="308" t="s">
        <v>131</v>
      </c>
      <c r="C1" s="308" t="s">
        <v>197</v>
      </c>
      <c r="D1" s="308" t="s">
        <v>123</v>
      </c>
      <c r="E1" s="308" t="s">
        <v>189</v>
      </c>
      <c r="F1" s="308" t="s">
        <v>329</v>
      </c>
      <c r="G1" s="308" t="s">
        <v>346</v>
      </c>
      <c r="H1" s="308" t="s">
        <v>332</v>
      </c>
      <c r="I1" s="308" t="s">
        <v>349</v>
      </c>
      <c r="J1" s="308" t="s">
        <v>333</v>
      </c>
      <c r="K1" s="308" t="s">
        <v>350</v>
      </c>
      <c r="L1" s="424" t="s">
        <v>121</v>
      </c>
      <c r="M1" s="424" t="s">
        <v>187</v>
      </c>
      <c r="N1" s="424" t="s">
        <v>129</v>
      </c>
      <c r="O1" s="424" t="s">
        <v>195</v>
      </c>
      <c r="P1" s="424" t="s">
        <v>132</v>
      </c>
      <c r="Q1" s="424" t="s">
        <v>198</v>
      </c>
      <c r="R1" s="424" t="s">
        <v>126</v>
      </c>
      <c r="S1" s="424" t="s">
        <v>192</v>
      </c>
      <c r="T1" s="424" t="s">
        <v>89</v>
      </c>
      <c r="U1" s="424" t="s">
        <v>32</v>
      </c>
      <c r="V1" s="424" t="s">
        <v>327</v>
      </c>
      <c r="W1" s="424" t="s">
        <v>344</v>
      </c>
      <c r="X1" s="424" t="s">
        <v>328</v>
      </c>
      <c r="Y1" s="424" t="s">
        <v>345</v>
      </c>
      <c r="Z1" s="424" t="s">
        <v>105</v>
      </c>
      <c r="AA1" s="424" t="s">
        <v>171</v>
      </c>
      <c r="AB1" s="424" t="s">
        <v>370</v>
      </c>
      <c r="AC1" s="424" t="s">
        <v>384</v>
      </c>
    </row>
    <row r="2" spans="1:29" x14ac:dyDescent="0.2">
      <c r="A2" s="421" t="s">
        <v>155</v>
      </c>
      <c r="B2" s="306">
        <v>53.337471069999999</v>
      </c>
      <c r="C2" s="306">
        <v>48.413464570000002</v>
      </c>
      <c r="D2" s="306">
        <v>2.1127024671000001</v>
      </c>
      <c r="E2" s="306">
        <v>2.6955126744000002</v>
      </c>
      <c r="F2" s="306">
        <v>0.47332741622281033</v>
      </c>
      <c r="G2" s="306">
        <v>0.37098694044263475</v>
      </c>
      <c r="H2" s="306">
        <v>1.1772218858089731</v>
      </c>
      <c r="I2" s="306">
        <v>1.2521753102001594</v>
      </c>
      <c r="J2" s="306">
        <v>0.91301283473830652</v>
      </c>
      <c r="K2" s="306">
        <v>0.91602661378887429</v>
      </c>
      <c r="L2" s="307">
        <v>39.422743799999999</v>
      </c>
      <c r="M2" s="307">
        <v>34.31064567</v>
      </c>
      <c r="N2" s="307">
        <v>6.9281542700000003</v>
      </c>
      <c r="O2" s="307">
        <v>5.4505211850000004</v>
      </c>
      <c r="P2" s="307">
        <v>17.344000000000001</v>
      </c>
      <c r="Q2" s="307">
        <v>16.984000000000002</v>
      </c>
      <c r="R2" s="307">
        <v>34.677605610346568</v>
      </c>
      <c r="S2" s="307">
        <v>35.684663104583919</v>
      </c>
      <c r="T2" s="307">
        <v>95.333333333333329</v>
      </c>
      <c r="U2" s="307">
        <v>88</v>
      </c>
      <c r="V2" s="307">
        <v>13</v>
      </c>
      <c r="W2" s="307">
        <v>15</v>
      </c>
      <c r="X2" s="307">
        <v>18</v>
      </c>
      <c r="Y2" s="307">
        <v>18.333333333333332</v>
      </c>
      <c r="Z2" s="307">
        <v>2.6366666666666667</v>
      </c>
      <c r="AA2" s="307">
        <v>2.0499999999999998</v>
      </c>
      <c r="AB2" s="307">
        <v>46</v>
      </c>
      <c r="AC2" s="307">
        <v>51.2</v>
      </c>
    </row>
    <row r="3" spans="1:29" x14ac:dyDescent="0.2">
      <c r="A3" s="421" t="s">
        <v>155</v>
      </c>
      <c r="B3" s="306">
        <v>70.586980339999997</v>
      </c>
      <c r="C3" s="306">
        <v>51.071065339999997</v>
      </c>
      <c r="D3" s="306">
        <v>0.75061507289999996</v>
      </c>
      <c r="E3" s="306">
        <v>2.5028741423</v>
      </c>
      <c r="F3" s="306">
        <v>1.3322407664110738</v>
      </c>
      <c r="G3" s="306">
        <v>0.39954066530930576</v>
      </c>
      <c r="H3" s="306">
        <v>1.3873521322960942</v>
      </c>
      <c r="I3" s="306">
        <v>1.3499698720552074</v>
      </c>
      <c r="J3" s="306">
        <v>1.6594107010153967</v>
      </c>
      <c r="K3" s="306">
        <v>1.7215767499214758</v>
      </c>
      <c r="L3" s="307">
        <v>36.364102209944775</v>
      </c>
      <c r="M3" s="307">
        <v>23.76255682</v>
      </c>
      <c r="N3" s="307">
        <v>20.137165599999999</v>
      </c>
      <c r="O3" s="307">
        <v>18.992329550000001</v>
      </c>
      <c r="P3" s="307">
        <v>10.244</v>
      </c>
      <c r="Q3" s="307">
        <v>10.162000000000001</v>
      </c>
      <c r="R3" s="307">
        <v>25.614039611167527</v>
      </c>
      <c r="S3" s="307">
        <v>41.576957580604912</v>
      </c>
      <c r="T3" s="307">
        <v>91.666666666666671</v>
      </c>
      <c r="U3" s="307">
        <v>80.666666666666671</v>
      </c>
      <c r="V3" s="307">
        <v>13.333333333333334</v>
      </c>
      <c r="W3" s="307">
        <v>10.333333333333334</v>
      </c>
      <c r="X3" s="307">
        <v>11.666666666666666</v>
      </c>
      <c r="Y3" s="307">
        <v>7.333333333333333</v>
      </c>
      <c r="Z3" s="307">
        <v>1.6133333333333333</v>
      </c>
      <c r="AA3" s="307">
        <v>2.043333333333333</v>
      </c>
      <c r="AB3" s="307">
        <v>39.6</v>
      </c>
      <c r="AC3" s="307">
        <v>47</v>
      </c>
    </row>
    <row r="4" spans="1:29" x14ac:dyDescent="0.2">
      <c r="A4" s="421" t="s">
        <v>155</v>
      </c>
      <c r="B4" s="306">
        <v>56.66149351</v>
      </c>
      <c r="C4" s="306">
        <v>51.136572579999999</v>
      </c>
      <c r="D4" s="306">
        <v>0.55510817450000005</v>
      </c>
      <c r="E4" s="306">
        <v>1.2482917289</v>
      </c>
      <c r="F4" s="306">
        <v>1.8014506828344319</v>
      </c>
      <c r="G4" s="306">
        <v>0.80109478966203218</v>
      </c>
      <c r="H4" s="306">
        <v>3.8625238807671662</v>
      </c>
      <c r="I4" s="306"/>
      <c r="J4" s="306">
        <v>3.8429215555022394</v>
      </c>
      <c r="K4" s="306">
        <v>1.8457100786238829</v>
      </c>
      <c r="L4" s="307">
        <v>12.64493506</v>
      </c>
      <c r="M4" s="307">
        <v>18.979455649999998</v>
      </c>
      <c r="N4" s="307">
        <v>7.8201298699999997</v>
      </c>
      <c r="O4" s="307"/>
      <c r="P4" s="307">
        <v>8.0679999999999996</v>
      </c>
      <c r="Q4" s="307">
        <v>16.106000000000002</v>
      </c>
      <c r="R4" s="307">
        <v>33.882266596129895</v>
      </c>
      <c r="S4" s="307">
        <v>35.932229554164756</v>
      </c>
      <c r="T4" s="307">
        <v>92.666666666666671</v>
      </c>
      <c r="U4" s="307">
        <v>99.666666666666671</v>
      </c>
      <c r="V4" s="307">
        <v>19</v>
      </c>
      <c r="W4" s="307">
        <v>14.333333333333334</v>
      </c>
      <c r="X4" s="307">
        <v>12.5</v>
      </c>
      <c r="Y4" s="307">
        <v>14</v>
      </c>
      <c r="Z4" s="307">
        <v>2.4633333333333334</v>
      </c>
      <c r="AA4" s="307">
        <v>2.8233333333333337</v>
      </c>
      <c r="AB4" s="307">
        <v>62.6</v>
      </c>
      <c r="AC4" s="307">
        <v>73</v>
      </c>
    </row>
    <row r="5" spans="1:29" x14ac:dyDescent="0.2">
      <c r="A5" s="421" t="s">
        <v>155</v>
      </c>
      <c r="B5" s="306">
        <v>64.835212530000007</v>
      </c>
      <c r="C5" s="306">
        <v>52.81635739</v>
      </c>
      <c r="D5" s="306">
        <v>4.8194597510000001</v>
      </c>
      <c r="E5" s="306">
        <v>4.4057291774999996</v>
      </c>
      <c r="F5" s="306">
        <v>0.20749213639402381</v>
      </c>
      <c r="G5" s="306">
        <v>0.22697718350619162</v>
      </c>
      <c r="H5" s="306">
        <v>0.88334299377547965</v>
      </c>
      <c r="I5" s="306">
        <v>0.83839346615181565</v>
      </c>
      <c r="J5" s="306">
        <v>0.89443015558271877</v>
      </c>
      <c r="K5" s="306">
        <v>0.80673014582911351</v>
      </c>
      <c r="L5" s="307">
        <v>58.798568230000001</v>
      </c>
      <c r="M5" s="307">
        <v>49.764295529999998</v>
      </c>
      <c r="N5" s="307">
        <v>12.89590924</v>
      </c>
      <c r="O5" s="307">
        <v>11.094297170000001</v>
      </c>
      <c r="P5" s="307">
        <v>12.244</v>
      </c>
      <c r="Q5" s="307">
        <v>12.67</v>
      </c>
      <c r="R5" s="307">
        <v>52.634971988938183</v>
      </c>
      <c r="S5" s="307">
        <v>41.520997748845403</v>
      </c>
      <c r="T5" s="307">
        <v>114.33333333333333</v>
      </c>
      <c r="U5" s="307">
        <v>95</v>
      </c>
      <c r="V5" s="307">
        <v>11</v>
      </c>
      <c r="W5" s="307">
        <v>14</v>
      </c>
      <c r="X5" s="307">
        <v>10.333333333333334</v>
      </c>
      <c r="Y5" s="307">
        <v>5</v>
      </c>
      <c r="Z5" s="307">
        <v>5.7233333333333336</v>
      </c>
      <c r="AA5" s="307">
        <v>5.79</v>
      </c>
      <c r="AB5" s="307">
        <v>64.8</v>
      </c>
      <c r="AC5" s="307">
        <v>72.099999999999994</v>
      </c>
    </row>
    <row r="6" spans="1:29" x14ac:dyDescent="0.2">
      <c r="A6" s="421" t="s">
        <v>155</v>
      </c>
      <c r="B6" s="306">
        <v>61.360361990000001</v>
      </c>
      <c r="C6" s="306">
        <v>46.035940250000003</v>
      </c>
      <c r="D6" s="306">
        <v>2.5426270713000001</v>
      </c>
      <c r="E6" s="306">
        <v>3.0559346915000001</v>
      </c>
      <c r="F6" s="306">
        <v>0.39329401125612878</v>
      </c>
      <c r="G6" s="306">
        <v>0.32723212403114277</v>
      </c>
      <c r="H6" s="306">
        <v>0.78204436476030648</v>
      </c>
      <c r="I6" s="306">
        <v>0.8083314855816357</v>
      </c>
      <c r="J6" s="306">
        <v>0.78578746402007138</v>
      </c>
      <c r="K6" s="306">
        <v>0.73354438737899919</v>
      </c>
      <c r="L6" s="307">
        <v>67.654886880000006</v>
      </c>
      <c r="M6" s="307">
        <v>46.126643229999999</v>
      </c>
      <c r="N6" s="307">
        <v>8.4512389569999993</v>
      </c>
      <c r="O6" s="307">
        <v>8.7503222029999996</v>
      </c>
      <c r="P6" s="307">
        <v>8.1980000000000004</v>
      </c>
      <c r="Q6" s="307">
        <v>12.2</v>
      </c>
      <c r="R6" s="307">
        <v>34.752100149245351</v>
      </c>
      <c r="S6" s="307">
        <v>30.941820806087733</v>
      </c>
      <c r="T6" s="307">
        <v>89</v>
      </c>
      <c r="U6" s="307">
        <v>89</v>
      </c>
      <c r="V6" s="307">
        <v>5.5</v>
      </c>
      <c r="W6" s="307">
        <v>10.666666666666666</v>
      </c>
      <c r="X6" s="307">
        <v>8.3333333333333339</v>
      </c>
      <c r="Y6" s="307">
        <v>16</v>
      </c>
      <c r="Z6" s="307">
        <v>3.91</v>
      </c>
      <c r="AA6" s="307">
        <v>3.7233333333333332</v>
      </c>
      <c r="AB6" s="307">
        <v>74.5</v>
      </c>
      <c r="AC6" s="307">
        <v>80.3</v>
      </c>
    </row>
    <row r="7" spans="1:29" x14ac:dyDescent="0.2">
      <c r="A7" s="421" t="s">
        <v>155</v>
      </c>
      <c r="B7" s="306">
        <v>55.556163099999999</v>
      </c>
      <c r="C7" s="306">
        <v>49.582067250000001</v>
      </c>
      <c r="D7" s="306">
        <v>0.92569512399999998</v>
      </c>
      <c r="E7" s="306">
        <v>1.3000196311000001</v>
      </c>
      <c r="F7" s="306">
        <v>1.0802692744873958</v>
      </c>
      <c r="G7" s="306">
        <v>0.76921915337067559</v>
      </c>
      <c r="H7" s="306">
        <v>2.6122927649021652</v>
      </c>
      <c r="I7" s="306">
        <v>1.9106622706684038</v>
      </c>
      <c r="J7" s="306">
        <v>2.4283887452950146</v>
      </c>
      <c r="K7" s="306">
        <v>1.8297465522110612</v>
      </c>
      <c r="L7" s="307">
        <v>19.282647059999999</v>
      </c>
      <c r="M7" s="307">
        <v>22.020572850000001</v>
      </c>
      <c r="N7" s="307">
        <v>5.1842436970000003</v>
      </c>
      <c r="O7" s="307">
        <v>7.5081895269999999</v>
      </c>
      <c r="P7" s="307">
        <v>8.7304000000000013</v>
      </c>
      <c r="Q7" s="307">
        <v>9.2899999999999991</v>
      </c>
      <c r="R7" s="307">
        <v>34.725711954598133</v>
      </c>
      <c r="S7" s="307">
        <v>32.643420843877742</v>
      </c>
      <c r="T7" s="307">
        <v>101.66666666666667</v>
      </c>
      <c r="U7" s="307">
        <v>88</v>
      </c>
      <c r="V7" s="307">
        <v>18</v>
      </c>
      <c r="W7" s="307">
        <v>16</v>
      </c>
      <c r="X7" s="307">
        <v>14</v>
      </c>
      <c r="Y7" s="307">
        <v>19.333333333333332</v>
      </c>
      <c r="Z7" s="307">
        <v>3.76</v>
      </c>
      <c r="AA7" s="307">
        <v>2.8266666666666667</v>
      </c>
      <c r="AB7" s="307">
        <v>29.7</v>
      </c>
      <c r="AC7" s="307">
        <v>33.1</v>
      </c>
    </row>
    <row r="8" spans="1:29" x14ac:dyDescent="0.2">
      <c r="A8" s="421" t="s">
        <v>155</v>
      </c>
      <c r="B8" s="306">
        <v>79.499555921052703</v>
      </c>
      <c r="C8" s="306">
        <v>56.65</v>
      </c>
      <c r="D8" s="306">
        <v>0.87948134629999997</v>
      </c>
      <c r="E8" s="306">
        <v>1.6797214982999999</v>
      </c>
      <c r="F8" s="306">
        <v>1.1370337804286867</v>
      </c>
      <c r="G8" s="306">
        <v>0.59533678708766458</v>
      </c>
      <c r="H8" s="306">
        <v>1.7962076413210031</v>
      </c>
      <c r="I8" s="306">
        <v>1.0472909237835732</v>
      </c>
      <c r="J8" s="306">
        <v>1.6539366894221308</v>
      </c>
      <c r="K8" s="306">
        <v>0.91950914891507696</v>
      </c>
      <c r="L8" s="307">
        <v>38.471578947368442</v>
      </c>
      <c r="M8" s="307">
        <v>42.33780604133549</v>
      </c>
      <c r="N8" s="307">
        <v>10.396611842105271</v>
      </c>
      <c r="O8" s="307">
        <v>12.31</v>
      </c>
      <c r="P8" s="307">
        <v>15.87</v>
      </c>
      <c r="Q8" s="307">
        <v>17.72</v>
      </c>
      <c r="R8" s="307">
        <v>35.756071068474007</v>
      </c>
      <c r="S8" s="307">
        <v>31.441710013505759</v>
      </c>
      <c r="T8" s="307">
        <v>87.333333333333329</v>
      </c>
      <c r="U8" s="307">
        <v>89.333333333333329</v>
      </c>
      <c r="V8" s="307">
        <v>7.333333333333333</v>
      </c>
      <c r="W8" s="307">
        <v>15</v>
      </c>
      <c r="X8" s="307">
        <v>5.666666666666667</v>
      </c>
      <c r="Y8" s="307">
        <v>9</v>
      </c>
      <c r="Z8" s="307">
        <v>2.1033333333333335</v>
      </c>
      <c r="AA8" s="307">
        <v>2.3633333333333333</v>
      </c>
      <c r="AB8" s="307">
        <v>44.8</v>
      </c>
      <c r="AC8" s="307">
        <v>56.7</v>
      </c>
    </row>
    <row r="9" spans="1:29" x14ac:dyDescent="0.2">
      <c r="A9" s="421" t="s">
        <v>155</v>
      </c>
      <c r="B9" s="306">
        <v>63.504485596707838</v>
      </c>
      <c r="C9" s="306">
        <v>44.800674904942952</v>
      </c>
      <c r="D9" s="306">
        <v>0.96271736009999997</v>
      </c>
      <c r="E9" s="306">
        <v>1.1204259725000001</v>
      </c>
      <c r="F9" s="306">
        <v>1.0387264647394823</v>
      </c>
      <c r="G9" s="306">
        <v>0.89251768929339048</v>
      </c>
      <c r="H9" s="306">
        <v>2.400932040620908</v>
      </c>
      <c r="I9" s="306">
        <v>1.7554356729472489</v>
      </c>
      <c r="J9" s="306">
        <v>2.3882728967133557</v>
      </c>
      <c r="K9" s="306">
        <v>1.8228067572457156</v>
      </c>
      <c r="L9" s="307">
        <v>22.3</v>
      </c>
      <c r="M9" s="307">
        <v>19.860950570342222</v>
      </c>
      <c r="N9" s="307">
        <v>9.9637010908615888</v>
      </c>
      <c r="O9" s="307">
        <v>9.936053775122204</v>
      </c>
      <c r="P9" s="307">
        <v>10.246</v>
      </c>
      <c r="Q9" s="307">
        <v>8.5980000000000008</v>
      </c>
      <c r="R9" s="307">
        <v>40.324186014748484</v>
      </c>
      <c r="S9" s="307">
        <v>27.074425196261682</v>
      </c>
      <c r="T9" s="307">
        <v>77</v>
      </c>
      <c r="U9" s="307">
        <v>74</v>
      </c>
      <c r="V9" s="307">
        <v>12.333333333333334</v>
      </c>
      <c r="W9" s="307">
        <v>7.5</v>
      </c>
      <c r="X9" s="307">
        <v>7.666666666666667</v>
      </c>
      <c r="Y9" s="307">
        <v>8</v>
      </c>
      <c r="Z9" s="307">
        <v>1.9566666666666663</v>
      </c>
      <c r="AA9" s="307">
        <v>1.925</v>
      </c>
      <c r="AB9" s="307">
        <v>43.8</v>
      </c>
      <c r="AC9" s="307">
        <v>54.8</v>
      </c>
    </row>
    <row r="10" spans="1:29" x14ac:dyDescent="0.2">
      <c r="A10" s="421" t="s">
        <v>155</v>
      </c>
      <c r="B10" s="306">
        <v>71.950998415214002</v>
      </c>
      <c r="C10" s="306">
        <v>54.866429942418492</v>
      </c>
      <c r="D10" s="306">
        <v>0.4957953926</v>
      </c>
      <c r="E10" s="306">
        <v>0.55727291079999997</v>
      </c>
      <c r="F10" s="306">
        <v>2.0169610587865718</v>
      </c>
      <c r="G10" s="306">
        <v>1.7944529163716889</v>
      </c>
      <c r="H10" s="306">
        <v>8.8288529831772706</v>
      </c>
      <c r="I10" s="306">
        <v>3.3527128847012473</v>
      </c>
      <c r="J10" s="306">
        <v>5.3834404324888707</v>
      </c>
      <c r="K10" s="306">
        <v>3.1283155512447482</v>
      </c>
      <c r="L10" s="307">
        <v>6.5577020602218727</v>
      </c>
      <c r="M10" s="307">
        <v>13.357485604606538</v>
      </c>
      <c r="N10" s="307">
        <v>14.054011018036382</v>
      </c>
      <c r="O10" s="307">
        <v>10.082615848642726</v>
      </c>
      <c r="P10" s="307">
        <v>36.648000000000003</v>
      </c>
      <c r="Q10" s="307">
        <v>13.08</v>
      </c>
      <c r="R10" s="307">
        <v>58.724368719355461</v>
      </c>
      <c r="S10" s="307">
        <v>30.897050945258329</v>
      </c>
      <c r="T10" s="307">
        <v>91.5</v>
      </c>
      <c r="U10" s="307">
        <v>80</v>
      </c>
      <c r="V10" s="307">
        <v>9.5</v>
      </c>
      <c r="W10" s="307">
        <v>12.333333333333334</v>
      </c>
      <c r="X10" s="307">
        <v>9.5</v>
      </c>
      <c r="Y10" s="307">
        <v>9.3333333333333339</v>
      </c>
      <c r="Z10" s="307">
        <v>2.8250000000000002</v>
      </c>
      <c r="AA10" s="307">
        <v>2.2566666666666664</v>
      </c>
      <c r="AB10" s="307">
        <v>72.599999999999994</v>
      </c>
      <c r="AC10" s="307">
        <v>71.599999999999994</v>
      </c>
    </row>
    <row r="11" spans="1:29" x14ac:dyDescent="0.2">
      <c r="A11" s="421" t="s">
        <v>155</v>
      </c>
      <c r="B11" s="306">
        <v>58.401578947368456</v>
      </c>
      <c r="C11" s="306">
        <v>46.417373029772335</v>
      </c>
      <c r="D11" s="306">
        <v>2.1015149001000002</v>
      </c>
      <c r="E11" s="306">
        <v>2.3759065221000002</v>
      </c>
      <c r="F11" s="306">
        <v>0.47584720905496086</v>
      </c>
      <c r="G11" s="306">
        <v>0.42089197983939486</v>
      </c>
      <c r="H11" s="306">
        <v>2.2507905354013209</v>
      </c>
      <c r="I11" s="306">
        <v>3.2248227658185527</v>
      </c>
      <c r="J11" s="306">
        <v>1.6981005169748975</v>
      </c>
      <c r="K11" s="306">
        <v>2.2691543970274748</v>
      </c>
      <c r="L11" s="307">
        <v>19.750526315789493</v>
      </c>
      <c r="M11" s="307">
        <v>10.7039754816112</v>
      </c>
      <c r="N11" s="307">
        <v>13.947281246594741</v>
      </c>
      <c r="O11" s="307">
        <v>11.898949211908928</v>
      </c>
      <c r="P11" s="307">
        <v>24.863200000000003</v>
      </c>
      <c r="Q11" s="307">
        <v>22.128399999999996</v>
      </c>
      <c r="R11" s="307">
        <v>49.003346122551719</v>
      </c>
      <c r="S11" s="307">
        <v>41.912155597133705</v>
      </c>
      <c r="T11" s="307">
        <v>92.666666666666671</v>
      </c>
      <c r="U11" s="307">
        <v>88.666666666666671</v>
      </c>
      <c r="V11" s="307">
        <v>5</v>
      </c>
      <c r="W11" s="307">
        <v>13</v>
      </c>
      <c r="X11" s="307">
        <v>3.3333333333333335</v>
      </c>
      <c r="Y11" s="307">
        <v>6.333333333333333</v>
      </c>
      <c r="Z11" s="307">
        <v>3.6166666666666671</v>
      </c>
      <c r="AA11" s="307">
        <v>3.0766666666666667</v>
      </c>
      <c r="AB11" s="307">
        <v>45.2</v>
      </c>
      <c r="AC11" s="307">
        <v>37.6</v>
      </c>
    </row>
    <row r="12" spans="1:29" x14ac:dyDescent="0.2">
      <c r="A12" s="422" t="s">
        <v>156</v>
      </c>
      <c r="B12" s="421">
        <v>60.744799999999998</v>
      </c>
      <c r="C12" s="421">
        <v>62.652999999999999</v>
      </c>
      <c r="D12" s="421">
        <v>2.7095899999999999</v>
      </c>
      <c r="E12" s="421">
        <v>2.1015600000000001</v>
      </c>
      <c r="F12" s="421">
        <v>0.36905952561088579</v>
      </c>
      <c r="G12" s="421">
        <v>0.47583699727821238</v>
      </c>
      <c r="H12" s="421">
        <v>1.3341800352713711</v>
      </c>
      <c r="I12" s="421">
        <v>0.93939091922410778</v>
      </c>
      <c r="J12" s="421">
        <v>0.8135844408219628</v>
      </c>
      <c r="K12" s="421">
        <v>0.61198503012231509</v>
      </c>
      <c r="L12" s="423">
        <v>33.64223629</v>
      </c>
      <c r="M12" s="423">
        <v>53.261106719367568</v>
      </c>
      <c r="N12" s="423">
        <v>15.86</v>
      </c>
      <c r="O12" s="423">
        <v>12.62</v>
      </c>
      <c r="P12" s="423">
        <v>33.374000000000002</v>
      </c>
      <c r="Q12" s="423">
        <v>30.058</v>
      </c>
      <c r="R12" s="423">
        <v>48.3287139382711</v>
      </c>
      <c r="S12" s="423">
        <v>38.325624773977424</v>
      </c>
      <c r="T12" s="423">
        <v>93</v>
      </c>
      <c r="U12" s="423">
        <v>88</v>
      </c>
      <c r="V12" s="423"/>
      <c r="W12" s="423"/>
      <c r="X12" s="423"/>
      <c r="Y12" s="423"/>
      <c r="Z12" s="423"/>
      <c r="AA12" s="423"/>
      <c r="AB12" s="423">
        <v>82.9</v>
      </c>
      <c r="AC12" s="423">
        <v>74.900000000000006</v>
      </c>
    </row>
    <row r="13" spans="1:29" x14ac:dyDescent="0.2">
      <c r="A13" s="422" t="s">
        <v>156</v>
      </c>
      <c r="B13" s="421">
        <v>44.68</v>
      </c>
      <c r="C13" s="421">
        <v>43.421999999999997</v>
      </c>
      <c r="D13" s="421">
        <v>0.73865999999999998</v>
      </c>
      <c r="E13" s="421">
        <v>1.07</v>
      </c>
      <c r="F13" s="421">
        <v>1.3538028321555249</v>
      </c>
      <c r="G13" s="421">
        <v>0.93457943925233644</v>
      </c>
      <c r="H13" s="421">
        <v>1.9603412056782739</v>
      </c>
      <c r="I13" s="421">
        <v>1.850426309378806</v>
      </c>
      <c r="J13" s="421">
        <v>2.0346298300337389</v>
      </c>
      <c r="K13" s="421">
        <v>1.9203410475030447</v>
      </c>
      <c r="L13" s="423">
        <v>15.709</v>
      </c>
      <c r="M13" s="423">
        <v>16.420000000000002</v>
      </c>
      <c r="N13" s="423">
        <v>13.885</v>
      </c>
      <c r="O13" s="423">
        <v>13.038</v>
      </c>
      <c r="P13" s="423">
        <v>12.718</v>
      </c>
      <c r="Q13" s="423">
        <v>11.89</v>
      </c>
      <c r="R13" s="423">
        <v>23.413072320147293</v>
      </c>
      <c r="S13" s="423">
        <v>28.118691588785044</v>
      </c>
      <c r="T13" s="423">
        <v>82</v>
      </c>
      <c r="U13" s="423">
        <v>82</v>
      </c>
      <c r="V13" s="423"/>
      <c r="W13" s="423"/>
      <c r="X13" s="423"/>
      <c r="Y13" s="423"/>
      <c r="Z13" s="423"/>
      <c r="AA13" s="423"/>
      <c r="AB13" s="423">
        <v>48.9</v>
      </c>
      <c r="AC13" s="423">
        <v>42.9</v>
      </c>
    </row>
    <row r="14" spans="1:29" x14ac:dyDescent="0.2">
      <c r="A14" s="422" t="s">
        <v>156</v>
      </c>
      <c r="B14" s="421">
        <v>60.76</v>
      </c>
      <c r="C14" s="421">
        <v>66.55</v>
      </c>
      <c r="D14" s="421">
        <v>2.37351</v>
      </c>
      <c r="E14" s="421">
        <v>1.33</v>
      </c>
      <c r="F14" s="421">
        <v>0.42131695253021895</v>
      </c>
      <c r="G14" s="421">
        <v>0.75187969924812026</v>
      </c>
      <c r="H14" s="421">
        <v>1.2091981366622178</v>
      </c>
      <c r="I14" s="421">
        <v>1.6465709350409172</v>
      </c>
      <c r="J14" s="421">
        <v>0.99876998769987713</v>
      </c>
      <c r="K14" s="421">
        <v>1.4266417741175663</v>
      </c>
      <c r="L14" s="423">
        <v>38.210999999999999</v>
      </c>
      <c r="M14" s="423">
        <v>29.850520833333302</v>
      </c>
      <c r="N14" s="423">
        <v>14.55533</v>
      </c>
      <c r="O14" s="423">
        <v>17.399000000000001</v>
      </c>
      <c r="P14" s="423">
        <v>22.596</v>
      </c>
      <c r="Q14" s="423">
        <v>23.963999999999999</v>
      </c>
      <c r="R14" s="423">
        <v>44.662124869918394</v>
      </c>
      <c r="S14" s="423">
        <v>43.902255639097746</v>
      </c>
      <c r="T14" s="423">
        <v>103</v>
      </c>
      <c r="U14" s="423">
        <v>106</v>
      </c>
      <c r="V14" s="423">
        <v>9</v>
      </c>
      <c r="W14" s="423">
        <v>18.333333333333332</v>
      </c>
      <c r="X14" s="423">
        <v>7.666666666666667</v>
      </c>
      <c r="Y14" s="423">
        <v>9</v>
      </c>
      <c r="Z14" s="423">
        <v>3.6333333333333333</v>
      </c>
      <c r="AA14" s="423">
        <v>2.9433333333333334</v>
      </c>
      <c r="AB14" s="423">
        <v>42.1</v>
      </c>
      <c r="AC14" s="423">
        <v>39.299999999999997</v>
      </c>
    </row>
    <row r="15" spans="1:29" x14ac:dyDescent="0.2">
      <c r="A15" s="422" t="s">
        <v>156</v>
      </c>
      <c r="B15" s="421">
        <v>54.024999999999999</v>
      </c>
      <c r="C15" s="421">
        <v>57.966999999999999</v>
      </c>
      <c r="D15" s="421">
        <v>1.6453</v>
      </c>
      <c r="E15" s="421">
        <v>2.0977199999999998</v>
      </c>
      <c r="F15" s="421">
        <v>0.60779189205616002</v>
      </c>
      <c r="G15" s="421">
        <v>0.47670804492496621</v>
      </c>
      <c r="H15" s="421">
        <v>2.7788145010798231</v>
      </c>
      <c r="I15" s="421">
        <v>1.4093167051839832</v>
      </c>
      <c r="J15" s="421">
        <v>1.6917227545621649</v>
      </c>
      <c r="K15" s="421">
        <v>1.0974326773193217</v>
      </c>
      <c r="L15" s="423">
        <v>14.3079</v>
      </c>
      <c r="M15" s="423">
        <v>31.771424999999972</v>
      </c>
      <c r="N15" s="423">
        <v>14.266</v>
      </c>
      <c r="O15" s="423">
        <v>13.191000000000001</v>
      </c>
      <c r="P15" s="423">
        <v>29.82</v>
      </c>
      <c r="Q15" s="423">
        <v>23.1</v>
      </c>
      <c r="R15" s="423">
        <v>45.329058530359205</v>
      </c>
      <c r="S15" s="423">
        <v>43.475773697156917</v>
      </c>
      <c r="T15" s="423">
        <v>108</v>
      </c>
      <c r="U15" s="423">
        <v>103</v>
      </c>
      <c r="V15" s="423">
        <v>11.333333333333334</v>
      </c>
      <c r="W15" s="423">
        <v>5.333333333333333</v>
      </c>
      <c r="X15" s="423">
        <v>12.333333333333334</v>
      </c>
      <c r="Y15" s="423">
        <v>3</v>
      </c>
      <c r="Z15" s="423">
        <v>2.8033333333333332</v>
      </c>
      <c r="AA15" s="423">
        <v>3.1533333333333329</v>
      </c>
      <c r="AB15" s="423">
        <v>41.9</v>
      </c>
      <c r="AC15" s="423">
        <v>44</v>
      </c>
    </row>
    <row r="16" spans="1:29" x14ac:dyDescent="0.2">
      <c r="A16" s="422" t="s">
        <v>156</v>
      </c>
      <c r="B16" s="421">
        <v>51.957999999999998</v>
      </c>
      <c r="C16" s="421">
        <v>57.027999999999999</v>
      </c>
      <c r="D16" s="421">
        <v>1.4589799999999999</v>
      </c>
      <c r="E16" s="421">
        <v>1.42919</v>
      </c>
      <c r="F16" s="421">
        <v>0.6854103551796461</v>
      </c>
      <c r="G16" s="421">
        <v>0.69969703118549675</v>
      </c>
      <c r="H16" s="421">
        <v>1.72615906990362</v>
      </c>
      <c r="I16" s="421">
        <v>2.3819888279402144</v>
      </c>
      <c r="J16" s="421">
        <v>1.5276715034533379</v>
      </c>
      <c r="K16" s="421">
        <v>2.15278546625736</v>
      </c>
      <c r="L16" s="423">
        <v>24.606075268817218</v>
      </c>
      <c r="M16" s="423">
        <v>19.870999999999999</v>
      </c>
      <c r="N16" s="423">
        <v>9.484</v>
      </c>
      <c r="O16" s="423">
        <v>9.6954999999999991</v>
      </c>
      <c r="P16" s="423">
        <v>14.368</v>
      </c>
      <c r="Q16" s="423">
        <v>14.25</v>
      </c>
      <c r="R16" s="423">
        <v>35.3880108020672</v>
      </c>
      <c r="S16" s="423">
        <v>43.124427123055717</v>
      </c>
      <c r="T16" s="423">
        <v>84</v>
      </c>
      <c r="U16" s="423">
        <v>85</v>
      </c>
      <c r="V16" s="423">
        <v>16.666666666666668</v>
      </c>
      <c r="W16" s="423">
        <v>13.666666666666666</v>
      </c>
      <c r="X16" s="423">
        <v>14.333333333333334</v>
      </c>
      <c r="Y16" s="423">
        <v>21.333333333333332</v>
      </c>
      <c r="Z16" s="423">
        <v>2.9866666666666664</v>
      </c>
      <c r="AA16" s="423">
        <v>2.7466666666666666</v>
      </c>
      <c r="AB16" s="423">
        <v>52.3</v>
      </c>
      <c r="AC16" s="423">
        <v>46.5</v>
      </c>
    </row>
    <row r="17" spans="1:29" x14ac:dyDescent="0.2">
      <c r="A17" s="422" t="s">
        <v>156</v>
      </c>
      <c r="B17" s="421">
        <v>61.86</v>
      </c>
      <c r="C17" s="421">
        <v>62.889000000000003</v>
      </c>
      <c r="D17" s="421">
        <v>0.47542000000000001</v>
      </c>
      <c r="E17" s="421">
        <v>0.46107999999999999</v>
      </c>
      <c r="F17" s="421">
        <v>2.103403306549998</v>
      </c>
      <c r="G17" s="421">
        <v>2.1688210288886962</v>
      </c>
      <c r="H17" s="421">
        <v>3.9181409062693979</v>
      </c>
      <c r="I17" s="421">
        <v>5.5145246012750722</v>
      </c>
      <c r="J17" s="421">
        <v>4.0490378646803222</v>
      </c>
      <c r="K17" s="421">
        <v>5.6358418232266532</v>
      </c>
      <c r="L17" s="423">
        <v>12.888</v>
      </c>
      <c r="M17" s="423">
        <v>9.4426000000000005</v>
      </c>
      <c r="N17" s="423">
        <v>11.363</v>
      </c>
      <c r="O17" s="423">
        <v>10.817550000000001</v>
      </c>
      <c r="P17" s="423">
        <v>9.6760000000000002</v>
      </c>
      <c r="Q17" s="423">
        <v>9.6720000000000006</v>
      </c>
      <c r="R17" s="423">
        <v>35.242943081906517</v>
      </c>
      <c r="S17" s="423">
        <v>42.812960874468644</v>
      </c>
      <c r="T17" s="423">
        <v>57</v>
      </c>
      <c r="U17" s="423">
        <v>54</v>
      </c>
      <c r="V17" s="423">
        <v>14</v>
      </c>
      <c r="W17" s="423">
        <v>12.5</v>
      </c>
      <c r="X17" s="423">
        <v>5.333333333333333</v>
      </c>
      <c r="Y17" s="423">
        <v>10.333333333333334</v>
      </c>
      <c r="Z17" s="423">
        <v>2.3033333333333332</v>
      </c>
      <c r="AA17" s="423">
        <v>2.1366666666666667</v>
      </c>
      <c r="AB17" s="423">
        <v>39</v>
      </c>
      <c r="AC17" s="423">
        <v>41.1</v>
      </c>
    </row>
    <row r="18" spans="1:29" x14ac:dyDescent="0.2">
      <c r="A18" s="422" t="s">
        <v>156</v>
      </c>
      <c r="B18" s="421">
        <v>50.5</v>
      </c>
      <c r="C18" s="421">
        <v>57.004061962134202</v>
      </c>
      <c r="D18" s="421">
        <v>1.1722272228999999</v>
      </c>
      <c r="E18" s="421">
        <v>0.86441933709999996</v>
      </c>
      <c r="F18" s="421">
        <v>0.85307692951036995</v>
      </c>
      <c r="G18" s="421">
        <v>1.156845939327148</v>
      </c>
      <c r="H18" s="421">
        <v>3.332424980023927</v>
      </c>
      <c r="I18" s="421">
        <v>2.8167449510672458</v>
      </c>
      <c r="J18" s="421">
        <v>2.9632948283905072</v>
      </c>
      <c r="K18" s="421">
        <v>2.7719124770179797</v>
      </c>
      <c r="L18" s="423">
        <v>9.752657657657652</v>
      </c>
      <c r="M18" s="423">
        <v>14.753734939759042</v>
      </c>
      <c r="N18" s="423">
        <v>18</v>
      </c>
      <c r="O18" s="423">
        <v>15.446553561183505</v>
      </c>
      <c r="P18" s="423">
        <v>21.6</v>
      </c>
      <c r="Q18" s="423">
        <v>16.108000000000001</v>
      </c>
      <c r="R18" s="423">
        <v>42.155638158145358</v>
      </c>
      <c r="S18" s="423">
        <v>39.936263607215416</v>
      </c>
      <c r="T18" s="423">
        <v>102</v>
      </c>
      <c r="U18" s="423">
        <v>101</v>
      </c>
      <c r="V18" s="423">
        <v>14.666666666666666</v>
      </c>
      <c r="W18" s="423">
        <v>17.666666666666668</v>
      </c>
      <c r="X18" s="423">
        <v>9.6666666666666661</v>
      </c>
      <c r="Y18" s="423">
        <v>15.666666666666666</v>
      </c>
      <c r="Z18" s="423">
        <v>3.3966666666666669</v>
      </c>
      <c r="AA18" s="423">
        <v>2.6966666666666668</v>
      </c>
      <c r="AB18" s="423">
        <v>23.5</v>
      </c>
      <c r="AC18" s="423">
        <v>46.1</v>
      </c>
    </row>
    <row r="19" spans="1:29" x14ac:dyDescent="0.2">
      <c r="A19" s="422" t="s">
        <v>156</v>
      </c>
      <c r="B19" s="421">
        <v>62.774824561403534</v>
      </c>
      <c r="C19" s="421">
        <v>63.573394495412884</v>
      </c>
      <c r="D19" s="421">
        <v>1.3921821294000001</v>
      </c>
      <c r="E19" s="421">
        <v>1.8542123100000001</v>
      </c>
      <c r="F19" s="421">
        <v>0.71829682257951266</v>
      </c>
      <c r="G19" s="421">
        <v>0.53931256663914606</v>
      </c>
      <c r="H19" s="421">
        <v>1.738132367397746</v>
      </c>
      <c r="I19" s="421">
        <v>1.4305621076180666</v>
      </c>
      <c r="J19" s="421">
        <v>1.723690118575111</v>
      </c>
      <c r="K19" s="421">
        <v>1.4813704358517075</v>
      </c>
      <c r="L19" s="423">
        <v>28.249175438596509</v>
      </c>
      <c r="M19" s="423">
        <v>35.519403669724745</v>
      </c>
      <c r="N19" s="423">
        <v>13.674018379281522</v>
      </c>
      <c r="O19" s="423">
        <v>12.760681520314559</v>
      </c>
      <c r="P19" s="423">
        <v>14.082000000000001</v>
      </c>
      <c r="Q19" s="423">
        <v>10.956</v>
      </c>
      <c r="R19" s="423">
        <v>42.483531603217834</v>
      </c>
      <c r="S19" s="423">
        <v>44.41733373698721</v>
      </c>
      <c r="T19" s="423">
        <v>83</v>
      </c>
      <c r="U19" s="423">
        <v>96</v>
      </c>
      <c r="V19" s="423">
        <v>7.333333333333333</v>
      </c>
      <c r="W19" s="423">
        <v>8.3333333333333339</v>
      </c>
      <c r="X19" s="423">
        <v>9</v>
      </c>
      <c r="Y19" s="423">
        <v>13.666666666666666</v>
      </c>
      <c r="Z19" s="423">
        <v>2.4333333333333336</v>
      </c>
      <c r="AA19" s="423">
        <v>2.2000000000000002</v>
      </c>
      <c r="AB19" s="423">
        <v>65.2</v>
      </c>
      <c r="AC19" s="423">
        <v>50.9</v>
      </c>
    </row>
    <row r="20" spans="1:29" x14ac:dyDescent="0.2">
      <c r="A20" s="422" t="s">
        <v>156</v>
      </c>
      <c r="B20" s="421">
        <v>52.18292428198432</v>
      </c>
      <c r="C20" s="421">
        <v>47.724608599779572</v>
      </c>
      <c r="D20" s="421">
        <v>1.3300728665999999</v>
      </c>
      <c r="E20" s="421">
        <v>1.2412550245</v>
      </c>
      <c r="F20" s="421">
        <v>0.75183850833394639</v>
      </c>
      <c r="G20" s="421">
        <v>0.80563621517086559</v>
      </c>
      <c r="H20" s="421">
        <v>1.6344423088672801</v>
      </c>
      <c r="I20" s="421">
        <v>1.8245434085546013</v>
      </c>
      <c r="J20" s="421">
        <v>1.6413679071939371</v>
      </c>
      <c r="K20" s="421">
        <v>1.7936115640056294</v>
      </c>
      <c r="L20" s="423">
        <v>27.034112271540472</v>
      </c>
      <c r="M20" s="423">
        <v>22.274950385887553</v>
      </c>
      <c r="N20" s="423">
        <v>7.9972274027104335</v>
      </c>
      <c r="O20" s="423">
        <v>7.0829946973276634</v>
      </c>
      <c r="P20" s="423">
        <v>7.81</v>
      </c>
      <c r="Q20" s="423">
        <v>7.7720000000000002</v>
      </c>
      <c r="R20" s="423">
        <v>31.857637636136413</v>
      </c>
      <c r="S20" s="423">
        <v>29.779101878592236</v>
      </c>
      <c r="T20" s="423">
        <v>83</v>
      </c>
      <c r="U20" s="423">
        <v>70</v>
      </c>
      <c r="V20" s="423">
        <v>10.333333333333334</v>
      </c>
      <c r="W20" s="423">
        <v>10.666666666666666</v>
      </c>
      <c r="X20" s="423">
        <v>7.666666666666667</v>
      </c>
      <c r="Y20" s="423">
        <v>10.666666666666666</v>
      </c>
      <c r="Z20" s="423">
        <v>2.6033333333333335</v>
      </c>
      <c r="AA20" s="423">
        <v>2.4266666666666663</v>
      </c>
      <c r="AB20" s="423">
        <v>52.8</v>
      </c>
      <c r="AC20" s="423">
        <v>54.2</v>
      </c>
    </row>
    <row r="21" spans="1:29" x14ac:dyDescent="0.2">
      <c r="A21" s="422" t="s">
        <v>156</v>
      </c>
      <c r="B21" s="421">
        <v>64.392969762419014</v>
      </c>
      <c r="C21" s="421">
        <v>70.896258322237045</v>
      </c>
      <c r="D21" s="421">
        <v>1.0524016491999999</v>
      </c>
      <c r="E21" s="421">
        <v>0.68973712389999997</v>
      </c>
      <c r="F21" s="421">
        <v>0.95020755693433789</v>
      </c>
      <c r="G21" s="421">
        <v>1.4498277174725234</v>
      </c>
      <c r="H21" s="421">
        <v>1.5021440358814131</v>
      </c>
      <c r="I21" s="421">
        <v>2.5191420574798586</v>
      </c>
      <c r="J21" s="421">
        <v>1.3339773965557784</v>
      </c>
      <c r="K21" s="421">
        <v>2.4386641434411889</v>
      </c>
      <c r="L21" s="423">
        <v>34.626501079913616</v>
      </c>
      <c r="M21" s="423">
        <v>21.017350199733688</v>
      </c>
      <c r="N21" s="423">
        <v>12.378977681785464</v>
      </c>
      <c r="O21" s="423">
        <v>17.950567497305205</v>
      </c>
      <c r="P21" s="423">
        <v>18.202000000000002</v>
      </c>
      <c r="Q21" s="423">
        <v>19.641999999999999</v>
      </c>
      <c r="R21" s="423">
        <v>31.490606763579752</v>
      </c>
      <c r="S21" s="423">
        <v>40.424721451041506</v>
      </c>
      <c r="T21" s="423">
        <v>79</v>
      </c>
      <c r="U21" s="423">
        <v>83</v>
      </c>
      <c r="V21" s="423">
        <v>6</v>
      </c>
      <c r="W21" s="423">
        <v>10</v>
      </c>
      <c r="X21" s="423">
        <v>12</v>
      </c>
      <c r="Y21" s="423">
        <v>7.333333333333333</v>
      </c>
      <c r="Z21" s="423">
        <v>3.085</v>
      </c>
      <c r="AA21" s="423">
        <v>2.7833333333333332</v>
      </c>
      <c r="AB21" s="423">
        <v>48.2</v>
      </c>
      <c r="AC21" s="423">
        <v>48.9</v>
      </c>
    </row>
  </sheetData>
  <phoneticPr fontId="15" type="noConversion"/>
  <pageMargins left="0.75" right="0.75" top="1" bottom="1" header="0.4921259845" footer="0.4921259845"/>
  <pageSetup paperSize="9" orientation="portrait" horizontalDpi="1200" verticalDpi="120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opLeftCell="P1" zoomScale="125" workbookViewId="0">
      <selection activeCell="V21" sqref="V21"/>
    </sheetView>
  </sheetViews>
  <sheetFormatPr baseColWidth="10" defaultColWidth="11.42578125" defaultRowHeight="12.75" x14ac:dyDescent="0.2"/>
  <cols>
    <col min="1" max="2" width="7" style="285" bestFit="1" customWidth="1"/>
    <col min="3" max="4" width="4.5703125" style="285" bestFit="1" customWidth="1"/>
    <col min="5" max="6" width="5" style="285" bestFit="1" customWidth="1"/>
    <col min="7" max="8" width="11" style="285" bestFit="1" customWidth="1"/>
    <col min="9" max="10" width="12.85546875" style="285" bestFit="1" customWidth="1"/>
    <col min="11" max="12" width="7.28515625" style="285" bestFit="1" customWidth="1"/>
    <col min="13" max="14" width="5.5703125" style="285" bestFit="1" customWidth="1"/>
    <col min="15" max="16" width="6.7109375" style="285" bestFit="1" customWidth="1"/>
    <col min="17" max="18" width="5.5703125" style="285" bestFit="1" customWidth="1"/>
    <col min="19" max="19" width="6.42578125" style="285" customWidth="1"/>
    <col min="20" max="20" width="4.5703125" style="285" bestFit="1" customWidth="1"/>
    <col min="21" max="22" width="6.28515625" style="285" bestFit="1" customWidth="1"/>
    <col min="23" max="24" width="6.140625" style="285" bestFit="1" customWidth="1"/>
    <col min="25" max="26" width="3.5703125" style="285" bestFit="1" customWidth="1"/>
    <col min="27" max="28" width="12.42578125" style="285" bestFit="1" customWidth="1"/>
    <col min="29" max="29" width="6.7109375" style="285" customWidth="1"/>
    <col min="30" max="30" width="9.140625" style="285" bestFit="1" customWidth="1"/>
    <col min="31" max="31" width="9" style="285" bestFit="1" customWidth="1"/>
    <col min="32" max="32" width="7" style="285" bestFit="1" customWidth="1"/>
    <col min="33" max="33" width="8.28515625" style="285" bestFit="1" customWidth="1"/>
    <col min="34" max="35" width="6.42578125" style="285" bestFit="1" customWidth="1"/>
    <col min="36" max="36" width="5.5703125" style="285" bestFit="1" customWidth="1"/>
    <col min="37" max="37" width="12.7109375" style="285" bestFit="1" customWidth="1"/>
    <col min="38" max="38" width="12.85546875" style="285" bestFit="1" customWidth="1"/>
    <col min="39" max="39" width="7.85546875" style="285" bestFit="1" customWidth="1"/>
    <col min="40" max="40" width="7.42578125" style="285" bestFit="1" customWidth="1"/>
    <col min="41" max="41" width="9.7109375" style="285" bestFit="1" customWidth="1"/>
    <col min="42" max="42" width="6.5703125" style="285" bestFit="1" customWidth="1"/>
    <col min="43" max="43" width="6.85546875" style="285" bestFit="1" customWidth="1"/>
    <col min="44" max="44" width="6.28515625" style="285" bestFit="1" customWidth="1"/>
    <col min="45" max="46" width="5.5703125" style="285" bestFit="1" customWidth="1"/>
    <col min="47" max="47" width="7.7109375" style="285" bestFit="1" customWidth="1"/>
    <col min="48" max="48" width="8.28515625" style="285" bestFit="1" customWidth="1"/>
    <col min="49" max="49" width="5.85546875" style="285" bestFit="1" customWidth="1"/>
    <col min="50" max="51" width="5.7109375" style="285" bestFit="1" customWidth="1"/>
    <col min="52" max="54" width="7.5703125" style="285" bestFit="1" customWidth="1"/>
    <col min="55" max="55" width="8.140625" style="285" bestFit="1" customWidth="1"/>
    <col min="56" max="56" width="5.5703125" style="285" bestFit="1" customWidth="1"/>
    <col min="57" max="58" width="7.5703125" style="285" bestFit="1" customWidth="1"/>
    <col min="59" max="59" width="7.28515625" style="285" bestFit="1" customWidth="1"/>
    <col min="60" max="60" width="4.5703125" style="285" bestFit="1" customWidth="1"/>
    <col min="61" max="61" width="4.85546875" style="285" bestFit="1" customWidth="1"/>
    <col min="62" max="62" width="5.5703125" style="285" bestFit="1" customWidth="1"/>
    <col min="63" max="63" width="6.5703125" style="285" bestFit="1" customWidth="1"/>
    <col min="64" max="64" width="7.5703125" style="285" bestFit="1" customWidth="1"/>
    <col min="65" max="65" width="6.7109375" style="285" bestFit="1" customWidth="1"/>
    <col min="66" max="66" width="6.42578125" style="285" bestFit="1" customWidth="1"/>
    <col min="67" max="67" width="7.42578125" style="285" bestFit="1" customWidth="1"/>
    <col min="68" max="70" width="5.5703125" style="285" bestFit="1" customWidth="1"/>
    <col min="71" max="71" width="12.85546875" style="285" bestFit="1" customWidth="1"/>
    <col min="72" max="72" width="14.42578125" style="285" bestFit="1" customWidth="1"/>
    <col min="73" max="73" width="4.5703125" style="285" bestFit="1" customWidth="1"/>
    <col min="74" max="74" width="22.28515625" style="285" bestFit="1" customWidth="1"/>
    <col min="75" max="75" width="7.5703125" style="285" bestFit="1" customWidth="1"/>
    <col min="76" max="76" width="8.85546875" style="285" bestFit="1" customWidth="1"/>
    <col min="77" max="77" width="7.28515625" style="285" bestFit="1" customWidth="1"/>
    <col min="78" max="80" width="4.5703125" style="285" bestFit="1" customWidth="1"/>
    <col min="81" max="81" width="5.5703125" style="285" bestFit="1" customWidth="1"/>
    <col min="82" max="82" width="6.5703125" style="285" bestFit="1" customWidth="1"/>
    <col min="83" max="83" width="15.42578125" style="285" bestFit="1" customWidth="1"/>
    <col min="84" max="84" width="6.5703125" style="285" bestFit="1" customWidth="1"/>
    <col min="85" max="85" width="5.5703125" style="285" bestFit="1" customWidth="1"/>
    <col min="86" max="86" width="9.7109375" style="285" bestFit="1" customWidth="1"/>
    <col min="87" max="87" width="8.42578125" style="285" bestFit="1" customWidth="1"/>
    <col min="88" max="88" width="7.85546875" style="285" bestFit="1" customWidth="1"/>
    <col min="89" max="89" width="12" style="285" bestFit="1" customWidth="1"/>
    <col min="90" max="90" width="10.140625" style="285" bestFit="1" customWidth="1"/>
    <col min="91" max="91" width="11.140625" style="285" bestFit="1" customWidth="1"/>
    <col min="92" max="92" width="15.140625" style="285" bestFit="1" customWidth="1"/>
    <col min="93" max="93" width="7.42578125" style="285" bestFit="1" customWidth="1"/>
    <col min="94" max="94" width="9.5703125" style="285" bestFit="1" customWidth="1"/>
    <col min="95" max="97" width="10.28515625" style="285" bestFit="1" customWidth="1"/>
    <col min="98" max="98" width="14.7109375" style="285" bestFit="1" customWidth="1"/>
    <col min="99" max="99" width="10.28515625" style="285" bestFit="1" customWidth="1"/>
    <col min="100" max="100" width="9.140625" style="285" bestFit="1" customWidth="1"/>
    <col min="101" max="101" width="8.85546875" style="285" bestFit="1" customWidth="1"/>
    <col min="102" max="102" width="8.7109375" style="285" bestFit="1" customWidth="1"/>
    <col min="103" max="103" width="9.42578125" style="285" bestFit="1" customWidth="1"/>
    <col min="104" max="104" width="8.28515625" style="285" bestFit="1" customWidth="1"/>
    <col min="105" max="105" width="12.7109375" style="285" bestFit="1" customWidth="1"/>
    <col min="106" max="106" width="9.42578125" style="285" bestFit="1" customWidth="1"/>
    <col min="107" max="107" width="15" style="285" bestFit="1" customWidth="1"/>
    <col min="108" max="108" width="10.5703125" style="285" bestFit="1" customWidth="1"/>
    <col min="109" max="109" width="9.42578125" style="285" bestFit="1" customWidth="1"/>
    <col min="110" max="110" width="6.85546875" style="285" bestFit="1" customWidth="1"/>
    <col min="111" max="111" width="8.85546875" style="285" bestFit="1" customWidth="1"/>
    <col min="112" max="112" width="6.85546875" style="285" bestFit="1" customWidth="1"/>
    <col min="113" max="113" width="4.42578125" style="285" bestFit="1" customWidth="1"/>
    <col min="114" max="114" width="5.7109375" style="285" bestFit="1" customWidth="1"/>
    <col min="115" max="115" width="5.5703125" style="285" bestFit="1" customWidth="1"/>
    <col min="116" max="116" width="10.85546875" style="285" bestFit="1" customWidth="1"/>
    <col min="117" max="117" width="10.7109375" style="285" bestFit="1" customWidth="1"/>
    <col min="118" max="119" width="7.42578125" style="285" bestFit="1" customWidth="1"/>
    <col min="120" max="120" width="8.7109375" style="285" bestFit="1" customWidth="1"/>
    <col min="121" max="121" width="8.5703125" style="285" bestFit="1" customWidth="1"/>
    <col min="122" max="122" width="9.42578125" style="285" bestFit="1" customWidth="1"/>
    <col min="123" max="123" width="9.28515625" style="285" bestFit="1" customWidth="1"/>
    <col min="124" max="124" width="9.140625" style="285" bestFit="1" customWidth="1"/>
    <col min="125" max="125" width="9" style="285" bestFit="1" customWidth="1"/>
    <col min="126" max="126" width="7" style="285" bestFit="1" customWidth="1"/>
    <col min="127" max="127" width="8.28515625" style="285" bestFit="1" customWidth="1"/>
    <col min="128" max="129" width="6.42578125" style="285" bestFit="1" customWidth="1"/>
    <col min="130" max="130" width="5.42578125" style="285" bestFit="1" customWidth="1"/>
    <col min="131" max="131" width="12.7109375" style="285" bestFit="1" customWidth="1"/>
    <col min="132" max="132" width="12.85546875" style="285" bestFit="1" customWidth="1"/>
    <col min="133" max="133" width="7.85546875" style="285" bestFit="1" customWidth="1"/>
    <col min="134" max="134" width="7.42578125" style="285" bestFit="1" customWidth="1"/>
    <col min="135" max="135" width="9.7109375" style="285" bestFit="1" customWidth="1"/>
    <col min="136" max="136" width="5.42578125" style="285" bestFit="1" customWidth="1"/>
    <col min="137" max="137" width="6.85546875" style="285" bestFit="1" customWidth="1"/>
    <col min="138" max="138" width="6.28515625" style="285" bestFit="1" customWidth="1"/>
    <col min="139" max="139" width="6.42578125" style="285" bestFit="1" customWidth="1"/>
    <col min="140" max="140" width="5.42578125" style="285" bestFit="1" customWidth="1"/>
    <col min="141" max="141" width="7.7109375" style="285" bestFit="1" customWidth="1"/>
    <col min="142" max="142" width="8.28515625" style="285" bestFit="1" customWidth="1"/>
    <col min="143" max="143" width="5.85546875" style="285" bestFit="1" customWidth="1"/>
    <col min="144" max="145" width="5.7109375" style="285" bestFit="1" customWidth="1"/>
    <col min="146" max="148" width="7.42578125" style="285" bestFit="1" customWidth="1"/>
    <col min="149" max="149" width="8.140625" style="285" bestFit="1" customWidth="1"/>
    <col min="150" max="150" width="5.42578125" style="285" bestFit="1" customWidth="1"/>
    <col min="151" max="152" width="7.42578125" style="285" bestFit="1" customWidth="1"/>
    <col min="153" max="153" width="7.28515625" style="285" bestFit="1" customWidth="1"/>
    <col min="154" max="154" width="4.42578125" style="285" bestFit="1" customWidth="1"/>
    <col min="155" max="155" width="4.85546875" style="285" bestFit="1" customWidth="1"/>
    <col min="156" max="156" width="5.42578125" style="285" bestFit="1" customWidth="1"/>
    <col min="157" max="157" width="6.42578125" style="285" bestFit="1" customWidth="1"/>
    <col min="158" max="158" width="7.42578125" style="285" bestFit="1" customWidth="1"/>
    <col min="159" max="159" width="6.7109375" style="285" bestFit="1" customWidth="1"/>
    <col min="160" max="160" width="6.42578125" style="285" bestFit="1" customWidth="1"/>
    <col min="161" max="161" width="7.42578125" style="285" bestFit="1" customWidth="1"/>
    <col min="162" max="162" width="5.42578125" style="285" bestFit="1" customWidth="1"/>
    <col min="163" max="164" width="5.5703125" style="285" bestFit="1" customWidth="1"/>
    <col min="165" max="165" width="12.85546875" style="285" bestFit="1" customWidth="1"/>
    <col min="166" max="166" width="14.42578125" style="285" bestFit="1" customWidth="1"/>
    <col min="167" max="167" width="4.42578125" style="285" bestFit="1" customWidth="1"/>
    <col min="168" max="168" width="22.28515625" style="285" bestFit="1" customWidth="1"/>
    <col min="169" max="169" width="7.5703125" style="285" bestFit="1" customWidth="1"/>
    <col min="170" max="170" width="8.85546875" style="285" bestFit="1" customWidth="1"/>
    <col min="171" max="171" width="7" style="285" bestFit="1" customWidth="1"/>
    <col min="172" max="174" width="4.42578125" style="285" bestFit="1" customWidth="1"/>
    <col min="175" max="175" width="5.42578125" style="285" bestFit="1" customWidth="1"/>
    <col min="176" max="176" width="6.42578125" style="285" bestFit="1" customWidth="1"/>
    <col min="177" max="177" width="15.42578125" style="285" bestFit="1" customWidth="1"/>
    <col min="178" max="178" width="6.42578125" style="285" bestFit="1" customWidth="1"/>
    <col min="179" max="179" width="5.5703125" style="285" bestFit="1" customWidth="1"/>
    <col min="180" max="180" width="9.7109375" style="285" bestFit="1" customWidth="1"/>
    <col min="181" max="181" width="8.42578125" style="285" bestFit="1" customWidth="1"/>
    <col min="182" max="182" width="7.85546875" style="285" bestFit="1" customWidth="1"/>
    <col min="183" max="183" width="12" style="285" bestFit="1" customWidth="1"/>
    <col min="184" max="184" width="10.140625" style="285" bestFit="1" customWidth="1"/>
    <col min="185" max="185" width="11.140625" style="285" bestFit="1" customWidth="1"/>
    <col min="186" max="186" width="15.140625" style="285" bestFit="1" customWidth="1"/>
    <col min="187" max="187" width="7.42578125" style="285" bestFit="1" customWidth="1"/>
    <col min="188" max="188" width="9.5703125" style="285" bestFit="1" customWidth="1"/>
    <col min="189" max="190" width="4.42578125" style="285" bestFit="1" customWidth="1"/>
    <col min="191" max="16384" width="11.42578125" style="285"/>
  </cols>
  <sheetData>
    <row r="1" spans="1:30" x14ac:dyDescent="0.2">
      <c r="A1" s="308" t="s">
        <v>131</v>
      </c>
      <c r="B1" s="308" t="s">
        <v>197</v>
      </c>
      <c r="C1" s="308" t="s">
        <v>123</v>
      </c>
      <c r="D1" s="308" t="s">
        <v>189</v>
      </c>
      <c r="E1" s="308" t="s">
        <v>329</v>
      </c>
      <c r="F1" s="308" t="s">
        <v>346</v>
      </c>
      <c r="G1" s="308" t="s">
        <v>332</v>
      </c>
      <c r="H1" s="308" t="s">
        <v>349</v>
      </c>
      <c r="I1" s="308" t="s">
        <v>333</v>
      </c>
      <c r="J1" s="308" t="s">
        <v>350</v>
      </c>
      <c r="K1" s="308" t="s">
        <v>121</v>
      </c>
      <c r="L1" s="308" t="s">
        <v>187</v>
      </c>
      <c r="M1" s="308" t="s">
        <v>129</v>
      </c>
      <c r="N1" s="308" t="s">
        <v>195</v>
      </c>
      <c r="O1" s="308" t="s">
        <v>132</v>
      </c>
      <c r="P1" s="308" t="s">
        <v>198</v>
      </c>
      <c r="Q1" s="308" t="s">
        <v>126</v>
      </c>
      <c r="R1" s="308" t="s">
        <v>192</v>
      </c>
      <c r="S1" s="309" t="s">
        <v>128</v>
      </c>
      <c r="T1" s="309" t="s">
        <v>194</v>
      </c>
      <c r="U1" s="309" t="s">
        <v>327</v>
      </c>
      <c r="V1" s="309" t="s">
        <v>344</v>
      </c>
      <c r="W1" s="309" t="s">
        <v>328</v>
      </c>
      <c r="X1" s="309" t="s">
        <v>345</v>
      </c>
      <c r="Y1" s="309" t="s">
        <v>105</v>
      </c>
      <c r="Z1" s="309" t="s">
        <v>171</v>
      </c>
      <c r="AA1" s="310" t="s">
        <v>370</v>
      </c>
      <c r="AB1" s="310" t="s">
        <v>384</v>
      </c>
      <c r="AC1" s="425" t="s">
        <v>98</v>
      </c>
      <c r="AD1" s="426" t="s">
        <v>41</v>
      </c>
    </row>
    <row r="2" spans="1:30" x14ac:dyDescent="0.2">
      <c r="A2" s="306">
        <v>53.337471069999999</v>
      </c>
      <c r="B2" s="306">
        <v>48.413464570000002</v>
      </c>
      <c r="C2" s="306">
        <v>2.1127024671000001</v>
      </c>
      <c r="D2" s="306">
        <v>2.6955126744000002</v>
      </c>
      <c r="E2" s="306">
        <v>0.47332741622281033</v>
      </c>
      <c r="F2" s="306">
        <v>0.37098694044263475</v>
      </c>
      <c r="G2" s="306">
        <v>1.1772218858089731</v>
      </c>
      <c r="H2" s="306">
        <v>1.2521753102001594</v>
      </c>
      <c r="I2" s="306">
        <v>0.91301283473830652</v>
      </c>
      <c r="J2" s="306">
        <v>0.91602661378887429</v>
      </c>
      <c r="K2" s="306">
        <v>39.422743799999999</v>
      </c>
      <c r="L2" s="306">
        <v>34.31064567</v>
      </c>
      <c r="M2" s="306">
        <v>6.9281542700000003</v>
      </c>
      <c r="N2" s="306">
        <v>5.4505211850000004</v>
      </c>
      <c r="O2" s="306">
        <v>17.344000000000001</v>
      </c>
      <c r="P2" s="306">
        <v>16.984000000000002</v>
      </c>
      <c r="Q2" s="306">
        <v>34.677605610346568</v>
      </c>
      <c r="R2" s="306">
        <v>35.684663104583919</v>
      </c>
      <c r="S2" s="306">
        <v>93</v>
      </c>
      <c r="T2" s="307">
        <v>88</v>
      </c>
      <c r="U2" s="307">
        <v>13</v>
      </c>
      <c r="V2" s="307">
        <v>15</v>
      </c>
      <c r="W2" s="307">
        <v>18</v>
      </c>
      <c r="X2" s="307">
        <v>18.333333333333332</v>
      </c>
      <c r="Y2" s="307">
        <v>2.6366666666666667</v>
      </c>
      <c r="Z2" s="307">
        <v>2.0499999999999998</v>
      </c>
      <c r="AA2" s="307">
        <v>46</v>
      </c>
      <c r="AB2" s="307">
        <v>51.2</v>
      </c>
      <c r="AC2" s="423">
        <v>1587.2746310697332</v>
      </c>
      <c r="AD2" s="307">
        <v>1964.5573363767003</v>
      </c>
    </row>
    <row r="3" spans="1:30" x14ac:dyDescent="0.2">
      <c r="A3" s="306">
        <v>70.586980339999997</v>
      </c>
      <c r="B3" s="306">
        <v>51.071065339999997</v>
      </c>
      <c r="C3" s="306">
        <v>0.75061507289999996</v>
      </c>
      <c r="D3" s="306">
        <v>2.5028741423</v>
      </c>
      <c r="E3" s="306">
        <v>1.3322407664110738</v>
      </c>
      <c r="F3" s="306">
        <v>0.39954066530930576</v>
      </c>
      <c r="G3" s="306">
        <v>1.3873521322960942</v>
      </c>
      <c r="H3" s="306">
        <v>1.3499698720552074</v>
      </c>
      <c r="I3" s="306">
        <v>1.6594107010153967</v>
      </c>
      <c r="J3" s="306">
        <v>1.7215767499214758</v>
      </c>
      <c r="K3" s="306">
        <v>36.364102209944775</v>
      </c>
      <c r="L3" s="306">
        <v>23.76255682</v>
      </c>
      <c r="M3" s="306">
        <v>20.137165599999999</v>
      </c>
      <c r="N3" s="306">
        <v>18.992329550000001</v>
      </c>
      <c r="O3" s="306">
        <v>10.244</v>
      </c>
      <c r="P3" s="306">
        <v>10.162000000000001</v>
      </c>
      <c r="Q3" s="306">
        <v>25.614039611167527</v>
      </c>
      <c r="R3" s="306">
        <v>41.576957580604912</v>
      </c>
      <c r="S3" s="306">
        <v>79</v>
      </c>
      <c r="T3" s="307">
        <v>80.666666666666671</v>
      </c>
      <c r="U3" s="307">
        <v>13.333333333333334</v>
      </c>
      <c r="V3" s="307">
        <v>10.333333333333334</v>
      </c>
      <c r="W3" s="307">
        <v>11.666666666666666</v>
      </c>
      <c r="X3" s="307">
        <v>7.333333333333333</v>
      </c>
      <c r="Y3" s="307">
        <v>1.6133333333333333</v>
      </c>
      <c r="Z3" s="307">
        <v>2.043333333333333</v>
      </c>
      <c r="AA3" s="307">
        <v>39.6</v>
      </c>
      <c r="AB3" s="307">
        <v>47</v>
      </c>
      <c r="AC3" s="423">
        <v>2968.6738373310177</v>
      </c>
      <c r="AD3" s="307">
        <v>1915.588714788081</v>
      </c>
    </row>
    <row r="4" spans="1:30" x14ac:dyDescent="0.2">
      <c r="A4" s="306">
        <v>56.66149351</v>
      </c>
      <c r="B4" s="306">
        <v>51.136572579999999</v>
      </c>
      <c r="C4" s="306">
        <v>0.55510817450000005</v>
      </c>
      <c r="D4" s="306">
        <v>1.2482917289</v>
      </c>
      <c r="E4" s="306">
        <v>1.8014506828344319</v>
      </c>
      <c r="F4" s="306">
        <v>0.80109478966203218</v>
      </c>
      <c r="G4" s="306">
        <v>3.8625238807671662</v>
      </c>
      <c r="H4" s="306"/>
      <c r="I4" s="306">
        <v>3.8429215555022394</v>
      </c>
      <c r="J4" s="306">
        <v>1.8457100786238829</v>
      </c>
      <c r="K4" s="306">
        <v>12.64493506</v>
      </c>
      <c r="L4" s="306">
        <v>18.979455649999998</v>
      </c>
      <c r="M4" s="306">
        <v>7.8201298699999997</v>
      </c>
      <c r="N4" s="306"/>
      <c r="O4" s="306">
        <v>8.0679999999999996</v>
      </c>
      <c r="P4" s="306">
        <v>16.106000000000002</v>
      </c>
      <c r="Q4" s="306">
        <v>33.882266596129895</v>
      </c>
      <c r="R4" s="306">
        <v>35.932229554164756</v>
      </c>
      <c r="S4" s="306">
        <v>94</v>
      </c>
      <c r="T4" s="307">
        <v>99.666666666666671</v>
      </c>
      <c r="U4" s="307">
        <v>19</v>
      </c>
      <c r="V4" s="307">
        <v>14.333333333333334</v>
      </c>
      <c r="W4" s="307">
        <v>12.5</v>
      </c>
      <c r="X4" s="307">
        <v>14</v>
      </c>
      <c r="Y4" s="307">
        <v>2.4633333333333334</v>
      </c>
      <c r="Z4" s="307">
        <v>2.8233333333333337</v>
      </c>
      <c r="AA4" s="307">
        <v>62.6</v>
      </c>
      <c r="AB4" s="307">
        <v>73</v>
      </c>
      <c r="AC4" s="423">
        <v>1871.752188640932</v>
      </c>
      <c r="AD4" s="307">
        <v>1274.1964647841717</v>
      </c>
    </row>
    <row r="5" spans="1:30" x14ac:dyDescent="0.2">
      <c r="A5" s="306">
        <v>64.835212530000007</v>
      </c>
      <c r="B5" s="306">
        <v>52.81635739</v>
      </c>
      <c r="C5" s="306">
        <v>4.8194597510000001</v>
      </c>
      <c r="D5" s="306">
        <v>4.4057291774999996</v>
      </c>
      <c r="E5" s="306">
        <v>0.20749213639402381</v>
      </c>
      <c r="F5" s="306">
        <v>0.22697718350619162</v>
      </c>
      <c r="G5" s="306">
        <v>0.88334299377547965</v>
      </c>
      <c r="H5" s="306">
        <v>0.83839346615181565</v>
      </c>
      <c r="I5" s="306">
        <v>0.89443015558271877</v>
      </c>
      <c r="J5" s="306">
        <v>0.80673014582911351</v>
      </c>
      <c r="K5" s="306">
        <v>58.798568230000001</v>
      </c>
      <c r="L5" s="306">
        <v>49.764295529999998</v>
      </c>
      <c r="M5" s="306">
        <v>12.89590924</v>
      </c>
      <c r="N5" s="306">
        <v>11.094297170000001</v>
      </c>
      <c r="O5" s="306">
        <v>12.244</v>
      </c>
      <c r="P5" s="306">
        <v>12.67</v>
      </c>
      <c r="Q5" s="306">
        <v>52.634971988938183</v>
      </c>
      <c r="R5" s="306">
        <v>41.520997748845403</v>
      </c>
      <c r="S5" s="306">
        <v>112</v>
      </c>
      <c r="T5" s="307">
        <v>95</v>
      </c>
      <c r="U5" s="307">
        <v>11</v>
      </c>
      <c r="V5" s="307">
        <v>14</v>
      </c>
      <c r="W5" s="307">
        <v>10.333333333333334</v>
      </c>
      <c r="X5" s="307">
        <v>5</v>
      </c>
      <c r="Y5" s="307">
        <v>5.7233333333333336</v>
      </c>
      <c r="Z5" s="307">
        <v>5.79</v>
      </c>
      <c r="AA5" s="307">
        <v>64.8</v>
      </c>
      <c r="AB5" s="307">
        <v>72.099999999999994</v>
      </c>
      <c r="AC5" s="423">
        <v>850.13983961539589</v>
      </c>
      <c r="AD5" s="307">
        <v>698.67309169238024</v>
      </c>
    </row>
    <row r="6" spans="1:30" x14ac:dyDescent="0.2">
      <c r="A6" s="306">
        <v>61.360361990000001</v>
      </c>
      <c r="B6" s="306">
        <v>46.035940250000003</v>
      </c>
      <c r="C6" s="306">
        <v>2.5426270713000001</v>
      </c>
      <c r="D6" s="306">
        <v>3.0559346915000001</v>
      </c>
      <c r="E6" s="306">
        <v>0.39329401125612878</v>
      </c>
      <c r="F6" s="306">
        <v>0.32723212403114277</v>
      </c>
      <c r="G6" s="306">
        <v>0.78204436476030648</v>
      </c>
      <c r="H6" s="306">
        <v>0.8083314855816357</v>
      </c>
      <c r="I6" s="306">
        <v>0.78578746402007138</v>
      </c>
      <c r="J6" s="306">
        <v>0.73354438737899919</v>
      </c>
      <c r="K6" s="306">
        <v>67.654886880000006</v>
      </c>
      <c r="L6" s="306">
        <v>46.126643229999999</v>
      </c>
      <c r="M6" s="306">
        <v>8.4512389569999993</v>
      </c>
      <c r="N6" s="306">
        <v>8.7503222029999996</v>
      </c>
      <c r="O6" s="306">
        <v>8.1980000000000004</v>
      </c>
      <c r="P6" s="306">
        <v>12.2</v>
      </c>
      <c r="Q6" s="306">
        <v>34.752100149245351</v>
      </c>
      <c r="R6" s="306">
        <v>30.941820806087733</v>
      </c>
      <c r="S6" s="306">
        <v>90</v>
      </c>
      <c r="T6" s="307">
        <v>89</v>
      </c>
      <c r="U6" s="307">
        <v>5.5</v>
      </c>
      <c r="V6" s="307">
        <v>10.666666666666666</v>
      </c>
      <c r="W6" s="307">
        <v>8.3333333333333339</v>
      </c>
      <c r="X6" s="307">
        <v>16</v>
      </c>
      <c r="Y6" s="307">
        <v>3.91</v>
      </c>
      <c r="Z6" s="307">
        <v>3.7233333333333332</v>
      </c>
      <c r="AA6" s="307">
        <v>74.5</v>
      </c>
      <c r="AB6" s="307">
        <v>80.3</v>
      </c>
      <c r="AC6" s="423">
        <v>1218.8316354677568</v>
      </c>
      <c r="AD6" s="307">
        <v>1015.8455635009519</v>
      </c>
    </row>
    <row r="7" spans="1:30" x14ac:dyDescent="0.2">
      <c r="A7" s="306">
        <v>55.556163099999999</v>
      </c>
      <c r="B7" s="306">
        <v>49.582067250000001</v>
      </c>
      <c r="C7" s="306">
        <v>0.92569512399999998</v>
      </c>
      <c r="D7" s="306">
        <v>1.3000196311000001</v>
      </c>
      <c r="E7" s="306">
        <v>1.0802692744873958</v>
      </c>
      <c r="F7" s="306">
        <v>0.76921915337067559</v>
      </c>
      <c r="G7" s="306">
        <v>2.6122927649021652</v>
      </c>
      <c r="H7" s="306">
        <v>1.9106622706684038</v>
      </c>
      <c r="I7" s="306">
        <v>2.4283887452950146</v>
      </c>
      <c r="J7" s="306">
        <v>1.8297465522110612</v>
      </c>
      <c r="K7" s="306">
        <v>19.282647059999999</v>
      </c>
      <c r="L7" s="306">
        <v>22.020572850000001</v>
      </c>
      <c r="M7" s="306">
        <v>5.1842436970000003</v>
      </c>
      <c r="N7" s="306">
        <v>7.5081895269999999</v>
      </c>
      <c r="O7" s="306">
        <v>8.7304000000000013</v>
      </c>
      <c r="P7" s="306">
        <v>9.2899999999999991</v>
      </c>
      <c r="Q7" s="306">
        <v>34.725711954598133</v>
      </c>
      <c r="R7" s="306">
        <v>32.643420843877742</v>
      </c>
      <c r="S7" s="306">
        <v>87</v>
      </c>
      <c r="T7" s="307">
        <v>88</v>
      </c>
      <c r="U7" s="307">
        <v>18</v>
      </c>
      <c r="V7" s="307">
        <v>16</v>
      </c>
      <c r="W7" s="307">
        <v>14</v>
      </c>
      <c r="X7" s="307">
        <v>19.333333333333332</v>
      </c>
      <c r="Y7" s="307">
        <v>3.76</v>
      </c>
      <c r="Z7" s="307">
        <v>2.8266666666666667</v>
      </c>
      <c r="AA7" s="307">
        <v>29.7</v>
      </c>
      <c r="AB7" s="307">
        <v>33.1</v>
      </c>
      <c r="AC7" s="423">
        <v>1223.8576689568185</v>
      </c>
      <c r="AD7" s="307">
        <v>1263.7519212055799</v>
      </c>
    </row>
    <row r="8" spans="1:30" x14ac:dyDescent="0.2">
      <c r="A8" s="306">
        <v>79.499555921052703</v>
      </c>
      <c r="B8" s="306">
        <v>56.65</v>
      </c>
      <c r="C8" s="306">
        <v>0.87948134629999997</v>
      </c>
      <c r="D8" s="306">
        <v>1.6797214982999999</v>
      </c>
      <c r="E8" s="306">
        <v>1.1370337804286867</v>
      </c>
      <c r="F8" s="306">
        <v>0.59533678708766458</v>
      </c>
      <c r="G8" s="306">
        <v>1.7962076413210031</v>
      </c>
      <c r="H8" s="306">
        <v>1.0472909237835732</v>
      </c>
      <c r="I8" s="306">
        <v>1.6539366894221308</v>
      </c>
      <c r="J8" s="306">
        <v>0.91950914891507696</v>
      </c>
      <c r="K8" s="306">
        <v>38.471578947368442</v>
      </c>
      <c r="L8" s="306">
        <v>42.33780604133549</v>
      </c>
      <c r="M8" s="306">
        <v>10.396611842105271</v>
      </c>
      <c r="N8" s="306">
        <v>12.31</v>
      </c>
      <c r="O8" s="306">
        <v>15.87</v>
      </c>
      <c r="P8" s="306">
        <v>17.72</v>
      </c>
      <c r="Q8" s="306">
        <v>35.756071068474007</v>
      </c>
      <c r="R8" s="306">
        <v>31.441710013505759</v>
      </c>
      <c r="S8" s="306">
        <v>90</v>
      </c>
      <c r="T8" s="307">
        <v>89.333333333333329</v>
      </c>
      <c r="U8" s="307">
        <v>7.333333333333333</v>
      </c>
      <c r="V8" s="307">
        <v>15</v>
      </c>
      <c r="W8" s="307">
        <v>5.666666666666667</v>
      </c>
      <c r="X8" s="307">
        <v>9</v>
      </c>
      <c r="Y8" s="307">
        <v>2.1033333333333335</v>
      </c>
      <c r="Z8" s="307">
        <v>2.3633333333333333</v>
      </c>
      <c r="AA8" s="307">
        <v>44.8</v>
      </c>
      <c r="AB8" s="307">
        <v>56.7</v>
      </c>
      <c r="AC8" s="423">
        <v>2620.2263197150919</v>
      </c>
      <c r="AD8" s="307">
        <v>1565.6955567502409</v>
      </c>
    </row>
    <row r="9" spans="1:30" x14ac:dyDescent="0.2">
      <c r="A9" s="306">
        <v>63.504485596707838</v>
      </c>
      <c r="B9" s="306">
        <v>44.800674904942952</v>
      </c>
      <c r="C9" s="306">
        <v>0.96271736009999997</v>
      </c>
      <c r="D9" s="306">
        <v>1.1204259725000001</v>
      </c>
      <c r="E9" s="306">
        <v>1.0387264647394823</v>
      </c>
      <c r="F9" s="306">
        <v>0.89251768929339048</v>
      </c>
      <c r="G9" s="306">
        <v>2.400932040620908</v>
      </c>
      <c r="H9" s="306">
        <v>1.7554356729472489</v>
      </c>
      <c r="I9" s="306">
        <v>2.3882728967133557</v>
      </c>
      <c r="J9" s="306">
        <v>1.8228067572457156</v>
      </c>
      <c r="K9" s="306">
        <v>22.3</v>
      </c>
      <c r="L9" s="306">
        <v>19.860950570342222</v>
      </c>
      <c r="M9" s="306">
        <v>9.9637010908615888</v>
      </c>
      <c r="N9" s="306">
        <v>9.936053775122204</v>
      </c>
      <c r="O9" s="306">
        <v>10.246</v>
      </c>
      <c r="P9" s="306">
        <v>8.5980000000000008</v>
      </c>
      <c r="Q9" s="306">
        <v>40.324186014748484</v>
      </c>
      <c r="R9" s="306">
        <v>27.074425196261682</v>
      </c>
      <c r="S9" s="306">
        <v>76</v>
      </c>
      <c r="T9" s="307">
        <v>74</v>
      </c>
      <c r="U9" s="307">
        <v>12.333333333333334</v>
      </c>
      <c r="V9" s="307">
        <v>7.5</v>
      </c>
      <c r="W9" s="307">
        <v>7.666666666666667</v>
      </c>
      <c r="X9" s="307">
        <v>8</v>
      </c>
      <c r="Y9" s="307">
        <v>1.9566666666666663</v>
      </c>
      <c r="Z9" s="307">
        <v>1.925</v>
      </c>
      <c r="AA9" s="307">
        <v>43.8</v>
      </c>
      <c r="AB9" s="307">
        <v>54.8</v>
      </c>
      <c r="AC9" s="423">
        <v>2244.1779784041264</v>
      </c>
      <c r="AD9" s="307">
        <v>1453.7756715448115</v>
      </c>
    </row>
    <row r="10" spans="1:30" x14ac:dyDescent="0.2">
      <c r="A10" s="306">
        <v>71.950998415214002</v>
      </c>
      <c r="B10" s="306">
        <v>54.866429942418492</v>
      </c>
      <c r="C10" s="306">
        <v>0.4957953926</v>
      </c>
      <c r="D10" s="306">
        <v>0.55727291079999997</v>
      </c>
      <c r="E10" s="306">
        <v>2.0169610587865718</v>
      </c>
      <c r="F10" s="306">
        <v>1.7944529163716889</v>
      </c>
      <c r="G10" s="306">
        <v>8.8288529831772706</v>
      </c>
      <c r="H10" s="306">
        <v>3.3527128847012473</v>
      </c>
      <c r="I10" s="306">
        <v>5.3834404324888707</v>
      </c>
      <c r="J10" s="306">
        <v>3.1283155512447482</v>
      </c>
      <c r="K10" s="306">
        <v>6.5577020602218727</v>
      </c>
      <c r="L10" s="306">
        <v>13.357485604606538</v>
      </c>
      <c r="M10" s="306">
        <v>14.054011018036382</v>
      </c>
      <c r="N10" s="306">
        <v>10.082615848642726</v>
      </c>
      <c r="O10" s="306">
        <v>36.648000000000003</v>
      </c>
      <c r="P10" s="306">
        <v>13.08</v>
      </c>
      <c r="Q10" s="306">
        <v>58.724368719355461</v>
      </c>
      <c r="R10" s="306">
        <v>30.897050945258329</v>
      </c>
      <c r="S10" s="306">
        <v>90</v>
      </c>
      <c r="T10" s="307">
        <v>80</v>
      </c>
      <c r="U10" s="307">
        <v>9.5</v>
      </c>
      <c r="V10" s="307">
        <v>12.333333333333334</v>
      </c>
      <c r="W10" s="307">
        <v>9.5</v>
      </c>
      <c r="X10" s="307">
        <v>9.3333333333333339</v>
      </c>
      <c r="Y10" s="307">
        <v>2.8250000000000002</v>
      </c>
      <c r="Z10" s="307">
        <v>2.2566666666666664</v>
      </c>
      <c r="AA10" s="307">
        <v>72.599999999999994</v>
      </c>
      <c r="AB10" s="307">
        <v>71.599999999999994</v>
      </c>
      <c r="AC10" s="423">
        <v>2106.3901542456942</v>
      </c>
      <c r="AD10" s="307">
        <v>1748.7200650493385</v>
      </c>
    </row>
    <row r="11" spans="1:30" x14ac:dyDescent="0.2">
      <c r="A11" s="306">
        <v>58.401578947368456</v>
      </c>
      <c r="B11" s="306">
        <v>46.417373029772335</v>
      </c>
      <c r="C11" s="306">
        <v>2.1015149001000002</v>
      </c>
      <c r="D11" s="306">
        <v>2.3759065221000002</v>
      </c>
      <c r="E11" s="306">
        <v>0.47584720905496086</v>
      </c>
      <c r="F11" s="306">
        <v>0.42089197983939486</v>
      </c>
      <c r="G11" s="306">
        <v>2.2507905354013209</v>
      </c>
      <c r="H11" s="306">
        <v>3.2248227658185527</v>
      </c>
      <c r="I11" s="306">
        <v>1.6981005169748975</v>
      </c>
      <c r="J11" s="306">
        <v>2.2691543970274748</v>
      </c>
      <c r="K11" s="306">
        <v>19.750526315789493</v>
      </c>
      <c r="L11" s="306">
        <v>10.7039754816112</v>
      </c>
      <c r="M11" s="306">
        <v>13.947281246594741</v>
      </c>
      <c r="N11" s="306">
        <v>11.898949211908928</v>
      </c>
      <c r="O11" s="306">
        <v>24.863200000000003</v>
      </c>
      <c r="P11" s="306">
        <v>22.128399999999996</v>
      </c>
      <c r="Q11" s="306">
        <v>49.003346122551719</v>
      </c>
      <c r="R11" s="306">
        <v>41.912155597133705</v>
      </c>
      <c r="S11" s="306">
        <v>95</v>
      </c>
      <c r="T11" s="307">
        <v>88.666666666666671</v>
      </c>
      <c r="U11" s="307">
        <v>5</v>
      </c>
      <c r="V11" s="307">
        <v>13</v>
      </c>
      <c r="W11" s="307">
        <v>3.3333333333333335</v>
      </c>
      <c r="X11" s="307">
        <v>6.333333333333333</v>
      </c>
      <c r="Y11" s="307">
        <v>3.6166666666666671</v>
      </c>
      <c r="Z11" s="307">
        <v>3.0766666666666667</v>
      </c>
      <c r="AA11" s="307">
        <v>45.2</v>
      </c>
      <c r="AB11" s="307">
        <v>37.6</v>
      </c>
      <c r="AC11" s="423">
        <v>1487.8278704773252</v>
      </c>
      <c r="AD11" s="307">
        <v>1265.469154261893</v>
      </c>
    </row>
  </sheetData>
  <phoneticPr fontId="15" type="noConversion"/>
  <pageMargins left="0.75" right="0.75" top="1" bottom="1" header="0.4921259845" footer="0.4921259845"/>
  <pageSetup paperSize="9" orientation="portrait" horizontalDpi="1200" verticalDpi="120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 enableFormatConditionsCalculation="0">
    <pageSetUpPr fitToPage="1"/>
  </sheetPr>
  <dimension ref="A1:BG121"/>
  <sheetViews>
    <sheetView defaultGridColor="0" colorId="8" zoomScale="125" workbookViewId="0">
      <pane xSplit="1" ySplit="5" topLeftCell="F120" activePane="bottomRight" state="frozen"/>
      <selection pane="topRight" activeCell="B1" sqref="B1"/>
      <selection pane="bottomLeft" activeCell="A6" sqref="A6"/>
      <selection pane="bottomRight" activeCell="J125" sqref="J125"/>
    </sheetView>
  </sheetViews>
  <sheetFormatPr baseColWidth="10" defaultColWidth="11.42578125" defaultRowHeight="12.75" x14ac:dyDescent="0.2"/>
  <cols>
    <col min="1" max="1" width="28.140625" style="180" bestFit="1" customWidth="1"/>
    <col min="2" max="3" width="12.5703125" style="58" customWidth="1"/>
    <col min="4" max="4" width="12.5703125" style="59" customWidth="1"/>
    <col min="5" max="5" width="12.5703125" style="58" customWidth="1"/>
    <col min="6" max="6" width="12.5703125" style="59" customWidth="1"/>
    <col min="7" max="9" width="12.5703125" style="1" customWidth="1"/>
    <col min="10" max="10" width="12.5703125" style="122" customWidth="1"/>
    <col min="11" max="11" width="12.5703125" style="123" customWidth="1"/>
    <col min="12" max="12" width="22.5703125" style="280" customWidth="1"/>
    <col min="13" max="17" width="12.5703125" style="257" customWidth="1"/>
    <col min="18" max="18" width="12.5703125" style="258" customWidth="1"/>
    <col min="19" max="23" width="11.42578125" style="28"/>
    <col min="24" max="25" width="11.42578125" style="29"/>
    <col min="26" max="26" width="11.42578125" style="28"/>
    <col min="27" max="28" width="11.42578125" style="30"/>
    <col min="29" max="30" width="11.42578125" style="28"/>
    <col min="31" max="31" width="11.42578125" style="1"/>
    <col min="32" max="33" width="11.42578125" style="28"/>
    <col min="34" max="35" width="11.42578125" style="1"/>
    <col min="36" max="36" width="11.42578125" style="31"/>
    <col min="37" max="42" width="11.42578125" style="28"/>
    <col min="43" max="44" width="11.42578125" style="30"/>
    <col min="45" max="46" width="11.42578125" style="29"/>
    <col min="47" max="48" width="11.42578125" style="28"/>
    <col min="49" max="49" width="11.42578125" style="29"/>
    <col min="50" max="50" width="11.42578125" style="28"/>
    <col min="51" max="59" width="11.42578125" style="30"/>
    <col min="60" max="16384" width="11.42578125" style="32"/>
  </cols>
  <sheetData>
    <row r="1" spans="1:18" x14ac:dyDescent="0.2">
      <c r="A1" s="24" t="s">
        <v>145</v>
      </c>
      <c r="B1" s="129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125">
        <v>9</v>
      </c>
      <c r="K1" s="152">
        <v>10</v>
      </c>
      <c r="L1" s="154" t="s">
        <v>146</v>
      </c>
      <c r="M1" s="169" t="s">
        <v>147</v>
      </c>
      <c r="N1" s="7" t="s">
        <v>148</v>
      </c>
      <c r="O1" s="7" t="s">
        <v>149</v>
      </c>
      <c r="P1" s="7" t="s">
        <v>150</v>
      </c>
      <c r="Q1" s="8" t="s">
        <v>151</v>
      </c>
      <c r="R1" s="177" t="s">
        <v>152</v>
      </c>
    </row>
    <row r="2" spans="1:18" x14ac:dyDescent="0.2">
      <c r="A2" s="33" t="s">
        <v>364</v>
      </c>
      <c r="B2" s="129" t="s">
        <v>58</v>
      </c>
      <c r="C2" s="25" t="s">
        <v>59</v>
      </c>
      <c r="D2" s="25" t="s">
        <v>60</v>
      </c>
      <c r="E2" s="25" t="s">
        <v>61</v>
      </c>
      <c r="F2" s="25" t="s">
        <v>62</v>
      </c>
      <c r="G2" s="25" t="s">
        <v>63</v>
      </c>
      <c r="H2" s="25" t="s">
        <v>295</v>
      </c>
      <c r="I2" s="25" t="s">
        <v>296</v>
      </c>
      <c r="J2" s="83" t="s">
        <v>297</v>
      </c>
      <c r="K2" s="89" t="s">
        <v>301</v>
      </c>
      <c r="L2" s="154" t="s">
        <v>364</v>
      </c>
      <c r="M2" s="172"/>
      <c r="N2" s="9"/>
      <c r="O2" s="9"/>
      <c r="P2" s="9"/>
      <c r="Q2" s="256"/>
      <c r="R2" s="237"/>
    </row>
    <row r="3" spans="1:18" x14ac:dyDescent="0.2">
      <c r="A3" s="33" t="s">
        <v>363</v>
      </c>
      <c r="B3" s="129" t="s">
        <v>365</v>
      </c>
      <c r="C3" s="25" t="s">
        <v>365</v>
      </c>
      <c r="D3" s="25" t="s">
        <v>365</v>
      </c>
      <c r="E3" s="25" t="s">
        <v>365</v>
      </c>
      <c r="F3" s="25" t="s">
        <v>365</v>
      </c>
      <c r="G3" s="25" t="s">
        <v>365</v>
      </c>
      <c r="H3" s="25" t="s">
        <v>365</v>
      </c>
      <c r="I3" s="25" t="s">
        <v>365</v>
      </c>
      <c r="J3" s="126" t="s">
        <v>365</v>
      </c>
      <c r="K3" s="66" t="s">
        <v>365</v>
      </c>
      <c r="L3" s="154" t="s">
        <v>363</v>
      </c>
      <c r="M3" s="172"/>
      <c r="N3" s="9"/>
      <c r="O3" s="9"/>
      <c r="P3" s="9"/>
      <c r="Q3" s="256"/>
      <c r="R3" s="237"/>
    </row>
    <row r="4" spans="1:18" x14ac:dyDescent="0.2">
      <c r="A4" s="33"/>
      <c r="B4" s="129"/>
      <c r="C4" s="25"/>
      <c r="D4" s="25"/>
      <c r="E4" s="25"/>
      <c r="F4" s="25"/>
      <c r="G4" s="25"/>
      <c r="H4" s="25"/>
      <c r="I4" s="25"/>
      <c r="J4" s="75"/>
      <c r="K4" s="86"/>
      <c r="L4" s="155"/>
      <c r="M4" s="172"/>
      <c r="N4" s="9"/>
      <c r="O4" s="9"/>
      <c r="P4" s="9"/>
      <c r="Q4" s="256"/>
      <c r="R4" s="237"/>
    </row>
    <row r="5" spans="1:18" ht="13.5" thickBot="1" x14ac:dyDescent="0.25">
      <c r="A5" s="33"/>
      <c r="B5" s="130"/>
      <c r="C5" s="34"/>
      <c r="D5" s="34"/>
      <c r="E5" s="34"/>
      <c r="F5" s="34"/>
      <c r="G5" s="34"/>
      <c r="H5" s="34"/>
      <c r="I5" s="34"/>
      <c r="J5" s="76"/>
      <c r="K5" s="87"/>
      <c r="L5" s="156"/>
      <c r="M5" s="172"/>
      <c r="N5" s="9"/>
      <c r="O5" s="9"/>
      <c r="P5" s="9"/>
      <c r="Q5" s="9"/>
      <c r="R5" s="237"/>
    </row>
    <row r="6" spans="1:18" s="32" customFormat="1" x14ac:dyDescent="0.2">
      <c r="A6" s="24" t="s">
        <v>50</v>
      </c>
      <c r="B6" s="131">
        <v>81</v>
      </c>
      <c r="C6" s="36">
        <v>51</v>
      </c>
      <c r="D6" s="36">
        <v>73</v>
      </c>
      <c r="E6" s="36">
        <v>55</v>
      </c>
      <c r="F6" s="36">
        <v>55</v>
      </c>
      <c r="G6" s="36">
        <v>72</v>
      </c>
      <c r="H6" s="36">
        <v>74</v>
      </c>
      <c r="I6" s="36">
        <v>65</v>
      </c>
      <c r="J6" s="74">
        <v>70</v>
      </c>
      <c r="K6" s="85">
        <v>73</v>
      </c>
      <c r="L6" s="154" t="s">
        <v>366</v>
      </c>
      <c r="M6" s="37">
        <f t="shared" ref="M6:M53" si="0">AVERAGE(B6:K6)</f>
        <v>66.900000000000006</v>
      </c>
      <c r="N6" s="38">
        <f t="shared" ref="N6:N53" si="1">MEDIAN(B6:K6)</f>
        <v>71</v>
      </c>
      <c r="O6" s="39">
        <f t="shared" ref="O6:O53" si="2">MIN(B6:K6)</f>
        <v>51</v>
      </c>
      <c r="P6" s="39">
        <f t="shared" ref="P6:P53" si="3">MAX(B6:K6)</f>
        <v>81</v>
      </c>
      <c r="Q6" s="38">
        <f t="shared" ref="Q6:Q53" si="4">STDEV(B6:K6)</f>
        <v>9.9938870204629566</v>
      </c>
      <c r="R6" s="233">
        <f t="shared" ref="R6:R53" si="5">COUNT(B6:K6)</f>
        <v>10</v>
      </c>
    </row>
    <row r="7" spans="1:18" s="32" customFormat="1" x14ac:dyDescent="0.2">
      <c r="A7" s="24" t="s">
        <v>318</v>
      </c>
      <c r="B7" s="131" t="s">
        <v>320</v>
      </c>
      <c r="C7" s="36" t="s">
        <v>320</v>
      </c>
      <c r="D7" s="36" t="s">
        <v>320</v>
      </c>
      <c r="E7" s="36" t="s">
        <v>320</v>
      </c>
      <c r="F7" s="36" t="s">
        <v>320</v>
      </c>
      <c r="G7" s="36" t="s">
        <v>320</v>
      </c>
      <c r="H7" s="36" t="s">
        <v>320</v>
      </c>
      <c r="I7" s="36" t="s">
        <v>320</v>
      </c>
      <c r="J7" s="74" t="s">
        <v>321</v>
      </c>
      <c r="K7" s="85" t="s">
        <v>320</v>
      </c>
      <c r="L7" s="154" t="s">
        <v>319</v>
      </c>
      <c r="M7" s="37"/>
      <c r="N7" s="38"/>
      <c r="O7" s="39"/>
      <c r="P7" s="39"/>
      <c r="Q7" s="38"/>
      <c r="R7" s="233"/>
    </row>
    <row r="8" spans="1:18" s="32" customFormat="1" x14ac:dyDescent="0.2">
      <c r="A8" s="24" t="s">
        <v>367</v>
      </c>
      <c r="B8" s="132">
        <v>94</v>
      </c>
      <c r="C8" s="40">
        <v>75</v>
      </c>
      <c r="D8" s="40">
        <v>67</v>
      </c>
      <c r="E8" s="40">
        <v>73</v>
      </c>
      <c r="F8" s="40">
        <v>80</v>
      </c>
      <c r="G8" s="40">
        <v>103</v>
      </c>
      <c r="H8" s="40">
        <v>92</v>
      </c>
      <c r="I8" s="40">
        <v>75</v>
      </c>
      <c r="J8" s="74">
        <v>60</v>
      </c>
      <c r="K8" s="85">
        <v>71</v>
      </c>
      <c r="L8" s="154" t="s">
        <v>367</v>
      </c>
      <c r="M8" s="37">
        <f t="shared" si="0"/>
        <v>79</v>
      </c>
      <c r="N8" s="38">
        <f t="shared" si="1"/>
        <v>75</v>
      </c>
      <c r="O8" s="39">
        <f t="shared" si="2"/>
        <v>60</v>
      </c>
      <c r="P8" s="39">
        <f t="shared" si="3"/>
        <v>103</v>
      </c>
      <c r="Q8" s="38">
        <f t="shared" si="4"/>
        <v>13.366625103842281</v>
      </c>
      <c r="R8" s="233">
        <f t="shared" si="5"/>
        <v>10</v>
      </c>
    </row>
    <row r="9" spans="1:18" s="1" customFormat="1" x14ac:dyDescent="0.2">
      <c r="A9" s="24" t="s">
        <v>368</v>
      </c>
      <c r="B9" s="131">
        <v>165</v>
      </c>
      <c r="C9" s="36">
        <v>168</v>
      </c>
      <c r="D9" s="36">
        <v>165</v>
      </c>
      <c r="E9" s="36">
        <v>168</v>
      </c>
      <c r="F9" s="36">
        <v>180</v>
      </c>
      <c r="G9" s="36">
        <v>165</v>
      </c>
      <c r="H9" s="36">
        <v>176</v>
      </c>
      <c r="I9" s="36">
        <v>178</v>
      </c>
      <c r="J9" s="74">
        <v>156</v>
      </c>
      <c r="K9" s="85">
        <v>170</v>
      </c>
      <c r="L9" s="154" t="s">
        <v>368</v>
      </c>
      <c r="M9" s="37">
        <f t="shared" si="0"/>
        <v>169.1</v>
      </c>
      <c r="N9" s="38">
        <f t="shared" si="1"/>
        <v>168</v>
      </c>
      <c r="O9" s="39">
        <f t="shared" si="2"/>
        <v>156</v>
      </c>
      <c r="P9" s="39">
        <f t="shared" si="3"/>
        <v>180</v>
      </c>
      <c r="Q9" s="38">
        <f t="shared" si="4"/>
        <v>7.233410137841088</v>
      </c>
      <c r="R9" s="233">
        <f t="shared" si="5"/>
        <v>10</v>
      </c>
    </row>
    <row r="10" spans="1:18" s="1" customFormat="1" ht="13.5" thickBot="1" x14ac:dyDescent="0.25">
      <c r="A10" s="260" t="s">
        <v>369</v>
      </c>
      <c r="B10" s="261">
        <f t="shared" ref="B10:I10" si="6">71.84*((B8^0.425)*(B9^0.725))/10000</f>
        <v>2.0073426908787195</v>
      </c>
      <c r="C10" s="262">
        <f t="shared" si="6"/>
        <v>1.8476367413024035</v>
      </c>
      <c r="D10" s="262">
        <f t="shared" si="6"/>
        <v>1.7382969748243402</v>
      </c>
      <c r="E10" s="262">
        <f t="shared" si="6"/>
        <v>1.8265340322495107</v>
      </c>
      <c r="F10" s="262">
        <f t="shared" si="6"/>
        <v>1.9964210222750445</v>
      </c>
      <c r="G10" s="262">
        <f t="shared" si="6"/>
        <v>2.0868825312898127</v>
      </c>
      <c r="H10" s="262">
        <f t="shared" si="6"/>
        <v>2.0843605001883172</v>
      </c>
      <c r="I10" s="262">
        <f t="shared" si="6"/>
        <v>1.9267344484089775</v>
      </c>
      <c r="J10" s="262">
        <f>71.84*((J8^0.425)*(J9^0.725))/10000</f>
        <v>1.5925604966471236</v>
      </c>
      <c r="K10" s="262">
        <f>71.84*((K8^0.425)*(K9^0.725))/10000</f>
        <v>1.8206505215002213</v>
      </c>
      <c r="L10" s="263" t="s">
        <v>369</v>
      </c>
      <c r="M10" s="264">
        <f t="shared" si="0"/>
        <v>1.8927419959564467</v>
      </c>
      <c r="N10" s="265">
        <f t="shared" si="1"/>
        <v>1.8871855948556906</v>
      </c>
      <c r="O10" s="265">
        <f t="shared" si="2"/>
        <v>1.5925604966471236</v>
      </c>
      <c r="P10" s="265">
        <f t="shared" si="3"/>
        <v>2.0868825312898127</v>
      </c>
      <c r="Q10" s="265">
        <f t="shared" si="4"/>
        <v>0.15812221062883636</v>
      </c>
      <c r="R10" s="266">
        <f t="shared" si="5"/>
        <v>10</v>
      </c>
    </row>
    <row r="11" spans="1:18" s="64" customFormat="1" x14ac:dyDescent="0.2">
      <c r="A11" s="267" t="s">
        <v>310</v>
      </c>
      <c r="B11" s="281">
        <v>3</v>
      </c>
      <c r="C11" s="282">
        <v>3</v>
      </c>
      <c r="D11" s="282">
        <v>3</v>
      </c>
      <c r="E11" s="282">
        <v>1</v>
      </c>
      <c r="F11" s="282">
        <v>3</v>
      </c>
      <c r="G11" s="282">
        <v>3</v>
      </c>
      <c r="H11" s="282">
        <v>2</v>
      </c>
      <c r="I11" s="282">
        <v>3</v>
      </c>
      <c r="J11" s="282">
        <v>2</v>
      </c>
      <c r="K11" s="282">
        <v>2</v>
      </c>
      <c r="L11" s="277" t="s">
        <v>310</v>
      </c>
      <c r="M11" s="268">
        <f t="shared" ref="M11:M16" si="7">AVERAGE(B11:K11)</f>
        <v>2.5</v>
      </c>
      <c r="N11" s="268">
        <f t="shared" ref="N11:N16" si="8">MEDIAN(B11:K11)</f>
        <v>3</v>
      </c>
      <c r="O11" s="269">
        <f t="shared" ref="O11:O16" si="9">MIN(B11:K11)</f>
        <v>1</v>
      </c>
      <c r="P11" s="269">
        <f t="shared" ref="P11:P16" si="10">MAX(B11:K11)</f>
        <v>3</v>
      </c>
      <c r="Q11" s="268">
        <f t="shared" ref="Q11:Q16" si="11">STDEV(B11:K11)</f>
        <v>0.70710678118654757</v>
      </c>
      <c r="R11" s="270">
        <f t="shared" ref="R11:R16" si="12">COUNT(B11:K11)</f>
        <v>10</v>
      </c>
    </row>
    <row r="12" spans="1:18" s="1" customFormat="1" x14ac:dyDescent="0.2">
      <c r="A12" s="259" t="s">
        <v>311</v>
      </c>
      <c r="B12" s="283">
        <v>271</v>
      </c>
      <c r="C12" s="284">
        <v>309</v>
      </c>
      <c r="D12" s="284">
        <v>311</v>
      </c>
      <c r="E12" s="284">
        <v>227</v>
      </c>
      <c r="F12" s="284">
        <v>266</v>
      </c>
      <c r="G12" s="284">
        <v>276</v>
      </c>
      <c r="H12" s="284">
        <v>333</v>
      </c>
      <c r="I12" s="284">
        <v>286</v>
      </c>
      <c r="J12" s="284">
        <v>266</v>
      </c>
      <c r="K12" s="284">
        <v>217</v>
      </c>
      <c r="L12" s="278" t="s">
        <v>311</v>
      </c>
      <c r="M12" s="271">
        <f t="shared" si="7"/>
        <v>276.2</v>
      </c>
      <c r="N12" s="271">
        <f t="shared" si="8"/>
        <v>273.5</v>
      </c>
      <c r="O12" s="272">
        <f t="shared" si="9"/>
        <v>217</v>
      </c>
      <c r="P12" s="272">
        <f t="shared" si="10"/>
        <v>333</v>
      </c>
      <c r="Q12" s="271">
        <f t="shared" si="11"/>
        <v>36.162595777036401</v>
      </c>
      <c r="R12" s="273">
        <f t="shared" si="12"/>
        <v>10</v>
      </c>
    </row>
    <row r="13" spans="1:18" s="1" customFormat="1" x14ac:dyDescent="0.2">
      <c r="A13" s="259" t="s">
        <v>322</v>
      </c>
      <c r="B13" s="283">
        <v>4</v>
      </c>
      <c r="C13" s="284">
        <v>5</v>
      </c>
      <c r="D13" s="284">
        <v>4</v>
      </c>
      <c r="E13" s="284">
        <v>2</v>
      </c>
      <c r="F13" s="284">
        <v>4</v>
      </c>
      <c r="G13" s="284">
        <v>5</v>
      </c>
      <c r="H13" s="284">
        <v>4</v>
      </c>
      <c r="I13" s="284">
        <v>4</v>
      </c>
      <c r="J13" s="284">
        <v>4</v>
      </c>
      <c r="K13" s="284">
        <v>2</v>
      </c>
      <c r="L13" s="278" t="s">
        <v>322</v>
      </c>
      <c r="M13" s="271">
        <f t="shared" si="7"/>
        <v>3.8</v>
      </c>
      <c r="N13" s="271">
        <f t="shared" si="8"/>
        <v>4</v>
      </c>
      <c r="O13" s="272">
        <f t="shared" si="9"/>
        <v>2</v>
      </c>
      <c r="P13" s="272">
        <f t="shared" si="10"/>
        <v>5</v>
      </c>
      <c r="Q13" s="271">
        <f t="shared" si="11"/>
        <v>1.0327955589886442</v>
      </c>
      <c r="R13" s="273">
        <f t="shared" si="12"/>
        <v>10</v>
      </c>
    </row>
    <row r="14" spans="1:18" s="1" customFormat="1" x14ac:dyDescent="0.2">
      <c r="A14" s="259" t="s">
        <v>312</v>
      </c>
      <c r="B14" s="283">
        <v>138</v>
      </c>
      <c r="C14" s="284">
        <v>172</v>
      </c>
      <c r="D14" s="284">
        <v>156</v>
      </c>
      <c r="E14" s="284">
        <v>76</v>
      </c>
      <c r="F14" s="284">
        <v>142</v>
      </c>
      <c r="G14" s="284">
        <v>135</v>
      </c>
      <c r="H14" s="284">
        <v>146</v>
      </c>
      <c r="I14" s="284">
        <v>129</v>
      </c>
      <c r="J14" s="284">
        <v>119</v>
      </c>
      <c r="K14" s="284">
        <v>95</v>
      </c>
      <c r="L14" s="278" t="s">
        <v>312</v>
      </c>
      <c r="M14" s="271">
        <f t="shared" si="7"/>
        <v>130.80000000000001</v>
      </c>
      <c r="N14" s="271">
        <f t="shared" si="8"/>
        <v>136.5</v>
      </c>
      <c r="O14" s="272">
        <f t="shared" si="9"/>
        <v>76</v>
      </c>
      <c r="P14" s="272">
        <f t="shared" si="10"/>
        <v>172</v>
      </c>
      <c r="Q14" s="271">
        <f t="shared" si="11"/>
        <v>28.255972819918988</v>
      </c>
      <c r="R14" s="273">
        <f t="shared" si="12"/>
        <v>10</v>
      </c>
    </row>
    <row r="15" spans="1:18" s="1" customFormat="1" x14ac:dyDescent="0.2">
      <c r="A15" s="259" t="s">
        <v>313</v>
      </c>
      <c r="B15" s="283">
        <v>70</v>
      </c>
      <c r="C15" s="284">
        <v>112</v>
      </c>
      <c r="D15" s="284">
        <v>107</v>
      </c>
      <c r="E15" s="284">
        <v>45</v>
      </c>
      <c r="F15" s="284">
        <v>88</v>
      </c>
      <c r="G15" s="284">
        <v>95</v>
      </c>
      <c r="H15" s="284">
        <v>74</v>
      </c>
      <c r="I15" s="284">
        <v>88</v>
      </c>
      <c r="J15" s="284">
        <v>82</v>
      </c>
      <c r="K15" s="284">
        <v>52</v>
      </c>
      <c r="L15" s="278" t="s">
        <v>313</v>
      </c>
      <c r="M15" s="271">
        <f t="shared" si="7"/>
        <v>81.3</v>
      </c>
      <c r="N15" s="271">
        <f t="shared" si="8"/>
        <v>85</v>
      </c>
      <c r="O15" s="272">
        <f t="shared" si="9"/>
        <v>45</v>
      </c>
      <c r="P15" s="272">
        <f t="shared" si="10"/>
        <v>112</v>
      </c>
      <c r="Q15" s="271">
        <f t="shared" si="11"/>
        <v>21.700230413523279</v>
      </c>
      <c r="R15" s="273">
        <f t="shared" si="12"/>
        <v>10</v>
      </c>
    </row>
    <row r="16" spans="1:18" s="1" customFormat="1" x14ac:dyDescent="0.2">
      <c r="A16" s="259" t="s">
        <v>314</v>
      </c>
      <c r="B16" s="283">
        <v>54</v>
      </c>
      <c r="C16" s="284">
        <v>56</v>
      </c>
      <c r="D16" s="284">
        <v>44</v>
      </c>
      <c r="E16" s="284">
        <v>26</v>
      </c>
      <c r="F16" s="284">
        <v>51</v>
      </c>
      <c r="G16" s="284">
        <v>32</v>
      </c>
      <c r="H16" s="284">
        <v>66</v>
      </c>
      <c r="I16" s="284">
        <v>35</v>
      </c>
      <c r="J16" s="284">
        <v>31</v>
      </c>
      <c r="K16" s="284">
        <v>34</v>
      </c>
      <c r="L16" s="278" t="s">
        <v>314</v>
      </c>
      <c r="M16" s="271">
        <f t="shared" si="7"/>
        <v>42.9</v>
      </c>
      <c r="N16" s="271">
        <f t="shared" si="8"/>
        <v>39.5</v>
      </c>
      <c r="O16" s="272">
        <f t="shared" si="9"/>
        <v>26</v>
      </c>
      <c r="P16" s="272">
        <f t="shared" si="10"/>
        <v>66</v>
      </c>
      <c r="Q16" s="271">
        <f t="shared" si="11"/>
        <v>13.261891938097593</v>
      </c>
      <c r="R16" s="273">
        <f t="shared" si="12"/>
        <v>10</v>
      </c>
    </row>
    <row r="17" spans="1:18" s="1" customFormat="1" x14ac:dyDescent="0.2">
      <c r="A17" s="259" t="s">
        <v>315</v>
      </c>
      <c r="B17" s="283" t="s">
        <v>323</v>
      </c>
      <c r="C17" s="284" t="s">
        <v>323</v>
      </c>
      <c r="D17" s="284" t="s">
        <v>323</v>
      </c>
      <c r="E17" s="284" t="s">
        <v>323</v>
      </c>
      <c r="F17" s="284" t="s">
        <v>323</v>
      </c>
      <c r="G17" s="284" t="s">
        <v>323</v>
      </c>
      <c r="H17" s="284" t="s">
        <v>323</v>
      </c>
      <c r="I17" s="284" t="s">
        <v>323</v>
      </c>
      <c r="J17" s="284" t="s">
        <v>323</v>
      </c>
      <c r="K17" s="284" t="s">
        <v>323</v>
      </c>
      <c r="L17" s="278" t="s">
        <v>315</v>
      </c>
      <c r="M17" s="271"/>
      <c r="N17" s="271"/>
      <c r="O17" s="272"/>
      <c r="P17" s="272"/>
      <c r="Q17" s="271"/>
      <c r="R17" s="273"/>
    </row>
    <row r="18" spans="1:18" s="1" customFormat="1" x14ac:dyDescent="0.2">
      <c r="A18" s="259" t="s">
        <v>316</v>
      </c>
      <c r="B18" s="283" t="s">
        <v>323</v>
      </c>
      <c r="C18" s="284" t="s">
        <v>323</v>
      </c>
      <c r="D18" s="284" t="s">
        <v>323</v>
      </c>
      <c r="E18" s="284" t="s">
        <v>323</v>
      </c>
      <c r="F18" s="284" t="s">
        <v>323</v>
      </c>
      <c r="G18" s="284" t="s">
        <v>323</v>
      </c>
      <c r="H18" s="284" t="s">
        <v>323</v>
      </c>
      <c r="I18" s="284" t="s">
        <v>323</v>
      </c>
      <c r="J18" s="284" t="s">
        <v>323</v>
      </c>
      <c r="K18" s="284" t="s">
        <v>323</v>
      </c>
      <c r="L18" s="278" t="s">
        <v>316</v>
      </c>
      <c r="M18" s="271"/>
      <c r="N18" s="271"/>
      <c r="O18" s="272"/>
      <c r="P18" s="272"/>
      <c r="Q18" s="271"/>
      <c r="R18" s="273"/>
    </row>
    <row r="19" spans="1:18" s="1" customFormat="1" ht="13.5" thickBot="1" x14ac:dyDescent="0.25">
      <c r="A19" s="259" t="s">
        <v>317</v>
      </c>
      <c r="B19" s="283" t="s">
        <v>324</v>
      </c>
      <c r="C19" s="284" t="s">
        <v>324</v>
      </c>
      <c r="D19" s="284" t="s">
        <v>324</v>
      </c>
      <c r="E19" s="284" t="s">
        <v>324</v>
      </c>
      <c r="F19" s="284" t="s">
        <v>323</v>
      </c>
      <c r="G19" s="284" t="s">
        <v>323</v>
      </c>
      <c r="H19" s="284" t="s">
        <v>323</v>
      </c>
      <c r="I19" s="284" t="s">
        <v>323</v>
      </c>
      <c r="J19" s="284" t="s">
        <v>323</v>
      </c>
      <c r="K19" s="284" t="s">
        <v>324</v>
      </c>
      <c r="L19" s="278" t="s">
        <v>317</v>
      </c>
      <c r="M19" s="274"/>
      <c r="N19" s="274"/>
      <c r="O19" s="275"/>
      <c r="P19" s="275"/>
      <c r="Q19" s="274"/>
      <c r="R19" s="276"/>
    </row>
    <row r="20" spans="1:18" s="64" customFormat="1" x14ac:dyDescent="0.2">
      <c r="A20" s="61" t="s">
        <v>370</v>
      </c>
      <c r="B20" s="133">
        <v>46</v>
      </c>
      <c r="C20" s="70">
        <v>39.6</v>
      </c>
      <c r="D20" s="70">
        <v>62.6</v>
      </c>
      <c r="E20" s="70">
        <v>64.8</v>
      </c>
      <c r="F20" s="70">
        <v>74.5</v>
      </c>
      <c r="G20" s="70">
        <v>29.7</v>
      </c>
      <c r="H20" s="70">
        <v>44.8</v>
      </c>
      <c r="I20" s="70">
        <v>43.8</v>
      </c>
      <c r="J20" s="79">
        <v>72.599999999999994</v>
      </c>
      <c r="K20" s="70">
        <v>45.2</v>
      </c>
      <c r="L20" s="163" t="s">
        <v>370</v>
      </c>
      <c r="M20" s="241">
        <f t="shared" si="0"/>
        <v>52.36</v>
      </c>
      <c r="N20" s="242">
        <f t="shared" si="1"/>
        <v>45.6</v>
      </c>
      <c r="O20" s="242">
        <f t="shared" si="2"/>
        <v>29.7</v>
      </c>
      <c r="P20" s="242">
        <f t="shared" si="3"/>
        <v>74.5</v>
      </c>
      <c r="Q20" s="242">
        <f t="shared" si="4"/>
        <v>15.121302119122452</v>
      </c>
      <c r="R20" s="238">
        <f t="shared" si="5"/>
        <v>10</v>
      </c>
    </row>
    <row r="21" spans="1:18" s="1" customFormat="1" x14ac:dyDescent="0.2">
      <c r="A21" s="45" t="s">
        <v>371</v>
      </c>
      <c r="B21" s="132">
        <v>24.5</v>
      </c>
      <c r="C21" s="40">
        <v>23.7</v>
      </c>
      <c r="D21" s="40">
        <v>35</v>
      </c>
      <c r="E21" s="40">
        <v>39.5</v>
      </c>
      <c r="F21" s="40">
        <v>43.7</v>
      </c>
      <c r="G21" s="40">
        <v>19.3</v>
      </c>
      <c r="H21" s="40">
        <v>26.9</v>
      </c>
      <c r="I21" s="40">
        <v>26.3</v>
      </c>
      <c r="J21" s="54">
        <v>33.9</v>
      </c>
      <c r="K21" s="40">
        <v>26.4</v>
      </c>
      <c r="L21" s="159" t="s">
        <v>371</v>
      </c>
      <c r="M21" s="37">
        <f t="shared" si="0"/>
        <v>29.919999999999998</v>
      </c>
      <c r="N21" s="38">
        <f t="shared" si="1"/>
        <v>26.65</v>
      </c>
      <c r="O21" s="38">
        <f t="shared" si="2"/>
        <v>19.3</v>
      </c>
      <c r="P21" s="38">
        <f t="shared" si="3"/>
        <v>43.7</v>
      </c>
      <c r="Q21" s="38">
        <f t="shared" si="4"/>
        <v>7.7371829498855575</v>
      </c>
      <c r="R21" s="233">
        <f t="shared" si="5"/>
        <v>10</v>
      </c>
    </row>
    <row r="22" spans="1:18" s="2" customFormat="1" x14ac:dyDescent="0.2">
      <c r="A22" s="45" t="s">
        <v>372</v>
      </c>
      <c r="B22" s="132">
        <v>45.8</v>
      </c>
      <c r="C22" s="40">
        <v>57.5</v>
      </c>
      <c r="D22" s="40">
        <v>50.2</v>
      </c>
      <c r="E22" s="40">
        <v>65.900000000000006</v>
      </c>
      <c r="F22" s="40">
        <v>60.7</v>
      </c>
      <c r="G22" s="40">
        <v>50.6</v>
      </c>
      <c r="H22" s="40">
        <v>54.1</v>
      </c>
      <c r="I22" s="40">
        <v>53</v>
      </c>
      <c r="J22" s="54">
        <v>37.799999999999997</v>
      </c>
      <c r="K22" s="40">
        <v>55.9</v>
      </c>
      <c r="L22" s="159" t="s">
        <v>372</v>
      </c>
      <c r="M22" s="37">
        <f t="shared" si="0"/>
        <v>53.150000000000013</v>
      </c>
      <c r="N22" s="38">
        <f t="shared" si="1"/>
        <v>53.55</v>
      </c>
      <c r="O22" s="38">
        <f t="shared" si="2"/>
        <v>37.799999999999997</v>
      </c>
      <c r="P22" s="38">
        <f t="shared" si="3"/>
        <v>65.900000000000006</v>
      </c>
      <c r="Q22" s="38">
        <f t="shared" si="4"/>
        <v>7.8303185687995969</v>
      </c>
      <c r="R22" s="233">
        <f t="shared" si="5"/>
        <v>10</v>
      </c>
    </row>
    <row r="23" spans="1:18" s="2" customFormat="1" x14ac:dyDescent="0.2">
      <c r="A23" s="13" t="s">
        <v>357</v>
      </c>
      <c r="B23" s="134">
        <f t="shared" ref="B23:I23" si="13">0.1333226675*B22</f>
        <v>6.106178171499999</v>
      </c>
      <c r="C23" s="127">
        <f t="shared" si="13"/>
        <v>7.6660533812499994</v>
      </c>
      <c r="D23" s="127">
        <f t="shared" si="13"/>
        <v>6.6927979085000002</v>
      </c>
      <c r="E23" s="127">
        <f t="shared" si="13"/>
        <v>8.785963788250001</v>
      </c>
      <c r="F23" s="127">
        <f t="shared" si="13"/>
        <v>8.0926859172499999</v>
      </c>
      <c r="G23" s="127">
        <f t="shared" si="13"/>
        <v>6.7461269755000002</v>
      </c>
      <c r="H23" s="127">
        <f t="shared" si="13"/>
        <v>7.2127563117499998</v>
      </c>
      <c r="I23" s="127">
        <f t="shared" si="13"/>
        <v>7.0661013774999999</v>
      </c>
      <c r="J23" s="127">
        <f>0.1333226675*J22</f>
        <v>5.039596831499999</v>
      </c>
      <c r="K23" s="127">
        <f>0.1333226675*K22</f>
        <v>7.4527371132499995</v>
      </c>
      <c r="L23" s="160" t="s">
        <v>357</v>
      </c>
      <c r="M23" s="223">
        <f t="shared" si="0"/>
        <v>7.086099777624999</v>
      </c>
      <c r="N23" s="224">
        <f t="shared" si="1"/>
        <v>7.1394288446249998</v>
      </c>
      <c r="O23" s="224">
        <f t="shared" si="2"/>
        <v>5.039596831499999</v>
      </c>
      <c r="P23" s="224">
        <f t="shared" si="3"/>
        <v>8.785963788250001</v>
      </c>
      <c r="Q23" s="224">
        <f t="shared" si="4"/>
        <v>1.0439589589671596</v>
      </c>
      <c r="R23" s="236">
        <f t="shared" si="5"/>
        <v>10</v>
      </c>
    </row>
    <row r="24" spans="1:18" s="1" customFormat="1" x14ac:dyDescent="0.2">
      <c r="A24" s="45" t="s">
        <v>154</v>
      </c>
      <c r="B24" s="129">
        <v>7.3659999999999997</v>
      </c>
      <c r="C24" s="25">
        <v>7.2610000000000001</v>
      </c>
      <c r="D24" s="25">
        <v>7.3079999999999998</v>
      </c>
      <c r="E24" s="25">
        <v>7.1890000000000001</v>
      </c>
      <c r="F24" s="25">
        <v>7.2370000000000001</v>
      </c>
      <c r="G24" s="25">
        <v>7.3049999999999997</v>
      </c>
      <c r="H24" s="25">
        <v>7.2889999999999997</v>
      </c>
      <c r="I24" s="25">
        <v>7.3019999999999996</v>
      </c>
      <c r="J24" s="74">
        <v>7.4210000000000003</v>
      </c>
      <c r="K24" s="85">
        <v>7.2949999999999999</v>
      </c>
      <c r="L24" s="159" t="s">
        <v>154</v>
      </c>
      <c r="M24" s="46">
        <f t="shared" si="0"/>
        <v>7.2972999999999999</v>
      </c>
      <c r="N24" s="47">
        <f t="shared" si="1"/>
        <v>7.2984999999999998</v>
      </c>
      <c r="O24" s="47">
        <f t="shared" si="2"/>
        <v>7.1890000000000001</v>
      </c>
      <c r="P24" s="47">
        <f t="shared" si="3"/>
        <v>7.4210000000000003</v>
      </c>
      <c r="Q24" s="47">
        <f t="shared" si="4"/>
        <v>6.4095501662233142E-2</v>
      </c>
      <c r="R24" s="233">
        <f t="shared" si="5"/>
        <v>10</v>
      </c>
    </row>
    <row r="25" spans="1:18" s="1" customFormat="1" x14ac:dyDescent="0.2">
      <c r="A25" s="14" t="s">
        <v>351</v>
      </c>
      <c r="B25" s="135">
        <f t="shared" ref="B25:I25" si="14">10^-B24</f>
        <v>4.3052661049171007E-8</v>
      </c>
      <c r="C25" s="114">
        <f t="shared" si="14"/>
        <v>5.4827696492085249E-8</v>
      </c>
      <c r="D25" s="114">
        <f t="shared" si="14"/>
        <v>4.9203953568145096E-8</v>
      </c>
      <c r="E25" s="114">
        <f t="shared" si="14"/>
        <v>6.4714261574858206E-8</v>
      </c>
      <c r="F25" s="114">
        <f t="shared" si="14"/>
        <v>5.7942869642687909E-8</v>
      </c>
      <c r="G25" s="114">
        <f t="shared" si="14"/>
        <v>4.9545019080478957E-8</v>
      </c>
      <c r="H25" s="114">
        <f t="shared" si="14"/>
        <v>5.1404365158242565E-8</v>
      </c>
      <c r="I25" s="114">
        <f t="shared" si="14"/>
        <v>4.988844874600126E-8</v>
      </c>
      <c r="J25" s="114">
        <f>10^-J24</f>
        <v>3.7931498497368162E-8</v>
      </c>
      <c r="K25" s="114">
        <f>10^-K24</f>
        <v>5.0699070827470363E-8</v>
      </c>
      <c r="L25" s="161" t="s">
        <v>351</v>
      </c>
      <c r="M25" s="227">
        <f t="shared" si="0"/>
        <v>5.0920984463650878E-8</v>
      </c>
      <c r="N25" s="228">
        <f t="shared" si="1"/>
        <v>5.0293759786735808E-8</v>
      </c>
      <c r="O25" s="228">
        <f t="shared" si="2"/>
        <v>3.7931498497368162E-8</v>
      </c>
      <c r="P25" s="228">
        <f t="shared" si="3"/>
        <v>6.4714261574858206E-8</v>
      </c>
      <c r="Q25" s="228">
        <f t="shared" si="4"/>
        <v>7.3910721762303303E-9</v>
      </c>
      <c r="R25" s="236">
        <f t="shared" si="5"/>
        <v>10</v>
      </c>
    </row>
    <row r="26" spans="1:18" s="1" customFormat="1" x14ac:dyDescent="0.2">
      <c r="A26" s="45" t="s">
        <v>373</v>
      </c>
      <c r="B26" s="132">
        <v>0.7</v>
      </c>
      <c r="C26" s="40">
        <v>-2</v>
      </c>
      <c r="D26" s="40">
        <v>-1.5</v>
      </c>
      <c r="E26" s="40">
        <v>-3.9</v>
      </c>
      <c r="F26" s="40">
        <v>-2.6</v>
      </c>
      <c r="G26" s="40">
        <v>-1.5</v>
      </c>
      <c r="H26" s="40">
        <v>-1.2</v>
      </c>
      <c r="I26" s="40">
        <v>-0.7</v>
      </c>
      <c r="J26" s="40">
        <v>0.3</v>
      </c>
      <c r="K26" s="40">
        <v>-0.2</v>
      </c>
      <c r="L26" s="159" t="s">
        <v>373</v>
      </c>
      <c r="M26" s="37">
        <f t="shared" si="0"/>
        <v>-1.2599999999999996</v>
      </c>
      <c r="N26" s="38">
        <f t="shared" si="1"/>
        <v>-1.35</v>
      </c>
      <c r="O26" s="38">
        <f t="shared" si="2"/>
        <v>-3.9</v>
      </c>
      <c r="P26" s="38">
        <f t="shared" si="3"/>
        <v>0.7</v>
      </c>
      <c r="Q26" s="38">
        <f t="shared" si="4"/>
        <v>1.3801771222886179</v>
      </c>
      <c r="R26" s="233">
        <f t="shared" si="5"/>
        <v>10</v>
      </c>
    </row>
    <row r="27" spans="1:18" s="1" customFormat="1" ht="13.5" thickBot="1" x14ac:dyDescent="0.25">
      <c r="A27" s="60" t="s">
        <v>374</v>
      </c>
      <c r="B27" s="136">
        <v>24.3</v>
      </c>
      <c r="C27" s="26">
        <v>21.8</v>
      </c>
      <c r="D27" s="26">
        <v>22.6</v>
      </c>
      <c r="E27" s="26">
        <v>20.8</v>
      </c>
      <c r="F27" s="26">
        <v>21.9</v>
      </c>
      <c r="G27" s="26">
        <v>22.2</v>
      </c>
      <c r="H27" s="26">
        <v>22.6</v>
      </c>
      <c r="I27" s="26">
        <v>23.1</v>
      </c>
      <c r="J27" s="40">
        <v>24.3</v>
      </c>
      <c r="K27" s="40">
        <v>23.4</v>
      </c>
      <c r="L27" s="162" t="s">
        <v>374</v>
      </c>
      <c r="M27" s="121">
        <f t="shared" si="0"/>
        <v>22.7</v>
      </c>
      <c r="N27" s="100">
        <f t="shared" si="1"/>
        <v>22.6</v>
      </c>
      <c r="O27" s="100">
        <f t="shared" si="2"/>
        <v>20.8</v>
      </c>
      <c r="P27" s="100">
        <f t="shared" si="3"/>
        <v>24.3</v>
      </c>
      <c r="Q27" s="100">
        <f t="shared" si="4"/>
        <v>1.1105554165971787</v>
      </c>
      <c r="R27" s="234">
        <f t="shared" si="5"/>
        <v>10</v>
      </c>
    </row>
    <row r="28" spans="1:18" s="64" customFormat="1" x14ac:dyDescent="0.2">
      <c r="A28" s="61" t="s">
        <v>375</v>
      </c>
      <c r="B28" s="133">
        <v>98.9</v>
      </c>
      <c r="C28" s="70">
        <v>99.3</v>
      </c>
      <c r="D28" s="70">
        <v>99.6</v>
      </c>
      <c r="E28" s="70">
        <v>99.6</v>
      </c>
      <c r="F28" s="70">
        <v>98.7</v>
      </c>
      <c r="G28" s="70">
        <v>99.3</v>
      </c>
      <c r="H28" s="70">
        <v>99.4</v>
      </c>
      <c r="I28" s="70">
        <v>99.7</v>
      </c>
      <c r="J28" s="79">
        <v>99.6</v>
      </c>
      <c r="K28" s="70">
        <v>98.7</v>
      </c>
      <c r="L28" s="163" t="s">
        <v>375</v>
      </c>
      <c r="M28" s="124">
        <f t="shared" si="0"/>
        <v>99.28</v>
      </c>
      <c r="N28" s="44">
        <f t="shared" si="1"/>
        <v>99.35</v>
      </c>
      <c r="O28" s="44">
        <f t="shared" si="2"/>
        <v>98.7</v>
      </c>
      <c r="P28" s="44">
        <f t="shared" si="3"/>
        <v>99.7</v>
      </c>
      <c r="Q28" s="44">
        <f t="shared" si="4"/>
        <v>0.38239014399199694</v>
      </c>
      <c r="R28" s="235">
        <f t="shared" si="5"/>
        <v>10</v>
      </c>
    </row>
    <row r="29" spans="1:18" s="1" customFormat="1" x14ac:dyDescent="0.2">
      <c r="A29" s="45" t="s">
        <v>377</v>
      </c>
      <c r="B29" s="132">
        <v>140</v>
      </c>
      <c r="C29" s="40">
        <v>216</v>
      </c>
      <c r="D29" s="40">
        <v>261</v>
      </c>
      <c r="E29" s="40">
        <v>254</v>
      </c>
      <c r="F29" s="40">
        <v>138</v>
      </c>
      <c r="G29" s="40">
        <v>168</v>
      </c>
      <c r="H29" s="40">
        <v>208</v>
      </c>
      <c r="I29" s="40">
        <v>293</v>
      </c>
      <c r="J29" s="54">
        <v>191</v>
      </c>
      <c r="K29" s="40">
        <v>124</v>
      </c>
      <c r="L29" s="159" t="s">
        <v>377</v>
      </c>
      <c r="M29" s="37">
        <f t="shared" si="0"/>
        <v>199.3</v>
      </c>
      <c r="N29" s="38">
        <f t="shared" si="1"/>
        <v>199.5</v>
      </c>
      <c r="O29" s="39">
        <f t="shared" si="2"/>
        <v>124</v>
      </c>
      <c r="P29" s="39">
        <f t="shared" si="3"/>
        <v>293</v>
      </c>
      <c r="Q29" s="38">
        <f t="shared" si="4"/>
        <v>57.663872764688804</v>
      </c>
      <c r="R29" s="233">
        <f t="shared" si="5"/>
        <v>10</v>
      </c>
    </row>
    <row r="30" spans="1:18" s="3" customFormat="1" x14ac:dyDescent="0.2">
      <c r="A30" s="13" t="s">
        <v>358</v>
      </c>
      <c r="B30" s="134">
        <f t="shared" ref="B30:I30" si="15">0.1333226675*B29</f>
        <v>18.665173449999998</v>
      </c>
      <c r="C30" s="127">
        <f t="shared" si="15"/>
        <v>28.797696179999999</v>
      </c>
      <c r="D30" s="127">
        <f t="shared" si="15"/>
        <v>34.797216217500001</v>
      </c>
      <c r="E30" s="127">
        <f t="shared" si="15"/>
        <v>33.863957544999998</v>
      </c>
      <c r="F30" s="127">
        <f t="shared" si="15"/>
        <v>18.398528114999998</v>
      </c>
      <c r="G30" s="127">
        <f t="shared" si="15"/>
        <v>22.398208139999998</v>
      </c>
      <c r="H30" s="127">
        <f t="shared" si="15"/>
        <v>27.731114839999996</v>
      </c>
      <c r="I30" s="127">
        <f t="shared" si="15"/>
        <v>39.063541577499997</v>
      </c>
      <c r="J30" s="127">
        <f>0.1333226675*J29</f>
        <v>25.464629492499999</v>
      </c>
      <c r="K30" s="127">
        <f>0.1333226675*K29</f>
        <v>16.532010769999999</v>
      </c>
      <c r="L30" s="160" t="s">
        <v>358</v>
      </c>
      <c r="M30" s="223">
        <f t="shared" si="0"/>
        <v>26.571207632749996</v>
      </c>
      <c r="N30" s="224">
        <f t="shared" si="1"/>
        <v>26.597872166249999</v>
      </c>
      <c r="O30" s="226">
        <f t="shared" si="2"/>
        <v>16.532010769999999</v>
      </c>
      <c r="P30" s="226">
        <f t="shared" si="3"/>
        <v>39.063541577499997</v>
      </c>
      <c r="Q30" s="224">
        <f t="shared" si="4"/>
        <v>7.6879013353689221</v>
      </c>
      <c r="R30" s="236">
        <f t="shared" si="5"/>
        <v>10</v>
      </c>
    </row>
    <row r="31" spans="1:18" s="2" customFormat="1" x14ac:dyDescent="0.2">
      <c r="A31" s="45" t="s">
        <v>376</v>
      </c>
      <c r="B31" s="132">
        <v>39.299999999999997</v>
      </c>
      <c r="C31" s="40">
        <v>44.6</v>
      </c>
      <c r="D31" s="40">
        <v>40.5</v>
      </c>
      <c r="E31" s="40">
        <v>55</v>
      </c>
      <c r="F31" s="40">
        <v>53</v>
      </c>
      <c r="G31" s="40">
        <v>37.5</v>
      </c>
      <c r="H31" s="40">
        <v>44.8</v>
      </c>
      <c r="I31" s="40">
        <v>41.7</v>
      </c>
      <c r="J31" s="54">
        <v>34.700000000000003</v>
      </c>
      <c r="K31" s="40">
        <v>44.7</v>
      </c>
      <c r="L31" s="159" t="s">
        <v>376</v>
      </c>
      <c r="M31" s="37">
        <f t="shared" si="0"/>
        <v>43.58</v>
      </c>
      <c r="N31" s="38">
        <f t="shared" si="1"/>
        <v>43.150000000000006</v>
      </c>
      <c r="O31" s="39">
        <f t="shared" si="2"/>
        <v>34.700000000000003</v>
      </c>
      <c r="P31" s="39">
        <f t="shared" si="3"/>
        <v>55</v>
      </c>
      <c r="Q31" s="38">
        <f t="shared" si="4"/>
        <v>6.4126264336680281</v>
      </c>
      <c r="R31" s="233">
        <f t="shared" si="5"/>
        <v>10</v>
      </c>
    </row>
    <row r="32" spans="1:18" s="4" customFormat="1" x14ac:dyDescent="0.2">
      <c r="A32" s="13" t="s">
        <v>356</v>
      </c>
      <c r="B32" s="134">
        <f t="shared" ref="B32:I32" si="16">0.1333226675*B31</f>
        <v>5.2395808327499989</v>
      </c>
      <c r="C32" s="127">
        <f t="shared" si="16"/>
        <v>5.9461909705</v>
      </c>
      <c r="D32" s="127">
        <f t="shared" si="16"/>
        <v>5.3995680337499996</v>
      </c>
      <c r="E32" s="127">
        <f t="shared" si="16"/>
        <v>7.3327467124999997</v>
      </c>
      <c r="F32" s="127">
        <f t="shared" si="16"/>
        <v>7.0661013774999999</v>
      </c>
      <c r="G32" s="127">
        <f t="shared" si="16"/>
        <v>4.99960003125</v>
      </c>
      <c r="H32" s="127">
        <f t="shared" si="16"/>
        <v>5.9728555039999991</v>
      </c>
      <c r="I32" s="127">
        <f t="shared" si="16"/>
        <v>5.5595552347500004</v>
      </c>
      <c r="J32" s="190">
        <v>4.6262965622500003</v>
      </c>
      <c r="K32" s="127">
        <v>5.95952323725</v>
      </c>
      <c r="L32" s="160" t="s">
        <v>356</v>
      </c>
      <c r="M32" s="223">
        <f t="shared" si="0"/>
        <v>5.8102018496499994</v>
      </c>
      <c r="N32" s="224">
        <f t="shared" si="1"/>
        <v>5.7528731026250002</v>
      </c>
      <c r="O32" s="226">
        <f t="shared" si="2"/>
        <v>4.6262965622500003</v>
      </c>
      <c r="P32" s="226">
        <f t="shared" si="3"/>
        <v>7.3327467124999997</v>
      </c>
      <c r="Q32" s="224">
        <f t="shared" si="4"/>
        <v>0.85494846181763429</v>
      </c>
      <c r="R32" s="236">
        <f t="shared" si="5"/>
        <v>10</v>
      </c>
    </row>
    <row r="33" spans="1:18" s="1" customFormat="1" x14ac:dyDescent="0.2">
      <c r="A33" s="45" t="s">
        <v>352</v>
      </c>
      <c r="B33" s="129">
        <v>7.399</v>
      </c>
      <c r="C33" s="25">
        <v>7.32</v>
      </c>
      <c r="D33" s="25">
        <v>7.3719999999999999</v>
      </c>
      <c r="E33" s="25">
        <v>7.2350000000000003</v>
      </c>
      <c r="F33" s="25">
        <v>7.2709999999999999</v>
      </c>
      <c r="G33" s="25">
        <v>7.3869999999999996</v>
      </c>
      <c r="H33" s="25">
        <v>7.3319999999999999</v>
      </c>
      <c r="I33" s="25">
        <v>7.3540000000000001</v>
      </c>
      <c r="J33" s="74">
        <v>7.4390000000000001</v>
      </c>
      <c r="K33" s="85">
        <v>7.3490000000000002</v>
      </c>
      <c r="L33" s="159" t="s">
        <v>352</v>
      </c>
      <c r="M33" s="46">
        <f t="shared" si="0"/>
        <v>7.3458000000000014</v>
      </c>
      <c r="N33" s="47">
        <f t="shared" si="1"/>
        <v>7.3514999999999997</v>
      </c>
      <c r="O33" s="47">
        <f t="shared" si="2"/>
        <v>7.2350000000000003</v>
      </c>
      <c r="P33" s="47">
        <f t="shared" si="3"/>
        <v>7.4390000000000001</v>
      </c>
      <c r="Q33" s="47">
        <f t="shared" si="4"/>
        <v>6.0282298857587915E-2</v>
      </c>
      <c r="R33" s="233">
        <f t="shared" si="5"/>
        <v>10</v>
      </c>
    </row>
    <row r="34" spans="1:18" s="3" customFormat="1" x14ac:dyDescent="0.2">
      <c r="A34" s="14" t="s">
        <v>353</v>
      </c>
      <c r="B34" s="135">
        <f t="shared" ref="B34:I34" si="17">10^-B33</f>
        <v>3.9902490236214076E-8</v>
      </c>
      <c r="C34" s="114">
        <f t="shared" si="17"/>
        <v>4.7863009232263782E-8</v>
      </c>
      <c r="D34" s="114">
        <f t="shared" si="17"/>
        <v>4.24619563946312E-8</v>
      </c>
      <c r="E34" s="114">
        <f t="shared" si="17"/>
        <v>5.8210321777087027E-8</v>
      </c>
      <c r="F34" s="114">
        <f t="shared" si="17"/>
        <v>5.3579665751334036E-8</v>
      </c>
      <c r="G34" s="114">
        <f t="shared" si="17"/>
        <v>4.1020410298660605E-8</v>
      </c>
      <c r="H34" s="114">
        <f t="shared" si="17"/>
        <v>4.6558609352295778E-8</v>
      </c>
      <c r="I34" s="114">
        <f t="shared" si="17"/>
        <v>4.4258837236262652E-8</v>
      </c>
      <c r="J34" s="114">
        <f>10^-J33</f>
        <v>3.6391503612720608E-8</v>
      </c>
      <c r="K34" s="114">
        <f>10^-K33</f>
        <v>4.4771330417636083E-8</v>
      </c>
      <c r="L34" s="161" t="s">
        <v>353</v>
      </c>
      <c r="M34" s="227">
        <f t="shared" si="0"/>
        <v>4.5501813430910584E-8</v>
      </c>
      <c r="N34" s="228">
        <f t="shared" si="1"/>
        <v>4.4515083826949368E-8</v>
      </c>
      <c r="O34" s="228">
        <f t="shared" si="2"/>
        <v>3.6391503612720608E-8</v>
      </c>
      <c r="P34" s="228">
        <f t="shared" si="3"/>
        <v>5.8210321777087027E-8</v>
      </c>
      <c r="Q34" s="228">
        <f t="shared" si="4"/>
        <v>6.4910400727735408E-9</v>
      </c>
      <c r="R34" s="236">
        <f t="shared" si="5"/>
        <v>10</v>
      </c>
    </row>
    <row r="35" spans="1:18" s="1" customFormat="1" x14ac:dyDescent="0.2">
      <c r="A35" s="45" t="s">
        <v>378</v>
      </c>
      <c r="B35" s="132">
        <v>-0.3</v>
      </c>
      <c r="C35" s="40">
        <v>-3.1</v>
      </c>
      <c r="D35" s="40">
        <v>-1.6</v>
      </c>
      <c r="E35" s="40">
        <v>-4.4000000000000004</v>
      </c>
      <c r="F35" s="40">
        <v>-3.1</v>
      </c>
      <c r="G35" s="40">
        <v>-2.1</v>
      </c>
      <c r="H35" s="40">
        <v>-2.2000000000000002</v>
      </c>
      <c r="I35" s="40">
        <v>-2.2000000000000002</v>
      </c>
      <c r="J35" s="54">
        <v>-0.2</v>
      </c>
      <c r="K35" s="40">
        <v>-1.1000000000000001</v>
      </c>
      <c r="L35" s="159" t="s">
        <v>378</v>
      </c>
      <c r="M35" s="37">
        <f t="shared" si="0"/>
        <v>-2.0300000000000002</v>
      </c>
      <c r="N35" s="38">
        <f t="shared" si="1"/>
        <v>-2.1500000000000004</v>
      </c>
      <c r="O35" s="38">
        <f t="shared" si="2"/>
        <v>-4.4000000000000004</v>
      </c>
      <c r="P35" s="38">
        <f t="shared" si="3"/>
        <v>-0.2</v>
      </c>
      <c r="Q35" s="38">
        <f t="shared" si="4"/>
        <v>1.3064370546558215</v>
      </c>
      <c r="R35" s="233">
        <f t="shared" si="5"/>
        <v>10</v>
      </c>
    </row>
    <row r="36" spans="1:18" s="1" customFormat="1" ht="13.5" thickBot="1" x14ac:dyDescent="0.25">
      <c r="A36" s="60" t="s">
        <v>379</v>
      </c>
      <c r="B36" s="136">
        <v>24.2</v>
      </c>
      <c r="C36" s="26">
        <v>21.8</v>
      </c>
      <c r="D36" s="26">
        <v>23.1</v>
      </c>
      <c r="E36" s="26">
        <v>20.7</v>
      </c>
      <c r="F36" s="26">
        <v>21.9</v>
      </c>
      <c r="G36" s="26">
        <v>22.7</v>
      </c>
      <c r="H36" s="26">
        <v>22.6</v>
      </c>
      <c r="I36" s="26">
        <v>22.6</v>
      </c>
      <c r="J36" s="78">
        <v>24.2</v>
      </c>
      <c r="K36" s="26">
        <v>23.5</v>
      </c>
      <c r="L36" s="162" t="s">
        <v>379</v>
      </c>
      <c r="M36" s="121">
        <f t="shared" si="0"/>
        <v>22.729999999999997</v>
      </c>
      <c r="N36" s="100">
        <f t="shared" si="1"/>
        <v>22.65</v>
      </c>
      <c r="O36" s="100">
        <f t="shared" si="2"/>
        <v>20.7</v>
      </c>
      <c r="P36" s="100">
        <f t="shared" si="3"/>
        <v>24.2</v>
      </c>
      <c r="Q36" s="100">
        <f t="shared" si="4"/>
        <v>1.0934654391733956</v>
      </c>
      <c r="R36" s="234">
        <f t="shared" si="5"/>
        <v>10</v>
      </c>
    </row>
    <row r="37" spans="1:18" s="64" customFormat="1" x14ac:dyDescent="0.2">
      <c r="A37" s="61" t="s">
        <v>258</v>
      </c>
      <c r="B37" s="137">
        <v>139</v>
      </c>
      <c r="C37" s="18">
        <v>139</v>
      </c>
      <c r="D37" s="18">
        <v>141</v>
      </c>
      <c r="E37" s="18">
        <v>144</v>
      </c>
      <c r="F37" s="18">
        <v>142</v>
      </c>
      <c r="G37" s="18">
        <v>139</v>
      </c>
      <c r="H37" s="18">
        <v>140</v>
      </c>
      <c r="I37" s="18">
        <v>139</v>
      </c>
      <c r="J37" s="80">
        <v>141</v>
      </c>
      <c r="K37" s="18">
        <v>144</v>
      </c>
      <c r="L37" s="163" t="s">
        <v>258</v>
      </c>
      <c r="M37" s="124">
        <f t="shared" si="0"/>
        <v>140.80000000000001</v>
      </c>
      <c r="N37" s="44">
        <f t="shared" si="1"/>
        <v>140.5</v>
      </c>
      <c r="O37" s="51">
        <f t="shared" si="2"/>
        <v>139</v>
      </c>
      <c r="P37" s="51">
        <f t="shared" si="3"/>
        <v>144</v>
      </c>
      <c r="Q37" s="44">
        <f t="shared" si="4"/>
        <v>1.9888578520235065</v>
      </c>
      <c r="R37" s="235">
        <f t="shared" si="5"/>
        <v>10</v>
      </c>
    </row>
    <row r="38" spans="1:18" s="1" customFormat="1" x14ac:dyDescent="0.2">
      <c r="A38" s="45" t="s">
        <v>259</v>
      </c>
      <c r="B38" s="132">
        <v>5</v>
      </c>
      <c r="C38" s="40">
        <v>5</v>
      </c>
      <c r="D38" s="40">
        <v>4</v>
      </c>
      <c r="E38" s="40">
        <v>3.7</v>
      </c>
      <c r="F38" s="40">
        <v>4.2</v>
      </c>
      <c r="G38" s="40">
        <v>3.6</v>
      </c>
      <c r="H38" s="40">
        <v>4.3</v>
      </c>
      <c r="I38" s="40">
        <v>4.5</v>
      </c>
      <c r="J38" s="54">
        <v>4</v>
      </c>
      <c r="K38" s="40">
        <v>4.5</v>
      </c>
      <c r="L38" s="159" t="s">
        <v>259</v>
      </c>
      <c r="M38" s="37">
        <f t="shared" si="0"/>
        <v>4.2799999999999994</v>
      </c>
      <c r="N38" s="38">
        <f t="shared" si="1"/>
        <v>4.25</v>
      </c>
      <c r="O38" s="39">
        <f t="shared" si="2"/>
        <v>3.6</v>
      </c>
      <c r="P38" s="39">
        <f t="shared" si="3"/>
        <v>5</v>
      </c>
      <c r="Q38" s="38">
        <f t="shared" si="4"/>
        <v>0.48258562855610654</v>
      </c>
      <c r="R38" s="233">
        <f t="shared" si="5"/>
        <v>10</v>
      </c>
    </row>
    <row r="39" spans="1:18" s="1" customFormat="1" x14ac:dyDescent="0.2">
      <c r="A39" s="45" t="s">
        <v>380</v>
      </c>
      <c r="B39" s="138">
        <v>9.1</v>
      </c>
      <c r="C39" s="20">
        <v>10.199999999999999</v>
      </c>
      <c r="D39" s="20">
        <v>9.25</v>
      </c>
      <c r="E39" s="20">
        <v>8.1</v>
      </c>
      <c r="F39" s="20">
        <v>10.25</v>
      </c>
      <c r="G39" s="20">
        <v>8.65</v>
      </c>
      <c r="H39" s="20">
        <v>8.9</v>
      </c>
      <c r="I39" s="20">
        <v>8.85</v>
      </c>
      <c r="J39" s="81">
        <v>9.25</v>
      </c>
      <c r="K39" s="20">
        <v>10.15</v>
      </c>
      <c r="L39" s="159" t="s">
        <v>380</v>
      </c>
      <c r="M39" s="37">
        <f t="shared" si="0"/>
        <v>9.27</v>
      </c>
      <c r="N39" s="38">
        <f t="shared" si="1"/>
        <v>9.1750000000000007</v>
      </c>
      <c r="O39" s="430">
        <f t="shared" si="2"/>
        <v>8.1</v>
      </c>
      <c r="P39" s="430">
        <f t="shared" si="3"/>
        <v>10.25</v>
      </c>
      <c r="Q39" s="38">
        <f t="shared" si="4"/>
        <v>0.72234187043101539</v>
      </c>
      <c r="R39" s="233">
        <f t="shared" si="5"/>
        <v>10</v>
      </c>
    </row>
    <row r="40" spans="1:18" s="1" customFormat="1" ht="13.5" thickBot="1" x14ac:dyDescent="0.25">
      <c r="A40" s="48" t="s">
        <v>381</v>
      </c>
      <c r="B40" s="139">
        <v>28.25</v>
      </c>
      <c r="C40" s="22">
        <v>31.55</v>
      </c>
      <c r="D40" s="22">
        <v>28.8</v>
      </c>
      <c r="E40" s="22">
        <v>25.2</v>
      </c>
      <c r="F40" s="22">
        <v>31.8</v>
      </c>
      <c r="G40" s="22">
        <v>26.85</v>
      </c>
      <c r="H40" s="22">
        <v>27.7</v>
      </c>
      <c r="I40" s="22">
        <v>27.45</v>
      </c>
      <c r="J40" s="82">
        <v>28.7</v>
      </c>
      <c r="K40" s="22">
        <v>31.25</v>
      </c>
      <c r="L40" s="164" t="s">
        <v>381</v>
      </c>
      <c r="M40" s="121">
        <f t="shared" si="0"/>
        <v>28.754999999999995</v>
      </c>
      <c r="N40" s="100">
        <f t="shared" si="1"/>
        <v>28.475000000000001</v>
      </c>
      <c r="O40" s="52">
        <f t="shared" si="2"/>
        <v>25.2</v>
      </c>
      <c r="P40" s="52">
        <f t="shared" si="3"/>
        <v>31.8</v>
      </c>
      <c r="Q40" s="100">
        <f t="shared" si="4"/>
        <v>2.1769563360088071</v>
      </c>
      <c r="R40" s="234">
        <f t="shared" si="5"/>
        <v>10</v>
      </c>
    </row>
    <row r="41" spans="1:18" s="3" customFormat="1" x14ac:dyDescent="0.2">
      <c r="A41" s="15" t="s">
        <v>354</v>
      </c>
      <c r="B41" s="140">
        <f t="shared" ref="B41:I41" si="18">(1.39*B39*B28+(B29*0.0031))/100</f>
        <v>12.514201</v>
      </c>
      <c r="C41" s="72">
        <f t="shared" si="18"/>
        <v>14.085449999999996</v>
      </c>
      <c r="D41" s="72">
        <f t="shared" si="18"/>
        <v>12.814160999999999</v>
      </c>
      <c r="E41" s="72">
        <f t="shared" si="18"/>
        <v>11.221837999999998</v>
      </c>
      <c r="F41" s="72">
        <f t="shared" si="18"/>
        <v>14.066560499999998</v>
      </c>
      <c r="G41" s="72">
        <f t="shared" si="18"/>
        <v>11.9445435</v>
      </c>
      <c r="H41" s="72">
        <f t="shared" si="18"/>
        <v>12.303222</v>
      </c>
      <c r="I41" s="72">
        <f t="shared" si="18"/>
        <v>12.273678500000001</v>
      </c>
      <c r="J41" s="72">
        <f>(1.39*J39*J28+(J29*0.0031))/100</f>
        <v>12.811991000000001</v>
      </c>
      <c r="K41" s="72">
        <f>(1.39*K39*K28+(K29*0.0031))/100</f>
        <v>13.928933499999998</v>
      </c>
      <c r="L41" s="165" t="s">
        <v>354</v>
      </c>
      <c r="M41" s="253">
        <f t="shared" si="0"/>
        <v>12.7964579</v>
      </c>
      <c r="N41" s="254">
        <f t="shared" si="1"/>
        <v>12.663095999999999</v>
      </c>
      <c r="O41" s="255">
        <f t="shared" si="2"/>
        <v>11.221837999999998</v>
      </c>
      <c r="P41" s="255">
        <f t="shared" si="3"/>
        <v>14.085449999999996</v>
      </c>
      <c r="Q41" s="254">
        <f t="shared" si="4"/>
        <v>0.96373992550110532</v>
      </c>
      <c r="R41" s="183">
        <f t="shared" si="5"/>
        <v>10</v>
      </c>
    </row>
    <row r="42" spans="1:18" s="3" customFormat="1" x14ac:dyDescent="0.2">
      <c r="A42" s="13" t="s">
        <v>355</v>
      </c>
      <c r="B42" s="134">
        <f t="shared" ref="B42:I42" si="19">(1.39*B39*B20+(B21*0.0031))/100</f>
        <v>5.8192994999999996</v>
      </c>
      <c r="C42" s="127">
        <f t="shared" si="19"/>
        <v>5.6152226999999995</v>
      </c>
      <c r="D42" s="127">
        <f t="shared" si="19"/>
        <v>8.0498799999999999</v>
      </c>
      <c r="E42" s="127">
        <f t="shared" si="19"/>
        <v>7.2970564999999992</v>
      </c>
      <c r="F42" s="127">
        <f t="shared" si="19"/>
        <v>10.615742199999998</v>
      </c>
      <c r="G42" s="127">
        <f t="shared" si="19"/>
        <v>3.5715778</v>
      </c>
      <c r="H42" s="127">
        <f t="shared" si="19"/>
        <v>5.5430418999999995</v>
      </c>
      <c r="I42" s="127">
        <f t="shared" si="19"/>
        <v>5.3888722999999992</v>
      </c>
      <c r="J42" s="127">
        <f>(1.39*J39*J20+(J21*0.0031))/100</f>
        <v>9.3355958999999995</v>
      </c>
      <c r="K42" s="127">
        <f>(1.39*K39*K20+(K21*0.0031))/100</f>
        <v>6.3778604000000003</v>
      </c>
      <c r="L42" s="160" t="s">
        <v>355</v>
      </c>
      <c r="M42" s="223">
        <f t="shared" si="0"/>
        <v>6.76141492</v>
      </c>
      <c r="N42" s="224">
        <f t="shared" si="1"/>
        <v>6.0985799499999995</v>
      </c>
      <c r="O42" s="226">
        <f t="shared" si="2"/>
        <v>3.5715778</v>
      </c>
      <c r="P42" s="226">
        <f t="shared" si="3"/>
        <v>10.615742199999998</v>
      </c>
      <c r="Q42" s="224">
        <f t="shared" si="4"/>
        <v>2.0902184818036811</v>
      </c>
      <c r="R42" s="236">
        <f t="shared" si="5"/>
        <v>10</v>
      </c>
    </row>
    <row r="43" spans="1:18" s="1" customFormat="1" x14ac:dyDescent="0.2">
      <c r="A43" s="45" t="s">
        <v>306</v>
      </c>
      <c r="B43" s="131">
        <v>330</v>
      </c>
      <c r="C43" s="36">
        <v>989</v>
      </c>
      <c r="D43" s="36">
        <v>616</v>
      </c>
      <c r="E43" s="36">
        <v>887</v>
      </c>
      <c r="F43" s="36">
        <v>314</v>
      </c>
      <c r="G43" s="36">
        <v>152</v>
      </c>
      <c r="H43" s="36">
        <v>465</v>
      </c>
      <c r="I43" s="36">
        <v>480</v>
      </c>
      <c r="J43" s="55">
        <v>71</v>
      </c>
      <c r="K43" s="36">
        <v>128</v>
      </c>
      <c r="L43" s="159" t="s">
        <v>52</v>
      </c>
      <c r="M43" s="37">
        <f t="shared" si="0"/>
        <v>443.2</v>
      </c>
      <c r="N43" s="38">
        <f t="shared" si="1"/>
        <v>397.5</v>
      </c>
      <c r="O43" s="39">
        <f t="shared" si="2"/>
        <v>71</v>
      </c>
      <c r="P43" s="39">
        <f t="shared" si="3"/>
        <v>989</v>
      </c>
      <c r="Q43" s="38">
        <f t="shared" si="4"/>
        <v>312.4693051591895</v>
      </c>
      <c r="R43" s="233">
        <f t="shared" si="5"/>
        <v>10</v>
      </c>
    </row>
    <row r="44" spans="1:18" s="1" customFormat="1" x14ac:dyDescent="0.2">
      <c r="A44" s="45" t="s">
        <v>307</v>
      </c>
      <c r="B44" s="131">
        <v>332</v>
      </c>
      <c r="C44" s="36">
        <v>552</v>
      </c>
      <c r="D44" s="36">
        <v>600</v>
      </c>
      <c r="E44" s="36">
        <v>718</v>
      </c>
      <c r="F44" s="36">
        <v>344</v>
      </c>
      <c r="G44" s="36">
        <v>156</v>
      </c>
      <c r="H44" s="36">
        <v>411</v>
      </c>
      <c r="I44" s="36">
        <v>598</v>
      </c>
      <c r="J44" s="55">
        <v>135</v>
      </c>
      <c r="K44" s="36">
        <v>89</v>
      </c>
      <c r="L44" s="159" t="s">
        <v>53</v>
      </c>
      <c r="M44" s="37">
        <f t="shared" si="0"/>
        <v>393.5</v>
      </c>
      <c r="N44" s="38">
        <f t="shared" si="1"/>
        <v>377.5</v>
      </c>
      <c r="O44" s="39">
        <f t="shared" si="2"/>
        <v>89</v>
      </c>
      <c r="P44" s="39">
        <f t="shared" si="3"/>
        <v>718</v>
      </c>
      <c r="Q44" s="38">
        <f t="shared" si="4"/>
        <v>220.44714660082232</v>
      </c>
      <c r="R44" s="233">
        <f t="shared" si="5"/>
        <v>10</v>
      </c>
    </row>
    <row r="45" spans="1:18" s="1" customFormat="1" x14ac:dyDescent="0.2">
      <c r="A45" s="24" t="s">
        <v>308</v>
      </c>
      <c r="B45" s="131">
        <v>20</v>
      </c>
      <c r="C45" s="36">
        <v>522</v>
      </c>
      <c r="D45" s="36">
        <v>552</v>
      </c>
      <c r="E45" s="36">
        <v>1463</v>
      </c>
      <c r="F45" s="36">
        <v>1859</v>
      </c>
      <c r="G45" s="36">
        <v>1407</v>
      </c>
      <c r="H45" s="36">
        <v>20</v>
      </c>
      <c r="I45" s="36">
        <v>20</v>
      </c>
      <c r="J45" s="55">
        <v>20</v>
      </c>
      <c r="K45" s="36">
        <v>1447</v>
      </c>
      <c r="L45" s="154" t="s">
        <v>54</v>
      </c>
      <c r="M45" s="37">
        <f t="shared" si="0"/>
        <v>733</v>
      </c>
      <c r="N45" s="38">
        <f t="shared" si="1"/>
        <v>537</v>
      </c>
      <c r="O45" s="39">
        <f t="shared" si="2"/>
        <v>20</v>
      </c>
      <c r="P45" s="39">
        <f t="shared" si="3"/>
        <v>1859</v>
      </c>
      <c r="Q45" s="38">
        <f t="shared" si="4"/>
        <v>736.02581476467253</v>
      </c>
      <c r="R45" s="233">
        <f t="shared" si="5"/>
        <v>10</v>
      </c>
    </row>
    <row r="46" spans="1:18" s="1" customFormat="1" x14ac:dyDescent="0.2">
      <c r="A46" s="24" t="s">
        <v>309</v>
      </c>
      <c r="B46" s="131">
        <v>20</v>
      </c>
      <c r="C46" s="36">
        <v>206</v>
      </c>
      <c r="D46" s="36">
        <v>553</v>
      </c>
      <c r="E46" s="36">
        <v>1377</v>
      </c>
      <c r="F46" s="36">
        <v>1026</v>
      </c>
      <c r="G46" s="36">
        <v>755</v>
      </c>
      <c r="H46" s="36">
        <v>20</v>
      </c>
      <c r="I46" s="36">
        <v>20</v>
      </c>
      <c r="J46" s="55">
        <v>20</v>
      </c>
      <c r="K46" s="36">
        <v>997</v>
      </c>
      <c r="L46" s="154" t="s">
        <v>55</v>
      </c>
      <c r="M46" s="37">
        <f t="shared" si="0"/>
        <v>499.4</v>
      </c>
      <c r="N46" s="38">
        <f t="shared" si="1"/>
        <v>379.5</v>
      </c>
      <c r="O46" s="39">
        <f t="shared" si="2"/>
        <v>20</v>
      </c>
      <c r="P46" s="39">
        <f t="shared" si="3"/>
        <v>1377</v>
      </c>
      <c r="Q46" s="38">
        <f t="shared" si="4"/>
        <v>513.01726200110568</v>
      </c>
      <c r="R46" s="233">
        <f t="shared" si="5"/>
        <v>10</v>
      </c>
    </row>
    <row r="47" spans="1:18" s="1" customFormat="1" x14ac:dyDescent="0.2">
      <c r="A47" s="45" t="s">
        <v>262</v>
      </c>
      <c r="B47" s="132">
        <v>2.1</v>
      </c>
      <c r="C47" s="215"/>
      <c r="D47" s="40">
        <v>1.4</v>
      </c>
      <c r="E47" s="40">
        <v>2.2000000000000002</v>
      </c>
      <c r="F47" s="40">
        <v>1.8</v>
      </c>
      <c r="G47" s="40">
        <v>2.2000000000000002</v>
      </c>
      <c r="H47" s="40">
        <v>2.2000000000000002</v>
      </c>
      <c r="I47" s="40">
        <v>1.3</v>
      </c>
      <c r="J47" s="54">
        <v>2.7</v>
      </c>
      <c r="K47" s="40">
        <v>1.5</v>
      </c>
      <c r="L47" s="159" t="s">
        <v>262</v>
      </c>
      <c r="M47" s="37">
        <f t="shared" si="0"/>
        <v>1.9333333333333331</v>
      </c>
      <c r="N47" s="38">
        <f t="shared" si="1"/>
        <v>2.1</v>
      </c>
      <c r="O47" s="39">
        <f t="shared" si="2"/>
        <v>1.3</v>
      </c>
      <c r="P47" s="39">
        <f t="shared" si="3"/>
        <v>2.7</v>
      </c>
      <c r="Q47" s="38">
        <f t="shared" si="4"/>
        <v>0.46368092477478695</v>
      </c>
      <c r="R47" s="233">
        <f t="shared" si="5"/>
        <v>9</v>
      </c>
    </row>
    <row r="48" spans="1:18" s="1" customFormat="1" x14ac:dyDescent="0.2">
      <c r="A48" s="45" t="s">
        <v>263</v>
      </c>
      <c r="B48" s="132">
        <v>2.1</v>
      </c>
      <c r="C48" s="215"/>
      <c r="D48" s="40">
        <v>1.3</v>
      </c>
      <c r="E48" s="40">
        <v>2</v>
      </c>
      <c r="F48" s="40">
        <v>1.7</v>
      </c>
      <c r="G48" s="40">
        <v>2.2999999999999998</v>
      </c>
      <c r="H48" s="40">
        <v>1.8</v>
      </c>
      <c r="I48" s="40">
        <v>0.8</v>
      </c>
      <c r="J48" s="54">
        <v>2.7</v>
      </c>
      <c r="K48" s="40">
        <v>1.5</v>
      </c>
      <c r="L48" s="159" t="s">
        <v>263</v>
      </c>
      <c r="M48" s="37">
        <f t="shared" si="0"/>
        <v>1.8000000000000003</v>
      </c>
      <c r="N48" s="38">
        <f t="shared" si="1"/>
        <v>1.8</v>
      </c>
      <c r="O48" s="39">
        <f t="shared" si="2"/>
        <v>0.8</v>
      </c>
      <c r="P48" s="39">
        <f t="shared" si="3"/>
        <v>2.7</v>
      </c>
      <c r="Q48" s="38">
        <f t="shared" si="4"/>
        <v>0.56347138347923131</v>
      </c>
      <c r="R48" s="233">
        <f t="shared" si="5"/>
        <v>9</v>
      </c>
    </row>
    <row r="49" spans="1:59" s="1" customFormat="1" x14ac:dyDescent="0.2">
      <c r="A49" s="45" t="s">
        <v>210</v>
      </c>
      <c r="B49" s="288">
        <f>((B47-B48)/B47)*100</f>
        <v>0</v>
      </c>
      <c r="C49" s="217"/>
      <c r="D49" s="54">
        <f t="shared" ref="D49:K49" si="20">((D47-D48)/D47)*100</f>
        <v>7.1428571428571344</v>
      </c>
      <c r="E49" s="54">
        <f t="shared" si="20"/>
        <v>9.0909090909090988</v>
      </c>
      <c r="F49" s="54">
        <f t="shared" si="20"/>
        <v>5.5555555555555598</v>
      </c>
      <c r="G49" s="54">
        <f t="shared" si="20"/>
        <v>-4.545454545454529</v>
      </c>
      <c r="H49" s="54">
        <f t="shared" si="20"/>
        <v>18.181818181818183</v>
      </c>
      <c r="I49" s="54">
        <f t="shared" si="20"/>
        <v>38.46153846153846</v>
      </c>
      <c r="J49" s="54">
        <f t="shared" si="20"/>
        <v>0</v>
      </c>
      <c r="K49" s="289">
        <f t="shared" si="20"/>
        <v>0</v>
      </c>
      <c r="L49" s="287" t="s">
        <v>210</v>
      </c>
      <c r="M49" s="37">
        <f>AVERAGE(B49:K49)</f>
        <v>8.2096915430248796</v>
      </c>
      <c r="N49" s="38">
        <f>MEDIAN(B49:K49)</f>
        <v>5.5555555555555598</v>
      </c>
      <c r="O49" s="38">
        <f>MIN(B49:K49)</f>
        <v>-4.545454545454529</v>
      </c>
      <c r="P49" s="38">
        <f>MAX(B49:K49)</f>
        <v>38.46153846153846</v>
      </c>
      <c r="Q49" s="38">
        <f>STDEV(B49:K49)</f>
        <v>13.174158070625733</v>
      </c>
      <c r="R49" s="233">
        <f>COUNT(B49:K49)</f>
        <v>9</v>
      </c>
    </row>
    <row r="50" spans="1:59" s="1" customFormat="1" x14ac:dyDescent="0.2">
      <c r="A50" s="45" t="s">
        <v>266</v>
      </c>
      <c r="B50" s="131">
        <v>199</v>
      </c>
      <c r="C50" s="216"/>
      <c r="D50" s="36">
        <v>111</v>
      </c>
      <c r="E50" s="36">
        <v>128</v>
      </c>
      <c r="F50" s="36">
        <v>143</v>
      </c>
      <c r="G50" s="36">
        <v>220</v>
      </c>
      <c r="H50" s="36">
        <v>113</v>
      </c>
      <c r="I50" s="36">
        <v>115</v>
      </c>
      <c r="J50" s="55">
        <v>147</v>
      </c>
      <c r="K50" s="36">
        <v>170</v>
      </c>
      <c r="L50" s="159" t="s">
        <v>266</v>
      </c>
      <c r="M50" s="37">
        <f t="shared" si="0"/>
        <v>149.55555555555554</v>
      </c>
      <c r="N50" s="38">
        <f t="shared" si="1"/>
        <v>143</v>
      </c>
      <c r="O50" s="39">
        <f t="shared" si="2"/>
        <v>111</v>
      </c>
      <c r="P50" s="39">
        <f t="shared" si="3"/>
        <v>220</v>
      </c>
      <c r="Q50" s="38">
        <f t="shared" si="4"/>
        <v>39.300480630366053</v>
      </c>
      <c r="R50" s="233">
        <f t="shared" si="5"/>
        <v>9</v>
      </c>
    </row>
    <row r="51" spans="1:59" s="1" customFormat="1" x14ac:dyDescent="0.2">
      <c r="A51" s="45" t="s">
        <v>267</v>
      </c>
      <c r="B51" s="131">
        <v>199</v>
      </c>
      <c r="C51" s="216"/>
      <c r="D51" s="36">
        <v>110</v>
      </c>
      <c r="E51" s="36">
        <v>129</v>
      </c>
      <c r="F51" s="36">
        <v>143</v>
      </c>
      <c r="G51" s="36">
        <v>212</v>
      </c>
      <c r="H51" s="36">
        <v>111</v>
      </c>
      <c r="I51" s="36">
        <v>112</v>
      </c>
      <c r="J51" s="55">
        <v>148</v>
      </c>
      <c r="K51" s="36">
        <v>164</v>
      </c>
      <c r="L51" s="159" t="s">
        <v>267</v>
      </c>
      <c r="M51" s="37">
        <f t="shared" si="0"/>
        <v>147.55555555555554</v>
      </c>
      <c r="N51" s="38">
        <f t="shared" si="1"/>
        <v>143</v>
      </c>
      <c r="O51" s="39">
        <f t="shared" si="2"/>
        <v>110</v>
      </c>
      <c r="P51" s="39">
        <f t="shared" si="3"/>
        <v>212</v>
      </c>
      <c r="Q51" s="38">
        <f t="shared" si="4"/>
        <v>37.825623296619682</v>
      </c>
      <c r="R51" s="233">
        <f t="shared" si="5"/>
        <v>9</v>
      </c>
    </row>
    <row r="52" spans="1:59" x14ac:dyDescent="0.2">
      <c r="A52" s="24" t="s">
        <v>359</v>
      </c>
      <c r="B52" s="129"/>
      <c r="C52" s="25"/>
      <c r="D52" s="25"/>
      <c r="E52" s="25"/>
      <c r="F52" s="25"/>
      <c r="G52" s="25"/>
      <c r="H52" s="25"/>
      <c r="I52" s="25"/>
      <c r="J52" s="53"/>
      <c r="K52" s="25"/>
      <c r="L52" s="154" t="s">
        <v>359</v>
      </c>
      <c r="M52" s="37" t="e">
        <f t="shared" si="0"/>
        <v>#DIV/0!</v>
      </c>
      <c r="N52" s="38" t="e">
        <f t="shared" si="1"/>
        <v>#NUM!</v>
      </c>
      <c r="O52" s="39">
        <f t="shared" si="2"/>
        <v>0</v>
      </c>
      <c r="P52" s="39">
        <f t="shared" si="3"/>
        <v>0</v>
      </c>
      <c r="Q52" s="38" t="e">
        <f t="shared" si="4"/>
        <v>#DIV/0!</v>
      </c>
      <c r="R52" s="233">
        <f t="shared" si="5"/>
        <v>0</v>
      </c>
    </row>
    <row r="53" spans="1:59" ht="13.5" thickBot="1" x14ac:dyDescent="0.25">
      <c r="A53" s="33" t="s">
        <v>360</v>
      </c>
      <c r="B53" s="244"/>
      <c r="C53" s="245"/>
      <c r="D53" s="245"/>
      <c r="E53" s="245"/>
      <c r="F53" s="245"/>
      <c r="G53" s="245"/>
      <c r="H53" s="245"/>
      <c r="I53" s="245"/>
      <c r="J53" s="246"/>
      <c r="K53" s="245"/>
      <c r="L53" s="155" t="s">
        <v>360</v>
      </c>
      <c r="M53" s="208" t="e">
        <f t="shared" si="0"/>
        <v>#DIV/0!</v>
      </c>
      <c r="N53" s="209" t="e">
        <f t="shared" si="1"/>
        <v>#NUM!</v>
      </c>
      <c r="O53" s="11">
        <f t="shared" si="2"/>
        <v>0</v>
      </c>
      <c r="P53" s="11">
        <f t="shared" si="3"/>
        <v>0</v>
      </c>
      <c r="Q53" s="209" t="e">
        <f t="shared" si="4"/>
        <v>#DIV/0!</v>
      </c>
      <c r="R53" s="237">
        <f t="shared" si="5"/>
        <v>0</v>
      </c>
    </row>
    <row r="54" spans="1:59" s="251" customFormat="1" x14ac:dyDescent="0.2">
      <c r="A54" s="35" t="s">
        <v>334</v>
      </c>
      <c r="B54" s="137">
        <v>32</v>
      </c>
      <c r="C54" s="18">
        <v>9</v>
      </c>
      <c r="D54" s="18">
        <v>24</v>
      </c>
      <c r="E54" s="18">
        <v>14</v>
      </c>
      <c r="F54" s="18">
        <v>18</v>
      </c>
      <c r="G54" s="18">
        <v>25</v>
      </c>
      <c r="H54" s="18">
        <v>20</v>
      </c>
      <c r="I54" s="18">
        <v>16</v>
      </c>
      <c r="J54" s="80">
        <v>20</v>
      </c>
      <c r="K54" s="18">
        <v>18</v>
      </c>
      <c r="L54" s="157" t="s">
        <v>291</v>
      </c>
      <c r="M54" s="241">
        <f t="shared" ref="M54:M81" si="21">AVERAGE(B54:K54)</f>
        <v>19.600000000000001</v>
      </c>
      <c r="N54" s="242">
        <f t="shared" ref="N54:N81" si="22">MEDIAN(B54:K54)</f>
        <v>19</v>
      </c>
      <c r="O54" s="65">
        <f t="shared" ref="O54:O81" si="23">MIN(B54:K54)</f>
        <v>9</v>
      </c>
      <c r="P54" s="65">
        <f t="shared" ref="P54:P81" si="24">MAX(B54:K54)</f>
        <v>32</v>
      </c>
      <c r="Q54" s="242">
        <f t="shared" ref="Q54:Q81" si="25">STDEV(B54:K54)</f>
        <v>6.3630879994613387</v>
      </c>
      <c r="R54" s="238">
        <f t="shared" ref="R54:R81" si="26">COUNT(B54:K54)</f>
        <v>10</v>
      </c>
      <c r="S54" s="247"/>
      <c r="T54" s="247"/>
      <c r="U54" s="247"/>
      <c r="V54" s="247"/>
      <c r="W54" s="247"/>
      <c r="X54" s="248"/>
      <c r="Y54" s="248"/>
      <c r="Z54" s="247"/>
      <c r="AA54" s="249"/>
      <c r="AB54" s="249"/>
      <c r="AC54" s="247"/>
      <c r="AD54" s="247"/>
      <c r="AE54" s="64"/>
      <c r="AF54" s="247"/>
      <c r="AG54" s="247"/>
      <c r="AH54" s="64"/>
      <c r="AI54" s="64"/>
      <c r="AJ54" s="250"/>
      <c r="AK54" s="247"/>
      <c r="AL54" s="247"/>
      <c r="AM54" s="247"/>
      <c r="AN54" s="247"/>
      <c r="AO54" s="247"/>
      <c r="AP54" s="247"/>
      <c r="AQ54" s="249"/>
      <c r="AR54" s="249"/>
      <c r="AS54" s="248"/>
      <c r="AT54" s="248"/>
      <c r="AU54" s="247"/>
      <c r="AV54" s="247"/>
      <c r="AW54" s="248"/>
      <c r="AX54" s="247"/>
      <c r="AY54" s="249"/>
      <c r="AZ54" s="249"/>
      <c r="BA54" s="249"/>
      <c r="BB54" s="249"/>
      <c r="BC54" s="249"/>
      <c r="BD54" s="249"/>
      <c r="BE54" s="249"/>
      <c r="BF54" s="249"/>
      <c r="BG54" s="249"/>
    </row>
    <row r="55" spans="1:59" x14ac:dyDescent="0.2">
      <c r="A55" s="24" t="s">
        <v>335</v>
      </c>
      <c r="B55" s="131">
        <v>11</v>
      </c>
      <c r="C55" s="36">
        <v>2</v>
      </c>
      <c r="D55" s="36">
        <v>10</v>
      </c>
      <c r="E55" s="36">
        <v>7</v>
      </c>
      <c r="F55" s="36">
        <v>9</v>
      </c>
      <c r="G55" s="36">
        <v>10</v>
      </c>
      <c r="H55" s="36">
        <v>8</v>
      </c>
      <c r="I55" s="36">
        <v>7</v>
      </c>
      <c r="J55" s="55">
        <v>8</v>
      </c>
      <c r="K55" s="36">
        <v>7</v>
      </c>
      <c r="L55" s="154" t="s">
        <v>292</v>
      </c>
      <c r="M55" s="37">
        <f t="shared" si="21"/>
        <v>7.9</v>
      </c>
      <c r="N55" s="38">
        <f t="shared" si="22"/>
        <v>8</v>
      </c>
      <c r="O55" s="39">
        <f t="shared" si="23"/>
        <v>2</v>
      </c>
      <c r="P55" s="39">
        <f t="shared" si="24"/>
        <v>11</v>
      </c>
      <c r="Q55" s="38">
        <f t="shared" si="25"/>
        <v>2.5144029554194809</v>
      </c>
      <c r="R55" s="233">
        <f t="shared" si="26"/>
        <v>10</v>
      </c>
    </row>
    <row r="56" spans="1:59" x14ac:dyDescent="0.2">
      <c r="A56" s="24" t="s">
        <v>336</v>
      </c>
      <c r="B56" s="131">
        <v>5</v>
      </c>
      <c r="C56" s="36">
        <v>2</v>
      </c>
      <c r="D56" s="36">
        <v>6</v>
      </c>
      <c r="E56" s="36">
        <v>5</v>
      </c>
      <c r="F56" s="36">
        <v>6</v>
      </c>
      <c r="G56" s="36">
        <v>5</v>
      </c>
      <c r="H56" s="36">
        <v>5</v>
      </c>
      <c r="I56" s="36">
        <v>5</v>
      </c>
      <c r="J56" s="55">
        <v>5</v>
      </c>
      <c r="K56" s="36">
        <v>5</v>
      </c>
      <c r="L56" s="154" t="s">
        <v>270</v>
      </c>
      <c r="M56" s="37">
        <f t="shared" si="21"/>
        <v>4.9000000000000004</v>
      </c>
      <c r="N56" s="38">
        <f t="shared" si="22"/>
        <v>5</v>
      </c>
      <c r="O56" s="39">
        <f t="shared" si="23"/>
        <v>2</v>
      </c>
      <c r="P56" s="39">
        <f t="shared" si="24"/>
        <v>6</v>
      </c>
      <c r="Q56" s="38">
        <f t="shared" si="25"/>
        <v>1.1005049346146121</v>
      </c>
      <c r="R56" s="233">
        <f t="shared" si="26"/>
        <v>10</v>
      </c>
    </row>
    <row r="57" spans="1:59" x14ac:dyDescent="0.2">
      <c r="A57" s="24" t="s">
        <v>337</v>
      </c>
      <c r="B57" s="132">
        <v>6.6</v>
      </c>
      <c r="C57" s="40">
        <v>6.48</v>
      </c>
      <c r="D57" s="40">
        <v>6</v>
      </c>
      <c r="E57" s="40">
        <v>7.4</v>
      </c>
      <c r="F57" s="40">
        <v>5.9</v>
      </c>
      <c r="G57" s="40">
        <v>7.4</v>
      </c>
      <c r="H57" s="40">
        <v>7.1</v>
      </c>
      <c r="I57" s="40">
        <v>6.5</v>
      </c>
      <c r="J57" s="54">
        <v>4.7</v>
      </c>
      <c r="K57" s="40">
        <v>6.1</v>
      </c>
      <c r="L57" s="154" t="s">
        <v>382</v>
      </c>
      <c r="M57" s="37">
        <f t="shared" si="21"/>
        <v>6.4179999999999993</v>
      </c>
      <c r="N57" s="38">
        <f t="shared" si="22"/>
        <v>6.49</v>
      </c>
      <c r="O57" s="39">
        <f t="shared" si="23"/>
        <v>4.7</v>
      </c>
      <c r="P57" s="39">
        <f t="shared" si="24"/>
        <v>7.4</v>
      </c>
      <c r="Q57" s="38">
        <f t="shared" si="25"/>
        <v>0.8119359580656661</v>
      </c>
      <c r="R57" s="233">
        <f t="shared" si="26"/>
        <v>10</v>
      </c>
    </row>
    <row r="58" spans="1:59" x14ac:dyDescent="0.2">
      <c r="A58" s="24" t="s">
        <v>338</v>
      </c>
      <c r="B58" s="131">
        <v>12</v>
      </c>
      <c r="C58" s="36">
        <v>12</v>
      </c>
      <c r="D58" s="36">
        <v>11</v>
      </c>
      <c r="E58" s="36">
        <v>12</v>
      </c>
      <c r="F58" s="36">
        <v>10</v>
      </c>
      <c r="G58" s="36">
        <v>12</v>
      </c>
      <c r="H58" s="36">
        <v>12</v>
      </c>
      <c r="I58" s="36">
        <v>12</v>
      </c>
      <c r="J58" s="55">
        <v>11</v>
      </c>
      <c r="K58" s="36">
        <v>12</v>
      </c>
      <c r="L58" s="154" t="s">
        <v>383</v>
      </c>
      <c r="M58" s="37">
        <f t="shared" si="21"/>
        <v>11.6</v>
      </c>
      <c r="N58" s="38">
        <f t="shared" si="22"/>
        <v>12</v>
      </c>
      <c r="O58" s="39">
        <f t="shared" si="23"/>
        <v>10</v>
      </c>
      <c r="P58" s="39">
        <f t="shared" si="24"/>
        <v>12</v>
      </c>
      <c r="Q58" s="38">
        <f t="shared" si="25"/>
        <v>0.69920589878010098</v>
      </c>
      <c r="R58" s="233">
        <f t="shared" si="26"/>
        <v>10</v>
      </c>
    </row>
    <row r="59" spans="1:59" x14ac:dyDescent="0.2">
      <c r="A59" s="24" t="s">
        <v>84</v>
      </c>
      <c r="B59" s="132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54">
        <v>0</v>
      </c>
      <c r="K59" s="40">
        <v>0</v>
      </c>
      <c r="L59" s="154" t="s">
        <v>361</v>
      </c>
      <c r="M59" s="37">
        <f t="shared" si="21"/>
        <v>0</v>
      </c>
      <c r="N59" s="38">
        <f t="shared" si="22"/>
        <v>0</v>
      </c>
      <c r="O59" s="39">
        <f t="shared" si="23"/>
        <v>0</v>
      </c>
      <c r="P59" s="39">
        <f t="shared" si="24"/>
        <v>0</v>
      </c>
      <c r="Q59" s="38">
        <f t="shared" si="25"/>
        <v>0</v>
      </c>
      <c r="R59" s="233">
        <f t="shared" si="26"/>
        <v>10</v>
      </c>
    </row>
    <row r="60" spans="1:59" ht="13.5" thickBot="1" x14ac:dyDescent="0.25">
      <c r="A60" s="56" t="s">
        <v>85</v>
      </c>
      <c r="B60" s="136">
        <v>0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84">
        <v>0</v>
      </c>
      <c r="K60" s="73">
        <v>0</v>
      </c>
      <c r="L60" s="166" t="s">
        <v>362</v>
      </c>
      <c r="M60" s="121">
        <f t="shared" si="21"/>
        <v>0</v>
      </c>
      <c r="N60" s="100">
        <f t="shared" si="22"/>
        <v>0</v>
      </c>
      <c r="O60" s="52">
        <f t="shared" si="23"/>
        <v>0</v>
      </c>
      <c r="P60" s="52">
        <f t="shared" si="24"/>
        <v>0</v>
      </c>
      <c r="Q60" s="100">
        <f t="shared" si="25"/>
        <v>0</v>
      </c>
      <c r="R60" s="234">
        <f t="shared" si="26"/>
        <v>10</v>
      </c>
    </row>
    <row r="61" spans="1:59" x14ac:dyDescent="0.2">
      <c r="A61" s="101" t="s">
        <v>86</v>
      </c>
      <c r="B61" s="102">
        <v>82.666666666666671</v>
      </c>
      <c r="C61" s="102">
        <v>94</v>
      </c>
      <c r="D61" s="102">
        <v>105.33333333333333</v>
      </c>
      <c r="E61" s="102">
        <v>100.66666666666667</v>
      </c>
      <c r="F61" s="91">
        <v>95</v>
      </c>
      <c r="G61" s="124">
        <v>92</v>
      </c>
      <c r="H61" s="124">
        <v>111</v>
      </c>
      <c r="I61" s="124">
        <v>95.333333333333329</v>
      </c>
      <c r="J61" s="77">
        <v>112.5</v>
      </c>
      <c r="K61" s="88">
        <v>100</v>
      </c>
      <c r="L61" s="101" t="s">
        <v>226</v>
      </c>
      <c r="M61" s="124">
        <f t="shared" si="21"/>
        <v>98.850000000000009</v>
      </c>
      <c r="N61" s="44">
        <f t="shared" si="22"/>
        <v>97.666666666666657</v>
      </c>
      <c r="O61" s="44">
        <f t="shared" si="23"/>
        <v>82.666666666666671</v>
      </c>
      <c r="P61" s="44">
        <f t="shared" si="24"/>
        <v>112.5</v>
      </c>
      <c r="Q61" s="44">
        <f t="shared" si="25"/>
        <v>9.0684808914730759</v>
      </c>
      <c r="R61" s="235">
        <f t="shared" si="26"/>
        <v>10</v>
      </c>
    </row>
    <row r="62" spans="1:59" x14ac:dyDescent="0.2">
      <c r="A62" s="57" t="s">
        <v>87</v>
      </c>
      <c r="B62" s="103">
        <v>48</v>
      </c>
      <c r="C62" s="103">
        <v>58</v>
      </c>
      <c r="D62" s="103">
        <v>45.666666666666664</v>
      </c>
      <c r="E62" s="103">
        <v>50.333333333333336</v>
      </c>
      <c r="F62" s="69">
        <v>54</v>
      </c>
      <c r="G62" s="37">
        <v>55.333333333333336</v>
      </c>
      <c r="H62" s="37">
        <v>63.666666666666664</v>
      </c>
      <c r="I62" s="37">
        <v>52.333333333333336</v>
      </c>
      <c r="J62" s="54">
        <v>63.5</v>
      </c>
      <c r="K62" s="40">
        <v>56</v>
      </c>
      <c r="L62" s="57" t="s">
        <v>227</v>
      </c>
      <c r="M62" s="37">
        <f t="shared" si="21"/>
        <v>54.683333333333323</v>
      </c>
      <c r="N62" s="38">
        <f t="shared" si="22"/>
        <v>54.666666666666671</v>
      </c>
      <c r="O62" s="38">
        <f t="shared" si="23"/>
        <v>45.666666666666664</v>
      </c>
      <c r="P62" s="38">
        <f t="shared" si="24"/>
        <v>63.666666666666664</v>
      </c>
      <c r="Q62" s="38">
        <f t="shared" si="25"/>
        <v>5.9858114129669664</v>
      </c>
      <c r="R62" s="233">
        <f t="shared" si="26"/>
        <v>10</v>
      </c>
    </row>
    <row r="63" spans="1:59" x14ac:dyDescent="0.2">
      <c r="A63" s="57" t="s">
        <v>88</v>
      </c>
      <c r="B63" s="103">
        <v>59.333333333333336</v>
      </c>
      <c r="C63" s="103">
        <v>70</v>
      </c>
      <c r="D63" s="103">
        <v>66.666666666666671</v>
      </c>
      <c r="E63" s="103">
        <v>69.666666666666671</v>
      </c>
      <c r="F63" s="69">
        <v>68.666666666666671</v>
      </c>
      <c r="G63" s="37">
        <v>69</v>
      </c>
      <c r="H63" s="37">
        <v>80</v>
      </c>
      <c r="I63" s="37">
        <v>67</v>
      </c>
      <c r="J63" s="54">
        <v>84.5</v>
      </c>
      <c r="K63" s="40">
        <v>74.333333333333329</v>
      </c>
      <c r="L63" s="57" t="s">
        <v>228</v>
      </c>
      <c r="M63" s="37">
        <f t="shared" si="21"/>
        <v>70.916666666666671</v>
      </c>
      <c r="N63" s="38">
        <f t="shared" si="22"/>
        <v>69.333333333333343</v>
      </c>
      <c r="O63" s="38">
        <f t="shared" si="23"/>
        <v>59.333333333333336</v>
      </c>
      <c r="P63" s="38">
        <f t="shared" si="24"/>
        <v>84.5</v>
      </c>
      <c r="Q63" s="38">
        <f t="shared" si="25"/>
        <v>7.1289922755041273</v>
      </c>
      <c r="R63" s="233">
        <f t="shared" si="26"/>
        <v>10</v>
      </c>
    </row>
    <row r="64" spans="1:59" x14ac:dyDescent="0.2">
      <c r="A64" s="57" t="s">
        <v>89</v>
      </c>
      <c r="B64" s="103">
        <v>95.333333333333329</v>
      </c>
      <c r="C64" s="103">
        <v>91.666666666666671</v>
      </c>
      <c r="D64" s="103">
        <v>92.666666666666671</v>
      </c>
      <c r="E64" s="103">
        <v>114.33333333333333</v>
      </c>
      <c r="F64" s="69">
        <v>89</v>
      </c>
      <c r="G64" s="37">
        <v>101.66666666666667</v>
      </c>
      <c r="H64" s="37">
        <v>87.333333333333329</v>
      </c>
      <c r="I64" s="37">
        <v>77</v>
      </c>
      <c r="J64" s="54">
        <v>91.5</v>
      </c>
      <c r="K64" s="40">
        <v>92.666666666666671</v>
      </c>
      <c r="L64" s="57" t="s">
        <v>229</v>
      </c>
      <c r="M64" s="37">
        <f t="shared" si="21"/>
        <v>93.316666666666663</v>
      </c>
      <c r="N64" s="38">
        <f t="shared" si="22"/>
        <v>92.166666666666671</v>
      </c>
      <c r="O64" s="38">
        <f t="shared" si="23"/>
        <v>77</v>
      </c>
      <c r="P64" s="38">
        <f t="shared" si="24"/>
        <v>114.33333333333333</v>
      </c>
      <c r="Q64" s="38">
        <f t="shared" si="25"/>
        <v>9.6782976005310157</v>
      </c>
      <c r="R64" s="233">
        <f t="shared" si="26"/>
        <v>10</v>
      </c>
    </row>
    <row r="65" spans="1:18" s="32" customFormat="1" x14ac:dyDescent="0.2">
      <c r="A65" s="57" t="s">
        <v>90</v>
      </c>
      <c r="B65" s="103">
        <v>5.2133333333333338</v>
      </c>
      <c r="C65" s="103">
        <v>2.68</v>
      </c>
      <c r="D65" s="103">
        <v>4.49</v>
      </c>
      <c r="E65" s="103">
        <v>10.199999999999999</v>
      </c>
      <c r="F65" s="69">
        <v>7.69</v>
      </c>
      <c r="G65" s="37">
        <v>7.7433333333333323</v>
      </c>
      <c r="H65" s="37">
        <v>4.1033333333333335</v>
      </c>
      <c r="I65" s="37">
        <v>4.0566666666666666</v>
      </c>
      <c r="J65" s="54">
        <v>4.83</v>
      </c>
      <c r="K65" s="40">
        <v>6.376666666666666</v>
      </c>
      <c r="L65" s="57" t="s">
        <v>230</v>
      </c>
      <c r="M65" s="37">
        <f t="shared" si="21"/>
        <v>5.7383333333333324</v>
      </c>
      <c r="N65" s="38">
        <f t="shared" si="22"/>
        <v>5.0216666666666665</v>
      </c>
      <c r="O65" s="38">
        <f t="shared" si="23"/>
        <v>2.68</v>
      </c>
      <c r="P65" s="38">
        <f t="shared" si="24"/>
        <v>10.199999999999999</v>
      </c>
      <c r="Q65" s="38">
        <f t="shared" si="25"/>
        <v>2.2523229435352534</v>
      </c>
      <c r="R65" s="233">
        <f t="shared" si="26"/>
        <v>10</v>
      </c>
    </row>
    <row r="66" spans="1:18" s="32" customFormat="1" x14ac:dyDescent="0.2">
      <c r="A66" s="57" t="s">
        <v>91</v>
      </c>
      <c r="B66" s="103">
        <v>2.59</v>
      </c>
      <c r="C66" s="103">
        <v>1.4466666666666665</v>
      </c>
      <c r="D66" s="103">
        <v>2.5766666666666667</v>
      </c>
      <c r="E66" s="103">
        <v>5.49</v>
      </c>
      <c r="F66" s="69">
        <v>3.8433333333333337</v>
      </c>
      <c r="G66" s="37">
        <v>3.6733333333333338</v>
      </c>
      <c r="H66" s="37">
        <v>1.96</v>
      </c>
      <c r="I66" s="37">
        <v>2.1</v>
      </c>
      <c r="J66" s="54">
        <v>3.0249999999999999</v>
      </c>
      <c r="K66" s="40">
        <v>3.4966666666666666</v>
      </c>
      <c r="L66" s="57" t="s">
        <v>231</v>
      </c>
      <c r="M66" s="37">
        <f t="shared" si="21"/>
        <v>3.0201666666666669</v>
      </c>
      <c r="N66" s="38">
        <f t="shared" si="22"/>
        <v>2.8075000000000001</v>
      </c>
      <c r="O66" s="38">
        <f t="shared" si="23"/>
        <v>1.4466666666666665</v>
      </c>
      <c r="P66" s="38">
        <f t="shared" si="24"/>
        <v>5.49</v>
      </c>
      <c r="Q66" s="38">
        <f t="shared" si="25"/>
        <v>1.1671275412442566</v>
      </c>
      <c r="R66" s="233">
        <f t="shared" si="26"/>
        <v>10</v>
      </c>
    </row>
    <row r="67" spans="1:18" s="32" customFormat="1" x14ac:dyDescent="0.2">
      <c r="A67" s="57" t="s">
        <v>92</v>
      </c>
      <c r="B67" s="103">
        <v>54.333333333333336</v>
      </c>
      <c r="C67" s="103">
        <v>29</v>
      </c>
      <c r="D67" s="103">
        <v>48.333333333333336</v>
      </c>
      <c r="E67" s="103">
        <v>89</v>
      </c>
      <c r="F67" s="69">
        <v>85.666666666666671</v>
      </c>
      <c r="G67" s="37">
        <v>85</v>
      </c>
      <c r="H67" s="37">
        <v>47</v>
      </c>
      <c r="I67" s="37">
        <v>52.666666666666664</v>
      </c>
      <c r="J67" s="54">
        <v>52.5</v>
      </c>
      <c r="K67" s="40">
        <v>68.666666666666671</v>
      </c>
      <c r="L67" s="57" t="s">
        <v>232</v>
      </c>
      <c r="M67" s="37">
        <f t="shared" si="21"/>
        <v>61.216666666666661</v>
      </c>
      <c r="N67" s="38">
        <f t="shared" si="22"/>
        <v>53.5</v>
      </c>
      <c r="O67" s="38">
        <f t="shared" si="23"/>
        <v>29</v>
      </c>
      <c r="P67" s="38">
        <f t="shared" si="24"/>
        <v>89</v>
      </c>
      <c r="Q67" s="38">
        <f t="shared" si="25"/>
        <v>19.981480623348087</v>
      </c>
      <c r="R67" s="233">
        <f t="shared" si="26"/>
        <v>10</v>
      </c>
    </row>
    <row r="68" spans="1:18" s="32" customFormat="1" x14ac:dyDescent="0.2">
      <c r="A68" s="57" t="s">
        <v>93</v>
      </c>
      <c r="B68" s="103">
        <v>27</v>
      </c>
      <c r="C68" s="103">
        <v>15.666666666666666</v>
      </c>
      <c r="D68" s="103">
        <v>27.666666666666668</v>
      </c>
      <c r="E68" s="103">
        <v>48</v>
      </c>
      <c r="F68" s="69">
        <v>43</v>
      </c>
      <c r="G68" s="37">
        <v>40.666666666666664</v>
      </c>
      <c r="H68" s="37">
        <v>22.333333333333332</v>
      </c>
      <c r="I68" s="37">
        <v>27</v>
      </c>
      <c r="J68" s="54">
        <v>33</v>
      </c>
      <c r="K68" s="40">
        <v>37.666666666666664</v>
      </c>
      <c r="L68" s="57" t="s">
        <v>233</v>
      </c>
      <c r="M68" s="37">
        <f t="shared" si="21"/>
        <v>32.200000000000003</v>
      </c>
      <c r="N68" s="38">
        <f t="shared" si="22"/>
        <v>30.333333333333336</v>
      </c>
      <c r="O68" s="38">
        <f t="shared" si="23"/>
        <v>15.666666666666666</v>
      </c>
      <c r="P68" s="38">
        <f t="shared" si="24"/>
        <v>48</v>
      </c>
      <c r="Q68" s="38">
        <f t="shared" si="25"/>
        <v>10.076497529853103</v>
      </c>
      <c r="R68" s="233">
        <f t="shared" si="26"/>
        <v>10</v>
      </c>
    </row>
    <row r="69" spans="1:18" s="32" customFormat="1" x14ac:dyDescent="0.2">
      <c r="A69" s="57" t="s">
        <v>94</v>
      </c>
      <c r="B69" s="103">
        <v>49.333333333333336</v>
      </c>
      <c r="C69" s="103">
        <v>28.666666666666668</v>
      </c>
      <c r="D69" s="103">
        <v>44.333333333333336</v>
      </c>
      <c r="E69" s="103">
        <v>77.666666666666671</v>
      </c>
      <c r="F69" s="69">
        <v>56</v>
      </c>
      <c r="G69" s="37">
        <v>84.333333333333329</v>
      </c>
      <c r="H69" s="37">
        <v>43</v>
      </c>
      <c r="I69" s="37">
        <v>50.666666666666664</v>
      </c>
      <c r="J69" s="54">
        <v>50</v>
      </c>
      <c r="K69" s="40">
        <v>64</v>
      </c>
      <c r="L69" s="57" t="s">
        <v>234</v>
      </c>
      <c r="M69" s="37">
        <f t="shared" si="21"/>
        <v>54.8</v>
      </c>
      <c r="N69" s="38">
        <f t="shared" si="22"/>
        <v>50.333333333333329</v>
      </c>
      <c r="O69" s="38">
        <f t="shared" si="23"/>
        <v>28.666666666666668</v>
      </c>
      <c r="P69" s="38">
        <f t="shared" si="24"/>
        <v>84.333333333333329</v>
      </c>
      <c r="Q69" s="38">
        <f t="shared" si="25"/>
        <v>16.609680354584828</v>
      </c>
      <c r="R69" s="233">
        <f t="shared" si="26"/>
        <v>10</v>
      </c>
    </row>
    <row r="70" spans="1:18" s="32" customFormat="1" x14ac:dyDescent="0.2">
      <c r="A70" s="57" t="s">
        <v>95</v>
      </c>
      <c r="B70" s="103">
        <v>56.333333333333336</v>
      </c>
      <c r="C70" s="103">
        <v>32.666666666666664</v>
      </c>
      <c r="D70" s="103">
        <v>53.333333333333336</v>
      </c>
      <c r="E70" s="103">
        <v>87.333333333333329</v>
      </c>
      <c r="F70" s="69">
        <v>59.666666666666664</v>
      </c>
      <c r="G70" s="37">
        <v>99.666666666666671</v>
      </c>
      <c r="H70" s="37">
        <v>46.666666666666664</v>
      </c>
      <c r="I70" s="37">
        <v>57.333333333333336</v>
      </c>
      <c r="J70" s="54">
        <v>55</v>
      </c>
      <c r="K70" s="40">
        <v>67.333333333333329</v>
      </c>
      <c r="L70" s="57" t="s">
        <v>235</v>
      </c>
      <c r="M70" s="37">
        <f t="shared" si="21"/>
        <v>61.533333333333339</v>
      </c>
      <c r="N70" s="38">
        <f t="shared" si="22"/>
        <v>56.833333333333336</v>
      </c>
      <c r="O70" s="38">
        <f t="shared" si="23"/>
        <v>32.666666666666664</v>
      </c>
      <c r="P70" s="38">
        <f t="shared" si="24"/>
        <v>99.666666666666671</v>
      </c>
      <c r="Q70" s="38">
        <f t="shared" si="25"/>
        <v>19.338568895178849</v>
      </c>
      <c r="R70" s="233">
        <f t="shared" si="26"/>
        <v>10</v>
      </c>
    </row>
    <row r="71" spans="1:18" s="32" customFormat="1" x14ac:dyDescent="0.2">
      <c r="A71" s="57" t="s">
        <v>327</v>
      </c>
      <c r="B71" s="103">
        <v>13</v>
      </c>
      <c r="C71" s="103">
        <v>13.333333333333334</v>
      </c>
      <c r="D71" s="103">
        <v>19</v>
      </c>
      <c r="E71" s="103">
        <v>11</v>
      </c>
      <c r="F71" s="69">
        <v>5.5</v>
      </c>
      <c r="G71" s="37">
        <v>18</v>
      </c>
      <c r="H71" s="37">
        <v>7.333333333333333</v>
      </c>
      <c r="I71" s="37">
        <v>12.333333333333334</v>
      </c>
      <c r="J71" s="54">
        <v>9.5</v>
      </c>
      <c r="K71" s="40">
        <v>5</v>
      </c>
      <c r="L71" s="57" t="s">
        <v>236</v>
      </c>
      <c r="M71" s="37">
        <f t="shared" si="21"/>
        <v>11.4</v>
      </c>
      <c r="N71" s="38">
        <f t="shared" si="22"/>
        <v>11.666666666666668</v>
      </c>
      <c r="O71" s="38">
        <f t="shared" si="23"/>
        <v>5</v>
      </c>
      <c r="P71" s="38">
        <f t="shared" si="24"/>
        <v>19</v>
      </c>
      <c r="Q71" s="38">
        <f t="shared" si="25"/>
        <v>4.7675601338241815</v>
      </c>
      <c r="R71" s="233">
        <f t="shared" si="26"/>
        <v>10</v>
      </c>
    </row>
    <row r="72" spans="1:18" s="32" customFormat="1" x14ac:dyDescent="0.2">
      <c r="A72" s="57" t="s">
        <v>328</v>
      </c>
      <c r="B72" s="103">
        <v>18</v>
      </c>
      <c r="C72" s="103">
        <v>11.666666666666666</v>
      </c>
      <c r="D72" s="103">
        <v>12.5</v>
      </c>
      <c r="E72" s="103">
        <v>10.333333333333334</v>
      </c>
      <c r="F72" s="69">
        <v>8.3333333333333339</v>
      </c>
      <c r="G72" s="37">
        <v>14</v>
      </c>
      <c r="H72" s="37">
        <v>5.666666666666667</v>
      </c>
      <c r="I72" s="37">
        <v>7.666666666666667</v>
      </c>
      <c r="J72" s="54">
        <v>9.5</v>
      </c>
      <c r="K72" s="40">
        <v>3.3333333333333335</v>
      </c>
      <c r="L72" s="57" t="s">
        <v>237</v>
      </c>
      <c r="M72" s="37">
        <f t="shared" si="21"/>
        <v>10.100000000000001</v>
      </c>
      <c r="N72" s="38">
        <f t="shared" si="22"/>
        <v>9.9166666666666679</v>
      </c>
      <c r="O72" s="38">
        <f t="shared" si="23"/>
        <v>3.3333333333333335</v>
      </c>
      <c r="P72" s="38">
        <f t="shared" si="24"/>
        <v>18</v>
      </c>
      <c r="Q72" s="38">
        <f t="shared" si="25"/>
        <v>4.2260216822987564</v>
      </c>
      <c r="R72" s="233">
        <f t="shared" si="26"/>
        <v>10</v>
      </c>
    </row>
    <row r="73" spans="1:18" s="32" customFormat="1" x14ac:dyDescent="0.2">
      <c r="A73" s="57" t="s">
        <v>96</v>
      </c>
      <c r="B73" s="103">
        <v>7</v>
      </c>
      <c r="C73" s="103">
        <v>10</v>
      </c>
      <c r="D73" s="103">
        <v>9</v>
      </c>
      <c r="E73" s="103">
        <v>8</v>
      </c>
      <c r="F73" s="69">
        <v>9</v>
      </c>
      <c r="G73" s="37">
        <v>11</v>
      </c>
      <c r="H73" s="37">
        <v>11</v>
      </c>
      <c r="I73" s="37">
        <v>12</v>
      </c>
      <c r="J73" s="54">
        <v>10</v>
      </c>
      <c r="K73" s="40">
        <v>7</v>
      </c>
      <c r="L73" s="57" t="s">
        <v>238</v>
      </c>
      <c r="M73" s="37">
        <f t="shared" si="21"/>
        <v>9.4</v>
      </c>
      <c r="N73" s="38">
        <f t="shared" si="22"/>
        <v>9.5</v>
      </c>
      <c r="O73" s="38">
        <f t="shared" si="23"/>
        <v>7</v>
      </c>
      <c r="P73" s="38">
        <f t="shared" si="24"/>
        <v>12</v>
      </c>
      <c r="Q73" s="38">
        <f t="shared" si="25"/>
        <v>1.7126976771553499</v>
      </c>
      <c r="R73" s="233">
        <f t="shared" si="26"/>
        <v>10</v>
      </c>
    </row>
    <row r="74" spans="1:18" s="32" customFormat="1" x14ac:dyDescent="0.2">
      <c r="A74" s="252" t="s">
        <v>97</v>
      </c>
      <c r="B74" s="104">
        <f>((B63-B73)/B78)*79.98</f>
        <v>790.7342569269523</v>
      </c>
      <c r="C74" s="104">
        <f t="shared" ref="C74:K74" si="27">((C63-C73)/C78)*79.98</f>
        <v>1606.7410714285713</v>
      </c>
      <c r="D74" s="104">
        <f t="shared" si="27"/>
        <v>1076.7735408560311</v>
      </c>
      <c r="E74" s="104">
        <f t="shared" si="27"/>
        <v>465.43881723812518</v>
      </c>
      <c r="F74" s="104">
        <f t="shared" si="27"/>
        <v>610.50831556503204</v>
      </c>
      <c r="G74" s="104">
        <f t="shared" si="27"/>
        <v>586.45259165613152</v>
      </c>
      <c r="H74" s="104">
        <f t="shared" si="27"/>
        <v>1257.0888382687929</v>
      </c>
      <c r="I74" s="104">
        <f t="shared" si="27"/>
        <v>1164.7572815533981</v>
      </c>
      <c r="J74" s="104">
        <f t="shared" si="27"/>
        <v>1322.6437291897892</v>
      </c>
      <c r="K74" s="153">
        <f t="shared" si="27"/>
        <v>817.1957511380881</v>
      </c>
      <c r="L74" s="252" t="s">
        <v>239</v>
      </c>
      <c r="M74" s="223">
        <f t="shared" si="21"/>
        <v>969.83341938209105</v>
      </c>
      <c r="N74" s="224">
        <f t="shared" si="22"/>
        <v>946.9846459970596</v>
      </c>
      <c r="O74" s="224">
        <f t="shared" si="23"/>
        <v>465.43881723812518</v>
      </c>
      <c r="P74" s="224">
        <f t="shared" si="24"/>
        <v>1606.7410714285713</v>
      </c>
      <c r="Q74" s="224">
        <f t="shared" si="25"/>
        <v>372.37342681454015</v>
      </c>
      <c r="R74" s="236">
        <f t="shared" si="26"/>
        <v>10</v>
      </c>
    </row>
    <row r="75" spans="1:18" s="32" customFormat="1" x14ac:dyDescent="0.2">
      <c r="A75" s="252" t="s">
        <v>98</v>
      </c>
      <c r="B75" s="104">
        <f t="shared" ref="B75:K75" si="28">(B74*B10)</f>
        <v>1587.2746310697332</v>
      </c>
      <c r="C75" s="104">
        <f t="shared" si="28"/>
        <v>2968.6738373310177</v>
      </c>
      <c r="D75" s="104">
        <f t="shared" si="28"/>
        <v>1871.752188640932</v>
      </c>
      <c r="E75" s="104">
        <f t="shared" si="28"/>
        <v>850.13983961539589</v>
      </c>
      <c r="F75" s="104">
        <f t="shared" si="28"/>
        <v>1218.8316354677568</v>
      </c>
      <c r="G75" s="104">
        <f t="shared" si="28"/>
        <v>1223.8576689568185</v>
      </c>
      <c r="H75" s="104">
        <f t="shared" si="28"/>
        <v>2620.2263197150919</v>
      </c>
      <c r="I75" s="104">
        <f t="shared" si="28"/>
        <v>2244.1779784041264</v>
      </c>
      <c r="J75" s="104">
        <f t="shared" si="28"/>
        <v>2106.3901542456942</v>
      </c>
      <c r="K75" s="153">
        <f t="shared" si="28"/>
        <v>1487.8278704773252</v>
      </c>
      <c r="L75" s="252" t="s">
        <v>240</v>
      </c>
      <c r="M75" s="223">
        <f t="shared" si="21"/>
        <v>1817.9152123923893</v>
      </c>
      <c r="N75" s="224">
        <f t="shared" si="22"/>
        <v>1729.5134098553326</v>
      </c>
      <c r="O75" s="224">
        <f t="shared" si="23"/>
        <v>850.13983961539589</v>
      </c>
      <c r="P75" s="224">
        <f t="shared" si="24"/>
        <v>2968.6738373310177</v>
      </c>
      <c r="Q75" s="224">
        <f t="shared" si="25"/>
        <v>670.51490030949094</v>
      </c>
      <c r="R75" s="236">
        <f t="shared" si="26"/>
        <v>10</v>
      </c>
    </row>
    <row r="76" spans="1:18" s="32" customFormat="1" x14ac:dyDescent="0.2">
      <c r="A76" s="57" t="s">
        <v>99</v>
      </c>
      <c r="B76" s="103">
        <v>510</v>
      </c>
      <c r="C76" s="103">
        <v>706.66666666666663</v>
      </c>
      <c r="D76" s="103">
        <v>1310</v>
      </c>
      <c r="E76" s="103">
        <v>1350</v>
      </c>
      <c r="F76" s="69">
        <v>686.66666666666663</v>
      </c>
      <c r="G76" s="37">
        <v>563.33333333333337</v>
      </c>
      <c r="H76" s="37">
        <v>843.33333333333337</v>
      </c>
      <c r="I76" s="37">
        <v>1040</v>
      </c>
      <c r="J76" s="54">
        <v>605</v>
      </c>
      <c r="K76" s="40">
        <v>790</v>
      </c>
      <c r="L76" s="57" t="s">
        <v>241</v>
      </c>
      <c r="M76" s="37">
        <f t="shared" si="21"/>
        <v>840.5</v>
      </c>
      <c r="N76" s="38">
        <f t="shared" si="22"/>
        <v>748.33333333333326</v>
      </c>
      <c r="O76" s="38">
        <f t="shared" si="23"/>
        <v>510</v>
      </c>
      <c r="P76" s="38">
        <f t="shared" si="24"/>
        <v>1350</v>
      </c>
      <c r="Q76" s="38">
        <f t="shared" si="25"/>
        <v>299.1593674958113</v>
      </c>
      <c r="R76" s="233">
        <f t="shared" si="26"/>
        <v>10</v>
      </c>
    </row>
    <row r="77" spans="1:18" s="32" customFormat="1" x14ac:dyDescent="0.2">
      <c r="A77" s="57" t="s">
        <v>100</v>
      </c>
      <c r="B77" s="103">
        <v>36.666666666666664</v>
      </c>
      <c r="C77" s="103">
        <v>36.466666666666669</v>
      </c>
      <c r="D77" s="103">
        <v>36.133333333333333</v>
      </c>
      <c r="E77" s="103">
        <v>35.9</v>
      </c>
      <c r="F77" s="69">
        <v>36.6</v>
      </c>
      <c r="G77" s="37">
        <v>36.5</v>
      </c>
      <c r="H77" s="37">
        <v>36.200000000000003</v>
      </c>
      <c r="I77" s="37">
        <v>36.366666666666667</v>
      </c>
      <c r="J77" s="54">
        <v>35.75</v>
      </c>
      <c r="K77" s="40">
        <v>36.6</v>
      </c>
      <c r="L77" s="57" t="s">
        <v>242</v>
      </c>
      <c r="M77" s="37">
        <f t="shared" si="21"/>
        <v>36.318333333333335</v>
      </c>
      <c r="N77" s="38">
        <f t="shared" si="22"/>
        <v>36.416666666666671</v>
      </c>
      <c r="O77" s="38">
        <f t="shared" si="23"/>
        <v>35.75</v>
      </c>
      <c r="P77" s="38">
        <f t="shared" si="24"/>
        <v>36.666666666666664</v>
      </c>
      <c r="Q77" s="38">
        <f t="shared" si="25"/>
        <v>0.31333037823665627</v>
      </c>
      <c r="R77" s="233">
        <f t="shared" si="26"/>
        <v>10</v>
      </c>
    </row>
    <row r="78" spans="1:18" s="32" customFormat="1" x14ac:dyDescent="0.2">
      <c r="A78" s="57" t="s">
        <v>101</v>
      </c>
      <c r="B78" s="103">
        <v>5.293333333333333</v>
      </c>
      <c r="C78" s="103">
        <v>2.9866666666666668</v>
      </c>
      <c r="D78" s="103">
        <v>4.2833333333333341</v>
      </c>
      <c r="E78" s="103">
        <v>10.596666666666668</v>
      </c>
      <c r="F78" s="69">
        <v>7.8166666666666664</v>
      </c>
      <c r="G78" s="37">
        <v>7.91</v>
      </c>
      <c r="H78" s="37">
        <v>4.3899999999999997</v>
      </c>
      <c r="I78" s="37">
        <v>3.7766666666666668</v>
      </c>
      <c r="J78" s="54">
        <v>4.5049999999999999</v>
      </c>
      <c r="K78" s="40">
        <v>6.59</v>
      </c>
      <c r="L78" s="57" t="s">
        <v>243</v>
      </c>
      <c r="M78" s="37">
        <f t="shared" si="21"/>
        <v>5.8148333333333344</v>
      </c>
      <c r="N78" s="38">
        <f t="shared" si="22"/>
        <v>4.899166666666666</v>
      </c>
      <c r="O78" s="38">
        <f t="shared" si="23"/>
        <v>2.9866666666666668</v>
      </c>
      <c r="P78" s="38">
        <f t="shared" si="24"/>
        <v>10.596666666666668</v>
      </c>
      <c r="Q78" s="38">
        <f t="shared" si="25"/>
        <v>2.365957438071411</v>
      </c>
      <c r="R78" s="233">
        <f t="shared" si="26"/>
        <v>10</v>
      </c>
    </row>
    <row r="79" spans="1:18" s="32" customFormat="1" x14ac:dyDescent="0.2">
      <c r="A79" s="57" t="s">
        <v>102</v>
      </c>
      <c r="B79" s="103">
        <v>1157.3333333333333</v>
      </c>
      <c r="C79" s="103">
        <v>1083.6666666666667</v>
      </c>
      <c r="D79" s="103">
        <v>794.33333333333337</v>
      </c>
      <c r="E79" s="103">
        <v>1312.6666666666667</v>
      </c>
      <c r="F79" s="69">
        <v>1329</v>
      </c>
      <c r="G79" s="37">
        <v>1408.3333333333333</v>
      </c>
      <c r="H79" s="37">
        <v>1740.6666666666667</v>
      </c>
      <c r="I79" s="37">
        <v>1193</v>
      </c>
      <c r="J79" s="54">
        <v>980</v>
      </c>
      <c r="K79" s="40">
        <v>1404</v>
      </c>
      <c r="L79" s="57" t="s">
        <v>244</v>
      </c>
      <c r="M79" s="37">
        <f t="shared" si="21"/>
        <v>1240.3</v>
      </c>
      <c r="N79" s="38">
        <f t="shared" si="22"/>
        <v>1252.8333333333335</v>
      </c>
      <c r="O79" s="38">
        <f t="shared" si="23"/>
        <v>794.33333333333337</v>
      </c>
      <c r="P79" s="38">
        <f t="shared" si="24"/>
        <v>1740.6666666666667</v>
      </c>
      <c r="Q79" s="38">
        <f t="shared" si="25"/>
        <v>262.21310954034095</v>
      </c>
      <c r="R79" s="233">
        <f t="shared" si="26"/>
        <v>10</v>
      </c>
    </row>
    <row r="80" spans="1:18" s="32" customFormat="1" x14ac:dyDescent="0.2">
      <c r="A80" s="57" t="s">
        <v>103</v>
      </c>
      <c r="B80" s="103">
        <v>1446.3333333333333</v>
      </c>
      <c r="C80" s="103">
        <v>1354.3333333333333</v>
      </c>
      <c r="D80" s="103">
        <v>992.66666666666663</v>
      </c>
      <c r="E80" s="103">
        <v>1640.3333333333333</v>
      </c>
      <c r="F80" s="69">
        <v>1660.6666666666667</v>
      </c>
      <c r="G80" s="37">
        <v>1760</v>
      </c>
      <c r="H80" s="37">
        <v>2175.6666666666665</v>
      </c>
      <c r="I80" s="37">
        <v>1490.6666666666667</v>
      </c>
      <c r="J80" s="54">
        <v>1224.5</v>
      </c>
      <c r="K80" s="40">
        <v>1754.3333333333333</v>
      </c>
      <c r="L80" s="57" t="s">
        <v>245</v>
      </c>
      <c r="M80" s="37">
        <f t="shared" si="21"/>
        <v>1549.9499999999998</v>
      </c>
      <c r="N80" s="38">
        <f t="shared" si="22"/>
        <v>1565.5</v>
      </c>
      <c r="O80" s="38">
        <f t="shared" si="23"/>
        <v>992.66666666666663</v>
      </c>
      <c r="P80" s="38">
        <f t="shared" si="24"/>
        <v>2175.6666666666665</v>
      </c>
      <c r="Q80" s="38">
        <f t="shared" si="25"/>
        <v>327.7603201565683</v>
      </c>
      <c r="R80" s="233">
        <f t="shared" si="26"/>
        <v>10</v>
      </c>
    </row>
    <row r="81" spans="1:59" x14ac:dyDescent="0.2">
      <c r="A81" s="57" t="s">
        <v>104</v>
      </c>
      <c r="B81" s="103">
        <v>378.33333333333331</v>
      </c>
      <c r="C81" s="103">
        <v>793</v>
      </c>
      <c r="D81" s="103">
        <v>434.33333333333331</v>
      </c>
      <c r="E81" s="103">
        <v>645.33333333333337</v>
      </c>
      <c r="F81" s="69">
        <v>622.66666666666663</v>
      </c>
      <c r="G81" s="37">
        <v>787.33333333333337</v>
      </c>
      <c r="H81" s="37">
        <v>665.5</v>
      </c>
      <c r="I81" s="37">
        <v>543.33333333333337</v>
      </c>
      <c r="J81" s="54">
        <v>393.5</v>
      </c>
      <c r="K81" s="40">
        <v>483</v>
      </c>
      <c r="L81" s="57" t="s">
        <v>246</v>
      </c>
      <c r="M81" s="37">
        <f t="shared" si="21"/>
        <v>574.63333333333333</v>
      </c>
      <c r="N81" s="38">
        <f t="shared" si="22"/>
        <v>583</v>
      </c>
      <c r="O81" s="38">
        <f t="shared" si="23"/>
        <v>378.33333333333331</v>
      </c>
      <c r="P81" s="38">
        <f t="shared" si="24"/>
        <v>793</v>
      </c>
      <c r="Q81" s="38">
        <f t="shared" si="25"/>
        <v>152.34870657495514</v>
      </c>
      <c r="R81" s="233">
        <f t="shared" si="26"/>
        <v>10</v>
      </c>
    </row>
    <row r="82" spans="1:59" x14ac:dyDescent="0.2">
      <c r="A82" s="57" t="s">
        <v>105</v>
      </c>
      <c r="B82" s="103">
        <v>2.6366666666666667</v>
      </c>
      <c r="C82" s="103">
        <v>1.6133333333333333</v>
      </c>
      <c r="D82" s="103">
        <v>2.4633333333333334</v>
      </c>
      <c r="E82" s="103">
        <v>5.7233333333333336</v>
      </c>
      <c r="F82" s="69">
        <v>3.91</v>
      </c>
      <c r="G82" s="37">
        <v>3.76</v>
      </c>
      <c r="H82" s="37">
        <v>2.1033333333333335</v>
      </c>
      <c r="I82" s="37">
        <v>1.9566666666666663</v>
      </c>
      <c r="J82" s="54">
        <v>2.8250000000000002</v>
      </c>
      <c r="K82" s="40">
        <v>3.6166666666666671</v>
      </c>
      <c r="L82" s="57" t="s">
        <v>247</v>
      </c>
      <c r="M82" s="37">
        <f t="shared" ref="M82:M120" si="29">AVERAGE(B82:K82)</f>
        <v>3.0608333333333335</v>
      </c>
      <c r="N82" s="38">
        <f t="shared" ref="N82:N120" si="30">MEDIAN(B82:K82)</f>
        <v>2.7308333333333334</v>
      </c>
      <c r="O82" s="38">
        <f t="shared" ref="O82:O120" si="31">MIN(B82:K82)</f>
        <v>1.6133333333333333</v>
      </c>
      <c r="P82" s="38">
        <f t="shared" ref="P82:P120" si="32">MAX(B82:K82)</f>
        <v>5.7233333333333336</v>
      </c>
      <c r="Q82" s="38">
        <f t="shared" ref="Q82:Q120" si="33">STDEV(B82:K82)</f>
        <v>1.2216365389645705</v>
      </c>
      <c r="R82" s="233">
        <f t="shared" ref="R82:R120" si="34">COUNT(B82:K82)</f>
        <v>10</v>
      </c>
    </row>
    <row r="83" spans="1:59" x14ac:dyDescent="0.2">
      <c r="A83" s="57" t="s">
        <v>106</v>
      </c>
      <c r="B83" s="103">
        <v>4.5</v>
      </c>
      <c r="C83" s="103">
        <v>2.6666666666666665</v>
      </c>
      <c r="D83" s="103">
        <v>5.3666666666666671</v>
      </c>
      <c r="E83" s="103">
        <v>8.0666666666666682</v>
      </c>
      <c r="F83" s="69">
        <v>5.833333333333333</v>
      </c>
      <c r="G83" s="37">
        <v>5.6</v>
      </c>
      <c r="H83" s="37">
        <v>2.5</v>
      </c>
      <c r="I83" s="37">
        <v>3.1333333333333333</v>
      </c>
      <c r="J83" s="54">
        <v>4.55</v>
      </c>
      <c r="K83" s="40">
        <v>4.666666666666667</v>
      </c>
      <c r="L83" s="57" t="s">
        <v>248</v>
      </c>
      <c r="M83" s="37">
        <f t="shared" si="29"/>
        <v>4.6883333333333326</v>
      </c>
      <c r="N83" s="38">
        <f t="shared" si="30"/>
        <v>4.6083333333333334</v>
      </c>
      <c r="O83" s="38">
        <f t="shared" si="31"/>
        <v>2.5</v>
      </c>
      <c r="P83" s="38">
        <f t="shared" si="32"/>
        <v>8.0666666666666682</v>
      </c>
      <c r="Q83" s="38">
        <f t="shared" si="33"/>
        <v>1.6787717806056985</v>
      </c>
      <c r="R83" s="233">
        <f t="shared" si="34"/>
        <v>10</v>
      </c>
    </row>
    <row r="84" spans="1:59" x14ac:dyDescent="0.2">
      <c r="A84" s="57" t="s">
        <v>107</v>
      </c>
      <c r="B84" s="103">
        <v>18</v>
      </c>
      <c r="C84" s="103">
        <v>10.333333333333334</v>
      </c>
      <c r="D84" s="103">
        <v>23.666666666666668</v>
      </c>
      <c r="E84" s="103">
        <v>26.666666666666668</v>
      </c>
      <c r="F84" s="69">
        <v>25.333333333333332</v>
      </c>
      <c r="G84" s="37">
        <v>23.333333333333332</v>
      </c>
      <c r="H84" s="37">
        <v>10.333333333333334</v>
      </c>
      <c r="I84" s="37">
        <v>17</v>
      </c>
      <c r="J84" s="54">
        <v>21</v>
      </c>
      <c r="K84" s="40">
        <v>19.333333333333332</v>
      </c>
      <c r="L84" s="57" t="s">
        <v>249</v>
      </c>
      <c r="M84" s="37">
        <f t="shared" si="29"/>
        <v>19.5</v>
      </c>
      <c r="N84" s="38">
        <f t="shared" si="30"/>
        <v>20.166666666666664</v>
      </c>
      <c r="O84" s="38">
        <f t="shared" si="31"/>
        <v>10.333333333333334</v>
      </c>
      <c r="P84" s="38">
        <f t="shared" si="32"/>
        <v>26.666666666666668</v>
      </c>
      <c r="Q84" s="38">
        <f t="shared" si="33"/>
        <v>5.7375737979061947</v>
      </c>
      <c r="R84" s="233">
        <f t="shared" si="34"/>
        <v>10</v>
      </c>
    </row>
    <row r="85" spans="1:59" x14ac:dyDescent="0.2">
      <c r="A85" s="57" t="s">
        <v>108</v>
      </c>
      <c r="B85" s="103">
        <v>576.33333333333337</v>
      </c>
      <c r="C85" s="103">
        <v>586.33333333333337</v>
      </c>
      <c r="D85" s="103">
        <v>457</v>
      </c>
      <c r="E85" s="103">
        <v>706</v>
      </c>
      <c r="F85" s="69">
        <v>664.66666666666663</v>
      </c>
      <c r="G85" s="37">
        <v>669.33333333333337</v>
      </c>
      <c r="H85" s="37">
        <v>834</v>
      </c>
      <c r="I85" s="37">
        <v>618.33333333333337</v>
      </c>
      <c r="J85" s="54">
        <v>615</v>
      </c>
      <c r="K85" s="40">
        <v>770.66666666666663</v>
      </c>
      <c r="L85" s="57" t="s">
        <v>250</v>
      </c>
      <c r="M85" s="37">
        <f t="shared" si="29"/>
        <v>649.76666666666665</v>
      </c>
      <c r="N85" s="38">
        <f t="shared" si="30"/>
        <v>641.5</v>
      </c>
      <c r="O85" s="38">
        <f t="shared" si="31"/>
        <v>457</v>
      </c>
      <c r="P85" s="38">
        <f t="shared" si="32"/>
        <v>834</v>
      </c>
      <c r="Q85" s="38">
        <f t="shared" si="33"/>
        <v>105.98626163008552</v>
      </c>
      <c r="R85" s="233">
        <f t="shared" si="34"/>
        <v>10</v>
      </c>
    </row>
    <row r="86" spans="1:59" x14ac:dyDescent="0.2">
      <c r="A86" s="57" t="s">
        <v>109</v>
      </c>
      <c r="B86" s="103">
        <v>720.33333333333337</v>
      </c>
      <c r="C86" s="103">
        <v>732.66666666666663</v>
      </c>
      <c r="D86" s="103">
        <v>571</v>
      </c>
      <c r="E86" s="103">
        <v>882.33333333333337</v>
      </c>
      <c r="F86" s="69">
        <v>831</v>
      </c>
      <c r="G86" s="37">
        <v>836.66666666666663</v>
      </c>
      <c r="H86" s="37">
        <v>1042.6666666666667</v>
      </c>
      <c r="I86" s="37">
        <v>773</v>
      </c>
      <c r="J86" s="54">
        <v>768.5</v>
      </c>
      <c r="K86" s="40">
        <v>963</v>
      </c>
      <c r="L86" s="57" t="s">
        <v>251</v>
      </c>
      <c r="M86" s="37">
        <f t="shared" si="29"/>
        <v>812.11666666666667</v>
      </c>
      <c r="N86" s="38">
        <f t="shared" si="30"/>
        <v>802</v>
      </c>
      <c r="O86" s="38">
        <f t="shared" si="31"/>
        <v>571</v>
      </c>
      <c r="P86" s="38">
        <f t="shared" si="32"/>
        <v>1042.6666666666667</v>
      </c>
      <c r="Q86" s="38">
        <f t="shared" si="33"/>
        <v>132.54559080548583</v>
      </c>
      <c r="R86" s="233">
        <f t="shared" si="34"/>
        <v>10</v>
      </c>
    </row>
    <row r="87" spans="1:59" x14ac:dyDescent="0.2">
      <c r="A87" s="57" t="s">
        <v>110</v>
      </c>
      <c r="B87" s="103">
        <v>4</v>
      </c>
      <c r="C87" s="103">
        <v>10.666666666666666</v>
      </c>
      <c r="D87" s="103">
        <v>6.666666666666667</v>
      </c>
      <c r="E87" s="103">
        <v>8.6666666666666661</v>
      </c>
      <c r="F87" s="69">
        <v>7.666666666666667</v>
      </c>
      <c r="G87" s="37">
        <v>7.666666666666667</v>
      </c>
      <c r="H87" s="37">
        <v>7.5</v>
      </c>
      <c r="I87" s="37">
        <v>7.333333333333333</v>
      </c>
      <c r="J87" s="54">
        <v>7</v>
      </c>
      <c r="K87" s="40">
        <v>6.666666666666667</v>
      </c>
      <c r="L87" s="57" t="s">
        <v>252</v>
      </c>
      <c r="M87" s="37">
        <f t="shared" si="29"/>
        <v>7.3833333333333329</v>
      </c>
      <c r="N87" s="38">
        <f t="shared" si="30"/>
        <v>7.4166666666666661</v>
      </c>
      <c r="O87" s="38">
        <f t="shared" si="31"/>
        <v>4</v>
      </c>
      <c r="P87" s="38">
        <f t="shared" si="32"/>
        <v>10.666666666666666</v>
      </c>
      <c r="Q87" s="38">
        <f t="shared" si="33"/>
        <v>1.6741498671796919</v>
      </c>
      <c r="R87" s="233">
        <f t="shared" si="34"/>
        <v>10</v>
      </c>
    </row>
    <row r="88" spans="1:59" x14ac:dyDescent="0.2">
      <c r="A88" s="57" t="s">
        <v>111</v>
      </c>
      <c r="B88" s="103">
        <v>1.2666666666666666</v>
      </c>
      <c r="C88" s="103">
        <v>2.9666666666666663</v>
      </c>
      <c r="D88" s="103">
        <v>2.1333333333333333</v>
      </c>
      <c r="E88" s="103">
        <v>1.9666666666666668</v>
      </c>
      <c r="F88" s="69">
        <v>1.8333333333333333</v>
      </c>
      <c r="G88" s="37">
        <v>2.2000000000000002</v>
      </c>
      <c r="H88" s="37">
        <v>1.4</v>
      </c>
      <c r="I88" s="37">
        <v>1.8</v>
      </c>
      <c r="J88" s="54">
        <v>1.55</v>
      </c>
      <c r="K88" s="40">
        <v>1.3333333333333333</v>
      </c>
      <c r="L88" s="57" t="s">
        <v>253</v>
      </c>
      <c r="M88" s="37">
        <f t="shared" si="29"/>
        <v>1.845</v>
      </c>
      <c r="N88" s="38">
        <f t="shared" si="30"/>
        <v>1.8166666666666667</v>
      </c>
      <c r="O88" s="38">
        <f t="shared" si="31"/>
        <v>1.2666666666666666</v>
      </c>
      <c r="P88" s="38">
        <f t="shared" si="32"/>
        <v>2.9666666666666663</v>
      </c>
      <c r="Q88" s="38">
        <f t="shared" si="33"/>
        <v>0.51268176541846366</v>
      </c>
      <c r="R88" s="233">
        <f t="shared" si="34"/>
        <v>10</v>
      </c>
    </row>
    <row r="89" spans="1:59" x14ac:dyDescent="0.2">
      <c r="A89" s="57" t="s">
        <v>112</v>
      </c>
      <c r="B89" s="103">
        <v>15</v>
      </c>
      <c r="C89" s="103">
        <v>15</v>
      </c>
      <c r="D89" s="103">
        <v>15</v>
      </c>
      <c r="E89" s="103">
        <v>15</v>
      </c>
      <c r="F89" s="69">
        <v>15</v>
      </c>
      <c r="G89" s="37">
        <v>15</v>
      </c>
      <c r="H89" s="37">
        <v>15</v>
      </c>
      <c r="I89" s="37">
        <v>15</v>
      </c>
      <c r="J89" s="54">
        <v>15</v>
      </c>
      <c r="K89" s="40">
        <v>15</v>
      </c>
      <c r="L89" s="57" t="s">
        <v>254</v>
      </c>
      <c r="M89" s="37">
        <f t="shared" si="29"/>
        <v>15</v>
      </c>
      <c r="N89" s="38">
        <f t="shared" si="30"/>
        <v>15</v>
      </c>
      <c r="O89" s="38">
        <f t="shared" si="31"/>
        <v>15</v>
      </c>
      <c r="P89" s="38">
        <f t="shared" si="32"/>
        <v>15</v>
      </c>
      <c r="Q89" s="38">
        <f t="shared" si="33"/>
        <v>0</v>
      </c>
      <c r="R89" s="233">
        <f t="shared" si="34"/>
        <v>10</v>
      </c>
    </row>
    <row r="90" spans="1:59" x14ac:dyDescent="0.2">
      <c r="A90" s="57" t="s">
        <v>113</v>
      </c>
      <c r="B90" s="103">
        <v>6.333333333333333</v>
      </c>
      <c r="C90" s="103">
        <v>8.3333333333333339</v>
      </c>
      <c r="D90" s="103">
        <v>17</v>
      </c>
      <c r="E90" s="103">
        <v>14</v>
      </c>
      <c r="F90" s="69">
        <v>16.666666666666668</v>
      </c>
      <c r="G90" s="37">
        <v>7.666666666666667</v>
      </c>
      <c r="H90" s="37">
        <v>6</v>
      </c>
      <c r="I90" s="37">
        <v>8</v>
      </c>
      <c r="J90" s="54">
        <v>7</v>
      </c>
      <c r="K90" s="40">
        <v>11</v>
      </c>
      <c r="L90" s="57" t="s">
        <v>255</v>
      </c>
      <c r="M90" s="37">
        <f t="shared" si="29"/>
        <v>10.200000000000001</v>
      </c>
      <c r="N90" s="38">
        <f t="shared" si="30"/>
        <v>8.1666666666666679</v>
      </c>
      <c r="O90" s="38">
        <f t="shared" si="31"/>
        <v>6</v>
      </c>
      <c r="P90" s="38">
        <f t="shared" si="32"/>
        <v>17</v>
      </c>
      <c r="Q90" s="38">
        <f t="shared" si="33"/>
        <v>4.2257295374238959</v>
      </c>
      <c r="R90" s="233">
        <f t="shared" si="34"/>
        <v>10</v>
      </c>
    </row>
    <row r="91" spans="1:59" x14ac:dyDescent="0.2">
      <c r="A91" s="57" t="s">
        <v>114</v>
      </c>
      <c r="B91" s="103">
        <v>20.333333333333332</v>
      </c>
      <c r="C91" s="103">
        <v>43.333333333333336</v>
      </c>
      <c r="D91" s="103">
        <v>20</v>
      </c>
      <c r="E91" s="103">
        <v>12.666666666666666</v>
      </c>
      <c r="F91" s="69">
        <v>17</v>
      </c>
      <c r="G91" s="37">
        <v>18.666666666666668</v>
      </c>
      <c r="H91" s="37">
        <v>35</v>
      </c>
      <c r="I91" s="37">
        <v>31.666666666666668</v>
      </c>
      <c r="J91" s="54">
        <v>21</v>
      </c>
      <c r="K91" s="40">
        <v>20.333333333333332</v>
      </c>
      <c r="L91" s="57" t="s">
        <v>256</v>
      </c>
      <c r="M91" s="37">
        <f t="shared" si="29"/>
        <v>24</v>
      </c>
      <c r="N91" s="38">
        <f t="shared" si="30"/>
        <v>20.333333333333332</v>
      </c>
      <c r="O91" s="38">
        <f t="shared" si="31"/>
        <v>12.666666666666666</v>
      </c>
      <c r="P91" s="38">
        <f t="shared" si="32"/>
        <v>43.333333333333336</v>
      </c>
      <c r="Q91" s="38">
        <f t="shared" si="33"/>
        <v>9.4946378629281121</v>
      </c>
      <c r="R91" s="233">
        <f t="shared" si="34"/>
        <v>10</v>
      </c>
    </row>
    <row r="92" spans="1:59" s="112" customFormat="1" ht="13.5" thickBot="1" x14ac:dyDescent="0.25">
      <c r="A92" s="105" t="s">
        <v>115</v>
      </c>
      <c r="B92" s="106">
        <v>7</v>
      </c>
      <c r="C92" s="106">
        <v>21.333333333333332</v>
      </c>
      <c r="D92" s="106">
        <v>8.6666666666666661</v>
      </c>
      <c r="E92" s="106">
        <v>5</v>
      </c>
      <c r="F92" s="71">
        <v>6.666666666666667</v>
      </c>
      <c r="G92" s="121">
        <v>8</v>
      </c>
      <c r="H92" s="121">
        <v>11.333333333333334</v>
      </c>
      <c r="I92" s="121">
        <v>13</v>
      </c>
      <c r="J92" s="84">
        <v>8</v>
      </c>
      <c r="K92" s="73">
        <v>7.333333333333333</v>
      </c>
      <c r="L92" s="105" t="s">
        <v>257</v>
      </c>
      <c r="M92" s="121">
        <f t="shared" si="29"/>
        <v>9.6333333333333329</v>
      </c>
      <c r="N92" s="100">
        <f t="shared" si="30"/>
        <v>8</v>
      </c>
      <c r="O92" s="100">
        <f t="shared" si="31"/>
        <v>5</v>
      </c>
      <c r="P92" s="100">
        <f t="shared" si="32"/>
        <v>21.333333333333332</v>
      </c>
      <c r="Q92" s="100">
        <f t="shared" si="33"/>
        <v>4.7126045850791112</v>
      </c>
      <c r="R92" s="234">
        <f t="shared" si="34"/>
        <v>10</v>
      </c>
      <c r="S92" s="107"/>
      <c r="T92" s="107"/>
      <c r="U92" s="107"/>
      <c r="V92" s="107"/>
      <c r="W92" s="107"/>
      <c r="X92" s="108"/>
      <c r="Y92" s="108"/>
      <c r="Z92" s="107"/>
      <c r="AA92" s="109"/>
      <c r="AB92" s="109"/>
      <c r="AC92" s="107"/>
      <c r="AD92" s="107"/>
      <c r="AE92" s="110"/>
      <c r="AF92" s="107"/>
      <c r="AG92" s="107"/>
      <c r="AH92" s="110"/>
      <c r="AI92" s="110"/>
      <c r="AJ92" s="111"/>
      <c r="AK92" s="107"/>
      <c r="AL92" s="107"/>
      <c r="AM92" s="107"/>
      <c r="AN92" s="107"/>
      <c r="AO92" s="107"/>
      <c r="AP92" s="107"/>
      <c r="AQ92" s="109"/>
      <c r="AR92" s="109"/>
      <c r="AS92" s="108"/>
      <c r="AT92" s="108"/>
      <c r="AU92" s="107"/>
      <c r="AV92" s="107"/>
      <c r="AW92" s="108"/>
      <c r="AX92" s="107"/>
      <c r="AY92" s="109"/>
      <c r="AZ92" s="109"/>
      <c r="BA92" s="109"/>
      <c r="BB92" s="109"/>
      <c r="BC92" s="109"/>
      <c r="BD92" s="109"/>
      <c r="BE92" s="109"/>
      <c r="BF92" s="109"/>
      <c r="BG92" s="109"/>
    </row>
    <row r="93" spans="1:59" x14ac:dyDescent="0.2">
      <c r="A93" s="119" t="s">
        <v>116</v>
      </c>
      <c r="B93" s="146">
        <v>0.53668453800000004</v>
      </c>
      <c r="C93" s="146">
        <v>0.36660425238082184</v>
      </c>
      <c r="D93" s="144">
        <v>0.31825227099999998</v>
      </c>
      <c r="E93" s="146">
        <v>1.1543383490000001</v>
      </c>
      <c r="F93" s="144">
        <v>0.25491462100000001</v>
      </c>
      <c r="G93" s="150">
        <v>0.52365716900000003</v>
      </c>
      <c r="H93" s="150">
        <v>0.41933005424679387</v>
      </c>
      <c r="I93" s="150">
        <v>0.45</v>
      </c>
      <c r="J93" s="148">
        <v>1.1659957871165774</v>
      </c>
      <c r="K93" s="146">
        <v>0.73422520582007611</v>
      </c>
      <c r="L93" s="167" t="s">
        <v>48</v>
      </c>
      <c r="M93" s="171">
        <f t="shared" si="29"/>
        <v>0.59240022475642695</v>
      </c>
      <c r="N93" s="43">
        <f t="shared" si="30"/>
        <v>0.48682858449999999</v>
      </c>
      <c r="O93" s="43">
        <f t="shared" si="31"/>
        <v>0.25491462100000001</v>
      </c>
      <c r="P93" s="43">
        <f t="shared" si="32"/>
        <v>1.1659957871165774</v>
      </c>
      <c r="Q93" s="43">
        <f t="shared" si="33"/>
        <v>0.3271083846407376</v>
      </c>
      <c r="R93" s="235">
        <f t="shared" si="34"/>
        <v>10</v>
      </c>
    </row>
    <row r="94" spans="1:59" x14ac:dyDescent="0.2">
      <c r="A94" s="119" t="s">
        <v>117</v>
      </c>
      <c r="B94" s="146">
        <v>0.52444506999999996</v>
      </c>
      <c r="C94" s="146">
        <v>0.36256264933642501</v>
      </c>
      <c r="D94" s="144">
        <v>0.31432053599999998</v>
      </c>
      <c r="E94" s="146">
        <v>1.2894723349999999</v>
      </c>
      <c r="F94" s="144">
        <v>0.25361246100000001</v>
      </c>
      <c r="G94" s="150">
        <v>0.52748798799999996</v>
      </c>
      <c r="H94" s="150">
        <v>0.43566212611673105</v>
      </c>
      <c r="I94" s="150">
        <v>0.45</v>
      </c>
      <c r="J94" s="148">
        <v>1.1304667991555657</v>
      </c>
      <c r="K94" s="146">
        <v>0.74980916855366453</v>
      </c>
      <c r="L94" s="167" t="s">
        <v>49</v>
      </c>
      <c r="M94" s="46">
        <f t="shared" si="29"/>
        <v>0.6037839133162386</v>
      </c>
      <c r="N94" s="47">
        <f t="shared" si="30"/>
        <v>0.48722253500000001</v>
      </c>
      <c r="O94" s="47">
        <f t="shared" si="31"/>
        <v>0.25361246100000001</v>
      </c>
      <c r="P94" s="47">
        <f t="shared" si="32"/>
        <v>1.2894723349999999</v>
      </c>
      <c r="Q94" s="47">
        <f t="shared" si="33"/>
        <v>0.34920764081935923</v>
      </c>
      <c r="R94" s="233">
        <f t="shared" si="34"/>
        <v>10</v>
      </c>
    </row>
    <row r="95" spans="1:59" x14ac:dyDescent="0.2">
      <c r="A95" s="119" t="s">
        <v>118</v>
      </c>
      <c r="B95" s="146">
        <v>1.8</v>
      </c>
      <c r="C95" s="146">
        <v>1.6</v>
      </c>
      <c r="D95" s="144">
        <v>2.8</v>
      </c>
      <c r="E95" s="146">
        <v>2.6</v>
      </c>
      <c r="F95" s="144">
        <v>1.6</v>
      </c>
      <c r="G95" s="150">
        <v>2.7</v>
      </c>
      <c r="H95" s="150">
        <v>1.4</v>
      </c>
      <c r="I95" s="150">
        <v>2.5</v>
      </c>
      <c r="J95" s="148">
        <v>2.9</v>
      </c>
      <c r="K95" s="146">
        <v>2.2000000000000002</v>
      </c>
      <c r="L95" s="167" t="s">
        <v>271</v>
      </c>
      <c r="M95" s="46">
        <f t="shared" si="29"/>
        <v>2.21</v>
      </c>
      <c r="N95" s="47">
        <f t="shared" si="30"/>
        <v>2.35</v>
      </c>
      <c r="O95" s="47">
        <f t="shared" si="31"/>
        <v>1.4</v>
      </c>
      <c r="P95" s="47">
        <f t="shared" si="32"/>
        <v>2.9</v>
      </c>
      <c r="Q95" s="47">
        <f t="shared" si="33"/>
        <v>0.56460408940936602</v>
      </c>
      <c r="R95" s="233">
        <f t="shared" si="34"/>
        <v>10</v>
      </c>
    </row>
    <row r="96" spans="1:59" x14ac:dyDescent="0.2">
      <c r="A96" s="119" t="s">
        <v>119</v>
      </c>
      <c r="B96" s="146">
        <v>3.122508034</v>
      </c>
      <c r="C96" s="146">
        <v>1.8080024933029855</v>
      </c>
      <c r="D96" s="144">
        <v>2.604153921</v>
      </c>
      <c r="E96" s="146">
        <v>3.8966444149999999</v>
      </c>
      <c r="F96" s="144">
        <v>2.2284840930000001</v>
      </c>
      <c r="G96" s="150">
        <v>2.5111329100000002</v>
      </c>
      <c r="H96" s="150">
        <v>1.8588895687053941</v>
      </c>
      <c r="I96" s="150">
        <v>2.69</v>
      </c>
      <c r="J96" s="148">
        <v>5.0543987370419901</v>
      </c>
      <c r="K96" s="146">
        <v>4.3479462416730827</v>
      </c>
      <c r="L96" s="167" t="s">
        <v>272</v>
      </c>
      <c r="M96" s="46">
        <f t="shared" si="29"/>
        <v>3.0122160413723451</v>
      </c>
      <c r="N96" s="47">
        <f t="shared" si="30"/>
        <v>2.6470769604999997</v>
      </c>
      <c r="O96" s="47">
        <f t="shared" si="31"/>
        <v>1.8080024933029855</v>
      </c>
      <c r="P96" s="47">
        <f t="shared" si="32"/>
        <v>5.0543987370419901</v>
      </c>
      <c r="Q96" s="47">
        <f t="shared" si="33"/>
        <v>1.0885777350366392</v>
      </c>
      <c r="R96" s="233">
        <f t="shared" si="34"/>
        <v>10</v>
      </c>
    </row>
    <row r="97" spans="1:59" x14ac:dyDescent="0.2">
      <c r="A97" s="119" t="s">
        <v>120</v>
      </c>
      <c r="B97" s="146">
        <v>2</v>
      </c>
      <c r="C97" s="146">
        <v>3</v>
      </c>
      <c r="D97" s="144">
        <v>2</v>
      </c>
      <c r="E97" s="146">
        <v>2</v>
      </c>
      <c r="F97" s="144">
        <v>3</v>
      </c>
      <c r="G97" s="150">
        <v>2</v>
      </c>
      <c r="H97" s="150">
        <v>3</v>
      </c>
      <c r="I97" s="150">
        <v>2</v>
      </c>
      <c r="J97" s="148">
        <v>2</v>
      </c>
      <c r="K97" s="146">
        <v>2</v>
      </c>
      <c r="L97" s="167" t="s">
        <v>273</v>
      </c>
      <c r="M97" s="37">
        <f t="shared" si="29"/>
        <v>2.2999999999999998</v>
      </c>
      <c r="N97" s="38">
        <f t="shared" si="30"/>
        <v>2</v>
      </c>
      <c r="O97" s="39">
        <f t="shared" si="31"/>
        <v>2</v>
      </c>
      <c r="P97" s="39">
        <f t="shared" si="32"/>
        <v>3</v>
      </c>
      <c r="Q97" s="38">
        <f t="shared" si="33"/>
        <v>0.48304589153964811</v>
      </c>
      <c r="R97" s="233">
        <f t="shared" si="34"/>
        <v>10</v>
      </c>
    </row>
    <row r="98" spans="1:59" x14ac:dyDescent="0.2">
      <c r="A98" s="119" t="s">
        <v>121</v>
      </c>
      <c r="B98" s="146">
        <v>39.422743799999999</v>
      </c>
      <c r="C98" s="146">
        <v>36.364102209944775</v>
      </c>
      <c r="D98" s="144">
        <v>12.64493506</v>
      </c>
      <c r="E98" s="146">
        <v>58.798568230000001</v>
      </c>
      <c r="F98" s="144">
        <v>67.654886880000006</v>
      </c>
      <c r="G98" s="150">
        <v>19.282647059999999</v>
      </c>
      <c r="H98" s="150">
        <v>38.471578947368442</v>
      </c>
      <c r="I98" s="150">
        <v>22.3</v>
      </c>
      <c r="J98" s="148">
        <v>6.5577020602218727</v>
      </c>
      <c r="K98" s="146">
        <v>19.750526315789493</v>
      </c>
      <c r="L98" s="167" t="s">
        <v>274</v>
      </c>
      <c r="M98" s="37">
        <f t="shared" si="29"/>
        <v>32.124769056332461</v>
      </c>
      <c r="N98" s="38">
        <f t="shared" si="30"/>
        <v>29.332051104972386</v>
      </c>
      <c r="O98" s="39">
        <f t="shared" si="31"/>
        <v>6.5577020602218727</v>
      </c>
      <c r="P98" s="39">
        <f t="shared" si="32"/>
        <v>67.654886880000006</v>
      </c>
      <c r="Q98" s="38">
        <f t="shared" si="33"/>
        <v>19.813301162909713</v>
      </c>
      <c r="R98" s="233">
        <f t="shared" si="34"/>
        <v>10</v>
      </c>
    </row>
    <row r="99" spans="1:59" x14ac:dyDescent="0.2">
      <c r="A99" s="119" t="s">
        <v>122</v>
      </c>
      <c r="B99" s="146">
        <v>-73.263462926100004</v>
      </c>
      <c r="C99" s="146">
        <v>-19.226284209999999</v>
      </c>
      <c r="D99" s="144">
        <v>-18.808323158099999</v>
      </c>
      <c r="E99" s="146">
        <v>-253.67212899570001</v>
      </c>
      <c r="F99" s="144">
        <v>-88.361630624</v>
      </c>
      <c r="G99" s="150">
        <v>-32.145422233799998</v>
      </c>
      <c r="H99" s="150">
        <v>-31.446797521699999</v>
      </c>
      <c r="I99" s="150">
        <v>-38.820793908299997</v>
      </c>
      <c r="J99" s="148">
        <v>-29.115271444400001</v>
      </c>
      <c r="K99" s="146">
        <v>-102.98126203130001</v>
      </c>
      <c r="L99" s="167" t="s">
        <v>275</v>
      </c>
      <c r="M99" s="229">
        <f t="shared" si="29"/>
        <v>-68.784137705340001</v>
      </c>
      <c r="N99" s="230">
        <f t="shared" si="30"/>
        <v>-35.483108071049998</v>
      </c>
      <c r="O99" s="230">
        <f t="shared" si="31"/>
        <v>-253.67212899570001</v>
      </c>
      <c r="P99" s="230">
        <f t="shared" si="32"/>
        <v>-18.808323158099999</v>
      </c>
      <c r="Q99" s="230">
        <f t="shared" si="33"/>
        <v>71.42813907620716</v>
      </c>
      <c r="R99" s="233">
        <f t="shared" si="34"/>
        <v>10</v>
      </c>
    </row>
    <row r="100" spans="1:59" x14ac:dyDescent="0.2">
      <c r="A100" s="119" t="s">
        <v>123</v>
      </c>
      <c r="B100" s="146">
        <v>2.1127024671000001</v>
      </c>
      <c r="C100" s="146">
        <v>0.75061507289999996</v>
      </c>
      <c r="D100" s="144">
        <v>0.55510817450000005</v>
      </c>
      <c r="E100" s="146">
        <v>4.8194597510000001</v>
      </c>
      <c r="F100" s="144">
        <v>2.5426270713000001</v>
      </c>
      <c r="G100" s="150">
        <v>0.92569512399999998</v>
      </c>
      <c r="H100" s="150">
        <v>0.87948134629999997</v>
      </c>
      <c r="I100" s="150">
        <v>0.96271736009999997</v>
      </c>
      <c r="J100" s="148">
        <v>0.4957953926</v>
      </c>
      <c r="K100" s="146">
        <v>2.1015149001000002</v>
      </c>
      <c r="L100" s="167" t="s">
        <v>276</v>
      </c>
      <c r="M100" s="229">
        <f t="shared" si="29"/>
        <v>1.61457166599</v>
      </c>
      <c r="N100" s="230">
        <f t="shared" si="30"/>
        <v>0.94420624204999992</v>
      </c>
      <c r="O100" s="230">
        <f t="shared" si="31"/>
        <v>0.4957953926</v>
      </c>
      <c r="P100" s="230">
        <f t="shared" si="32"/>
        <v>4.8194597510000001</v>
      </c>
      <c r="Q100" s="230">
        <f t="shared" si="33"/>
        <v>1.3407381640052627</v>
      </c>
      <c r="R100" s="233">
        <f t="shared" si="34"/>
        <v>10</v>
      </c>
    </row>
    <row r="101" spans="1:59" s="301" customFormat="1" x14ac:dyDescent="0.2">
      <c r="A101" s="290" t="s">
        <v>329</v>
      </c>
      <c r="B101" s="291">
        <f>1/B100</f>
        <v>0.47332741622281033</v>
      </c>
      <c r="C101" s="291">
        <f t="shared" ref="C101:K101" si="35">1/C100</f>
        <v>1.3322407664110738</v>
      </c>
      <c r="D101" s="291">
        <f t="shared" si="35"/>
        <v>1.8014506828344319</v>
      </c>
      <c r="E101" s="291">
        <f t="shared" si="35"/>
        <v>0.20749213639402381</v>
      </c>
      <c r="F101" s="291">
        <f t="shared" si="35"/>
        <v>0.39329401125612878</v>
      </c>
      <c r="G101" s="291">
        <f t="shared" si="35"/>
        <v>1.0802692744873958</v>
      </c>
      <c r="H101" s="291">
        <f t="shared" si="35"/>
        <v>1.1370337804286867</v>
      </c>
      <c r="I101" s="291">
        <f t="shared" si="35"/>
        <v>1.0387264647394823</v>
      </c>
      <c r="J101" s="291">
        <f t="shared" si="35"/>
        <v>2.0169610587865718</v>
      </c>
      <c r="K101" s="291">
        <f t="shared" si="35"/>
        <v>0.47584720905496086</v>
      </c>
      <c r="L101" s="292" t="s">
        <v>215</v>
      </c>
      <c r="M101" s="293">
        <f>AVERAGE(B101:K101)</f>
        <v>0.99566428006155672</v>
      </c>
      <c r="N101" s="294">
        <f>MEDIAN(B101:K101)</f>
        <v>1.0594978696134389</v>
      </c>
      <c r="O101" s="294">
        <f>MIN(B101:K101)</f>
        <v>0.20749213639402381</v>
      </c>
      <c r="P101" s="294">
        <f>MAX(B101:K101)</f>
        <v>2.0169610587865718</v>
      </c>
      <c r="Q101" s="294">
        <f>STDEV(B101:K101)</f>
        <v>0.61116747260970239</v>
      </c>
      <c r="R101" s="295">
        <f>COUNT(B101:K101)</f>
        <v>10</v>
      </c>
      <c r="S101" s="296"/>
      <c r="T101" s="296"/>
      <c r="U101" s="296"/>
      <c r="V101" s="296"/>
      <c r="W101" s="296"/>
      <c r="X101" s="297"/>
      <c r="Y101" s="297"/>
      <c r="Z101" s="296"/>
      <c r="AA101" s="298"/>
      <c r="AB101" s="298"/>
      <c r="AC101" s="296"/>
      <c r="AD101" s="296"/>
      <c r="AE101" s="299"/>
      <c r="AF101" s="296"/>
      <c r="AG101" s="296"/>
      <c r="AH101" s="299"/>
      <c r="AI101" s="299"/>
      <c r="AJ101" s="300"/>
      <c r="AK101" s="296"/>
      <c r="AL101" s="296"/>
      <c r="AM101" s="296"/>
      <c r="AN101" s="296"/>
      <c r="AO101" s="296"/>
      <c r="AP101" s="296"/>
      <c r="AQ101" s="298"/>
      <c r="AR101" s="298"/>
      <c r="AS101" s="297"/>
      <c r="AT101" s="297"/>
      <c r="AU101" s="296"/>
      <c r="AV101" s="296"/>
      <c r="AW101" s="297"/>
      <c r="AX101" s="296"/>
      <c r="AY101" s="298"/>
      <c r="AZ101" s="298"/>
      <c r="BA101" s="298"/>
      <c r="BB101" s="298"/>
      <c r="BC101" s="298"/>
      <c r="BD101" s="298"/>
      <c r="BE101" s="298"/>
      <c r="BF101" s="298"/>
      <c r="BG101" s="298"/>
    </row>
    <row r="102" spans="1:59" x14ac:dyDescent="0.2">
      <c r="A102" s="119" t="s">
        <v>124</v>
      </c>
      <c r="B102" s="146">
        <v>0.97447663299999998</v>
      </c>
      <c r="C102" s="146">
        <v>0.84999923117612286</v>
      </c>
      <c r="D102" s="144">
        <v>0.87858758999999997</v>
      </c>
      <c r="E102" s="146">
        <v>0.98969486900000003</v>
      </c>
      <c r="F102" s="144">
        <v>0.96712388699999996</v>
      </c>
      <c r="G102" s="150">
        <v>0.97240009800000005</v>
      </c>
      <c r="H102" s="150">
        <v>0.94573987057752829</v>
      </c>
      <c r="I102" s="150">
        <v>0.88115726500000002</v>
      </c>
      <c r="J102" s="148">
        <v>0.95094612623428887</v>
      </c>
      <c r="K102" s="146">
        <v>0.97775928642994747</v>
      </c>
      <c r="L102" s="167" t="s">
        <v>277</v>
      </c>
      <c r="M102" s="229">
        <f t="shared" si="29"/>
        <v>0.93878848564178874</v>
      </c>
      <c r="N102" s="230">
        <f t="shared" si="30"/>
        <v>0.95903500661714447</v>
      </c>
      <c r="O102" s="230">
        <f t="shared" si="31"/>
        <v>0.84999923117612286</v>
      </c>
      <c r="P102" s="230">
        <f t="shared" si="32"/>
        <v>0.98969486900000003</v>
      </c>
      <c r="Q102" s="230">
        <f t="shared" si="33"/>
        <v>4.9823722164135373E-2</v>
      </c>
      <c r="R102" s="233">
        <f t="shared" si="34"/>
        <v>10</v>
      </c>
    </row>
    <row r="103" spans="1:59" x14ac:dyDescent="0.2">
      <c r="A103" s="119" t="s">
        <v>125</v>
      </c>
      <c r="B103" s="146">
        <v>0.9496047098</v>
      </c>
      <c r="C103" s="146">
        <v>0.72249869300000003</v>
      </c>
      <c r="D103" s="144">
        <v>0.77191615479999998</v>
      </c>
      <c r="E103" s="146">
        <v>0.97949593459999995</v>
      </c>
      <c r="F103" s="144">
        <v>0.93532861479999996</v>
      </c>
      <c r="G103" s="150">
        <v>0.94556195190000003</v>
      </c>
      <c r="H103" s="150">
        <v>0.89442390279999995</v>
      </c>
      <c r="I103" s="150">
        <v>0.77643812599999995</v>
      </c>
      <c r="J103" s="148">
        <v>0.90429853500000001</v>
      </c>
      <c r="K103" s="146">
        <v>0.95601322219999996</v>
      </c>
      <c r="L103" s="167" t="s">
        <v>278</v>
      </c>
      <c r="M103" s="229">
        <f t="shared" si="29"/>
        <v>0.88355798449</v>
      </c>
      <c r="N103" s="230">
        <f t="shared" si="30"/>
        <v>0.91981357490000004</v>
      </c>
      <c r="O103" s="230">
        <f t="shared" si="31"/>
        <v>0.72249869300000003</v>
      </c>
      <c r="P103" s="230">
        <f t="shared" si="32"/>
        <v>0.97949593459999995</v>
      </c>
      <c r="Q103" s="230">
        <f t="shared" si="33"/>
        <v>9.1753055059798611E-2</v>
      </c>
      <c r="R103" s="233">
        <f t="shared" si="34"/>
        <v>10</v>
      </c>
    </row>
    <row r="104" spans="1:59" s="301" customFormat="1" x14ac:dyDescent="0.2">
      <c r="A104" s="290" t="s">
        <v>330</v>
      </c>
      <c r="B104" s="291">
        <f t="shared" ref="B104:K104" si="36">(B112-B105)/B98</f>
        <v>0.47332741613112761</v>
      </c>
      <c r="C104" s="291">
        <f t="shared" si="36"/>
        <v>1.2367400264465589</v>
      </c>
      <c r="D104" s="291">
        <f t="shared" si="36"/>
        <v>1.801450684070979</v>
      </c>
      <c r="E104" s="291">
        <f t="shared" si="36"/>
        <v>0.20749213642989794</v>
      </c>
      <c r="F104" s="291">
        <f t="shared" si="36"/>
        <v>0.39329401123602392</v>
      </c>
      <c r="G104" s="291">
        <f t="shared" si="36"/>
        <v>1.0802692742643534</v>
      </c>
      <c r="H104" s="291">
        <f t="shared" si="36"/>
        <v>1.1370337805064501</v>
      </c>
      <c r="I104" s="291">
        <f t="shared" si="36"/>
        <v>1.0394753175766527</v>
      </c>
      <c r="J104" s="291">
        <f t="shared" si="36"/>
        <v>2.016961059589681</v>
      </c>
      <c r="K104" s="291">
        <f t="shared" si="36"/>
        <v>0.47584720905909994</v>
      </c>
      <c r="L104" s="292" t="s">
        <v>214</v>
      </c>
      <c r="M104" s="293">
        <f>AVERAGE(B104:K104)</f>
        <v>0.98618909153108236</v>
      </c>
      <c r="N104" s="294">
        <f>MEDIAN(B104:K104)</f>
        <v>1.0598722959205031</v>
      </c>
      <c r="O104" s="294">
        <f>MIN(B104:K104)</f>
        <v>0.20749213642989794</v>
      </c>
      <c r="P104" s="294">
        <f>MAX(B104:K104)</f>
        <v>2.016961059589681</v>
      </c>
      <c r="Q104" s="294">
        <f>STDEV(B104:K104)</f>
        <v>0.60605575169611825</v>
      </c>
      <c r="R104" s="295">
        <f>COUNT(B104:K104)</f>
        <v>10</v>
      </c>
      <c r="S104" s="296"/>
      <c r="T104" s="296"/>
      <c r="U104" s="296"/>
      <c r="V104" s="296"/>
      <c r="W104" s="296"/>
      <c r="X104" s="297"/>
      <c r="Y104" s="297"/>
      <c r="Z104" s="296"/>
      <c r="AA104" s="298"/>
      <c r="AB104" s="298"/>
      <c r="AC104" s="296"/>
      <c r="AD104" s="296"/>
      <c r="AE104" s="299"/>
      <c r="AF104" s="296"/>
      <c r="AG104" s="296"/>
      <c r="AH104" s="299"/>
      <c r="AI104" s="299"/>
      <c r="AJ104" s="300"/>
      <c r="AK104" s="296"/>
      <c r="AL104" s="296"/>
      <c r="AM104" s="296"/>
      <c r="AN104" s="296"/>
      <c r="AO104" s="296"/>
      <c r="AP104" s="296"/>
      <c r="AQ104" s="298"/>
      <c r="AR104" s="298"/>
      <c r="AS104" s="297"/>
      <c r="AT104" s="297"/>
      <c r="AU104" s="296"/>
      <c r="AV104" s="296"/>
      <c r="AW104" s="297"/>
      <c r="AX104" s="296"/>
      <c r="AY104" s="298"/>
      <c r="AZ104" s="298"/>
      <c r="BA104" s="298"/>
      <c r="BB104" s="298"/>
      <c r="BC104" s="298"/>
      <c r="BD104" s="298"/>
      <c r="BE104" s="298"/>
      <c r="BF104" s="298"/>
      <c r="BG104" s="298"/>
    </row>
    <row r="105" spans="1:59" x14ac:dyDescent="0.2">
      <c r="A105" s="119" t="s">
        <v>126</v>
      </c>
      <c r="B105" s="146">
        <v>34.677605610346568</v>
      </c>
      <c r="C105" s="146">
        <v>25.614039611167527</v>
      </c>
      <c r="D105" s="144">
        <v>33.882266596129895</v>
      </c>
      <c r="E105" s="146">
        <v>52.634971988938183</v>
      </c>
      <c r="F105" s="144">
        <v>34.752100149245351</v>
      </c>
      <c r="G105" s="150">
        <v>34.725711954598133</v>
      </c>
      <c r="H105" s="150">
        <v>35.756071068474007</v>
      </c>
      <c r="I105" s="150">
        <v>40.324186014748484</v>
      </c>
      <c r="J105" s="148">
        <v>58.724368719355461</v>
      </c>
      <c r="K105" s="146">
        <v>49.003346122551719</v>
      </c>
      <c r="L105" s="167" t="s">
        <v>279</v>
      </c>
      <c r="M105" s="229">
        <f t="shared" si="29"/>
        <v>40.009466783555531</v>
      </c>
      <c r="N105" s="230">
        <f t="shared" si="30"/>
        <v>35.254085608859683</v>
      </c>
      <c r="O105" s="230">
        <f t="shared" si="31"/>
        <v>25.614039611167527</v>
      </c>
      <c r="P105" s="230">
        <f t="shared" si="32"/>
        <v>58.724368719355461</v>
      </c>
      <c r="Q105" s="230">
        <f t="shared" si="33"/>
        <v>10.206146531644064</v>
      </c>
      <c r="R105" s="233">
        <f t="shared" si="34"/>
        <v>10</v>
      </c>
    </row>
    <row r="106" spans="1:59" x14ac:dyDescent="0.2">
      <c r="A106" s="119" t="s">
        <v>127</v>
      </c>
      <c r="B106" s="146">
        <v>594</v>
      </c>
      <c r="C106" s="146">
        <v>919</v>
      </c>
      <c r="D106" s="144">
        <v>448</v>
      </c>
      <c r="E106" s="146">
        <v>240</v>
      </c>
      <c r="F106" s="144">
        <v>761</v>
      </c>
      <c r="G106" s="150">
        <v>728</v>
      </c>
      <c r="H106" s="150">
        <v>714</v>
      </c>
      <c r="I106" s="150">
        <v>886</v>
      </c>
      <c r="J106" s="148"/>
      <c r="K106" s="146"/>
      <c r="L106" s="167" t="s">
        <v>216</v>
      </c>
      <c r="M106" s="37">
        <f t="shared" si="29"/>
        <v>661.25</v>
      </c>
      <c r="N106" s="38">
        <f t="shared" si="30"/>
        <v>721</v>
      </c>
      <c r="O106" s="39">
        <f t="shared" si="31"/>
        <v>240</v>
      </c>
      <c r="P106" s="39">
        <f t="shared" si="32"/>
        <v>919</v>
      </c>
      <c r="Q106" s="38">
        <f t="shared" si="33"/>
        <v>227.27752072867088</v>
      </c>
      <c r="R106" s="233">
        <f t="shared" si="34"/>
        <v>8</v>
      </c>
    </row>
    <row r="107" spans="1:59" x14ac:dyDescent="0.2">
      <c r="A107" s="119" t="s">
        <v>331</v>
      </c>
      <c r="B107" s="146" t="s">
        <v>51</v>
      </c>
      <c r="C107" s="146" t="s">
        <v>51</v>
      </c>
      <c r="D107" s="144" t="s">
        <v>51</v>
      </c>
      <c r="E107" s="146" t="s">
        <v>51</v>
      </c>
      <c r="F107" s="144" t="s">
        <v>51</v>
      </c>
      <c r="G107" s="150" t="s">
        <v>51</v>
      </c>
      <c r="H107" s="150" t="s">
        <v>51</v>
      </c>
      <c r="I107" s="150" t="s">
        <v>51</v>
      </c>
      <c r="J107" s="148" t="s">
        <v>51</v>
      </c>
      <c r="K107" s="146" t="s">
        <v>51</v>
      </c>
      <c r="L107" s="167" t="s">
        <v>280</v>
      </c>
      <c r="M107" s="37"/>
      <c r="N107" s="38"/>
      <c r="O107" s="39"/>
      <c r="P107" s="39"/>
      <c r="Q107" s="38"/>
      <c r="R107" s="233"/>
    </row>
    <row r="108" spans="1:59" x14ac:dyDescent="0.2">
      <c r="A108" s="119" t="s">
        <v>128</v>
      </c>
      <c r="B108" s="146">
        <v>93</v>
      </c>
      <c r="C108" s="146">
        <v>79</v>
      </c>
      <c r="D108" s="144">
        <v>94</v>
      </c>
      <c r="E108" s="146">
        <v>112</v>
      </c>
      <c r="F108" s="144">
        <v>90</v>
      </c>
      <c r="G108" s="150">
        <v>87</v>
      </c>
      <c r="H108" s="150">
        <v>90</v>
      </c>
      <c r="I108" s="150">
        <v>76</v>
      </c>
      <c r="J108" s="148">
        <v>90</v>
      </c>
      <c r="K108" s="146">
        <v>95</v>
      </c>
      <c r="L108" s="167" t="s">
        <v>281</v>
      </c>
      <c r="M108" s="37">
        <f t="shared" si="29"/>
        <v>90.6</v>
      </c>
      <c r="N108" s="38">
        <f t="shared" si="30"/>
        <v>90</v>
      </c>
      <c r="O108" s="39">
        <f t="shared" si="31"/>
        <v>76</v>
      </c>
      <c r="P108" s="39">
        <f t="shared" si="32"/>
        <v>112</v>
      </c>
      <c r="Q108" s="38">
        <f t="shared" si="33"/>
        <v>9.7547709125101907</v>
      </c>
      <c r="R108" s="233">
        <f t="shared" si="34"/>
        <v>10</v>
      </c>
    </row>
    <row r="109" spans="1:59" x14ac:dyDescent="0.2">
      <c r="A109" s="119" t="s">
        <v>129</v>
      </c>
      <c r="B109" s="146">
        <v>6.9281542700000003</v>
      </c>
      <c r="C109" s="146">
        <v>20.137165599999999</v>
      </c>
      <c r="D109" s="144">
        <v>7.8201298699999997</v>
      </c>
      <c r="E109" s="146">
        <v>12.89590924</v>
      </c>
      <c r="F109" s="144">
        <v>8.4512389569999993</v>
      </c>
      <c r="G109" s="150">
        <v>5.1842436970000003</v>
      </c>
      <c r="H109" s="150">
        <v>10.396611842105271</v>
      </c>
      <c r="I109" s="150">
        <v>9.9637010908615888</v>
      </c>
      <c r="J109" s="148">
        <v>14.054011018036382</v>
      </c>
      <c r="K109" s="146">
        <v>13.947281246594741</v>
      </c>
      <c r="L109" s="167" t="s">
        <v>282</v>
      </c>
      <c r="M109" s="37">
        <f t="shared" si="29"/>
        <v>10.977844683159798</v>
      </c>
      <c r="N109" s="38">
        <f t="shared" si="30"/>
        <v>10.18015646648343</v>
      </c>
      <c r="O109" s="39">
        <f t="shared" si="31"/>
        <v>5.1842436970000003</v>
      </c>
      <c r="P109" s="39">
        <f t="shared" si="32"/>
        <v>20.137165599999999</v>
      </c>
      <c r="Q109" s="38">
        <f t="shared" si="33"/>
        <v>4.3911464857428717</v>
      </c>
      <c r="R109" s="233">
        <f t="shared" si="34"/>
        <v>10</v>
      </c>
    </row>
    <row r="110" spans="1:59" s="301" customFormat="1" x14ac:dyDescent="0.2">
      <c r="A110" s="290" t="s">
        <v>332</v>
      </c>
      <c r="B110" s="291">
        <f t="shared" ref="B110:K110" si="37">(B112-B109)/B98</f>
        <v>1.1772218858089731</v>
      </c>
      <c r="C110" s="291">
        <f t="shared" si="37"/>
        <v>1.3873521322960942</v>
      </c>
      <c r="D110" s="291">
        <f t="shared" si="37"/>
        <v>3.8625238807671662</v>
      </c>
      <c r="E110" s="291">
        <f t="shared" si="37"/>
        <v>0.88334299377547965</v>
      </c>
      <c r="F110" s="291">
        <f t="shared" si="37"/>
        <v>0.78204436476030648</v>
      </c>
      <c r="G110" s="291">
        <f t="shared" si="37"/>
        <v>2.6122927649021652</v>
      </c>
      <c r="H110" s="291">
        <f t="shared" si="37"/>
        <v>1.7962076413210031</v>
      </c>
      <c r="I110" s="291">
        <f t="shared" si="37"/>
        <v>2.400932040620908</v>
      </c>
      <c r="J110" s="291">
        <f t="shared" si="37"/>
        <v>8.8288529831772706</v>
      </c>
      <c r="K110" s="291">
        <f t="shared" si="37"/>
        <v>2.2507905354013209</v>
      </c>
      <c r="L110" s="292" t="s">
        <v>213</v>
      </c>
      <c r="M110" s="302">
        <f>AVERAGE(B110:K110)</f>
        <v>2.5981561222830689</v>
      </c>
      <c r="N110" s="303">
        <f>MEDIAN(B110:K110)</f>
        <v>2.0234990883611621</v>
      </c>
      <c r="O110" s="304">
        <f>MIN(B110:K110)</f>
        <v>0.78204436476030648</v>
      </c>
      <c r="P110" s="304">
        <f>MAX(B110:K110)</f>
        <v>8.8288529831772706</v>
      </c>
      <c r="Q110" s="303">
        <f>STDEV(B110:K110)</f>
        <v>2.3792397709547908</v>
      </c>
      <c r="R110" s="295">
        <f>COUNT(B110:K110)</f>
        <v>10</v>
      </c>
      <c r="S110" s="296"/>
      <c r="T110" s="296"/>
      <c r="U110" s="296"/>
      <c r="V110" s="296"/>
      <c r="W110" s="296"/>
      <c r="X110" s="297"/>
      <c r="Y110" s="297"/>
      <c r="Z110" s="296"/>
      <c r="AA110" s="298"/>
      <c r="AB110" s="298"/>
      <c r="AC110" s="296"/>
      <c r="AD110" s="296"/>
      <c r="AE110" s="299"/>
      <c r="AF110" s="296"/>
      <c r="AG110" s="296"/>
      <c r="AH110" s="299"/>
      <c r="AI110" s="299"/>
      <c r="AJ110" s="300"/>
      <c r="AK110" s="296"/>
      <c r="AL110" s="296"/>
      <c r="AM110" s="296"/>
      <c r="AN110" s="296"/>
      <c r="AO110" s="296"/>
      <c r="AP110" s="296"/>
      <c r="AQ110" s="298"/>
      <c r="AR110" s="298"/>
      <c r="AS110" s="297"/>
      <c r="AT110" s="297"/>
      <c r="AU110" s="296"/>
      <c r="AV110" s="296"/>
      <c r="AW110" s="297"/>
      <c r="AX110" s="296"/>
      <c r="AY110" s="298"/>
      <c r="AZ110" s="298"/>
      <c r="BA110" s="298"/>
      <c r="BB110" s="298"/>
      <c r="BC110" s="298"/>
      <c r="BD110" s="298"/>
      <c r="BE110" s="298"/>
      <c r="BF110" s="298"/>
      <c r="BG110" s="298"/>
    </row>
    <row r="111" spans="1:59" x14ac:dyDescent="0.2">
      <c r="A111" s="119" t="s">
        <v>130</v>
      </c>
      <c r="B111" s="146">
        <v>5.0053166051030455</v>
      </c>
      <c r="C111" s="146">
        <v>1.2719783965608114</v>
      </c>
      <c r="D111" s="144">
        <v>4.3326987095330551</v>
      </c>
      <c r="E111" s="146">
        <v>4.0815246920067638</v>
      </c>
      <c r="F111" s="144">
        <v>4.1120716531699593</v>
      </c>
      <c r="G111" s="150">
        <v>6.698317823040048</v>
      </c>
      <c r="H111" s="150">
        <v>3.4392041957039678</v>
      </c>
      <c r="I111" s="150">
        <v>4.0471091662647964</v>
      </c>
      <c r="J111" s="148">
        <v>4.1784774925813597</v>
      </c>
      <c r="K111" s="146">
        <v>3.5134694178850081</v>
      </c>
      <c r="L111" s="167" t="s">
        <v>283</v>
      </c>
      <c r="M111" s="37">
        <f t="shared" si="29"/>
        <v>4.0680168151848815</v>
      </c>
      <c r="N111" s="38">
        <f t="shared" si="30"/>
        <v>4.0967981725883611</v>
      </c>
      <c r="O111" s="39">
        <f t="shared" si="31"/>
        <v>1.2719783965608114</v>
      </c>
      <c r="P111" s="39">
        <f t="shared" si="32"/>
        <v>6.698317823040048</v>
      </c>
      <c r="Q111" s="38">
        <f t="shared" si="33"/>
        <v>1.3500037753244742</v>
      </c>
      <c r="R111" s="233">
        <f t="shared" si="34"/>
        <v>10</v>
      </c>
    </row>
    <row r="112" spans="1:59" x14ac:dyDescent="0.2">
      <c r="A112" s="119" t="s">
        <v>131</v>
      </c>
      <c r="B112" s="146">
        <v>53.337471069999999</v>
      </c>
      <c r="C112" s="146">
        <v>70.586980339999997</v>
      </c>
      <c r="D112" s="144">
        <v>56.66149351</v>
      </c>
      <c r="E112" s="146">
        <v>64.835212530000007</v>
      </c>
      <c r="F112" s="144">
        <v>61.360361990000001</v>
      </c>
      <c r="G112" s="150">
        <v>55.556163099999999</v>
      </c>
      <c r="H112" s="150">
        <v>79.499555921052703</v>
      </c>
      <c r="I112" s="150">
        <v>63.504485596707838</v>
      </c>
      <c r="J112" s="148">
        <v>71.950998415214002</v>
      </c>
      <c r="K112" s="146">
        <v>58.401578947368456</v>
      </c>
      <c r="L112" s="167" t="s">
        <v>284</v>
      </c>
      <c r="M112" s="37">
        <f t="shared" si="29"/>
        <v>63.5694301420343</v>
      </c>
      <c r="N112" s="38">
        <f t="shared" si="30"/>
        <v>62.432423793353919</v>
      </c>
      <c r="O112" s="39">
        <f t="shared" si="31"/>
        <v>53.337471069999999</v>
      </c>
      <c r="P112" s="39">
        <f t="shared" si="32"/>
        <v>79.499555921052703</v>
      </c>
      <c r="Q112" s="38">
        <f t="shared" si="33"/>
        <v>8.3205483219652248</v>
      </c>
      <c r="R112" s="233">
        <f t="shared" si="34"/>
        <v>10</v>
      </c>
    </row>
    <row r="113" spans="1:59" s="301" customFormat="1" x14ac:dyDescent="0.2">
      <c r="A113" s="290" t="s">
        <v>333</v>
      </c>
      <c r="B113" s="291">
        <f t="shared" ref="B113:K113" si="38">(B112-B114)/B98</f>
        <v>0.91301283473830652</v>
      </c>
      <c r="C113" s="291">
        <f t="shared" si="38"/>
        <v>1.6594107010153967</v>
      </c>
      <c r="D113" s="291">
        <f t="shared" si="38"/>
        <v>3.8429215555022394</v>
      </c>
      <c r="E113" s="291">
        <f t="shared" si="38"/>
        <v>0.89443015558271877</v>
      </c>
      <c r="F113" s="291">
        <f t="shared" si="38"/>
        <v>0.78578746402007138</v>
      </c>
      <c r="G113" s="291">
        <f t="shared" si="38"/>
        <v>2.4283887452950146</v>
      </c>
      <c r="H113" s="291">
        <f t="shared" si="38"/>
        <v>1.6539366894221308</v>
      </c>
      <c r="I113" s="291">
        <f t="shared" si="38"/>
        <v>2.3882728967133557</v>
      </c>
      <c r="J113" s="291">
        <f t="shared" si="38"/>
        <v>5.3834404324888707</v>
      </c>
      <c r="K113" s="291">
        <f t="shared" si="38"/>
        <v>1.6981005169748975</v>
      </c>
      <c r="L113" s="292" t="s">
        <v>212</v>
      </c>
      <c r="M113" s="302">
        <f>AVERAGE(B113:K113)</f>
        <v>2.1647701991753001</v>
      </c>
      <c r="N113" s="303">
        <f>MEDIAN(B113:K113)</f>
        <v>1.678755608995147</v>
      </c>
      <c r="O113" s="304">
        <f>MIN(B113:K113)</f>
        <v>0.78578746402007138</v>
      </c>
      <c r="P113" s="304">
        <f>MAX(B113:K113)</f>
        <v>5.3834404324888707</v>
      </c>
      <c r="Q113" s="303">
        <f>STDEV(B113:K113)</f>
        <v>1.4572367930135319</v>
      </c>
      <c r="R113" s="295">
        <f>COUNT(B113:K113)</f>
        <v>10</v>
      </c>
      <c r="S113" s="296"/>
      <c r="T113" s="296"/>
      <c r="U113" s="296"/>
      <c r="V113" s="296"/>
      <c r="W113" s="296"/>
      <c r="X113" s="297"/>
      <c r="Y113" s="297"/>
      <c r="Z113" s="296"/>
      <c r="AA113" s="298"/>
      <c r="AB113" s="298"/>
      <c r="AC113" s="296"/>
      <c r="AD113" s="296"/>
      <c r="AE113" s="299"/>
      <c r="AF113" s="296"/>
      <c r="AG113" s="296"/>
      <c r="AH113" s="299"/>
      <c r="AI113" s="299"/>
      <c r="AJ113" s="300"/>
      <c r="AK113" s="296"/>
      <c r="AL113" s="296"/>
      <c r="AM113" s="296"/>
      <c r="AN113" s="296"/>
      <c r="AO113" s="296"/>
      <c r="AP113" s="296"/>
      <c r="AQ113" s="298"/>
      <c r="AR113" s="298"/>
      <c r="AS113" s="297"/>
      <c r="AT113" s="297"/>
      <c r="AU113" s="296"/>
      <c r="AV113" s="296"/>
      <c r="AW113" s="297"/>
      <c r="AX113" s="296"/>
      <c r="AY113" s="298"/>
      <c r="AZ113" s="298"/>
      <c r="BA113" s="298"/>
      <c r="BB113" s="298"/>
      <c r="BC113" s="298"/>
      <c r="BD113" s="298"/>
      <c r="BE113" s="298"/>
      <c r="BF113" s="298"/>
      <c r="BG113" s="298"/>
    </row>
    <row r="114" spans="1:59" x14ac:dyDescent="0.2">
      <c r="A114" s="119" t="s">
        <v>132</v>
      </c>
      <c r="B114" s="146">
        <v>17.344000000000001</v>
      </c>
      <c r="C114" s="146">
        <v>10.244</v>
      </c>
      <c r="D114" s="144">
        <v>8.0679999999999996</v>
      </c>
      <c r="E114" s="146">
        <v>12.244</v>
      </c>
      <c r="F114" s="144">
        <v>8.1980000000000004</v>
      </c>
      <c r="G114" s="150">
        <v>8.7304000000000013</v>
      </c>
      <c r="H114" s="150">
        <v>15.87</v>
      </c>
      <c r="I114" s="150">
        <v>10.246</v>
      </c>
      <c r="J114" s="148">
        <v>36.648000000000003</v>
      </c>
      <c r="K114" s="146">
        <v>24.863200000000003</v>
      </c>
      <c r="L114" s="167" t="s">
        <v>285</v>
      </c>
      <c r="M114" s="37">
        <f t="shared" si="29"/>
        <v>15.245560000000001</v>
      </c>
      <c r="N114" s="38">
        <f t="shared" si="30"/>
        <v>11.245000000000001</v>
      </c>
      <c r="O114" s="39">
        <f t="shared" si="31"/>
        <v>8.0679999999999996</v>
      </c>
      <c r="P114" s="39">
        <f t="shared" si="32"/>
        <v>36.648000000000003</v>
      </c>
      <c r="Q114" s="38">
        <f t="shared" si="33"/>
        <v>9.1773280864917961</v>
      </c>
      <c r="R114" s="233">
        <f t="shared" si="34"/>
        <v>10</v>
      </c>
    </row>
    <row r="115" spans="1:59" x14ac:dyDescent="0.2">
      <c r="A115" s="119" t="s">
        <v>133</v>
      </c>
      <c r="B115" s="146">
        <v>1.9994006924784689</v>
      </c>
      <c r="C115" s="146">
        <v>2.5003943392393135</v>
      </c>
      <c r="D115" s="144">
        <v>4.1995868364067794</v>
      </c>
      <c r="E115" s="146">
        <v>4.2988379605470586</v>
      </c>
      <c r="F115" s="144">
        <v>4.2390949194005065</v>
      </c>
      <c r="G115" s="150">
        <v>3.9775625348893668</v>
      </c>
      <c r="H115" s="150">
        <v>2.2530605588200383</v>
      </c>
      <c r="I115" s="150">
        <v>3.9356027732528287</v>
      </c>
      <c r="J115" s="148">
        <v>1.6023894542500396</v>
      </c>
      <c r="K115" s="146">
        <v>1.9709187120946505</v>
      </c>
      <c r="L115" s="167" t="s">
        <v>286</v>
      </c>
      <c r="M115" s="37">
        <f t="shared" si="29"/>
        <v>3.0976848781379052</v>
      </c>
      <c r="N115" s="38">
        <f t="shared" si="30"/>
        <v>3.2179985562460711</v>
      </c>
      <c r="O115" s="39">
        <f t="shared" si="31"/>
        <v>1.6023894542500396</v>
      </c>
      <c r="P115" s="39">
        <f t="shared" si="32"/>
        <v>4.2988379605470586</v>
      </c>
      <c r="Q115" s="38">
        <f t="shared" si="33"/>
        <v>1.1164402458940403</v>
      </c>
      <c r="R115" s="233">
        <f t="shared" si="34"/>
        <v>10</v>
      </c>
    </row>
    <row r="116" spans="1:59" x14ac:dyDescent="0.2">
      <c r="A116" s="119" t="s">
        <v>134</v>
      </c>
      <c r="B116" s="146">
        <v>7.7467933880000004</v>
      </c>
      <c r="C116" s="146">
        <v>10.317921350000001</v>
      </c>
      <c r="D116" s="144">
        <v>6.8048701300000003</v>
      </c>
      <c r="E116" s="146">
        <v>10.08615213</v>
      </c>
      <c r="F116" s="144">
        <v>9.2415158369999997</v>
      </c>
      <c r="G116" s="150">
        <v>6.4708155080000003</v>
      </c>
      <c r="H116" s="150">
        <v>13.780995065789488</v>
      </c>
      <c r="I116" s="150">
        <v>5.9581344307270285</v>
      </c>
      <c r="J116" s="148">
        <v>35.716671949286848</v>
      </c>
      <c r="K116" s="146">
        <v>20.050503432494303</v>
      </c>
      <c r="L116" s="167" t="s">
        <v>287</v>
      </c>
      <c r="M116" s="37">
        <f t="shared" si="29"/>
        <v>12.617437322129765</v>
      </c>
      <c r="N116" s="38">
        <f t="shared" si="30"/>
        <v>9.6638339835</v>
      </c>
      <c r="O116" s="39">
        <f t="shared" si="31"/>
        <v>5.9581344307270285</v>
      </c>
      <c r="P116" s="39">
        <f t="shared" si="32"/>
        <v>35.716671949286848</v>
      </c>
      <c r="Q116" s="38">
        <f t="shared" si="33"/>
        <v>9.1463859742496041</v>
      </c>
      <c r="R116" s="233">
        <f t="shared" si="34"/>
        <v>10</v>
      </c>
    </row>
    <row r="117" spans="1:59" x14ac:dyDescent="0.2">
      <c r="A117" s="119" t="s">
        <v>135</v>
      </c>
      <c r="B117" s="146">
        <v>606</v>
      </c>
      <c r="C117" s="146">
        <v>713</v>
      </c>
      <c r="D117" s="144">
        <v>309</v>
      </c>
      <c r="E117" s="146">
        <v>448</v>
      </c>
      <c r="F117" s="144">
        <v>443</v>
      </c>
      <c r="G117" s="150">
        <v>748</v>
      </c>
      <c r="H117" s="150">
        <v>608</v>
      </c>
      <c r="I117" s="150">
        <v>730</v>
      </c>
      <c r="J117" s="148">
        <v>631</v>
      </c>
      <c r="K117" s="146">
        <v>437</v>
      </c>
      <c r="L117" s="167" t="s">
        <v>288</v>
      </c>
      <c r="M117" s="37">
        <f t="shared" si="29"/>
        <v>567.29999999999995</v>
      </c>
      <c r="N117" s="38">
        <f t="shared" si="30"/>
        <v>607</v>
      </c>
      <c r="O117" s="39">
        <f t="shared" si="31"/>
        <v>309</v>
      </c>
      <c r="P117" s="39">
        <f t="shared" si="32"/>
        <v>748</v>
      </c>
      <c r="Q117" s="38">
        <f t="shared" si="33"/>
        <v>149.42262955195986</v>
      </c>
      <c r="R117" s="233">
        <f t="shared" si="34"/>
        <v>10</v>
      </c>
    </row>
    <row r="118" spans="1:59" x14ac:dyDescent="0.2">
      <c r="A118" s="119" t="s">
        <v>136</v>
      </c>
      <c r="B118" s="146">
        <v>121.2</v>
      </c>
      <c r="C118" s="146">
        <v>142.6</v>
      </c>
      <c r="D118" s="144">
        <v>61.8</v>
      </c>
      <c r="E118" s="146">
        <v>89.6</v>
      </c>
      <c r="F118" s="144">
        <v>88.6</v>
      </c>
      <c r="G118" s="150">
        <v>149.6</v>
      </c>
      <c r="H118" s="150">
        <v>121.6</v>
      </c>
      <c r="I118" s="150">
        <v>146</v>
      </c>
      <c r="J118" s="148">
        <v>126.2</v>
      </c>
      <c r="K118" s="146">
        <v>87.4</v>
      </c>
      <c r="L118" s="167" t="s">
        <v>289</v>
      </c>
      <c r="M118" s="37">
        <f t="shared" si="29"/>
        <v>113.46000000000001</v>
      </c>
      <c r="N118" s="38">
        <f t="shared" si="30"/>
        <v>121.4</v>
      </c>
      <c r="O118" s="39">
        <f t="shared" si="31"/>
        <v>61.8</v>
      </c>
      <c r="P118" s="39">
        <f t="shared" si="32"/>
        <v>149.6</v>
      </c>
      <c r="Q118" s="38">
        <f t="shared" si="33"/>
        <v>29.884525910391851</v>
      </c>
      <c r="R118" s="233">
        <f t="shared" si="34"/>
        <v>10</v>
      </c>
    </row>
    <row r="119" spans="1:59" x14ac:dyDescent="0.2">
      <c r="A119" s="119" t="s">
        <v>137</v>
      </c>
      <c r="B119" s="146">
        <v>5</v>
      </c>
      <c r="C119" s="146">
        <v>5</v>
      </c>
      <c r="D119" s="144">
        <v>5</v>
      </c>
      <c r="E119" s="146">
        <v>5</v>
      </c>
      <c r="F119" s="144">
        <v>5</v>
      </c>
      <c r="G119" s="150">
        <v>5</v>
      </c>
      <c r="H119" s="150">
        <v>5</v>
      </c>
      <c r="I119" s="150">
        <v>5</v>
      </c>
      <c r="J119" s="148">
        <v>5</v>
      </c>
      <c r="K119" s="146">
        <v>5</v>
      </c>
      <c r="L119" s="167" t="s">
        <v>290</v>
      </c>
      <c r="M119" s="37">
        <f t="shared" si="29"/>
        <v>5</v>
      </c>
      <c r="N119" s="38">
        <f t="shared" si="30"/>
        <v>5</v>
      </c>
      <c r="O119" s="39">
        <f t="shared" si="31"/>
        <v>5</v>
      </c>
      <c r="P119" s="39">
        <f t="shared" si="32"/>
        <v>5</v>
      </c>
      <c r="Q119" s="38">
        <f t="shared" si="33"/>
        <v>0</v>
      </c>
      <c r="R119" s="233">
        <f t="shared" si="34"/>
        <v>10</v>
      </c>
    </row>
    <row r="120" spans="1:59" s="214" customFormat="1" x14ac:dyDescent="0.2">
      <c r="A120" s="119" t="s">
        <v>138</v>
      </c>
      <c r="B120" s="146">
        <v>0.2424</v>
      </c>
      <c r="C120" s="146">
        <v>0.28520000000000001</v>
      </c>
      <c r="D120" s="144">
        <v>0.1236</v>
      </c>
      <c r="E120" s="146">
        <v>0.1792</v>
      </c>
      <c r="F120" s="144">
        <v>0.1772</v>
      </c>
      <c r="G120" s="144">
        <v>0.29920000000000002</v>
      </c>
      <c r="H120" s="144">
        <v>0.2432</v>
      </c>
      <c r="I120" s="144">
        <v>0.29199999999999998</v>
      </c>
      <c r="J120" s="148">
        <v>0.25</v>
      </c>
      <c r="K120" s="146">
        <v>0.17480000000000001</v>
      </c>
      <c r="L120" s="167" t="s">
        <v>47</v>
      </c>
      <c r="M120" s="208">
        <f t="shared" si="29"/>
        <v>0.22667999999999999</v>
      </c>
      <c r="N120" s="209">
        <f t="shared" si="30"/>
        <v>0.24280000000000002</v>
      </c>
      <c r="O120" s="11">
        <f t="shared" si="31"/>
        <v>0.1236</v>
      </c>
      <c r="P120" s="11">
        <f t="shared" si="32"/>
        <v>0.29920000000000002</v>
      </c>
      <c r="Q120" s="209">
        <f t="shared" si="33"/>
        <v>5.9660089022915808E-2</v>
      </c>
      <c r="R120" s="237">
        <f t="shared" si="34"/>
        <v>10</v>
      </c>
      <c r="S120" s="210"/>
      <c r="T120" s="210"/>
      <c r="U120" s="210"/>
      <c r="V120" s="210"/>
      <c r="W120" s="210"/>
      <c r="X120" s="211"/>
      <c r="Y120" s="211"/>
      <c r="Z120" s="210"/>
      <c r="AA120" s="212"/>
      <c r="AB120" s="212"/>
      <c r="AC120" s="210"/>
      <c r="AD120" s="210"/>
      <c r="AE120" s="59"/>
      <c r="AF120" s="210"/>
      <c r="AG120" s="210"/>
      <c r="AH120" s="59"/>
      <c r="AI120" s="59"/>
      <c r="AJ120" s="213"/>
      <c r="AK120" s="210"/>
      <c r="AL120" s="210"/>
      <c r="AM120" s="210"/>
      <c r="AN120" s="210"/>
      <c r="AO120" s="210"/>
      <c r="AP120" s="210"/>
      <c r="AQ120" s="212"/>
      <c r="AR120" s="212"/>
      <c r="AS120" s="211"/>
      <c r="AT120" s="211"/>
      <c r="AU120" s="210"/>
      <c r="AV120" s="210"/>
      <c r="AW120" s="211"/>
      <c r="AX120" s="210"/>
      <c r="AY120" s="212"/>
      <c r="AZ120" s="212"/>
      <c r="BA120" s="212"/>
      <c r="BB120" s="212"/>
      <c r="BC120" s="212"/>
      <c r="BD120" s="212"/>
      <c r="BE120" s="212"/>
      <c r="BF120" s="212"/>
      <c r="BG120" s="212"/>
    </row>
    <row r="121" spans="1:59" x14ac:dyDescent="0.2">
      <c r="L121" s="279"/>
    </row>
  </sheetData>
  <customSheetViews>
    <customSheetView guid="{0EA8C3A5-D083-11D2-B89E-008048EEB2C3}" colorId="8" fitToPage="1" showRuler="0">
      <pane xSplit="1" ySplit="2" topLeftCell="H41" activePane="bottomRight"/>
      <selection pane="bottomRight" activeCell="K68" sqref="K68"/>
      <pageMargins left="0.7" right="0.7" top="0.78740157499999996" bottom="0.78740157499999996" header="0.3" footer="0.3"/>
      <printOptions horizontalCentered="1" gridLines="1"/>
      <headerFooter>
        <oddHeader>&amp;A</oddHeader>
      </headerFooter>
    </customSheetView>
  </customSheetViews>
  <phoneticPr fontId="0" type="noConversion"/>
  <printOptions horizontalCentered="1" gridLines="1" gridLinesSet="0"/>
  <pageMargins left="1.0629921259842521" right="0.82677165354330717" top="0.94488188976377963" bottom="0.74803149606299213" header="0.51181102362204722" footer="0.51181102362204722"/>
  <pageSetup paperSize="9" scale="83" fitToHeight="2" orientation="portrait" blackAndWhite="1" horizontalDpi="300" verticalDpi="4294967292"/>
  <headerFooter>
    <oddHeader>&amp;CIsofluran-Gruppe_x000D_MP I</oddHeader>
    <oddFooter>Seite &amp;P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10"/>
  <sheetViews>
    <sheetView zoomScale="125" workbookViewId="0">
      <pane xSplit="1" ySplit="3" topLeftCell="B106" activePane="bottomRight" state="frozen"/>
      <selection pane="topRight" activeCell="B1" sqref="B1"/>
      <selection pane="bottomLeft" activeCell="A6" sqref="A6"/>
      <selection pane="bottomRight" activeCell="K115" sqref="K115"/>
    </sheetView>
  </sheetViews>
  <sheetFormatPr baseColWidth="10" defaultColWidth="11.5703125" defaultRowHeight="12.75" x14ac:dyDescent="0.2"/>
  <cols>
    <col min="1" max="1" width="28.140625" style="92" bestFit="1" customWidth="1"/>
    <col min="2" max="2" width="12.5703125" style="93" customWidth="1"/>
    <col min="3" max="9" width="12.5703125" style="196" customWidth="1"/>
    <col min="10" max="10" width="12.5703125" style="197" customWidth="1"/>
    <col min="11" max="11" width="12.5703125" style="97" customWidth="1"/>
    <col min="12" max="12" width="22.5703125" style="220" customWidth="1"/>
    <col min="13" max="17" width="12.5703125" style="239" customWidth="1"/>
    <col min="18" max="18" width="12.5703125" style="240" customWidth="1"/>
    <col min="19" max="16384" width="11.5703125" style="90"/>
  </cols>
  <sheetData>
    <row r="1" spans="1:18" s="5" customFormat="1" x14ac:dyDescent="0.2">
      <c r="A1" s="16" t="s">
        <v>145</v>
      </c>
      <c r="B1" s="98">
        <v>1</v>
      </c>
      <c r="C1" s="188">
        <v>2</v>
      </c>
      <c r="D1" s="188">
        <v>3</v>
      </c>
      <c r="E1" s="188">
        <v>4</v>
      </c>
      <c r="F1" s="188">
        <v>5</v>
      </c>
      <c r="G1" s="188">
        <v>6</v>
      </c>
      <c r="H1" s="188">
        <v>7</v>
      </c>
      <c r="I1" s="188">
        <v>8</v>
      </c>
      <c r="J1" s="188">
        <v>9</v>
      </c>
      <c r="K1" s="98">
        <v>10</v>
      </c>
      <c r="L1" s="173" t="s">
        <v>325</v>
      </c>
      <c r="M1" s="169" t="s">
        <v>147</v>
      </c>
      <c r="N1" s="7" t="s">
        <v>148</v>
      </c>
      <c r="O1" s="7" t="s">
        <v>149</v>
      </c>
      <c r="P1" s="7" t="s">
        <v>150</v>
      </c>
      <c r="Q1" s="8" t="s">
        <v>151</v>
      </c>
      <c r="R1" s="177" t="s">
        <v>152</v>
      </c>
    </row>
    <row r="2" spans="1:18" s="5" customFormat="1" x14ac:dyDescent="0.2">
      <c r="A2" s="17" t="s">
        <v>364</v>
      </c>
      <c r="B2" s="99" t="str">
        <f>'MP I Isofluran'!B2</f>
        <v>6. (16)</v>
      </c>
      <c r="C2" s="189" t="str">
        <f>'MP I Isofluran'!C2</f>
        <v>7. (17)</v>
      </c>
      <c r="D2" s="189" t="str">
        <f>'MP I Isofluran'!D2</f>
        <v>8. (19)</v>
      </c>
      <c r="E2" s="189" t="str">
        <f>'MP I Isofluran'!E2</f>
        <v>9.(24)</v>
      </c>
      <c r="F2" s="189" t="str">
        <f>'MP I Isofluran'!F2</f>
        <v>10. (25)</v>
      </c>
      <c r="G2" s="189" t="str">
        <f>'MP I Isofluran'!G2</f>
        <v>11. (27)</v>
      </c>
      <c r="H2" s="189" t="str">
        <f>'MP I Isofluran'!H2</f>
        <v>12. (30)</v>
      </c>
      <c r="I2" s="189" t="str">
        <f>'MP I Isofluran'!I2</f>
        <v>13. (32)</v>
      </c>
      <c r="J2" s="189" t="str">
        <f>'MP I Isofluran'!J2</f>
        <v>14. (34)</v>
      </c>
      <c r="K2" s="99" t="str">
        <f>'MP I Isofluran'!K2</f>
        <v>15. (35)</v>
      </c>
      <c r="L2" s="174" t="s">
        <v>364</v>
      </c>
      <c r="M2" s="231"/>
      <c r="N2" s="231"/>
      <c r="O2" s="231"/>
      <c r="P2" s="231"/>
      <c r="Q2" s="231"/>
      <c r="R2" s="232"/>
    </row>
    <row r="3" spans="1:18" s="5" customFormat="1" x14ac:dyDescent="0.2">
      <c r="A3" s="17" t="s">
        <v>363</v>
      </c>
      <c r="B3" s="99" t="str">
        <f>'MP I Isofluran'!B3</f>
        <v>Isofluran</v>
      </c>
      <c r="C3" s="189" t="str">
        <f>'MP I Isofluran'!C3</f>
        <v>Isofluran</v>
      </c>
      <c r="D3" s="189" t="str">
        <f>'MP I Isofluran'!D3</f>
        <v>Isofluran</v>
      </c>
      <c r="E3" s="189" t="str">
        <f>'MP I Isofluran'!E3</f>
        <v>Isofluran</v>
      </c>
      <c r="F3" s="189" t="str">
        <f>'MP I Isofluran'!F3</f>
        <v>Isofluran</v>
      </c>
      <c r="G3" s="189" t="str">
        <f>'MP I Isofluran'!G3</f>
        <v>Isofluran</v>
      </c>
      <c r="H3" s="189" t="str">
        <f>'MP I Isofluran'!H3</f>
        <v>Isofluran</v>
      </c>
      <c r="I3" s="189" t="str">
        <f>'MP I Isofluran'!I3</f>
        <v>Isofluran</v>
      </c>
      <c r="J3" s="189" t="str">
        <f>'MP I Isofluran'!J3</f>
        <v>Isofluran</v>
      </c>
      <c r="K3" s="99" t="str">
        <f>'MP I Isofluran'!K3</f>
        <v>Isofluran</v>
      </c>
      <c r="L3" s="174" t="s">
        <v>363</v>
      </c>
      <c r="M3" s="170"/>
      <c r="N3" s="6"/>
      <c r="O3" s="6"/>
      <c r="P3" s="10"/>
      <c r="Q3" s="12"/>
      <c r="R3" s="232"/>
    </row>
    <row r="4" spans="1:18" s="5" customFormat="1" x14ac:dyDescent="0.2">
      <c r="A4" s="16" t="s">
        <v>50</v>
      </c>
      <c r="B4" s="202">
        <f>'MP I Isofluran'!B6</f>
        <v>81</v>
      </c>
      <c r="C4" s="203">
        <f>'MP I Isofluran'!C6</f>
        <v>51</v>
      </c>
      <c r="D4" s="203">
        <f>'MP I Isofluran'!D6</f>
        <v>73</v>
      </c>
      <c r="E4" s="203">
        <f>'MP I Isofluran'!E6</f>
        <v>55</v>
      </c>
      <c r="F4" s="203">
        <f>'MP I Isofluran'!F6</f>
        <v>55</v>
      </c>
      <c r="G4" s="203">
        <f>'MP I Isofluran'!G6</f>
        <v>72</v>
      </c>
      <c r="H4" s="203">
        <f>'MP I Isofluran'!H6</f>
        <v>74</v>
      </c>
      <c r="I4" s="203">
        <f>'MP I Isofluran'!I6</f>
        <v>65</v>
      </c>
      <c r="J4" s="204">
        <f>'MP I Isofluran'!J6</f>
        <v>70</v>
      </c>
      <c r="K4" s="205">
        <f>'MP I Isofluran'!K6</f>
        <v>73</v>
      </c>
      <c r="L4" s="154" t="s">
        <v>366</v>
      </c>
      <c r="M4" s="37">
        <f>AVERAGE(B4:K4)</f>
        <v>66.900000000000006</v>
      </c>
      <c r="N4" s="38">
        <f>MEDIAN(B4:K4)</f>
        <v>71</v>
      </c>
      <c r="O4" s="38">
        <f>MIN(B4:K4)</f>
        <v>51</v>
      </c>
      <c r="P4" s="38">
        <f>MAX(B4:K4)</f>
        <v>81</v>
      </c>
      <c r="Q4" s="38">
        <f>STDEV(B4:K4)</f>
        <v>9.9938870204629566</v>
      </c>
      <c r="R4" s="233">
        <f>COUNT(B4:K4)</f>
        <v>10</v>
      </c>
    </row>
    <row r="5" spans="1:18" s="5" customFormat="1" x14ac:dyDescent="0.2">
      <c r="A5" s="16" t="s">
        <v>367</v>
      </c>
      <c r="B5" s="206">
        <f>'MP I Isofluran'!B8</f>
        <v>94</v>
      </c>
      <c r="C5" s="207">
        <f>'MP I Isofluran'!C8</f>
        <v>75</v>
      </c>
      <c r="D5" s="207">
        <f>'MP I Isofluran'!D8</f>
        <v>67</v>
      </c>
      <c r="E5" s="207">
        <f>'MP I Isofluran'!E8</f>
        <v>73</v>
      </c>
      <c r="F5" s="207">
        <f>'MP I Isofluran'!F8</f>
        <v>80</v>
      </c>
      <c r="G5" s="207">
        <f>'MP I Isofluran'!G8</f>
        <v>103</v>
      </c>
      <c r="H5" s="207">
        <f>'MP I Isofluran'!H8</f>
        <v>92</v>
      </c>
      <c r="I5" s="207">
        <f>'MP I Isofluran'!I8</f>
        <v>75</v>
      </c>
      <c r="J5" s="204">
        <f>'MP I Isofluran'!J8</f>
        <v>60</v>
      </c>
      <c r="K5" s="205">
        <f>'MP I Isofluran'!K8</f>
        <v>71</v>
      </c>
      <c r="L5" s="154" t="s">
        <v>367</v>
      </c>
      <c r="M5" s="37">
        <f t="shared" ref="M5:M71" si="0">AVERAGE(B5:K5)</f>
        <v>79</v>
      </c>
      <c r="N5" s="38">
        <f t="shared" ref="N5:N71" si="1">MEDIAN(B5:K5)</f>
        <v>75</v>
      </c>
      <c r="O5" s="38">
        <f t="shared" ref="O5:O71" si="2">MIN(B5:K5)</f>
        <v>60</v>
      </c>
      <c r="P5" s="38">
        <f t="shared" ref="P5:P71" si="3">MAX(B5:K5)</f>
        <v>103</v>
      </c>
      <c r="Q5" s="38">
        <f t="shared" ref="Q5:Q71" si="4">STDEV(B5:K5)</f>
        <v>13.366625103842281</v>
      </c>
      <c r="R5" s="233">
        <f t="shared" ref="R5:R71" si="5">COUNT(B5:K5)</f>
        <v>10</v>
      </c>
    </row>
    <row r="6" spans="1:18" s="5" customFormat="1" x14ac:dyDescent="0.2">
      <c r="A6" s="16" t="s">
        <v>368</v>
      </c>
      <c r="B6" s="202">
        <f>'MP I Isofluran'!B9</f>
        <v>165</v>
      </c>
      <c r="C6" s="203">
        <f>'MP I Isofluran'!C9</f>
        <v>168</v>
      </c>
      <c r="D6" s="203">
        <f>'MP I Isofluran'!D9</f>
        <v>165</v>
      </c>
      <c r="E6" s="203">
        <f>'MP I Isofluran'!E9</f>
        <v>168</v>
      </c>
      <c r="F6" s="203">
        <f>'MP I Isofluran'!F9</f>
        <v>180</v>
      </c>
      <c r="G6" s="203">
        <f>'MP I Isofluran'!G9</f>
        <v>165</v>
      </c>
      <c r="H6" s="203">
        <f>'MP I Isofluran'!H9</f>
        <v>176</v>
      </c>
      <c r="I6" s="203">
        <f>'MP I Isofluran'!I9</f>
        <v>178</v>
      </c>
      <c r="J6" s="204">
        <f>'MP I Isofluran'!J9</f>
        <v>156</v>
      </c>
      <c r="K6" s="205">
        <f>'MP I Isofluran'!K9</f>
        <v>170</v>
      </c>
      <c r="L6" s="154" t="s">
        <v>368</v>
      </c>
      <c r="M6" s="37">
        <f t="shared" si="0"/>
        <v>169.1</v>
      </c>
      <c r="N6" s="38">
        <f t="shared" si="1"/>
        <v>168</v>
      </c>
      <c r="O6" s="38">
        <f t="shared" si="2"/>
        <v>156</v>
      </c>
      <c r="P6" s="38">
        <f t="shared" si="3"/>
        <v>180</v>
      </c>
      <c r="Q6" s="38">
        <f t="shared" si="4"/>
        <v>7.233410137841088</v>
      </c>
      <c r="R6" s="233">
        <f t="shared" si="5"/>
        <v>10</v>
      </c>
    </row>
    <row r="7" spans="1:18" ht="13.5" thickBot="1" x14ac:dyDescent="0.25">
      <c r="A7" s="41" t="s">
        <v>369</v>
      </c>
      <c r="B7" s="198">
        <f t="shared" ref="B7:I7" si="6">71.84*((B5^0.425)*(B6^0.725))/10000</f>
        <v>2.0073426908787195</v>
      </c>
      <c r="C7" s="199">
        <f t="shared" si="6"/>
        <v>1.8476367413024035</v>
      </c>
      <c r="D7" s="199">
        <f t="shared" si="6"/>
        <v>1.7382969748243402</v>
      </c>
      <c r="E7" s="199">
        <f t="shared" si="6"/>
        <v>1.8265340322495107</v>
      </c>
      <c r="F7" s="199">
        <f t="shared" si="6"/>
        <v>1.9964210222750445</v>
      </c>
      <c r="G7" s="199">
        <f t="shared" si="6"/>
        <v>2.0868825312898127</v>
      </c>
      <c r="H7" s="199">
        <f t="shared" si="6"/>
        <v>2.0843605001883172</v>
      </c>
      <c r="I7" s="199">
        <f t="shared" si="6"/>
        <v>1.9267344484089775</v>
      </c>
      <c r="J7" s="200">
        <f>'MP I Isofluran'!J10</f>
        <v>1.5925604966471236</v>
      </c>
      <c r="K7" s="201">
        <f>'MP I Isofluran'!K10</f>
        <v>1.8206505215002213</v>
      </c>
      <c r="L7" s="164" t="s">
        <v>369</v>
      </c>
      <c r="M7" s="221">
        <f t="shared" si="0"/>
        <v>1.8927419959564467</v>
      </c>
      <c r="N7" s="222">
        <f t="shared" si="1"/>
        <v>1.8871855948556906</v>
      </c>
      <c r="O7" s="222">
        <f t="shared" si="2"/>
        <v>1.5925604966471236</v>
      </c>
      <c r="P7" s="222">
        <f t="shared" si="3"/>
        <v>2.0868825312898127</v>
      </c>
      <c r="Q7" s="222">
        <f t="shared" si="4"/>
        <v>0.15812221062883636</v>
      </c>
      <c r="R7" s="234">
        <f t="shared" si="5"/>
        <v>10</v>
      </c>
    </row>
    <row r="8" spans="1:18" x14ac:dyDescent="0.2">
      <c r="A8" s="42" t="s">
        <v>384</v>
      </c>
      <c r="B8" s="88">
        <v>51.2</v>
      </c>
      <c r="C8" s="77">
        <v>47</v>
      </c>
      <c r="D8" s="77">
        <v>73</v>
      </c>
      <c r="E8" s="77">
        <v>72.099999999999994</v>
      </c>
      <c r="F8" s="77">
        <v>80.3</v>
      </c>
      <c r="G8" s="77">
        <v>33.1</v>
      </c>
      <c r="H8" s="77">
        <v>56.7</v>
      </c>
      <c r="I8" s="77">
        <v>54.8</v>
      </c>
      <c r="J8" s="77">
        <v>71.599999999999994</v>
      </c>
      <c r="K8" s="91">
        <v>37.6</v>
      </c>
      <c r="L8" s="158" t="s">
        <v>384</v>
      </c>
      <c r="M8" s="124">
        <f t="shared" si="0"/>
        <v>57.739999999999995</v>
      </c>
      <c r="N8" s="44">
        <f t="shared" si="1"/>
        <v>55.75</v>
      </c>
      <c r="O8" s="44">
        <f t="shared" si="2"/>
        <v>33.1</v>
      </c>
      <c r="P8" s="44">
        <f t="shared" si="3"/>
        <v>80.3</v>
      </c>
      <c r="Q8" s="44">
        <f t="shared" si="4"/>
        <v>16.057964448279964</v>
      </c>
      <c r="R8" s="235">
        <f t="shared" si="5"/>
        <v>10</v>
      </c>
    </row>
    <row r="9" spans="1:18" x14ac:dyDescent="0.2">
      <c r="A9" s="45" t="s">
        <v>385</v>
      </c>
      <c r="B9" s="40">
        <v>26.6</v>
      </c>
      <c r="C9" s="54">
        <v>27.8</v>
      </c>
      <c r="D9" s="54">
        <v>41.1</v>
      </c>
      <c r="E9" s="54">
        <v>42.5</v>
      </c>
      <c r="F9" s="54">
        <v>49.1</v>
      </c>
      <c r="G9" s="54">
        <v>22</v>
      </c>
      <c r="H9" s="54">
        <v>33.4</v>
      </c>
      <c r="I9" s="54">
        <v>31.6</v>
      </c>
      <c r="J9" s="54">
        <v>34.200000000000003</v>
      </c>
      <c r="K9" s="69">
        <v>24.6</v>
      </c>
      <c r="L9" s="159" t="s">
        <v>385</v>
      </c>
      <c r="M9" s="37">
        <f t="shared" si="0"/>
        <v>33.290000000000006</v>
      </c>
      <c r="N9" s="38">
        <f t="shared" si="1"/>
        <v>32.5</v>
      </c>
      <c r="O9" s="38">
        <f t="shared" si="2"/>
        <v>22</v>
      </c>
      <c r="P9" s="38">
        <f t="shared" si="3"/>
        <v>49.1</v>
      </c>
      <c r="Q9" s="38">
        <f t="shared" si="4"/>
        <v>8.6753097927393696</v>
      </c>
      <c r="R9" s="233">
        <f t="shared" si="5"/>
        <v>10</v>
      </c>
    </row>
    <row r="10" spans="1:18" x14ac:dyDescent="0.2">
      <c r="A10" s="45" t="s">
        <v>13</v>
      </c>
      <c r="B10" s="40">
        <v>46.5</v>
      </c>
      <c r="C10" s="54">
        <v>59.3</v>
      </c>
      <c r="D10" s="54">
        <v>47.6</v>
      </c>
      <c r="E10" s="54">
        <v>58.6</v>
      </c>
      <c r="F10" s="54">
        <v>58.2</v>
      </c>
      <c r="G10" s="54">
        <v>49.4</v>
      </c>
      <c r="H10" s="54">
        <v>58</v>
      </c>
      <c r="I10" s="54">
        <v>52.1</v>
      </c>
      <c r="J10" s="54">
        <v>39.9</v>
      </c>
      <c r="K10" s="69">
        <v>64</v>
      </c>
      <c r="L10" s="159" t="s">
        <v>13</v>
      </c>
      <c r="M10" s="37">
        <f t="shared" si="0"/>
        <v>53.359999999999992</v>
      </c>
      <c r="N10" s="38">
        <f t="shared" si="1"/>
        <v>55.05</v>
      </c>
      <c r="O10" s="38">
        <f t="shared" si="2"/>
        <v>39.9</v>
      </c>
      <c r="P10" s="38">
        <f t="shared" si="3"/>
        <v>64</v>
      </c>
      <c r="Q10" s="38">
        <f t="shared" si="4"/>
        <v>7.450458598860477</v>
      </c>
      <c r="R10" s="233">
        <f t="shared" si="5"/>
        <v>10</v>
      </c>
    </row>
    <row r="11" spans="1:18" x14ac:dyDescent="0.2">
      <c r="A11" s="13" t="s">
        <v>14</v>
      </c>
      <c r="B11" s="127">
        <f t="shared" ref="B11:I11" si="7">0.1333226675*B10</f>
        <v>6.1995040387499998</v>
      </c>
      <c r="C11" s="190">
        <f t="shared" si="7"/>
        <v>7.9060341827499991</v>
      </c>
      <c r="D11" s="190">
        <f t="shared" si="7"/>
        <v>6.3461589729999996</v>
      </c>
      <c r="E11" s="190">
        <f t="shared" si="7"/>
        <v>7.8127083155000001</v>
      </c>
      <c r="F11" s="190">
        <f t="shared" si="7"/>
        <v>7.7593792485000002</v>
      </c>
      <c r="G11" s="190">
        <f t="shared" si="7"/>
        <v>6.5861397744999994</v>
      </c>
      <c r="H11" s="190">
        <f t="shared" si="7"/>
        <v>7.7327147149999993</v>
      </c>
      <c r="I11" s="190">
        <f t="shared" si="7"/>
        <v>6.94611097675</v>
      </c>
      <c r="J11" s="190">
        <v>5.3195744332499997</v>
      </c>
      <c r="K11" s="185">
        <v>8.5326507199999995</v>
      </c>
      <c r="L11" s="160" t="s">
        <v>14</v>
      </c>
      <c r="M11" s="223">
        <f t="shared" si="0"/>
        <v>7.1140975377999993</v>
      </c>
      <c r="N11" s="224">
        <f t="shared" si="1"/>
        <v>7.3394128458749996</v>
      </c>
      <c r="O11" s="224">
        <f t="shared" si="2"/>
        <v>5.3195744332499997</v>
      </c>
      <c r="P11" s="224">
        <f t="shared" si="3"/>
        <v>8.5326507199999995</v>
      </c>
      <c r="Q11" s="224">
        <f t="shared" si="4"/>
        <v>0.99331501449839177</v>
      </c>
      <c r="R11" s="236">
        <f t="shared" si="5"/>
        <v>10</v>
      </c>
    </row>
    <row r="12" spans="1:18" x14ac:dyDescent="0.2">
      <c r="A12" s="45" t="s">
        <v>15</v>
      </c>
      <c r="B12" s="25">
        <v>7.36</v>
      </c>
      <c r="C12" s="53">
        <v>7.2450000000000001</v>
      </c>
      <c r="D12" s="53">
        <v>7.3150000000000004</v>
      </c>
      <c r="E12" s="53">
        <v>7.2309999999999999</v>
      </c>
      <c r="F12" s="53">
        <v>7.2450000000000001</v>
      </c>
      <c r="G12" s="53">
        <v>7.2990000000000004</v>
      </c>
      <c r="H12" s="53">
        <v>7.2539999999999996</v>
      </c>
      <c r="I12" s="53">
        <v>7.3029999999999999</v>
      </c>
      <c r="J12" s="74">
        <v>7.4029999999999996</v>
      </c>
      <c r="K12" s="95">
        <v>7.2370000000000001</v>
      </c>
      <c r="L12" s="159" t="s">
        <v>15</v>
      </c>
      <c r="M12" s="46">
        <f t="shared" si="0"/>
        <v>7.2891999999999992</v>
      </c>
      <c r="N12" s="47">
        <f t="shared" si="1"/>
        <v>7.2765000000000004</v>
      </c>
      <c r="O12" s="47">
        <f t="shared" si="2"/>
        <v>7.2309999999999999</v>
      </c>
      <c r="P12" s="47">
        <f t="shared" si="3"/>
        <v>7.4029999999999996</v>
      </c>
      <c r="Q12" s="47">
        <f t="shared" si="4"/>
        <v>5.7901832632674261E-2</v>
      </c>
      <c r="R12" s="233">
        <f t="shared" si="5"/>
        <v>10</v>
      </c>
    </row>
    <row r="13" spans="1:18" x14ac:dyDescent="0.2">
      <c r="A13" s="14" t="s">
        <v>16</v>
      </c>
      <c r="B13" s="114">
        <f t="shared" ref="B13:I13" si="8">10^-B12</f>
        <v>4.3651583224016566E-8</v>
      </c>
      <c r="C13" s="191">
        <f t="shared" si="8"/>
        <v>5.6885293084384036E-8</v>
      </c>
      <c r="D13" s="191">
        <f t="shared" si="8"/>
        <v>4.8417236758409874E-8</v>
      </c>
      <c r="E13" s="191">
        <f t="shared" si="8"/>
        <v>5.8748935252977515E-8</v>
      </c>
      <c r="F13" s="191">
        <f t="shared" si="8"/>
        <v>5.6885293084384036E-8</v>
      </c>
      <c r="G13" s="191">
        <f t="shared" si="8"/>
        <v>5.023425895223849E-8</v>
      </c>
      <c r="H13" s="191">
        <f t="shared" si="8"/>
        <v>5.5718574893192928E-8</v>
      </c>
      <c r="I13" s="191">
        <f t="shared" si="8"/>
        <v>4.9773708497893602E-8</v>
      </c>
      <c r="J13" s="191">
        <f>10^-J12</f>
        <v>3.9536662006812835E-8</v>
      </c>
      <c r="K13" s="184">
        <f>10^-K12</f>
        <v>5.7942869642687909E-8</v>
      </c>
      <c r="L13" s="161" t="s">
        <v>16</v>
      </c>
      <c r="M13" s="227">
        <f t="shared" si="0"/>
        <v>5.1779441539699776E-8</v>
      </c>
      <c r="N13" s="228">
        <f t="shared" si="1"/>
        <v>5.2976416922715709E-8</v>
      </c>
      <c r="O13" s="228">
        <f t="shared" si="2"/>
        <v>3.9536662006812835E-8</v>
      </c>
      <c r="P13" s="228">
        <f t="shared" si="3"/>
        <v>5.8748935252977515E-8</v>
      </c>
      <c r="Q13" s="228">
        <f t="shared" si="4"/>
        <v>6.5648949125467913E-9</v>
      </c>
      <c r="R13" s="236">
        <f t="shared" si="5"/>
        <v>10</v>
      </c>
    </row>
    <row r="14" spans="1:18" x14ac:dyDescent="0.2">
      <c r="A14" s="45" t="s">
        <v>17</v>
      </c>
      <c r="B14" s="40">
        <v>0.2</v>
      </c>
      <c r="C14" s="54">
        <v>-2.5</v>
      </c>
      <c r="D14" s="54">
        <v>-2.1</v>
      </c>
      <c r="E14" s="54">
        <v>-3.4</v>
      </c>
      <c r="F14" s="54">
        <v>-3</v>
      </c>
      <c r="G14" s="54">
        <v>-2.4</v>
      </c>
      <c r="H14" s="54">
        <v>-2.2000000000000002</v>
      </c>
      <c r="I14" s="54">
        <v>-1</v>
      </c>
      <c r="J14" s="54">
        <v>0.2</v>
      </c>
      <c r="K14" s="69">
        <v>-1.7</v>
      </c>
      <c r="L14" s="159" t="s">
        <v>17</v>
      </c>
      <c r="M14" s="37">
        <f t="shared" si="0"/>
        <v>-1.7900000000000003</v>
      </c>
      <c r="N14" s="38">
        <f t="shared" si="1"/>
        <v>-2.1500000000000004</v>
      </c>
      <c r="O14" s="38">
        <f t="shared" si="2"/>
        <v>-3.4</v>
      </c>
      <c r="P14" s="38">
        <f t="shared" si="3"/>
        <v>0.2</v>
      </c>
      <c r="Q14" s="38">
        <f t="shared" si="4"/>
        <v>1.2359881337078709</v>
      </c>
      <c r="R14" s="233">
        <f t="shared" si="5"/>
        <v>10</v>
      </c>
    </row>
    <row r="15" spans="1:18" ht="13.5" thickBot="1" x14ac:dyDescent="0.25">
      <c r="A15" s="60" t="s">
        <v>18</v>
      </c>
      <c r="B15" s="26">
        <v>23.5</v>
      </c>
      <c r="C15" s="78">
        <v>21.5</v>
      </c>
      <c r="D15" s="78">
        <v>22.3</v>
      </c>
      <c r="E15" s="78">
        <v>21.3</v>
      </c>
      <c r="F15" s="78">
        <v>21.6</v>
      </c>
      <c r="G15" s="78">
        <v>21.5</v>
      </c>
      <c r="H15" s="78">
        <v>21.9</v>
      </c>
      <c r="I15" s="78">
        <v>23</v>
      </c>
      <c r="J15" s="78">
        <v>24.2</v>
      </c>
      <c r="K15" s="27">
        <v>21.9</v>
      </c>
      <c r="L15" s="162" t="s">
        <v>18</v>
      </c>
      <c r="M15" s="208">
        <f t="shared" si="0"/>
        <v>22.27</v>
      </c>
      <c r="N15" s="209">
        <f t="shared" si="1"/>
        <v>21.9</v>
      </c>
      <c r="O15" s="209">
        <f t="shared" si="2"/>
        <v>21.3</v>
      </c>
      <c r="P15" s="209">
        <f t="shared" si="3"/>
        <v>24.2</v>
      </c>
      <c r="Q15" s="209">
        <f t="shared" si="4"/>
        <v>0.9787179823058777</v>
      </c>
      <c r="R15" s="237">
        <f t="shared" si="5"/>
        <v>10</v>
      </c>
    </row>
    <row r="16" spans="1:18" s="243" customFormat="1" x14ac:dyDescent="0.2">
      <c r="A16" s="61" t="s">
        <v>19</v>
      </c>
      <c r="B16" s="70">
        <v>99.3</v>
      </c>
      <c r="C16" s="79">
        <v>99.3</v>
      </c>
      <c r="D16" s="79">
        <v>99.5</v>
      </c>
      <c r="E16" s="79">
        <v>99.7</v>
      </c>
      <c r="F16" s="79">
        <v>99.2</v>
      </c>
      <c r="G16" s="79">
        <v>99.6</v>
      </c>
      <c r="H16" s="79">
        <v>99.5</v>
      </c>
      <c r="I16" s="79">
        <v>99.7</v>
      </c>
      <c r="J16" s="79">
        <v>97.2</v>
      </c>
      <c r="K16" s="67">
        <v>98.8</v>
      </c>
      <c r="L16" s="163" t="s">
        <v>19</v>
      </c>
      <c r="M16" s="241">
        <f t="shared" si="0"/>
        <v>99.18</v>
      </c>
      <c r="N16" s="242">
        <f t="shared" si="1"/>
        <v>99.4</v>
      </c>
      <c r="O16" s="242">
        <f t="shared" si="2"/>
        <v>97.2</v>
      </c>
      <c r="P16" s="242">
        <f t="shared" si="3"/>
        <v>99.7</v>
      </c>
      <c r="Q16" s="242">
        <f t="shared" si="4"/>
        <v>0.74654760955570154</v>
      </c>
      <c r="R16" s="238">
        <f t="shared" si="5"/>
        <v>10</v>
      </c>
    </row>
    <row r="17" spans="1:18" x14ac:dyDescent="0.2">
      <c r="A17" s="45" t="s">
        <v>20</v>
      </c>
      <c r="B17" s="40">
        <v>163</v>
      </c>
      <c r="C17" s="54">
        <v>236</v>
      </c>
      <c r="D17" s="54">
        <v>235</v>
      </c>
      <c r="E17" s="54">
        <v>273</v>
      </c>
      <c r="F17" s="54">
        <v>184</v>
      </c>
      <c r="G17" s="54">
        <v>190</v>
      </c>
      <c r="H17" s="54">
        <v>260</v>
      </c>
      <c r="I17" s="54">
        <v>277</v>
      </c>
      <c r="J17" s="54">
        <v>165</v>
      </c>
      <c r="K17" s="69">
        <v>141</v>
      </c>
      <c r="L17" s="159" t="s">
        <v>20</v>
      </c>
      <c r="M17" s="37">
        <f t="shared" si="0"/>
        <v>212.4</v>
      </c>
      <c r="N17" s="38">
        <f t="shared" si="1"/>
        <v>212.5</v>
      </c>
      <c r="O17" s="38">
        <f t="shared" si="2"/>
        <v>141</v>
      </c>
      <c r="P17" s="38">
        <f t="shared" si="3"/>
        <v>277</v>
      </c>
      <c r="Q17" s="38">
        <f t="shared" si="4"/>
        <v>49.746468328024186</v>
      </c>
      <c r="R17" s="233">
        <f t="shared" si="5"/>
        <v>10</v>
      </c>
    </row>
    <row r="18" spans="1:18" x14ac:dyDescent="0.2">
      <c r="A18" s="13" t="s">
        <v>21</v>
      </c>
      <c r="B18" s="127">
        <f t="shared" ref="B18:I18" si="9">0.1333226675*B17</f>
        <v>21.731594802499998</v>
      </c>
      <c r="C18" s="190">
        <f t="shared" si="9"/>
        <v>31.464149529999997</v>
      </c>
      <c r="D18" s="190">
        <f t="shared" si="9"/>
        <v>31.330826862499997</v>
      </c>
      <c r="E18" s="190">
        <f t="shared" si="9"/>
        <v>36.397088227499999</v>
      </c>
      <c r="F18" s="190">
        <f t="shared" si="9"/>
        <v>24.531370819999999</v>
      </c>
      <c r="G18" s="190">
        <f t="shared" si="9"/>
        <v>25.331306824999999</v>
      </c>
      <c r="H18" s="190">
        <f t="shared" si="9"/>
        <v>34.663893549999997</v>
      </c>
      <c r="I18" s="190">
        <f t="shared" si="9"/>
        <v>36.930378897499999</v>
      </c>
      <c r="J18" s="190">
        <f>0.1333226675*J17</f>
        <v>21.998240137499998</v>
      </c>
      <c r="K18" s="185">
        <f>0.1333226675*K17</f>
        <v>18.798496117499997</v>
      </c>
      <c r="L18" s="160" t="s">
        <v>21</v>
      </c>
      <c r="M18" s="223">
        <f t="shared" si="0"/>
        <v>28.317734577000003</v>
      </c>
      <c r="N18" s="224">
        <f t="shared" si="1"/>
        <v>28.331066843749998</v>
      </c>
      <c r="O18" s="224">
        <f t="shared" si="2"/>
        <v>18.798496117499997</v>
      </c>
      <c r="P18" s="224">
        <f t="shared" si="3"/>
        <v>36.930378897499999</v>
      </c>
      <c r="Q18" s="224">
        <f t="shared" si="4"/>
        <v>6.6323318561964202</v>
      </c>
      <c r="R18" s="233">
        <f t="shared" si="5"/>
        <v>10</v>
      </c>
    </row>
    <row r="19" spans="1:18" x14ac:dyDescent="0.2">
      <c r="A19" s="45" t="s">
        <v>386</v>
      </c>
      <c r="B19" s="40">
        <v>38.9</v>
      </c>
      <c r="C19" s="54">
        <v>50.4</v>
      </c>
      <c r="D19" s="54">
        <v>39.4</v>
      </c>
      <c r="E19" s="54">
        <v>49.9</v>
      </c>
      <c r="F19" s="54">
        <v>48</v>
      </c>
      <c r="G19" s="54">
        <v>35.6</v>
      </c>
      <c r="H19" s="54">
        <v>48</v>
      </c>
      <c r="I19" s="54">
        <v>41.7</v>
      </c>
      <c r="J19" s="54">
        <v>34</v>
      </c>
      <c r="K19" s="69">
        <v>46.9</v>
      </c>
      <c r="L19" s="159" t="s">
        <v>386</v>
      </c>
      <c r="M19" s="37">
        <f t="shared" si="0"/>
        <v>43.279999999999994</v>
      </c>
      <c r="N19" s="38">
        <f t="shared" si="1"/>
        <v>44.3</v>
      </c>
      <c r="O19" s="38">
        <f t="shared" si="2"/>
        <v>34</v>
      </c>
      <c r="P19" s="38">
        <f t="shared" si="3"/>
        <v>50.4</v>
      </c>
      <c r="Q19" s="38">
        <f t="shared" si="4"/>
        <v>6.0920348725930369</v>
      </c>
      <c r="R19" s="233">
        <f t="shared" si="5"/>
        <v>10</v>
      </c>
    </row>
    <row r="20" spans="1:18" x14ac:dyDescent="0.2">
      <c r="A20" s="13" t="s">
        <v>387</v>
      </c>
      <c r="B20" s="127">
        <f t="shared" ref="B20:I20" si="10">0.1333226675*B19</f>
        <v>5.1862517657499998</v>
      </c>
      <c r="C20" s="190">
        <f t="shared" si="10"/>
        <v>6.7194624419999993</v>
      </c>
      <c r="D20" s="190">
        <f t="shared" si="10"/>
        <v>5.2529130994999997</v>
      </c>
      <c r="E20" s="190">
        <f t="shared" si="10"/>
        <v>6.6528011082499994</v>
      </c>
      <c r="F20" s="190">
        <f t="shared" si="10"/>
        <v>6.3994880399999996</v>
      </c>
      <c r="G20" s="190">
        <f t="shared" si="10"/>
        <v>4.7462869630000002</v>
      </c>
      <c r="H20" s="190">
        <f t="shared" si="10"/>
        <v>6.3994880399999996</v>
      </c>
      <c r="I20" s="190">
        <f t="shared" si="10"/>
        <v>5.5595552347500004</v>
      </c>
      <c r="J20" s="190">
        <v>4.5329706949999995</v>
      </c>
      <c r="K20" s="185">
        <v>6.2528331057499997</v>
      </c>
      <c r="L20" s="160" t="s">
        <v>387</v>
      </c>
      <c r="M20" s="223">
        <f t="shared" si="0"/>
        <v>5.7702050494000003</v>
      </c>
      <c r="N20" s="224">
        <f t="shared" si="1"/>
        <v>5.90619417025</v>
      </c>
      <c r="O20" s="224">
        <f t="shared" si="2"/>
        <v>4.5329706949999995</v>
      </c>
      <c r="P20" s="224">
        <f t="shared" si="3"/>
        <v>6.7194624419999993</v>
      </c>
      <c r="Q20" s="224">
        <f t="shared" si="4"/>
        <v>0.81220633971711331</v>
      </c>
      <c r="R20" s="233">
        <f t="shared" si="5"/>
        <v>10</v>
      </c>
    </row>
    <row r="21" spans="1:18" x14ac:dyDescent="0.2">
      <c r="A21" s="45" t="s">
        <v>388</v>
      </c>
      <c r="B21" s="25">
        <v>7.41</v>
      </c>
      <c r="C21" s="53">
        <v>7.2850000000000001</v>
      </c>
      <c r="D21" s="53">
        <v>7.3710000000000004</v>
      </c>
      <c r="E21" s="53">
        <v>7.2759999999999998</v>
      </c>
      <c r="F21" s="53">
        <v>7.2969999999999997</v>
      </c>
      <c r="G21" s="53">
        <v>7.3949999999999996</v>
      </c>
      <c r="H21" s="53">
        <v>7.2889999999999997</v>
      </c>
      <c r="I21" s="53">
        <v>7.3529999999999998</v>
      </c>
      <c r="J21" s="74">
        <v>7.4470000000000001</v>
      </c>
      <c r="K21" s="95">
        <v>7.3230000000000004</v>
      </c>
      <c r="L21" s="159" t="s">
        <v>388</v>
      </c>
      <c r="M21" s="46">
        <f t="shared" si="0"/>
        <v>7.3445999999999998</v>
      </c>
      <c r="N21" s="47">
        <f t="shared" si="1"/>
        <v>7.3380000000000001</v>
      </c>
      <c r="O21" s="47">
        <f t="shared" si="2"/>
        <v>7.2759999999999998</v>
      </c>
      <c r="P21" s="47">
        <f t="shared" si="3"/>
        <v>7.4470000000000001</v>
      </c>
      <c r="Q21" s="47">
        <f t="shared" si="4"/>
        <v>5.9770301060718248E-2</v>
      </c>
      <c r="R21" s="233">
        <f t="shared" si="5"/>
        <v>10</v>
      </c>
    </row>
    <row r="22" spans="1:18" x14ac:dyDescent="0.2">
      <c r="A22" s="14" t="s">
        <v>389</v>
      </c>
      <c r="B22" s="114">
        <f t="shared" ref="B22:I22" si="11">10^-B21</f>
        <v>3.890451449942805E-8</v>
      </c>
      <c r="C22" s="191">
        <f t="shared" si="11"/>
        <v>5.1880003892896032E-8</v>
      </c>
      <c r="D22" s="191">
        <f t="shared" si="11"/>
        <v>4.2559841313374249E-8</v>
      </c>
      <c r="E22" s="191">
        <f t="shared" si="11"/>
        <v>5.2966344389165658E-8</v>
      </c>
      <c r="F22" s="191">
        <f t="shared" si="11"/>
        <v>5.0466129756352877E-8</v>
      </c>
      <c r="G22" s="191">
        <f t="shared" si="11"/>
        <v>4.0271703432545891E-8</v>
      </c>
      <c r="H22" s="191">
        <f t="shared" si="11"/>
        <v>5.1404365158242565E-8</v>
      </c>
      <c r="I22" s="191">
        <f t="shared" si="11"/>
        <v>4.4360864393143281E-8</v>
      </c>
      <c r="J22" s="191">
        <f>10^-J21</f>
        <v>3.572728381519284E-8</v>
      </c>
      <c r="K22" s="184">
        <f>10^-K21</f>
        <v>4.7533522594280374E-8</v>
      </c>
      <c r="L22" s="161" t="s">
        <v>389</v>
      </c>
      <c r="M22" s="227">
        <f t="shared" si="0"/>
        <v>4.560745732446218E-8</v>
      </c>
      <c r="N22" s="228">
        <f t="shared" si="1"/>
        <v>4.5947193493711827E-8</v>
      </c>
      <c r="O22" s="228">
        <f t="shared" si="2"/>
        <v>3.572728381519284E-8</v>
      </c>
      <c r="P22" s="228">
        <f t="shared" si="3"/>
        <v>5.2966344389165658E-8</v>
      </c>
      <c r="Q22" s="228">
        <f t="shared" si="4"/>
        <v>6.1126292116594159E-9</v>
      </c>
      <c r="R22" s="233">
        <f t="shared" si="5"/>
        <v>10</v>
      </c>
    </row>
    <row r="23" spans="1:18" x14ac:dyDescent="0.2">
      <c r="A23" s="45" t="s">
        <v>390</v>
      </c>
      <c r="B23" s="40">
        <v>0.1</v>
      </c>
      <c r="C23" s="54">
        <v>-3.1</v>
      </c>
      <c r="D23" s="54">
        <v>-2.2000000000000002</v>
      </c>
      <c r="E23" s="54">
        <v>-3.6</v>
      </c>
      <c r="F23" s="54">
        <v>-3.3</v>
      </c>
      <c r="G23" s="54">
        <v>-2.6</v>
      </c>
      <c r="H23" s="54">
        <v>-3.6</v>
      </c>
      <c r="I23" s="54">
        <v>-2.1</v>
      </c>
      <c r="J23" s="54">
        <v>-0.2</v>
      </c>
      <c r="K23" s="69">
        <v>-2</v>
      </c>
      <c r="L23" s="159" t="s">
        <v>390</v>
      </c>
      <c r="M23" s="37">
        <f t="shared" si="0"/>
        <v>-2.2600000000000002</v>
      </c>
      <c r="N23" s="38">
        <f t="shared" si="1"/>
        <v>-2.4000000000000004</v>
      </c>
      <c r="O23" s="38">
        <f t="shared" si="2"/>
        <v>-3.6</v>
      </c>
      <c r="P23" s="38">
        <f t="shared" si="3"/>
        <v>0.1</v>
      </c>
      <c r="Q23" s="38">
        <f t="shared" si="4"/>
        <v>1.3082643293904919</v>
      </c>
      <c r="R23" s="233">
        <f t="shared" si="5"/>
        <v>10</v>
      </c>
    </row>
    <row r="24" spans="1:18" ht="13.5" thickBot="1" x14ac:dyDescent="0.25">
      <c r="A24" s="60" t="s">
        <v>391</v>
      </c>
      <c r="B24" s="26">
        <v>24.6</v>
      </c>
      <c r="C24" s="78">
        <v>21.9</v>
      </c>
      <c r="D24" s="78">
        <v>22.6</v>
      </c>
      <c r="E24" s="78">
        <v>21.4</v>
      </c>
      <c r="F24" s="78">
        <v>21.7</v>
      </c>
      <c r="G24" s="78">
        <v>22.2</v>
      </c>
      <c r="H24" s="78">
        <v>21.4</v>
      </c>
      <c r="I24" s="78">
        <v>22.7</v>
      </c>
      <c r="J24" s="78">
        <v>24.3</v>
      </c>
      <c r="K24" s="27">
        <v>22.7</v>
      </c>
      <c r="L24" s="162" t="s">
        <v>391</v>
      </c>
      <c r="M24" s="208">
        <f t="shared" si="0"/>
        <v>22.55</v>
      </c>
      <c r="N24" s="209">
        <f t="shared" si="1"/>
        <v>22.4</v>
      </c>
      <c r="O24" s="209">
        <f t="shared" si="2"/>
        <v>21.4</v>
      </c>
      <c r="P24" s="209">
        <f t="shared" si="3"/>
        <v>24.6</v>
      </c>
      <c r="Q24" s="209">
        <f t="shared" si="4"/>
        <v>1.1167910378500645</v>
      </c>
      <c r="R24" s="237">
        <f t="shared" si="5"/>
        <v>10</v>
      </c>
    </row>
    <row r="25" spans="1:18" s="243" customFormat="1" x14ac:dyDescent="0.2">
      <c r="A25" s="61" t="s">
        <v>260</v>
      </c>
      <c r="B25" s="18">
        <v>139</v>
      </c>
      <c r="C25" s="80">
        <v>139</v>
      </c>
      <c r="D25" s="80">
        <v>142</v>
      </c>
      <c r="E25" s="80">
        <v>144</v>
      </c>
      <c r="F25" s="80">
        <v>143</v>
      </c>
      <c r="G25" s="80">
        <v>138</v>
      </c>
      <c r="H25" s="80">
        <v>142</v>
      </c>
      <c r="I25" s="80">
        <v>139</v>
      </c>
      <c r="J25" s="80">
        <v>141</v>
      </c>
      <c r="K25" s="19">
        <v>145</v>
      </c>
      <c r="L25" s="163" t="s">
        <v>260</v>
      </c>
      <c r="M25" s="241">
        <f t="shared" si="0"/>
        <v>141.19999999999999</v>
      </c>
      <c r="N25" s="242">
        <f t="shared" si="1"/>
        <v>141.5</v>
      </c>
      <c r="O25" s="242">
        <f t="shared" si="2"/>
        <v>138</v>
      </c>
      <c r="P25" s="242">
        <f t="shared" si="3"/>
        <v>145</v>
      </c>
      <c r="Q25" s="242">
        <f t="shared" si="4"/>
        <v>2.3944379994757292</v>
      </c>
      <c r="R25" s="238">
        <f t="shared" si="5"/>
        <v>10</v>
      </c>
    </row>
    <row r="26" spans="1:18" x14ac:dyDescent="0.2">
      <c r="A26" s="45" t="s">
        <v>261</v>
      </c>
      <c r="B26" s="40">
        <v>4.9000000000000004</v>
      </c>
      <c r="C26" s="54">
        <v>5.2</v>
      </c>
      <c r="D26" s="54">
        <v>4.9000000000000004</v>
      </c>
      <c r="E26" s="54">
        <v>3.6</v>
      </c>
      <c r="F26" s="54">
        <v>3.7</v>
      </c>
      <c r="G26" s="54">
        <v>3.2</v>
      </c>
      <c r="H26" s="54">
        <v>3.7</v>
      </c>
      <c r="I26" s="54">
        <v>4.3</v>
      </c>
      <c r="J26" s="54">
        <v>3.8</v>
      </c>
      <c r="K26" s="69">
        <v>4</v>
      </c>
      <c r="L26" s="159" t="s">
        <v>261</v>
      </c>
      <c r="M26" s="37">
        <f t="shared" si="0"/>
        <v>4.13</v>
      </c>
      <c r="N26" s="38">
        <f t="shared" si="1"/>
        <v>3.9</v>
      </c>
      <c r="O26" s="38">
        <f t="shared" si="2"/>
        <v>3.2</v>
      </c>
      <c r="P26" s="38">
        <f t="shared" si="3"/>
        <v>5.2</v>
      </c>
      <c r="Q26" s="38">
        <f t="shared" si="4"/>
        <v>0.66674999479232033</v>
      </c>
      <c r="R26" s="233">
        <f t="shared" si="5"/>
        <v>10</v>
      </c>
    </row>
    <row r="27" spans="1:18" x14ac:dyDescent="0.2">
      <c r="A27" s="45" t="s">
        <v>392</v>
      </c>
      <c r="B27" s="20">
        <v>11.55</v>
      </c>
      <c r="C27" s="81">
        <v>8.65</v>
      </c>
      <c r="D27" s="81">
        <v>9</v>
      </c>
      <c r="E27" s="81">
        <v>7.6</v>
      </c>
      <c r="F27" s="81">
        <v>10.45</v>
      </c>
      <c r="G27" s="81">
        <v>8.4</v>
      </c>
      <c r="H27" s="81">
        <v>9.4</v>
      </c>
      <c r="I27" s="81">
        <v>8.5</v>
      </c>
      <c r="J27" s="81">
        <v>9.5</v>
      </c>
      <c r="K27" s="21">
        <v>11.3</v>
      </c>
      <c r="L27" s="159" t="s">
        <v>392</v>
      </c>
      <c r="M27" s="37">
        <f t="shared" si="0"/>
        <v>9.4349999999999987</v>
      </c>
      <c r="N27" s="38">
        <f t="shared" si="1"/>
        <v>9.1999999999999993</v>
      </c>
      <c r="O27" s="38">
        <f t="shared" si="2"/>
        <v>7.6</v>
      </c>
      <c r="P27" s="38">
        <f t="shared" si="3"/>
        <v>11.55</v>
      </c>
      <c r="Q27" s="38">
        <f t="shared" si="4"/>
        <v>1.2955157703058391</v>
      </c>
      <c r="R27" s="233">
        <f t="shared" si="5"/>
        <v>10</v>
      </c>
    </row>
    <row r="28" spans="1:18" ht="13.5" thickBot="1" x14ac:dyDescent="0.25">
      <c r="A28" s="48" t="s">
        <v>217</v>
      </c>
      <c r="B28" s="22" t="s">
        <v>294</v>
      </c>
      <c r="C28" s="82">
        <v>31.35</v>
      </c>
      <c r="D28" s="82">
        <v>27.95</v>
      </c>
      <c r="E28" s="82">
        <v>23.7</v>
      </c>
      <c r="F28" s="82">
        <v>32.299999999999997</v>
      </c>
      <c r="G28" s="82">
        <v>26.15</v>
      </c>
      <c r="H28" s="82">
        <v>29.1</v>
      </c>
      <c r="I28" s="82">
        <v>26.35</v>
      </c>
      <c r="J28" s="82">
        <v>29.5</v>
      </c>
      <c r="K28" s="23">
        <v>34.799999999999997</v>
      </c>
      <c r="L28" s="164" t="s">
        <v>217</v>
      </c>
      <c r="M28" s="121">
        <f t="shared" si="0"/>
        <v>29.022222222222222</v>
      </c>
      <c r="N28" s="100">
        <f t="shared" si="1"/>
        <v>29.1</v>
      </c>
      <c r="O28" s="100">
        <f t="shared" si="2"/>
        <v>23.7</v>
      </c>
      <c r="P28" s="100">
        <f t="shared" si="3"/>
        <v>34.799999999999997</v>
      </c>
      <c r="Q28" s="100">
        <f t="shared" si="4"/>
        <v>3.4395776549519259</v>
      </c>
      <c r="R28" s="234">
        <f t="shared" si="5"/>
        <v>9</v>
      </c>
    </row>
    <row r="29" spans="1:18" x14ac:dyDescent="0.2">
      <c r="A29" s="15" t="s">
        <v>218</v>
      </c>
      <c r="B29" s="72">
        <f t="shared" ref="B29:I29" si="12">(1.39*B27*B16+(B17*0.0031))/100</f>
        <v>15.947171500000001</v>
      </c>
      <c r="C29" s="192">
        <f t="shared" si="12"/>
        <v>11.9466515</v>
      </c>
      <c r="D29" s="192">
        <f t="shared" si="12"/>
        <v>12.454734999999998</v>
      </c>
      <c r="E29" s="192">
        <f t="shared" si="12"/>
        <v>10.540770999999998</v>
      </c>
      <c r="F29" s="192">
        <f t="shared" si="12"/>
        <v>14.414999999999997</v>
      </c>
      <c r="G29" s="192">
        <f t="shared" si="12"/>
        <v>11.635185999999999</v>
      </c>
      <c r="H29" s="192">
        <f t="shared" si="12"/>
        <v>13.00873</v>
      </c>
      <c r="I29" s="192">
        <f t="shared" si="12"/>
        <v>11.788142000000001</v>
      </c>
      <c r="J29" s="192">
        <f>(1.39*J27*J16+(J17*0.0031))/100</f>
        <v>12.840375</v>
      </c>
      <c r="K29" s="186">
        <f>(1.39*K27*K16+(K17*0.0031))/100</f>
        <v>15.522887000000001</v>
      </c>
      <c r="L29" s="165" t="s">
        <v>218</v>
      </c>
      <c r="M29" s="253">
        <f t="shared" si="0"/>
        <v>13.0099649</v>
      </c>
      <c r="N29" s="254">
        <f t="shared" si="1"/>
        <v>12.647554999999999</v>
      </c>
      <c r="O29" s="254">
        <f t="shared" si="2"/>
        <v>10.540770999999998</v>
      </c>
      <c r="P29" s="254">
        <f t="shared" si="3"/>
        <v>15.947171500000001</v>
      </c>
      <c r="Q29" s="254">
        <f t="shared" si="4"/>
        <v>1.7595311354721803</v>
      </c>
      <c r="R29" s="183">
        <f t="shared" si="5"/>
        <v>10</v>
      </c>
    </row>
    <row r="30" spans="1:18" x14ac:dyDescent="0.2">
      <c r="A30" s="13" t="s">
        <v>219</v>
      </c>
      <c r="B30" s="127">
        <f t="shared" ref="B30:I30" si="13">(1.39*B27*B8+(B9*0.0031))/100</f>
        <v>8.2207286000000011</v>
      </c>
      <c r="C30" s="190">
        <f t="shared" si="13"/>
        <v>5.6519068000000008</v>
      </c>
      <c r="D30" s="190">
        <f t="shared" si="13"/>
        <v>9.1335741000000006</v>
      </c>
      <c r="E30" s="190">
        <f t="shared" si="13"/>
        <v>7.6179614999999981</v>
      </c>
      <c r="F30" s="190">
        <f t="shared" si="13"/>
        <v>11.665498599999996</v>
      </c>
      <c r="G30" s="190">
        <f t="shared" si="13"/>
        <v>3.8654380000000002</v>
      </c>
      <c r="H30" s="190">
        <f t="shared" si="13"/>
        <v>7.4094573999999991</v>
      </c>
      <c r="I30" s="190">
        <f t="shared" si="13"/>
        <v>6.4755995999999989</v>
      </c>
      <c r="J30" s="190">
        <f>(1.39*J27*J8+(J9*0.0031))/100</f>
        <v>9.4558401999999973</v>
      </c>
      <c r="K30" s="185">
        <f>(1.39*K27*K8+(K9*0.0031))/100</f>
        <v>5.9065946000000009</v>
      </c>
      <c r="L30" s="160" t="s">
        <v>219</v>
      </c>
      <c r="M30" s="223">
        <f t="shared" si="0"/>
        <v>7.5402599400000003</v>
      </c>
      <c r="N30" s="224">
        <f t="shared" si="1"/>
        <v>7.5137094499999986</v>
      </c>
      <c r="O30" s="224">
        <f t="shared" si="2"/>
        <v>3.8654380000000002</v>
      </c>
      <c r="P30" s="224">
        <f t="shared" si="3"/>
        <v>11.665498599999996</v>
      </c>
      <c r="Q30" s="224">
        <f t="shared" si="4"/>
        <v>2.225719212993488</v>
      </c>
      <c r="R30" s="236">
        <f t="shared" si="5"/>
        <v>10</v>
      </c>
    </row>
    <row r="31" spans="1:18" x14ac:dyDescent="0.2">
      <c r="A31" s="45" t="s">
        <v>302</v>
      </c>
      <c r="B31" s="36">
        <v>178</v>
      </c>
      <c r="C31" s="55">
        <v>1001</v>
      </c>
      <c r="D31" s="55">
        <v>192</v>
      </c>
      <c r="E31" s="55">
        <v>1931</v>
      </c>
      <c r="F31" s="55">
        <v>314</v>
      </c>
      <c r="G31" s="55">
        <v>166</v>
      </c>
      <c r="H31" s="55">
        <v>227</v>
      </c>
      <c r="I31" s="55">
        <v>268</v>
      </c>
      <c r="J31" s="55">
        <v>20</v>
      </c>
      <c r="K31" s="68">
        <v>104</v>
      </c>
      <c r="L31" s="159" t="s">
        <v>220</v>
      </c>
      <c r="M31" s="37">
        <f t="shared" si="0"/>
        <v>440.1</v>
      </c>
      <c r="N31" s="38">
        <f t="shared" si="1"/>
        <v>209.5</v>
      </c>
      <c r="O31" s="38">
        <f t="shared" si="2"/>
        <v>20</v>
      </c>
      <c r="P31" s="38">
        <f t="shared" si="3"/>
        <v>1931</v>
      </c>
      <c r="Q31" s="38">
        <f t="shared" si="4"/>
        <v>589.08129037227673</v>
      </c>
      <c r="R31" s="233">
        <f t="shared" si="5"/>
        <v>10</v>
      </c>
    </row>
    <row r="32" spans="1:18" x14ac:dyDescent="0.2">
      <c r="A32" s="45" t="s">
        <v>303</v>
      </c>
      <c r="B32" s="36">
        <v>294</v>
      </c>
      <c r="C32" s="55">
        <v>781</v>
      </c>
      <c r="D32" s="55">
        <v>241</v>
      </c>
      <c r="E32" s="55">
        <v>1296</v>
      </c>
      <c r="F32" s="55">
        <v>259</v>
      </c>
      <c r="G32" s="55">
        <v>187</v>
      </c>
      <c r="H32" s="55">
        <v>398</v>
      </c>
      <c r="I32" s="55">
        <v>315</v>
      </c>
      <c r="J32" s="55">
        <v>20</v>
      </c>
      <c r="K32" s="68">
        <v>117</v>
      </c>
      <c r="L32" s="159" t="s">
        <v>56</v>
      </c>
      <c r="M32" s="37">
        <f>AVERAGE(B32:K32)</f>
        <v>390.8</v>
      </c>
      <c r="N32" s="38">
        <f>MEDIAN(B32:K32)</f>
        <v>276.5</v>
      </c>
      <c r="O32" s="38">
        <f>MIN(B32:K32)</f>
        <v>20</v>
      </c>
      <c r="P32" s="38">
        <f>MAX(B32:K32)</f>
        <v>1296</v>
      </c>
      <c r="Q32" s="38">
        <f>STDEV(B32:K32)</f>
        <v>377.21429217650575</v>
      </c>
      <c r="R32" s="233">
        <f>COUNT(B32:K32)</f>
        <v>10</v>
      </c>
    </row>
    <row r="33" spans="1:18" x14ac:dyDescent="0.2">
      <c r="A33" s="24" t="s">
        <v>304</v>
      </c>
      <c r="B33" s="36">
        <v>20</v>
      </c>
      <c r="C33" s="55">
        <v>233</v>
      </c>
      <c r="D33" s="55">
        <v>1448</v>
      </c>
      <c r="E33" s="55">
        <v>147</v>
      </c>
      <c r="F33" s="55">
        <v>1947</v>
      </c>
      <c r="G33" s="55">
        <v>1241</v>
      </c>
      <c r="H33" s="55">
        <v>2128</v>
      </c>
      <c r="I33" s="55">
        <v>20</v>
      </c>
      <c r="J33" s="55">
        <v>20</v>
      </c>
      <c r="K33" s="68">
        <v>1628</v>
      </c>
      <c r="L33" s="154" t="s">
        <v>221</v>
      </c>
      <c r="M33" s="37">
        <f t="shared" si="0"/>
        <v>883.2</v>
      </c>
      <c r="N33" s="38">
        <f t="shared" si="1"/>
        <v>737</v>
      </c>
      <c r="O33" s="38">
        <f t="shared" si="2"/>
        <v>20</v>
      </c>
      <c r="P33" s="38">
        <f t="shared" si="3"/>
        <v>2128</v>
      </c>
      <c r="Q33" s="38">
        <f t="shared" si="4"/>
        <v>874.51812763118608</v>
      </c>
      <c r="R33" s="233">
        <f t="shared" si="5"/>
        <v>10</v>
      </c>
    </row>
    <row r="34" spans="1:18" x14ac:dyDescent="0.2">
      <c r="A34" s="24" t="s">
        <v>305</v>
      </c>
      <c r="B34" s="36">
        <v>20</v>
      </c>
      <c r="C34" s="55">
        <v>151</v>
      </c>
      <c r="D34" s="55">
        <v>930</v>
      </c>
      <c r="E34" s="55">
        <v>127</v>
      </c>
      <c r="F34" s="55">
        <v>870</v>
      </c>
      <c r="G34" s="55">
        <v>895</v>
      </c>
      <c r="H34" s="55">
        <v>2140</v>
      </c>
      <c r="I34" s="55">
        <v>20</v>
      </c>
      <c r="J34" s="55">
        <v>20</v>
      </c>
      <c r="K34" s="68">
        <v>912</v>
      </c>
      <c r="L34" s="154" t="s">
        <v>57</v>
      </c>
      <c r="M34" s="37">
        <f t="shared" si="0"/>
        <v>608.5</v>
      </c>
      <c r="N34" s="38">
        <f t="shared" si="1"/>
        <v>510.5</v>
      </c>
      <c r="O34" s="38">
        <f t="shared" si="2"/>
        <v>20</v>
      </c>
      <c r="P34" s="38">
        <f t="shared" si="3"/>
        <v>2140</v>
      </c>
      <c r="Q34" s="38">
        <f t="shared" si="4"/>
        <v>680.8145856251906</v>
      </c>
      <c r="R34" s="233">
        <f t="shared" si="5"/>
        <v>10</v>
      </c>
    </row>
    <row r="35" spans="1:18" x14ac:dyDescent="0.2">
      <c r="A35" s="45" t="s">
        <v>264</v>
      </c>
      <c r="B35" s="40">
        <v>2.1</v>
      </c>
      <c r="C35" s="217"/>
      <c r="D35" s="54">
        <v>1.6</v>
      </c>
      <c r="E35" s="54">
        <v>2.1</v>
      </c>
      <c r="F35" s="54">
        <v>2.2000000000000002</v>
      </c>
      <c r="G35" s="54">
        <v>1.7</v>
      </c>
      <c r="H35" s="54">
        <v>3.1</v>
      </c>
      <c r="I35" s="54">
        <v>1.2</v>
      </c>
      <c r="J35" s="54">
        <v>2.6</v>
      </c>
      <c r="K35" s="69">
        <v>1.9</v>
      </c>
      <c r="L35" s="159" t="s">
        <v>264</v>
      </c>
      <c r="M35" s="37">
        <f t="shared" si="0"/>
        <v>2.0555555555555554</v>
      </c>
      <c r="N35" s="38">
        <f t="shared" si="1"/>
        <v>2.1</v>
      </c>
      <c r="O35" s="38">
        <f t="shared" si="2"/>
        <v>1.2</v>
      </c>
      <c r="P35" s="38">
        <f t="shared" si="3"/>
        <v>3.1</v>
      </c>
      <c r="Q35" s="38">
        <f t="shared" si="4"/>
        <v>0.55926539118541962</v>
      </c>
      <c r="R35" s="233">
        <f t="shared" si="5"/>
        <v>9</v>
      </c>
    </row>
    <row r="36" spans="1:18" x14ac:dyDescent="0.2">
      <c r="A36" s="45" t="s">
        <v>265</v>
      </c>
      <c r="B36" s="40">
        <v>2</v>
      </c>
      <c r="C36" s="217"/>
      <c r="D36" s="54">
        <v>1.4</v>
      </c>
      <c r="E36" s="54">
        <v>2</v>
      </c>
      <c r="F36" s="54">
        <v>2.2000000000000002</v>
      </c>
      <c r="G36" s="54">
        <v>1.8</v>
      </c>
      <c r="H36" s="54">
        <v>2.7</v>
      </c>
      <c r="I36" s="54">
        <v>0.8</v>
      </c>
      <c r="J36" s="54">
        <v>2.5</v>
      </c>
      <c r="K36" s="69">
        <v>2.4</v>
      </c>
      <c r="L36" s="159" t="s">
        <v>265</v>
      </c>
      <c r="M36" s="37">
        <f t="shared" si="0"/>
        <v>1.9777777777777779</v>
      </c>
      <c r="N36" s="38">
        <f t="shared" si="1"/>
        <v>2</v>
      </c>
      <c r="O36" s="38">
        <f t="shared" si="2"/>
        <v>0.8</v>
      </c>
      <c r="P36" s="38">
        <f t="shared" si="3"/>
        <v>2.7</v>
      </c>
      <c r="Q36" s="38">
        <f t="shared" si="4"/>
        <v>0.58901990156907569</v>
      </c>
      <c r="R36" s="233">
        <f t="shared" si="5"/>
        <v>9</v>
      </c>
    </row>
    <row r="37" spans="1:18" x14ac:dyDescent="0.2">
      <c r="A37" s="45" t="s">
        <v>211</v>
      </c>
      <c r="B37" s="40">
        <f>((B35-B36)/B35)*100</f>
        <v>4.7619047619047654</v>
      </c>
      <c r="C37" s="217"/>
      <c r="D37" s="40">
        <f t="shared" ref="D37:K37" si="14">((D35-D36)/D35)*100</f>
        <v>12.500000000000011</v>
      </c>
      <c r="E37" s="40">
        <f t="shared" si="14"/>
        <v>4.7619047619047654</v>
      </c>
      <c r="F37" s="40">
        <f t="shared" si="14"/>
        <v>0</v>
      </c>
      <c r="G37" s="40">
        <f t="shared" si="14"/>
        <v>-5.8823529411764763</v>
      </c>
      <c r="H37" s="40">
        <f t="shared" si="14"/>
        <v>12.90322580645161</v>
      </c>
      <c r="I37" s="40">
        <f t="shared" si="14"/>
        <v>33.333333333333329</v>
      </c>
      <c r="J37" s="40">
        <f t="shared" si="14"/>
        <v>3.8461538461538494</v>
      </c>
      <c r="K37" s="40">
        <f t="shared" si="14"/>
        <v>-26.315789473684209</v>
      </c>
      <c r="L37" s="45" t="s">
        <v>211</v>
      </c>
      <c r="M37" s="37">
        <f>AVERAGE(B37:K37)</f>
        <v>4.4342644549875168</v>
      </c>
      <c r="N37" s="38">
        <f>MEDIAN(B37:K37)</f>
        <v>4.7619047619047654</v>
      </c>
      <c r="O37" s="38">
        <f>MIN(B37:K37)</f>
        <v>-26.315789473684209</v>
      </c>
      <c r="P37" s="38">
        <f>MAX(B37:K37)</f>
        <v>33.333333333333329</v>
      </c>
      <c r="Q37" s="38">
        <f>STDEV(B37:K37)</f>
        <v>15.984982253241325</v>
      </c>
      <c r="R37" s="233">
        <f>COUNT(B37:K37)</f>
        <v>9</v>
      </c>
    </row>
    <row r="38" spans="1:18" x14ac:dyDescent="0.2">
      <c r="A38" s="45" t="s">
        <v>268</v>
      </c>
      <c r="B38" s="36">
        <v>190</v>
      </c>
      <c r="C38" s="218"/>
      <c r="D38" s="55">
        <v>95</v>
      </c>
      <c r="E38" s="55">
        <v>107</v>
      </c>
      <c r="F38" s="55">
        <v>152</v>
      </c>
      <c r="G38" s="55">
        <v>137</v>
      </c>
      <c r="H38" s="55">
        <v>111</v>
      </c>
      <c r="I38" s="55">
        <v>105</v>
      </c>
      <c r="J38" s="55">
        <v>132</v>
      </c>
      <c r="K38" s="68">
        <v>166</v>
      </c>
      <c r="L38" s="159" t="s">
        <v>268</v>
      </c>
      <c r="M38" s="37">
        <f t="shared" si="0"/>
        <v>132.77777777777777</v>
      </c>
      <c r="N38" s="38">
        <f t="shared" si="1"/>
        <v>132</v>
      </c>
      <c r="O38" s="38">
        <f t="shared" si="2"/>
        <v>95</v>
      </c>
      <c r="P38" s="38">
        <f t="shared" si="3"/>
        <v>190</v>
      </c>
      <c r="Q38" s="38">
        <f t="shared" si="4"/>
        <v>31.826788157846611</v>
      </c>
      <c r="R38" s="233">
        <f t="shared" si="5"/>
        <v>9</v>
      </c>
    </row>
    <row r="39" spans="1:18" s="179" customFormat="1" x14ac:dyDescent="0.2">
      <c r="A39" s="45" t="s">
        <v>269</v>
      </c>
      <c r="B39" s="36">
        <v>191</v>
      </c>
      <c r="C39" s="218"/>
      <c r="D39" s="55">
        <v>98</v>
      </c>
      <c r="E39" s="55">
        <v>107</v>
      </c>
      <c r="F39" s="55">
        <v>150</v>
      </c>
      <c r="G39" s="55">
        <v>130</v>
      </c>
      <c r="H39" s="55">
        <v>107</v>
      </c>
      <c r="I39" s="55">
        <v>103</v>
      </c>
      <c r="J39" s="55">
        <v>134</v>
      </c>
      <c r="K39" s="68">
        <v>158</v>
      </c>
      <c r="L39" s="159" t="s">
        <v>269</v>
      </c>
      <c r="M39" s="37">
        <f t="shared" si="0"/>
        <v>130.88888888888889</v>
      </c>
      <c r="N39" s="38">
        <f t="shared" si="1"/>
        <v>130</v>
      </c>
      <c r="O39" s="38">
        <f t="shared" si="2"/>
        <v>98</v>
      </c>
      <c r="P39" s="38">
        <f t="shared" si="3"/>
        <v>191</v>
      </c>
      <c r="Q39" s="38">
        <f t="shared" si="4"/>
        <v>31.074283758617984</v>
      </c>
      <c r="R39" s="233">
        <f t="shared" si="5"/>
        <v>9</v>
      </c>
    </row>
    <row r="40" spans="1:18" x14ac:dyDescent="0.2">
      <c r="A40" s="113" t="s">
        <v>222</v>
      </c>
      <c r="B40" s="128"/>
      <c r="C40" s="193"/>
      <c r="D40" s="193"/>
      <c r="E40" s="193"/>
      <c r="F40" s="193"/>
      <c r="G40" s="193"/>
      <c r="H40" s="193"/>
      <c r="I40" s="193"/>
      <c r="J40" s="83"/>
      <c r="K40" s="96"/>
      <c r="L40" s="175" t="s">
        <v>222</v>
      </c>
      <c r="M40" s="124" t="e">
        <f t="shared" si="0"/>
        <v>#DIV/0!</v>
      </c>
      <c r="N40" s="44" t="e">
        <f t="shared" si="1"/>
        <v>#NUM!</v>
      </c>
      <c r="O40" s="44">
        <f t="shared" si="2"/>
        <v>0</v>
      </c>
      <c r="P40" s="44">
        <f t="shared" si="3"/>
        <v>0</v>
      </c>
      <c r="Q40" s="44" t="e">
        <f t="shared" si="4"/>
        <v>#DIV/0!</v>
      </c>
      <c r="R40" s="235">
        <f t="shared" si="5"/>
        <v>0</v>
      </c>
    </row>
    <row r="41" spans="1:18" x14ac:dyDescent="0.2">
      <c r="A41" s="24" t="s">
        <v>223</v>
      </c>
      <c r="B41" s="25"/>
      <c r="C41" s="53"/>
      <c r="D41" s="53"/>
      <c r="E41" s="53"/>
      <c r="F41" s="53"/>
      <c r="G41" s="53"/>
      <c r="H41" s="53"/>
      <c r="I41" s="53"/>
      <c r="J41" s="74"/>
      <c r="K41" s="95"/>
      <c r="L41" s="154" t="s">
        <v>223</v>
      </c>
      <c r="M41" s="37" t="e">
        <f t="shared" si="0"/>
        <v>#DIV/0!</v>
      </c>
      <c r="N41" s="38" t="e">
        <f t="shared" si="1"/>
        <v>#NUM!</v>
      </c>
      <c r="O41" s="38">
        <f t="shared" si="2"/>
        <v>0</v>
      </c>
      <c r="P41" s="38">
        <f t="shared" si="3"/>
        <v>0</v>
      </c>
      <c r="Q41" s="38" t="e">
        <f t="shared" si="4"/>
        <v>#DIV/0!</v>
      </c>
      <c r="R41" s="233">
        <f t="shared" si="5"/>
        <v>0</v>
      </c>
    </row>
    <row r="42" spans="1:18" x14ac:dyDescent="0.2">
      <c r="A42" s="24" t="s">
        <v>299</v>
      </c>
      <c r="B42" s="138">
        <v>1.67</v>
      </c>
      <c r="C42" s="81">
        <v>2.4300000000000002</v>
      </c>
      <c r="D42" s="81">
        <v>2.37</v>
      </c>
      <c r="E42" s="81">
        <v>2.31</v>
      </c>
      <c r="F42" s="81">
        <v>2.61</v>
      </c>
      <c r="G42" s="81">
        <v>2.15</v>
      </c>
      <c r="H42" s="81">
        <v>1.54</v>
      </c>
      <c r="I42" s="81">
        <v>2.59</v>
      </c>
      <c r="J42" s="81">
        <v>2.9</v>
      </c>
      <c r="K42" s="21">
        <v>2.0299999999999998</v>
      </c>
      <c r="L42" s="154" t="s">
        <v>224</v>
      </c>
      <c r="M42" s="37">
        <f>AVERAGE(B42:K42)</f>
        <v>2.2599999999999998</v>
      </c>
      <c r="N42" s="38">
        <f>MEDIAN(B42:K42)</f>
        <v>2.34</v>
      </c>
      <c r="O42" s="38">
        <f>MIN(B42:K42)</f>
        <v>1.54</v>
      </c>
      <c r="P42" s="38">
        <f>MAX(B42:K42)</f>
        <v>2.9</v>
      </c>
      <c r="Q42" s="38">
        <f>STDEV(B42:K42)</f>
        <v>0.42373996218855392</v>
      </c>
      <c r="R42" s="233">
        <f>COUNT(B42:K42)</f>
        <v>10</v>
      </c>
    </row>
    <row r="43" spans="1:18" ht="13.5" thickBot="1" x14ac:dyDescent="0.25">
      <c r="A43" s="56" t="s">
        <v>300</v>
      </c>
      <c r="B43" s="139">
        <v>1.46</v>
      </c>
      <c r="C43" s="82">
        <v>2.31</v>
      </c>
      <c r="D43" s="82">
        <v>0.85</v>
      </c>
      <c r="E43" s="82">
        <v>1.38</v>
      </c>
      <c r="F43" s="82">
        <v>1.43</v>
      </c>
      <c r="G43" s="82">
        <v>1.64</v>
      </c>
      <c r="H43" s="82">
        <v>0.81</v>
      </c>
      <c r="I43" s="82">
        <v>1.53</v>
      </c>
      <c r="J43" s="82">
        <v>1.23</v>
      </c>
      <c r="K43" s="23">
        <v>1.47</v>
      </c>
      <c r="L43" s="166" t="s">
        <v>225</v>
      </c>
      <c r="M43" s="121">
        <f>AVERAGE(B43:K43)</f>
        <v>1.411</v>
      </c>
      <c r="N43" s="100">
        <f>MEDIAN(B43:K43)</f>
        <v>1.4449999999999998</v>
      </c>
      <c r="O43" s="100">
        <f>MIN(B43:K43)</f>
        <v>0.81</v>
      </c>
      <c r="P43" s="100">
        <f>MAX(B43:K43)</f>
        <v>2.31</v>
      </c>
      <c r="Q43" s="100">
        <f>STDEV(B43:K43)</f>
        <v>0.42040853147067841</v>
      </c>
      <c r="R43" s="234">
        <f>COUNT(B43:K43)</f>
        <v>10</v>
      </c>
    </row>
    <row r="44" spans="1:18" s="94" customFormat="1" x14ac:dyDescent="0.2">
      <c r="A44" s="35" t="s">
        <v>339</v>
      </c>
      <c r="B44" s="18">
        <v>32</v>
      </c>
      <c r="C44" s="80">
        <v>11</v>
      </c>
      <c r="D44" s="80">
        <v>25</v>
      </c>
      <c r="E44" s="80">
        <v>16</v>
      </c>
      <c r="F44" s="80">
        <v>20</v>
      </c>
      <c r="G44" s="80">
        <v>24</v>
      </c>
      <c r="H44" s="80">
        <v>20</v>
      </c>
      <c r="I44" s="80">
        <v>15</v>
      </c>
      <c r="J44" s="80">
        <v>20</v>
      </c>
      <c r="K44" s="19">
        <v>18</v>
      </c>
      <c r="L44" s="157" t="s">
        <v>291</v>
      </c>
      <c r="M44" s="124">
        <f t="shared" si="0"/>
        <v>20.100000000000001</v>
      </c>
      <c r="N44" s="44">
        <f t="shared" si="1"/>
        <v>20</v>
      </c>
      <c r="O44" s="44">
        <f t="shared" si="2"/>
        <v>11</v>
      </c>
      <c r="P44" s="44">
        <f t="shared" si="3"/>
        <v>32</v>
      </c>
      <c r="Q44" s="44">
        <f t="shared" si="4"/>
        <v>5.8774522069043194</v>
      </c>
      <c r="R44" s="235">
        <f t="shared" si="5"/>
        <v>10</v>
      </c>
    </row>
    <row r="45" spans="1:18" s="94" customFormat="1" x14ac:dyDescent="0.2">
      <c r="A45" s="24" t="s">
        <v>340</v>
      </c>
      <c r="B45" s="36">
        <v>9</v>
      </c>
      <c r="C45" s="55">
        <v>2</v>
      </c>
      <c r="D45" s="55">
        <v>10</v>
      </c>
      <c r="E45" s="55">
        <v>8</v>
      </c>
      <c r="F45" s="55">
        <v>10</v>
      </c>
      <c r="G45" s="55">
        <v>10</v>
      </c>
      <c r="H45" s="55">
        <v>8</v>
      </c>
      <c r="I45" s="55">
        <v>7</v>
      </c>
      <c r="J45" s="55">
        <v>8</v>
      </c>
      <c r="K45" s="68">
        <v>7</v>
      </c>
      <c r="L45" s="154" t="s">
        <v>292</v>
      </c>
      <c r="M45" s="37">
        <f t="shared" si="0"/>
        <v>7.9</v>
      </c>
      <c r="N45" s="38">
        <f t="shared" si="1"/>
        <v>8</v>
      </c>
      <c r="O45" s="38">
        <f t="shared" si="2"/>
        <v>2</v>
      </c>
      <c r="P45" s="38">
        <f t="shared" si="3"/>
        <v>10</v>
      </c>
      <c r="Q45" s="38">
        <f t="shared" si="4"/>
        <v>2.3781411975649287</v>
      </c>
      <c r="R45" s="233">
        <f t="shared" si="5"/>
        <v>10</v>
      </c>
    </row>
    <row r="46" spans="1:18" s="94" customFormat="1" x14ac:dyDescent="0.2">
      <c r="A46" s="24" t="s">
        <v>341</v>
      </c>
      <c r="B46" s="36">
        <v>5</v>
      </c>
      <c r="C46" s="55">
        <v>2</v>
      </c>
      <c r="D46" s="55">
        <v>6</v>
      </c>
      <c r="E46" s="55">
        <v>5</v>
      </c>
      <c r="F46" s="55">
        <v>6</v>
      </c>
      <c r="G46" s="55">
        <v>6</v>
      </c>
      <c r="H46" s="55">
        <v>5</v>
      </c>
      <c r="I46" s="55">
        <v>5</v>
      </c>
      <c r="J46" s="55">
        <v>5</v>
      </c>
      <c r="K46" s="68">
        <v>5</v>
      </c>
      <c r="L46" s="154" t="s">
        <v>293</v>
      </c>
      <c r="M46" s="37">
        <f t="shared" si="0"/>
        <v>5</v>
      </c>
      <c r="N46" s="38">
        <f t="shared" si="1"/>
        <v>5</v>
      </c>
      <c r="O46" s="38">
        <f t="shared" si="2"/>
        <v>2</v>
      </c>
      <c r="P46" s="38">
        <f t="shared" si="3"/>
        <v>6</v>
      </c>
      <c r="Q46" s="38">
        <f t="shared" si="4"/>
        <v>1.1547005383792515</v>
      </c>
      <c r="R46" s="233">
        <f t="shared" si="5"/>
        <v>10</v>
      </c>
    </row>
    <row r="47" spans="1:18" s="94" customFormat="1" x14ac:dyDescent="0.2">
      <c r="A47" s="24" t="s">
        <v>342</v>
      </c>
      <c r="B47" s="40">
        <v>6.6</v>
      </c>
      <c r="C47" s="54">
        <v>4.08</v>
      </c>
      <c r="D47" s="54">
        <v>7.5</v>
      </c>
      <c r="E47" s="54">
        <v>8.6</v>
      </c>
      <c r="F47" s="54">
        <v>6.9</v>
      </c>
      <c r="G47" s="54">
        <v>7.7</v>
      </c>
      <c r="H47" s="54">
        <v>7.1</v>
      </c>
      <c r="I47" s="54">
        <v>6.2</v>
      </c>
      <c r="J47" s="54">
        <v>5.3</v>
      </c>
      <c r="K47" s="69">
        <v>6.1</v>
      </c>
      <c r="L47" s="154" t="s">
        <v>382</v>
      </c>
      <c r="M47" s="37">
        <f t="shared" si="0"/>
        <v>6.6079999999999997</v>
      </c>
      <c r="N47" s="38">
        <f t="shared" si="1"/>
        <v>6.75</v>
      </c>
      <c r="O47" s="38">
        <f t="shared" si="2"/>
        <v>4.08</v>
      </c>
      <c r="P47" s="38">
        <f t="shared" si="3"/>
        <v>8.6</v>
      </c>
      <c r="Q47" s="38">
        <f t="shared" si="4"/>
        <v>1.2827816996234733</v>
      </c>
      <c r="R47" s="233">
        <f t="shared" si="5"/>
        <v>10</v>
      </c>
    </row>
    <row r="48" spans="1:18" s="94" customFormat="1" x14ac:dyDescent="0.2">
      <c r="A48" s="24" t="s">
        <v>343</v>
      </c>
      <c r="B48" s="36">
        <v>12</v>
      </c>
      <c r="C48" s="55">
        <v>8</v>
      </c>
      <c r="D48" s="55">
        <v>12</v>
      </c>
      <c r="E48" s="55">
        <v>11</v>
      </c>
      <c r="F48" s="55">
        <v>12</v>
      </c>
      <c r="G48" s="55">
        <v>12</v>
      </c>
      <c r="H48" s="55">
        <v>12</v>
      </c>
      <c r="I48" s="55">
        <v>12</v>
      </c>
      <c r="J48" s="55">
        <v>12</v>
      </c>
      <c r="K48" s="68">
        <v>12</v>
      </c>
      <c r="L48" s="154" t="s">
        <v>383</v>
      </c>
      <c r="M48" s="37">
        <f t="shared" si="0"/>
        <v>11.5</v>
      </c>
      <c r="N48" s="38">
        <f t="shared" si="1"/>
        <v>12</v>
      </c>
      <c r="O48" s="38">
        <f t="shared" si="2"/>
        <v>8</v>
      </c>
      <c r="P48" s="38">
        <f t="shared" si="3"/>
        <v>12</v>
      </c>
      <c r="Q48" s="38">
        <f t="shared" si="4"/>
        <v>1.2692955176439846</v>
      </c>
      <c r="R48" s="233">
        <f t="shared" si="5"/>
        <v>10</v>
      </c>
    </row>
    <row r="49" spans="1:18" s="94" customFormat="1" x14ac:dyDescent="0.2">
      <c r="A49" s="24" t="s">
        <v>27</v>
      </c>
      <c r="B49" s="40">
        <v>0.9</v>
      </c>
      <c r="C49" s="54">
        <v>0.8</v>
      </c>
      <c r="D49" s="54">
        <v>0.8</v>
      </c>
      <c r="E49" s="54">
        <v>1.5</v>
      </c>
      <c r="F49" s="54">
        <v>1</v>
      </c>
      <c r="G49" s="54">
        <v>0.9</v>
      </c>
      <c r="H49" s="54">
        <v>0.6</v>
      </c>
      <c r="I49" s="54">
        <v>0.8</v>
      </c>
      <c r="J49" s="54">
        <v>1</v>
      </c>
      <c r="K49" s="69">
        <v>1.3</v>
      </c>
      <c r="L49" s="154" t="s">
        <v>361</v>
      </c>
      <c r="M49" s="37">
        <f t="shared" si="0"/>
        <v>0.96000000000000019</v>
      </c>
      <c r="N49" s="38">
        <f t="shared" si="1"/>
        <v>0.9</v>
      </c>
      <c r="O49" s="38">
        <f t="shared" si="2"/>
        <v>0.6</v>
      </c>
      <c r="P49" s="38">
        <f t="shared" si="3"/>
        <v>1.5</v>
      </c>
      <c r="Q49" s="38">
        <f t="shared" si="4"/>
        <v>0.2633122354417527</v>
      </c>
      <c r="R49" s="233">
        <f t="shared" si="5"/>
        <v>10</v>
      </c>
    </row>
    <row r="50" spans="1:18" s="94" customFormat="1" ht="13.5" thickBot="1" x14ac:dyDescent="0.25">
      <c r="A50" s="33" t="s">
        <v>28</v>
      </c>
      <c r="B50" s="26">
        <v>0.6</v>
      </c>
      <c r="C50" s="78">
        <v>0.6</v>
      </c>
      <c r="D50" s="78">
        <v>0.5</v>
      </c>
      <c r="E50" s="78">
        <v>0.7</v>
      </c>
      <c r="F50" s="78">
        <v>0.7</v>
      </c>
      <c r="G50" s="78">
        <v>0.9</v>
      </c>
      <c r="H50" s="78">
        <v>0.6</v>
      </c>
      <c r="I50" s="78">
        <v>0.6</v>
      </c>
      <c r="J50" s="78">
        <v>0.7</v>
      </c>
      <c r="K50" s="27">
        <v>0.7</v>
      </c>
      <c r="L50" s="166" t="s">
        <v>362</v>
      </c>
      <c r="M50" s="121">
        <f t="shared" si="0"/>
        <v>0.65999999999999992</v>
      </c>
      <c r="N50" s="100">
        <f t="shared" si="1"/>
        <v>0.64999999999999991</v>
      </c>
      <c r="O50" s="100">
        <f t="shared" si="2"/>
        <v>0.5</v>
      </c>
      <c r="P50" s="100">
        <f t="shared" si="3"/>
        <v>0.9</v>
      </c>
      <c r="Q50" s="100">
        <f t="shared" si="4"/>
        <v>0.10749676997731358</v>
      </c>
      <c r="R50" s="234">
        <f t="shared" si="5"/>
        <v>10</v>
      </c>
    </row>
    <row r="51" spans="1:18" s="118" customFormat="1" x14ac:dyDescent="0.2">
      <c r="A51" s="117" t="s">
        <v>29</v>
      </c>
      <c r="B51" s="70">
        <v>77</v>
      </c>
      <c r="C51" s="79">
        <v>83.333333333333329</v>
      </c>
      <c r="D51" s="79">
        <v>85.333333333333329</v>
      </c>
      <c r="E51" s="79">
        <v>85.333333333333329</v>
      </c>
      <c r="F51" s="79">
        <v>74.333333333333329</v>
      </c>
      <c r="G51" s="79">
        <v>74.333333333333329</v>
      </c>
      <c r="H51" s="79">
        <v>89.666666666666671</v>
      </c>
      <c r="I51" s="79">
        <v>71</v>
      </c>
      <c r="J51" s="79">
        <v>79.333333333333329</v>
      </c>
      <c r="K51" s="67">
        <v>75</v>
      </c>
      <c r="L51" s="101" t="s">
        <v>226</v>
      </c>
      <c r="M51" s="124">
        <f t="shared" si="0"/>
        <v>79.466666666666669</v>
      </c>
      <c r="N51" s="44">
        <f t="shared" si="1"/>
        <v>78.166666666666657</v>
      </c>
      <c r="O51" s="44">
        <f t="shared" si="2"/>
        <v>71</v>
      </c>
      <c r="P51" s="44">
        <f t="shared" si="3"/>
        <v>89.666666666666671</v>
      </c>
      <c r="Q51" s="43">
        <f t="shared" si="4"/>
        <v>6.1306757527360052</v>
      </c>
      <c r="R51" s="235">
        <f t="shared" si="5"/>
        <v>10</v>
      </c>
    </row>
    <row r="52" spans="1:18" s="94" customFormat="1" x14ac:dyDescent="0.2">
      <c r="A52" s="57" t="s">
        <v>30</v>
      </c>
      <c r="B52" s="40">
        <v>48.666666666666664</v>
      </c>
      <c r="C52" s="54">
        <v>47</v>
      </c>
      <c r="D52" s="54">
        <v>36</v>
      </c>
      <c r="E52" s="54">
        <v>41.333333333333336</v>
      </c>
      <c r="F52" s="54">
        <v>42</v>
      </c>
      <c r="G52" s="54">
        <v>44.666666666666664</v>
      </c>
      <c r="H52" s="54">
        <v>44.666666666666664</v>
      </c>
      <c r="I52" s="54">
        <v>38.5</v>
      </c>
      <c r="J52" s="54">
        <v>46</v>
      </c>
      <c r="K52" s="69">
        <v>43</v>
      </c>
      <c r="L52" s="57" t="s">
        <v>227</v>
      </c>
      <c r="M52" s="37">
        <f t="shared" si="0"/>
        <v>43.183333333333337</v>
      </c>
      <c r="N52" s="38">
        <f t="shared" si="1"/>
        <v>43.833333333333329</v>
      </c>
      <c r="O52" s="38">
        <f t="shared" si="2"/>
        <v>36</v>
      </c>
      <c r="P52" s="38">
        <f t="shared" si="3"/>
        <v>48.666666666666664</v>
      </c>
      <c r="Q52" s="47">
        <f t="shared" si="4"/>
        <v>3.8781200103677564</v>
      </c>
      <c r="R52" s="233">
        <f t="shared" si="5"/>
        <v>10</v>
      </c>
    </row>
    <row r="53" spans="1:18" s="94" customFormat="1" x14ac:dyDescent="0.2">
      <c r="A53" s="57" t="s">
        <v>31</v>
      </c>
      <c r="B53" s="40">
        <v>57.333333333333336</v>
      </c>
      <c r="C53" s="54">
        <v>59</v>
      </c>
      <c r="D53" s="54">
        <v>54</v>
      </c>
      <c r="E53" s="54">
        <v>59.333333333333336</v>
      </c>
      <c r="F53" s="54">
        <v>54.333333333333336</v>
      </c>
      <c r="G53" s="54">
        <v>56</v>
      </c>
      <c r="H53" s="54">
        <v>58.333333333333336</v>
      </c>
      <c r="I53" s="54">
        <v>48</v>
      </c>
      <c r="J53" s="54">
        <v>59.333333333333336</v>
      </c>
      <c r="K53" s="69">
        <v>55.666666666666664</v>
      </c>
      <c r="L53" s="57" t="s">
        <v>228</v>
      </c>
      <c r="M53" s="37">
        <f t="shared" si="0"/>
        <v>56.133333333333326</v>
      </c>
      <c r="N53" s="38">
        <f t="shared" si="1"/>
        <v>56.666666666666671</v>
      </c>
      <c r="O53" s="38">
        <f t="shared" si="2"/>
        <v>48</v>
      </c>
      <c r="P53" s="38">
        <f t="shared" si="3"/>
        <v>59.333333333333336</v>
      </c>
      <c r="Q53" s="47">
        <f t="shared" si="4"/>
        <v>3.4825845376283975</v>
      </c>
      <c r="R53" s="233">
        <f t="shared" si="5"/>
        <v>10</v>
      </c>
    </row>
    <row r="54" spans="1:18" s="94" customFormat="1" x14ac:dyDescent="0.2">
      <c r="A54" s="57" t="s">
        <v>32</v>
      </c>
      <c r="B54" s="40">
        <v>88</v>
      </c>
      <c r="C54" s="54">
        <v>80.666666666666671</v>
      </c>
      <c r="D54" s="54">
        <v>99.666666666666671</v>
      </c>
      <c r="E54" s="54">
        <v>95</v>
      </c>
      <c r="F54" s="54">
        <v>89</v>
      </c>
      <c r="G54" s="54">
        <v>88</v>
      </c>
      <c r="H54" s="54">
        <v>89.333333333333329</v>
      </c>
      <c r="I54" s="54">
        <v>74</v>
      </c>
      <c r="J54" s="54">
        <v>80</v>
      </c>
      <c r="K54" s="69">
        <v>88.666666666666671</v>
      </c>
      <c r="L54" s="57" t="s">
        <v>229</v>
      </c>
      <c r="M54" s="37">
        <f t="shared" si="0"/>
        <v>87.233333333333334</v>
      </c>
      <c r="N54" s="38">
        <f t="shared" si="1"/>
        <v>88.333333333333343</v>
      </c>
      <c r="O54" s="38">
        <f t="shared" si="2"/>
        <v>74</v>
      </c>
      <c r="P54" s="38">
        <f t="shared" si="3"/>
        <v>99.666666666666671</v>
      </c>
      <c r="Q54" s="47">
        <f t="shared" si="4"/>
        <v>7.4254317744517078</v>
      </c>
      <c r="R54" s="233">
        <f t="shared" si="5"/>
        <v>10</v>
      </c>
    </row>
    <row r="55" spans="1:18" s="94" customFormat="1" x14ac:dyDescent="0.2">
      <c r="A55" s="57" t="s">
        <v>33</v>
      </c>
      <c r="B55" s="40">
        <v>4.0333333333333341</v>
      </c>
      <c r="C55" s="54">
        <v>3.9433333333333334</v>
      </c>
      <c r="D55" s="54">
        <v>4.92</v>
      </c>
      <c r="E55" s="54">
        <v>10.7</v>
      </c>
      <c r="F55" s="54">
        <v>7.37</v>
      </c>
      <c r="G55" s="54">
        <v>6.0666666666666664</v>
      </c>
      <c r="H55" s="54">
        <v>4.6633333333333331</v>
      </c>
      <c r="I55" s="54">
        <v>3.4449999999999998</v>
      </c>
      <c r="J55" s="54">
        <v>3.686666666666667</v>
      </c>
      <c r="K55" s="69">
        <v>5.6033333333333326</v>
      </c>
      <c r="L55" s="57" t="s">
        <v>230</v>
      </c>
      <c r="M55" s="37">
        <f t="shared" si="0"/>
        <v>5.4431666666666665</v>
      </c>
      <c r="N55" s="38">
        <f t="shared" si="1"/>
        <v>4.7916666666666661</v>
      </c>
      <c r="O55" s="38">
        <f t="shared" si="2"/>
        <v>3.4449999999999998</v>
      </c>
      <c r="P55" s="38">
        <f t="shared" si="3"/>
        <v>10.7</v>
      </c>
      <c r="Q55" s="47">
        <f t="shared" si="4"/>
        <v>2.2100358147480654</v>
      </c>
      <c r="R55" s="233">
        <f t="shared" si="5"/>
        <v>10</v>
      </c>
    </row>
    <row r="56" spans="1:18" s="94" customFormat="1" x14ac:dyDescent="0.2">
      <c r="A56" s="57" t="s">
        <v>34</v>
      </c>
      <c r="B56" s="40">
        <v>2.0033333333333334</v>
      </c>
      <c r="C56" s="54">
        <v>2.1266666666666665</v>
      </c>
      <c r="D56" s="54">
        <v>2.8233333333333328</v>
      </c>
      <c r="E56" s="54">
        <v>5.77</v>
      </c>
      <c r="F56" s="54">
        <v>3.6833333333333336</v>
      </c>
      <c r="G56" s="54">
        <v>2.8766666666666669</v>
      </c>
      <c r="H56" s="54">
        <v>2.23</v>
      </c>
      <c r="I56" s="54">
        <v>1.78</v>
      </c>
      <c r="J56" s="54">
        <v>2.3066666666666666</v>
      </c>
      <c r="K56" s="69">
        <v>3.07</v>
      </c>
      <c r="L56" s="57" t="s">
        <v>231</v>
      </c>
      <c r="M56" s="37">
        <f t="shared" si="0"/>
        <v>2.867</v>
      </c>
      <c r="N56" s="38">
        <f t="shared" si="1"/>
        <v>2.5649999999999995</v>
      </c>
      <c r="O56" s="38">
        <f t="shared" si="2"/>
        <v>1.78</v>
      </c>
      <c r="P56" s="38">
        <f t="shared" si="3"/>
        <v>5.77</v>
      </c>
      <c r="Q56" s="47">
        <f t="shared" si="4"/>
        <v>1.170581210497746</v>
      </c>
      <c r="R56" s="233">
        <f t="shared" si="5"/>
        <v>10</v>
      </c>
    </row>
    <row r="57" spans="1:18" s="94" customFormat="1" x14ac:dyDescent="0.2">
      <c r="A57" s="57" t="s">
        <v>35</v>
      </c>
      <c r="B57" s="40">
        <v>45.666666666666664</v>
      </c>
      <c r="C57" s="54">
        <v>49</v>
      </c>
      <c r="D57" s="54">
        <v>49</v>
      </c>
      <c r="E57" s="54">
        <v>112.33333333333333</v>
      </c>
      <c r="F57" s="54">
        <v>82.333333333333329</v>
      </c>
      <c r="G57" s="54">
        <v>68.666666666666671</v>
      </c>
      <c r="H57" s="54">
        <v>52</v>
      </c>
      <c r="I57" s="54">
        <v>46.5</v>
      </c>
      <c r="J57" s="54">
        <v>46.666666666666664</v>
      </c>
      <c r="K57" s="69">
        <v>63</v>
      </c>
      <c r="L57" s="57" t="s">
        <v>232</v>
      </c>
      <c r="M57" s="37">
        <f t="shared" si="0"/>
        <v>61.516666666666666</v>
      </c>
      <c r="N57" s="38">
        <f t="shared" si="1"/>
        <v>50.5</v>
      </c>
      <c r="O57" s="38">
        <f t="shared" si="2"/>
        <v>45.666666666666664</v>
      </c>
      <c r="P57" s="38">
        <f t="shared" si="3"/>
        <v>112.33333333333333</v>
      </c>
      <c r="Q57" s="47">
        <f t="shared" si="4"/>
        <v>21.525530348637737</v>
      </c>
      <c r="R57" s="233">
        <f t="shared" si="5"/>
        <v>10</v>
      </c>
    </row>
    <row r="58" spans="1:18" s="94" customFormat="1" x14ac:dyDescent="0.2">
      <c r="A58" s="57" t="s">
        <v>36</v>
      </c>
      <c r="B58" s="40">
        <v>22.333333333333332</v>
      </c>
      <c r="C58" s="54">
        <v>26.333333333333332</v>
      </c>
      <c r="D58" s="54">
        <v>28</v>
      </c>
      <c r="E58" s="54">
        <v>60.333333333333336</v>
      </c>
      <c r="F58" s="54">
        <v>41</v>
      </c>
      <c r="G58" s="54">
        <v>32.666666666666664</v>
      </c>
      <c r="H58" s="54">
        <v>24.666666666666668</v>
      </c>
      <c r="I58" s="54">
        <v>24</v>
      </c>
      <c r="J58" s="54">
        <v>29.666666666666668</v>
      </c>
      <c r="K58" s="69">
        <v>34.666666666666664</v>
      </c>
      <c r="L58" s="57" t="s">
        <v>233</v>
      </c>
      <c r="M58" s="37">
        <f t="shared" si="0"/>
        <v>32.366666666666667</v>
      </c>
      <c r="N58" s="38">
        <f t="shared" si="1"/>
        <v>28.833333333333336</v>
      </c>
      <c r="O58" s="38">
        <f t="shared" si="2"/>
        <v>22.333333333333332</v>
      </c>
      <c r="P58" s="38">
        <f t="shared" si="3"/>
        <v>60.333333333333336</v>
      </c>
      <c r="Q58" s="47">
        <f t="shared" si="4"/>
        <v>11.327285968289463</v>
      </c>
      <c r="R58" s="233">
        <f t="shared" si="5"/>
        <v>10</v>
      </c>
    </row>
    <row r="59" spans="1:18" s="94" customFormat="1" x14ac:dyDescent="0.2">
      <c r="A59" s="57" t="s">
        <v>37</v>
      </c>
      <c r="B59" s="40">
        <v>43.333333333333336</v>
      </c>
      <c r="C59" s="54">
        <v>41</v>
      </c>
      <c r="D59" s="54">
        <v>45</v>
      </c>
      <c r="E59" s="54">
        <v>99</v>
      </c>
      <c r="F59" s="54">
        <v>79</v>
      </c>
      <c r="G59" s="54">
        <v>68.333333333333329</v>
      </c>
      <c r="H59" s="54">
        <v>45</v>
      </c>
      <c r="I59" s="54">
        <v>42</v>
      </c>
      <c r="J59" s="54">
        <v>45</v>
      </c>
      <c r="K59" s="69">
        <v>58.333333333333336</v>
      </c>
      <c r="L59" s="57" t="s">
        <v>234</v>
      </c>
      <c r="M59" s="37">
        <f t="shared" si="0"/>
        <v>56.6</v>
      </c>
      <c r="N59" s="38">
        <f t="shared" si="1"/>
        <v>45</v>
      </c>
      <c r="O59" s="38">
        <f t="shared" si="2"/>
        <v>41</v>
      </c>
      <c r="P59" s="38">
        <f t="shared" si="3"/>
        <v>99</v>
      </c>
      <c r="Q59" s="47">
        <f t="shared" si="4"/>
        <v>19.653668020668988</v>
      </c>
      <c r="R59" s="233">
        <f t="shared" si="5"/>
        <v>10</v>
      </c>
    </row>
    <row r="60" spans="1:18" s="94" customFormat="1" x14ac:dyDescent="0.2">
      <c r="A60" s="57" t="s">
        <v>38</v>
      </c>
      <c r="B60" s="40">
        <v>50.333333333333336</v>
      </c>
      <c r="C60" s="54">
        <v>45.666666666666664</v>
      </c>
      <c r="D60" s="54">
        <v>52</v>
      </c>
      <c r="E60" s="54">
        <v>114</v>
      </c>
      <c r="F60" s="54">
        <v>88.333333333333329</v>
      </c>
      <c r="G60" s="54">
        <v>79.666666666666671</v>
      </c>
      <c r="H60" s="54">
        <v>52.666666666666664</v>
      </c>
      <c r="I60" s="54">
        <v>45.5</v>
      </c>
      <c r="J60" s="54">
        <v>50.666666666666664</v>
      </c>
      <c r="K60" s="69">
        <v>66.666666666666671</v>
      </c>
      <c r="L60" s="57" t="s">
        <v>235</v>
      </c>
      <c r="M60" s="37">
        <f t="shared" si="0"/>
        <v>64.55</v>
      </c>
      <c r="N60" s="38">
        <f t="shared" si="1"/>
        <v>52.333333333333329</v>
      </c>
      <c r="O60" s="38">
        <f t="shared" si="2"/>
        <v>45.5</v>
      </c>
      <c r="P60" s="38">
        <f t="shared" si="3"/>
        <v>114</v>
      </c>
      <c r="Q60" s="47">
        <f t="shared" si="4"/>
        <v>22.747412008543282</v>
      </c>
      <c r="R60" s="233">
        <f t="shared" si="5"/>
        <v>10</v>
      </c>
    </row>
    <row r="61" spans="1:18" s="94" customFormat="1" x14ac:dyDescent="0.2">
      <c r="A61" s="57" t="s">
        <v>344</v>
      </c>
      <c r="B61" s="40">
        <v>15</v>
      </c>
      <c r="C61" s="54">
        <v>10.333333333333334</v>
      </c>
      <c r="D61" s="54">
        <v>14.333333333333334</v>
      </c>
      <c r="E61" s="54">
        <v>14</v>
      </c>
      <c r="F61" s="54">
        <v>10.666666666666666</v>
      </c>
      <c r="G61" s="54">
        <v>16</v>
      </c>
      <c r="H61" s="54">
        <v>15</v>
      </c>
      <c r="I61" s="54">
        <v>7.5</v>
      </c>
      <c r="J61" s="54">
        <v>12.333333333333334</v>
      </c>
      <c r="K61" s="69">
        <v>13</v>
      </c>
      <c r="L61" s="57" t="s">
        <v>236</v>
      </c>
      <c r="M61" s="37">
        <f t="shared" si="0"/>
        <v>12.816666666666668</v>
      </c>
      <c r="N61" s="38">
        <f t="shared" si="1"/>
        <v>13.5</v>
      </c>
      <c r="O61" s="38">
        <f t="shared" si="2"/>
        <v>7.5</v>
      </c>
      <c r="P61" s="38">
        <f t="shared" si="3"/>
        <v>16</v>
      </c>
      <c r="Q61" s="47">
        <f t="shared" si="4"/>
        <v>2.6392689784750405</v>
      </c>
      <c r="R61" s="233">
        <f t="shared" si="5"/>
        <v>10</v>
      </c>
    </row>
    <row r="62" spans="1:18" s="94" customFormat="1" x14ac:dyDescent="0.2">
      <c r="A62" s="57" t="s">
        <v>345</v>
      </c>
      <c r="B62" s="40">
        <v>18.333333333333332</v>
      </c>
      <c r="C62" s="54">
        <v>7.333333333333333</v>
      </c>
      <c r="D62" s="54">
        <v>14</v>
      </c>
      <c r="E62" s="54">
        <v>5</v>
      </c>
      <c r="F62" s="54">
        <v>16</v>
      </c>
      <c r="G62" s="54">
        <v>19.333333333333332</v>
      </c>
      <c r="H62" s="54">
        <v>9</v>
      </c>
      <c r="I62" s="54">
        <v>8</v>
      </c>
      <c r="J62" s="54">
        <v>9.3333333333333339</v>
      </c>
      <c r="K62" s="69">
        <v>6.333333333333333</v>
      </c>
      <c r="L62" s="57" t="s">
        <v>237</v>
      </c>
      <c r="M62" s="37">
        <f t="shared" si="0"/>
        <v>11.266666666666666</v>
      </c>
      <c r="N62" s="38">
        <f t="shared" si="1"/>
        <v>9.1666666666666679</v>
      </c>
      <c r="O62" s="38">
        <f t="shared" si="2"/>
        <v>5</v>
      </c>
      <c r="P62" s="38">
        <f t="shared" si="3"/>
        <v>19.333333333333332</v>
      </c>
      <c r="Q62" s="47">
        <f t="shared" si="4"/>
        <v>5.2016141844101433</v>
      </c>
      <c r="R62" s="233">
        <f t="shared" si="5"/>
        <v>10</v>
      </c>
    </row>
    <row r="63" spans="1:18" s="94" customFormat="1" x14ac:dyDescent="0.2">
      <c r="A63" s="57" t="s">
        <v>39</v>
      </c>
      <c r="B63" s="40">
        <v>7</v>
      </c>
      <c r="C63" s="54">
        <v>10</v>
      </c>
      <c r="D63" s="54">
        <v>9</v>
      </c>
      <c r="E63" s="54">
        <v>8</v>
      </c>
      <c r="F63" s="54">
        <v>7</v>
      </c>
      <c r="G63" s="54">
        <v>11</v>
      </c>
      <c r="H63" s="54">
        <v>12</v>
      </c>
      <c r="I63" s="54">
        <v>13</v>
      </c>
      <c r="J63" s="54">
        <v>10</v>
      </c>
      <c r="K63" s="69">
        <v>7</v>
      </c>
      <c r="L63" s="57" t="s">
        <v>238</v>
      </c>
      <c r="M63" s="37">
        <f t="shared" si="0"/>
        <v>9.4</v>
      </c>
      <c r="N63" s="38">
        <f t="shared" si="1"/>
        <v>9.5</v>
      </c>
      <c r="O63" s="38">
        <f t="shared" si="2"/>
        <v>7</v>
      </c>
      <c r="P63" s="38">
        <f t="shared" si="3"/>
        <v>13</v>
      </c>
      <c r="Q63" s="47">
        <f t="shared" si="4"/>
        <v>2.1705094128132938</v>
      </c>
      <c r="R63" s="233">
        <f t="shared" si="5"/>
        <v>10</v>
      </c>
    </row>
    <row r="64" spans="1:18" s="94" customFormat="1" x14ac:dyDescent="0.2">
      <c r="A64" s="57" t="s">
        <v>40</v>
      </c>
      <c r="B64" s="153">
        <f>((B53-B63)/B68)*79.98</f>
        <v>978.6855753646679</v>
      </c>
      <c r="C64" s="194">
        <f t="shared" ref="C64:K64" si="15">((C53-C63)/C68)*79.98</f>
        <v>1036.7777777777778</v>
      </c>
      <c r="D64" s="194">
        <f t="shared" si="15"/>
        <v>733.01425661914459</v>
      </c>
      <c r="E64" s="194">
        <f t="shared" si="15"/>
        <v>382.5130434782609</v>
      </c>
      <c r="F64" s="194">
        <f t="shared" si="15"/>
        <v>508.83333333333337</v>
      </c>
      <c r="G64" s="194">
        <f t="shared" si="15"/>
        <v>605.56926528323038</v>
      </c>
      <c r="H64" s="194">
        <f t="shared" si="15"/>
        <v>751.16351351351364</v>
      </c>
      <c r="I64" s="194">
        <f t="shared" si="15"/>
        <v>754.52830188679252</v>
      </c>
      <c r="J64" s="194">
        <f t="shared" si="15"/>
        <v>1098.0556586270873</v>
      </c>
      <c r="K64" s="187">
        <f t="shared" si="15"/>
        <v>695.06428571428569</v>
      </c>
      <c r="L64" s="252" t="s">
        <v>239</v>
      </c>
      <c r="M64" s="223">
        <f t="shared" si="0"/>
        <v>754.42050115980942</v>
      </c>
      <c r="N64" s="224">
        <f t="shared" si="1"/>
        <v>742.08888506632911</v>
      </c>
      <c r="O64" s="224">
        <f t="shared" si="2"/>
        <v>382.5130434782609</v>
      </c>
      <c r="P64" s="224">
        <f t="shared" si="3"/>
        <v>1098.0556586270873</v>
      </c>
      <c r="Q64" s="225">
        <f t="shared" si="4"/>
        <v>229.22150575948973</v>
      </c>
      <c r="R64" s="236">
        <f t="shared" si="5"/>
        <v>10</v>
      </c>
    </row>
    <row r="65" spans="1:18" s="94" customFormat="1" x14ac:dyDescent="0.2">
      <c r="A65" s="57" t="s">
        <v>41</v>
      </c>
      <c r="B65" s="153">
        <f>(B64*B7)</f>
        <v>1964.5573363767003</v>
      </c>
      <c r="C65" s="194">
        <f t="shared" ref="C65:K65" si="16">(C64*C7)</f>
        <v>1915.588714788081</v>
      </c>
      <c r="D65" s="194">
        <f t="shared" si="16"/>
        <v>1274.1964647841717</v>
      </c>
      <c r="E65" s="194">
        <f t="shared" si="16"/>
        <v>698.67309169238024</v>
      </c>
      <c r="F65" s="194">
        <f t="shared" si="16"/>
        <v>1015.8455635009519</v>
      </c>
      <c r="G65" s="194">
        <f t="shared" si="16"/>
        <v>1263.7519212055799</v>
      </c>
      <c r="H65" s="194">
        <f t="shared" si="16"/>
        <v>1565.6955567502409</v>
      </c>
      <c r="I65" s="194">
        <f t="shared" si="16"/>
        <v>1453.7756715448115</v>
      </c>
      <c r="J65" s="194">
        <f t="shared" si="16"/>
        <v>1748.7200650493385</v>
      </c>
      <c r="K65" s="187">
        <f t="shared" si="16"/>
        <v>1265.469154261893</v>
      </c>
      <c r="L65" s="252" t="s">
        <v>240</v>
      </c>
      <c r="M65" s="223">
        <f t="shared" si="0"/>
        <v>1416.627353995415</v>
      </c>
      <c r="N65" s="224">
        <f t="shared" si="1"/>
        <v>1363.9860681644916</v>
      </c>
      <c r="O65" s="224">
        <f t="shared" si="2"/>
        <v>698.67309169238024</v>
      </c>
      <c r="P65" s="224">
        <f t="shared" si="3"/>
        <v>1964.5573363767003</v>
      </c>
      <c r="Q65" s="225">
        <f t="shared" si="4"/>
        <v>398.0043584784778</v>
      </c>
      <c r="R65" s="236">
        <f t="shared" si="5"/>
        <v>10</v>
      </c>
    </row>
    <row r="66" spans="1:18" s="94" customFormat="1" x14ac:dyDescent="0.2">
      <c r="A66" s="57" t="s">
        <v>42</v>
      </c>
      <c r="B66" s="40">
        <v>340</v>
      </c>
      <c r="C66" s="54">
        <v>716.66666666666663</v>
      </c>
      <c r="D66" s="54">
        <v>1090</v>
      </c>
      <c r="E66" s="54">
        <v>1143.3333333333333</v>
      </c>
      <c r="F66" s="54">
        <v>586.66666666666663</v>
      </c>
      <c r="G66" s="54">
        <v>576.66666666666663</v>
      </c>
      <c r="H66" s="54">
        <v>920</v>
      </c>
      <c r="I66" s="54">
        <v>770</v>
      </c>
      <c r="J66" s="54">
        <v>453.33333333333331</v>
      </c>
      <c r="K66" s="69">
        <v>556.66666666666663</v>
      </c>
      <c r="L66" s="57" t="s">
        <v>241</v>
      </c>
      <c r="M66" s="37">
        <f t="shared" si="0"/>
        <v>715.33333333333326</v>
      </c>
      <c r="N66" s="38">
        <f t="shared" si="1"/>
        <v>651.66666666666663</v>
      </c>
      <c r="O66" s="38">
        <f t="shared" si="2"/>
        <v>340</v>
      </c>
      <c r="P66" s="38">
        <f t="shared" si="3"/>
        <v>1143.3333333333333</v>
      </c>
      <c r="Q66" s="47">
        <f t="shared" si="4"/>
        <v>266.440644954839</v>
      </c>
      <c r="R66" s="233">
        <f t="shared" si="5"/>
        <v>10</v>
      </c>
    </row>
    <row r="67" spans="1:18" s="94" customFormat="1" x14ac:dyDescent="0.2">
      <c r="A67" s="57" t="s">
        <v>43</v>
      </c>
      <c r="B67" s="40">
        <v>36.066666666666663</v>
      </c>
      <c r="C67" s="54">
        <v>36.200000000000003</v>
      </c>
      <c r="D67" s="54">
        <v>35.666666666666664</v>
      </c>
      <c r="E67" s="54">
        <v>35.4</v>
      </c>
      <c r="F67" s="54">
        <v>36.200000000000003</v>
      </c>
      <c r="G67" s="54">
        <v>36.200000000000003</v>
      </c>
      <c r="H67" s="54">
        <v>36.1</v>
      </c>
      <c r="I67" s="54">
        <v>35.85</v>
      </c>
      <c r="J67" s="54">
        <v>35.266666666666666</v>
      </c>
      <c r="K67" s="69">
        <v>36.266666666666666</v>
      </c>
      <c r="L67" s="57" t="s">
        <v>242</v>
      </c>
      <c r="M67" s="37">
        <f t="shared" si="0"/>
        <v>35.921666666666667</v>
      </c>
      <c r="N67" s="38">
        <f t="shared" si="1"/>
        <v>36.083333333333329</v>
      </c>
      <c r="O67" s="38">
        <f t="shared" si="2"/>
        <v>35.266666666666666</v>
      </c>
      <c r="P67" s="38">
        <f t="shared" si="3"/>
        <v>36.266666666666666</v>
      </c>
      <c r="Q67" s="47">
        <f t="shared" si="4"/>
        <v>0.36141440254972013</v>
      </c>
      <c r="R67" s="233">
        <f t="shared" si="5"/>
        <v>10</v>
      </c>
    </row>
    <row r="68" spans="1:18" s="94" customFormat="1" x14ac:dyDescent="0.2">
      <c r="A68" s="57" t="s">
        <v>403</v>
      </c>
      <c r="B68" s="40">
        <v>4.1133333333333333</v>
      </c>
      <c r="C68" s="54">
        <v>3.78</v>
      </c>
      <c r="D68" s="54">
        <v>4.91</v>
      </c>
      <c r="E68" s="54">
        <v>10.733333333333334</v>
      </c>
      <c r="F68" s="54">
        <v>7.44</v>
      </c>
      <c r="G68" s="54">
        <v>5.9433333333333342</v>
      </c>
      <c r="H68" s="54">
        <v>4.9333333333333327</v>
      </c>
      <c r="I68" s="54">
        <v>3.71</v>
      </c>
      <c r="J68" s="54">
        <v>3.5933333333333333</v>
      </c>
      <c r="K68" s="69">
        <v>5.6</v>
      </c>
      <c r="L68" s="57" t="s">
        <v>243</v>
      </c>
      <c r="M68" s="37">
        <f t="shared" si="0"/>
        <v>5.4756666666666671</v>
      </c>
      <c r="N68" s="38">
        <f t="shared" si="1"/>
        <v>4.9216666666666669</v>
      </c>
      <c r="O68" s="38">
        <f t="shared" si="2"/>
        <v>3.5933333333333333</v>
      </c>
      <c r="P68" s="38">
        <f t="shared" si="3"/>
        <v>10.733333333333334</v>
      </c>
      <c r="Q68" s="47">
        <f t="shared" si="4"/>
        <v>2.2045895169558447</v>
      </c>
      <c r="R68" s="233">
        <f t="shared" si="5"/>
        <v>10</v>
      </c>
    </row>
    <row r="69" spans="1:18" s="94" customFormat="1" x14ac:dyDescent="0.2">
      <c r="A69" s="57" t="s">
        <v>168</v>
      </c>
      <c r="B69" s="40">
        <v>1226.3333333333333</v>
      </c>
      <c r="C69" s="54">
        <v>1130.6666666666667</v>
      </c>
      <c r="D69" s="54">
        <v>833.33333333333337</v>
      </c>
      <c r="E69" s="54">
        <v>1454</v>
      </c>
      <c r="F69" s="54">
        <v>1382</v>
      </c>
      <c r="G69" s="54">
        <v>1234.3333333333333</v>
      </c>
      <c r="H69" s="54">
        <v>1505.3333333333333</v>
      </c>
      <c r="I69" s="54">
        <v>1199</v>
      </c>
      <c r="J69" s="54">
        <v>905.66666666666663</v>
      </c>
      <c r="K69" s="69">
        <v>1460.6666666666667</v>
      </c>
      <c r="L69" s="57" t="s">
        <v>244</v>
      </c>
      <c r="M69" s="37">
        <f t="shared" si="0"/>
        <v>1233.1333333333332</v>
      </c>
      <c r="N69" s="38">
        <f t="shared" si="1"/>
        <v>1230.3333333333333</v>
      </c>
      <c r="O69" s="38">
        <f t="shared" si="2"/>
        <v>833.33333333333337</v>
      </c>
      <c r="P69" s="38">
        <f t="shared" si="3"/>
        <v>1505.3333333333333</v>
      </c>
      <c r="Q69" s="47">
        <f t="shared" si="4"/>
        <v>229.87780973249139</v>
      </c>
      <c r="R69" s="233">
        <f t="shared" si="5"/>
        <v>10</v>
      </c>
    </row>
    <row r="70" spans="1:18" s="94" customFormat="1" x14ac:dyDescent="0.2">
      <c r="A70" s="57" t="s">
        <v>169</v>
      </c>
      <c r="B70" s="40">
        <v>1532.3333333333333</v>
      </c>
      <c r="C70" s="54">
        <v>1413</v>
      </c>
      <c r="D70" s="54">
        <v>1041.3333333333333</v>
      </c>
      <c r="E70" s="54">
        <v>1817</v>
      </c>
      <c r="F70" s="54">
        <v>1727</v>
      </c>
      <c r="G70" s="54">
        <v>1542.3333333333333</v>
      </c>
      <c r="H70" s="54">
        <v>1881</v>
      </c>
      <c r="I70" s="54">
        <v>1498.5</v>
      </c>
      <c r="J70" s="54">
        <v>1131.6666666666667</v>
      </c>
      <c r="K70" s="69">
        <v>1825.3333333333333</v>
      </c>
      <c r="L70" s="57" t="s">
        <v>245</v>
      </c>
      <c r="M70" s="37">
        <f t="shared" si="0"/>
        <v>1540.95</v>
      </c>
      <c r="N70" s="38">
        <f t="shared" si="1"/>
        <v>1537.3333333333333</v>
      </c>
      <c r="O70" s="38">
        <f t="shared" si="2"/>
        <v>1041.3333333333333</v>
      </c>
      <c r="P70" s="38">
        <f t="shared" si="3"/>
        <v>1881</v>
      </c>
      <c r="Q70" s="47">
        <f t="shared" si="4"/>
        <v>287.26780263736282</v>
      </c>
      <c r="R70" s="233">
        <f t="shared" si="5"/>
        <v>10</v>
      </c>
    </row>
    <row r="71" spans="1:18" s="94" customFormat="1" x14ac:dyDescent="0.2">
      <c r="A71" s="57" t="s">
        <v>170</v>
      </c>
      <c r="B71" s="40">
        <v>403.33333333333331</v>
      </c>
      <c r="C71" s="54">
        <v>752</v>
      </c>
      <c r="D71" s="54">
        <v>440</v>
      </c>
      <c r="E71" s="54">
        <v>657</v>
      </c>
      <c r="F71" s="54">
        <v>518.66666666666663</v>
      </c>
      <c r="G71" s="54">
        <v>738</v>
      </c>
      <c r="H71" s="54">
        <v>697.33333333333337</v>
      </c>
      <c r="I71" s="54">
        <v>535.5</v>
      </c>
      <c r="J71" s="54">
        <v>406</v>
      </c>
      <c r="K71" s="69">
        <v>506.33333333333331</v>
      </c>
      <c r="L71" s="57" t="s">
        <v>246</v>
      </c>
      <c r="M71" s="37">
        <f t="shared" si="0"/>
        <v>565.41666666666663</v>
      </c>
      <c r="N71" s="38">
        <f t="shared" si="1"/>
        <v>527.08333333333326</v>
      </c>
      <c r="O71" s="38">
        <f t="shared" si="2"/>
        <v>403.33333333333331</v>
      </c>
      <c r="P71" s="38">
        <f t="shared" si="3"/>
        <v>752</v>
      </c>
      <c r="Q71" s="47">
        <f t="shared" si="4"/>
        <v>135.14325389775922</v>
      </c>
      <c r="R71" s="233">
        <f t="shared" si="5"/>
        <v>10</v>
      </c>
    </row>
    <row r="72" spans="1:18" s="94" customFormat="1" x14ac:dyDescent="0.2">
      <c r="A72" s="57" t="s">
        <v>171</v>
      </c>
      <c r="B72" s="40">
        <v>2.0499999999999998</v>
      </c>
      <c r="C72" s="54">
        <v>2.043333333333333</v>
      </c>
      <c r="D72" s="54">
        <v>2.8233333333333337</v>
      </c>
      <c r="E72" s="54">
        <v>5.79</v>
      </c>
      <c r="F72" s="54">
        <v>3.7233333333333332</v>
      </c>
      <c r="G72" s="54">
        <v>2.8266666666666667</v>
      </c>
      <c r="H72" s="54">
        <v>2.3633333333333333</v>
      </c>
      <c r="I72" s="54">
        <v>1.925</v>
      </c>
      <c r="J72" s="54">
        <v>2.2566666666666664</v>
      </c>
      <c r="K72" s="69">
        <v>3.0766666666666667</v>
      </c>
      <c r="L72" s="57" t="s">
        <v>247</v>
      </c>
      <c r="M72" s="37">
        <f t="shared" ref="M72:M110" si="17">AVERAGE(B72:K72)</f>
        <v>2.8878333333333339</v>
      </c>
      <c r="N72" s="38">
        <f t="shared" ref="N72:N110" si="18">MEDIAN(B72:K72)</f>
        <v>2.5933333333333337</v>
      </c>
      <c r="O72" s="38">
        <f t="shared" ref="O72:O110" si="19">MIN(B72:K72)</f>
        <v>1.925</v>
      </c>
      <c r="P72" s="38">
        <f t="shared" ref="P72:P110" si="20">MAX(B72:K72)</f>
        <v>5.79</v>
      </c>
      <c r="Q72" s="47">
        <f t="shared" ref="Q72:Q110" si="21">STDEV(B72:K72)</f>
        <v>1.1633216729756271</v>
      </c>
      <c r="R72" s="233">
        <f t="shared" ref="R72:R110" si="22">COUNT(B72:K72)</f>
        <v>10</v>
      </c>
    </row>
    <row r="73" spans="1:18" s="94" customFormat="1" x14ac:dyDescent="0.2">
      <c r="A73" s="57" t="s">
        <v>172</v>
      </c>
      <c r="B73" s="40">
        <v>3.3</v>
      </c>
      <c r="C73" s="54">
        <v>3.3</v>
      </c>
      <c r="D73" s="54">
        <v>5.833333333333333</v>
      </c>
      <c r="E73" s="54">
        <v>7.3666666666666671</v>
      </c>
      <c r="F73" s="54">
        <v>5.4666666666666659</v>
      </c>
      <c r="G73" s="54">
        <v>4.7666666666666666</v>
      </c>
      <c r="H73" s="54">
        <v>3.2</v>
      </c>
      <c r="I73" s="54">
        <v>3.05</v>
      </c>
      <c r="J73" s="54">
        <v>3.9333333333333336</v>
      </c>
      <c r="K73" s="69">
        <v>3.7666666666666671</v>
      </c>
      <c r="L73" s="57" t="s">
        <v>248</v>
      </c>
      <c r="M73" s="37">
        <f t="shared" si="17"/>
        <v>4.3983333333333334</v>
      </c>
      <c r="N73" s="38">
        <f t="shared" si="18"/>
        <v>3.8500000000000005</v>
      </c>
      <c r="O73" s="38">
        <f t="shared" si="19"/>
        <v>3.05</v>
      </c>
      <c r="P73" s="38">
        <f t="shared" si="20"/>
        <v>7.3666666666666671</v>
      </c>
      <c r="Q73" s="47">
        <f t="shared" si="21"/>
        <v>1.4309724311688981</v>
      </c>
      <c r="R73" s="233">
        <f t="shared" si="22"/>
        <v>10</v>
      </c>
    </row>
    <row r="74" spans="1:18" s="94" customFormat="1" x14ac:dyDescent="0.2">
      <c r="A74" s="57" t="s">
        <v>173</v>
      </c>
      <c r="B74" s="40">
        <v>14.666666666666666</v>
      </c>
      <c r="C74" s="54">
        <v>17.333333333333332</v>
      </c>
      <c r="D74" s="54">
        <v>23.333333333333332</v>
      </c>
      <c r="E74" s="54">
        <v>30.333333333333332</v>
      </c>
      <c r="F74" s="54">
        <v>24</v>
      </c>
      <c r="G74" s="54">
        <v>21.666666666666668</v>
      </c>
      <c r="H74" s="54">
        <v>13.333333333333334</v>
      </c>
      <c r="I74" s="54">
        <v>15</v>
      </c>
      <c r="J74" s="54">
        <v>20</v>
      </c>
      <c r="K74" s="69">
        <v>17.5</v>
      </c>
      <c r="L74" s="57" t="s">
        <v>249</v>
      </c>
      <c r="M74" s="37">
        <f t="shared" si="17"/>
        <v>19.716666666666665</v>
      </c>
      <c r="N74" s="38">
        <f t="shared" si="18"/>
        <v>18.75</v>
      </c>
      <c r="O74" s="38">
        <f t="shared" si="19"/>
        <v>13.333333333333334</v>
      </c>
      <c r="P74" s="38">
        <f t="shared" si="20"/>
        <v>30.333333333333332</v>
      </c>
      <c r="Q74" s="47">
        <f t="shared" si="21"/>
        <v>5.2399521720557827</v>
      </c>
      <c r="R74" s="233">
        <f t="shared" si="22"/>
        <v>10</v>
      </c>
    </row>
    <row r="75" spans="1:18" s="94" customFormat="1" x14ac:dyDescent="0.2">
      <c r="A75" s="57" t="s">
        <v>174</v>
      </c>
      <c r="B75" s="40">
        <v>610.66666666666663</v>
      </c>
      <c r="C75" s="54">
        <v>611.66666666666663</v>
      </c>
      <c r="D75" s="54">
        <v>479.33333333333331</v>
      </c>
      <c r="E75" s="54">
        <v>782</v>
      </c>
      <c r="F75" s="54">
        <v>691.66666666666663</v>
      </c>
      <c r="G75" s="54">
        <v>586.66666666666663</v>
      </c>
      <c r="H75" s="54">
        <v>721.66666666666663</v>
      </c>
      <c r="I75" s="54">
        <v>622</v>
      </c>
      <c r="J75" s="54">
        <v>568</v>
      </c>
      <c r="K75" s="69">
        <v>802</v>
      </c>
      <c r="L75" s="57" t="s">
        <v>250</v>
      </c>
      <c r="M75" s="37">
        <f t="shared" si="17"/>
        <v>647.56666666666661</v>
      </c>
      <c r="N75" s="38">
        <f t="shared" si="18"/>
        <v>616.83333333333326</v>
      </c>
      <c r="O75" s="38">
        <f t="shared" si="19"/>
        <v>479.33333333333331</v>
      </c>
      <c r="P75" s="38">
        <f t="shared" si="20"/>
        <v>802</v>
      </c>
      <c r="Q75" s="47">
        <f t="shared" si="21"/>
        <v>100.55611417892791</v>
      </c>
      <c r="R75" s="233">
        <f t="shared" si="22"/>
        <v>10</v>
      </c>
    </row>
    <row r="76" spans="1:18" s="94" customFormat="1" x14ac:dyDescent="0.2">
      <c r="A76" s="57" t="s">
        <v>175</v>
      </c>
      <c r="B76" s="40">
        <v>763.33333333333337</v>
      </c>
      <c r="C76" s="54">
        <v>764.33333333333337</v>
      </c>
      <c r="D76" s="54">
        <v>599</v>
      </c>
      <c r="E76" s="54">
        <v>977.66666666666663</v>
      </c>
      <c r="F76" s="54">
        <v>864.33333333333337</v>
      </c>
      <c r="G76" s="54">
        <v>733</v>
      </c>
      <c r="H76" s="54">
        <v>901.66666666666663</v>
      </c>
      <c r="I76" s="54">
        <v>777</v>
      </c>
      <c r="J76" s="54">
        <v>710.33333333333337</v>
      </c>
      <c r="K76" s="69">
        <v>1001.6666666666666</v>
      </c>
      <c r="L76" s="57" t="s">
        <v>251</v>
      </c>
      <c r="M76" s="37">
        <f t="shared" si="17"/>
        <v>809.23333333333335</v>
      </c>
      <c r="N76" s="38">
        <f t="shared" si="18"/>
        <v>770.66666666666674</v>
      </c>
      <c r="O76" s="38">
        <f t="shared" si="19"/>
        <v>599</v>
      </c>
      <c r="P76" s="38">
        <f t="shared" si="20"/>
        <v>1001.6666666666666</v>
      </c>
      <c r="Q76" s="47">
        <f t="shared" si="21"/>
        <v>125.57994355079936</v>
      </c>
      <c r="R76" s="233">
        <f t="shared" si="22"/>
        <v>10</v>
      </c>
    </row>
    <row r="77" spans="1:18" s="94" customFormat="1" x14ac:dyDescent="0.2">
      <c r="A77" s="57" t="s">
        <v>176</v>
      </c>
      <c r="B77" s="40">
        <v>4.333333333333333</v>
      </c>
      <c r="C77" s="54">
        <v>10</v>
      </c>
      <c r="D77" s="54">
        <v>6.333333333333333</v>
      </c>
      <c r="E77" s="54">
        <v>9</v>
      </c>
      <c r="F77" s="54">
        <v>6.333333333333333</v>
      </c>
      <c r="G77" s="54">
        <v>7</v>
      </c>
      <c r="H77" s="54">
        <v>7.333333333333333</v>
      </c>
      <c r="I77" s="54">
        <v>7</v>
      </c>
      <c r="J77" s="54">
        <v>7</v>
      </c>
      <c r="K77" s="69">
        <v>7</v>
      </c>
      <c r="L77" s="57" t="s">
        <v>252</v>
      </c>
      <c r="M77" s="37">
        <f t="shared" si="17"/>
        <v>7.1333333333333346</v>
      </c>
      <c r="N77" s="38">
        <f t="shared" si="18"/>
        <v>7</v>
      </c>
      <c r="O77" s="38">
        <f t="shared" si="19"/>
        <v>4.333333333333333</v>
      </c>
      <c r="P77" s="38">
        <f t="shared" si="20"/>
        <v>10</v>
      </c>
      <c r="Q77" s="47">
        <f t="shared" si="21"/>
        <v>1.5250986610465282</v>
      </c>
      <c r="R77" s="233">
        <f t="shared" si="22"/>
        <v>10</v>
      </c>
    </row>
    <row r="78" spans="1:18" s="94" customFormat="1" x14ac:dyDescent="0.2">
      <c r="A78" s="57" t="s">
        <v>177</v>
      </c>
      <c r="B78" s="40">
        <v>1.3</v>
      </c>
      <c r="C78" s="54">
        <v>2.8666666666666671</v>
      </c>
      <c r="D78" s="54">
        <v>2.1</v>
      </c>
      <c r="E78" s="54">
        <v>1.7666666666666666</v>
      </c>
      <c r="F78" s="54">
        <v>1.5</v>
      </c>
      <c r="G78" s="54">
        <v>2.3333333333333335</v>
      </c>
      <c r="H78" s="54">
        <v>1.8333333333333333</v>
      </c>
      <c r="I78" s="54">
        <v>1.75</v>
      </c>
      <c r="J78" s="54">
        <v>1.7333333333333334</v>
      </c>
      <c r="K78" s="69">
        <v>1.3333333333333333</v>
      </c>
      <c r="L78" s="57" t="s">
        <v>253</v>
      </c>
      <c r="M78" s="37">
        <f t="shared" si="17"/>
        <v>1.851666666666667</v>
      </c>
      <c r="N78" s="38">
        <f t="shared" si="18"/>
        <v>1.7583333333333333</v>
      </c>
      <c r="O78" s="38">
        <f t="shared" si="19"/>
        <v>1.3</v>
      </c>
      <c r="P78" s="38">
        <f t="shared" si="20"/>
        <v>2.8666666666666671</v>
      </c>
      <c r="Q78" s="47">
        <f t="shared" si="21"/>
        <v>0.47754839454845027</v>
      </c>
      <c r="R78" s="233">
        <f t="shared" si="22"/>
        <v>10</v>
      </c>
    </row>
    <row r="79" spans="1:18" s="94" customFormat="1" x14ac:dyDescent="0.2">
      <c r="A79" s="57" t="s">
        <v>178</v>
      </c>
      <c r="B79" s="40">
        <v>15</v>
      </c>
      <c r="C79" s="54">
        <v>15</v>
      </c>
      <c r="D79" s="54">
        <v>15</v>
      </c>
      <c r="E79" s="54">
        <v>15</v>
      </c>
      <c r="F79" s="54">
        <v>15</v>
      </c>
      <c r="G79" s="54">
        <v>15</v>
      </c>
      <c r="H79" s="54">
        <v>15</v>
      </c>
      <c r="I79" s="54">
        <v>15</v>
      </c>
      <c r="J79" s="54">
        <v>15</v>
      </c>
      <c r="K79" s="69">
        <v>15</v>
      </c>
      <c r="L79" s="57" t="s">
        <v>254</v>
      </c>
      <c r="M79" s="37">
        <f t="shared" si="17"/>
        <v>15</v>
      </c>
      <c r="N79" s="38">
        <f t="shared" si="18"/>
        <v>15</v>
      </c>
      <c r="O79" s="38">
        <f t="shared" si="19"/>
        <v>15</v>
      </c>
      <c r="P79" s="38">
        <f t="shared" si="20"/>
        <v>15</v>
      </c>
      <c r="Q79" s="47">
        <f t="shared" si="21"/>
        <v>0</v>
      </c>
      <c r="R79" s="233">
        <f t="shared" si="22"/>
        <v>10</v>
      </c>
    </row>
    <row r="80" spans="1:18" s="94" customFormat="1" x14ac:dyDescent="0.2">
      <c r="A80" s="57" t="s">
        <v>179</v>
      </c>
      <c r="B80" s="40">
        <v>10.333333333333334</v>
      </c>
      <c r="C80" s="54">
        <v>10</v>
      </c>
      <c r="D80" s="54">
        <v>7.666666666666667</v>
      </c>
      <c r="E80" s="54">
        <v>17</v>
      </c>
      <c r="F80" s="54">
        <v>14.333333333333334</v>
      </c>
      <c r="G80" s="54">
        <v>12.666666666666666</v>
      </c>
      <c r="H80" s="54">
        <v>4</v>
      </c>
      <c r="I80" s="54">
        <v>8</v>
      </c>
      <c r="J80" s="54">
        <v>8.3333333333333339</v>
      </c>
      <c r="K80" s="69">
        <v>4.666666666666667</v>
      </c>
      <c r="L80" s="57" t="s">
        <v>255</v>
      </c>
      <c r="M80" s="37">
        <f t="shared" si="17"/>
        <v>9.6999999999999993</v>
      </c>
      <c r="N80" s="38">
        <f t="shared" si="18"/>
        <v>9.1666666666666679</v>
      </c>
      <c r="O80" s="38">
        <f t="shared" si="19"/>
        <v>4</v>
      </c>
      <c r="P80" s="38">
        <f t="shared" si="20"/>
        <v>17</v>
      </c>
      <c r="Q80" s="47">
        <f t="shared" si="21"/>
        <v>4.0929026193951721</v>
      </c>
      <c r="R80" s="233">
        <f t="shared" si="22"/>
        <v>10</v>
      </c>
    </row>
    <row r="81" spans="1:18" s="94" customFormat="1" x14ac:dyDescent="0.2">
      <c r="A81" s="57" t="s">
        <v>180</v>
      </c>
      <c r="B81" s="40">
        <v>28</v>
      </c>
      <c r="C81" s="54">
        <v>35.333333333333336</v>
      </c>
      <c r="D81" s="54">
        <v>17.666666666666668</v>
      </c>
      <c r="E81" s="54">
        <v>13</v>
      </c>
      <c r="F81" s="54">
        <v>17.666666666666668</v>
      </c>
      <c r="G81" s="54">
        <v>22.666666666666668</v>
      </c>
      <c r="H81" s="54">
        <v>31.333333333333332</v>
      </c>
      <c r="I81" s="54">
        <v>32.5</v>
      </c>
      <c r="J81" s="54">
        <v>25.333333333333332</v>
      </c>
      <c r="K81" s="69">
        <v>25</v>
      </c>
      <c r="L81" s="57" t="s">
        <v>256</v>
      </c>
      <c r="M81" s="37">
        <f t="shared" si="17"/>
        <v>24.85</v>
      </c>
      <c r="N81" s="38">
        <f t="shared" si="18"/>
        <v>25.166666666666664</v>
      </c>
      <c r="O81" s="38">
        <f t="shared" si="19"/>
        <v>13</v>
      </c>
      <c r="P81" s="38">
        <f t="shared" si="20"/>
        <v>35.333333333333336</v>
      </c>
      <c r="Q81" s="47">
        <f t="shared" si="21"/>
        <v>7.2189950054622383</v>
      </c>
      <c r="R81" s="233">
        <f t="shared" si="22"/>
        <v>10</v>
      </c>
    </row>
    <row r="82" spans="1:18" s="116" customFormat="1" ht="13.5" thickBot="1" x14ac:dyDescent="0.25">
      <c r="A82" s="141" t="s">
        <v>181</v>
      </c>
      <c r="B82" s="26">
        <v>10</v>
      </c>
      <c r="C82" s="78">
        <v>17.333333333333332</v>
      </c>
      <c r="D82" s="78">
        <v>7.666666666666667</v>
      </c>
      <c r="E82" s="78">
        <v>5.333333333333333</v>
      </c>
      <c r="F82" s="78">
        <v>6.666666666666667</v>
      </c>
      <c r="G82" s="78">
        <v>10</v>
      </c>
      <c r="H82" s="78">
        <v>12.666666666666666</v>
      </c>
      <c r="I82" s="78">
        <v>13</v>
      </c>
      <c r="J82" s="78">
        <v>10</v>
      </c>
      <c r="K82" s="27">
        <v>9</v>
      </c>
      <c r="L82" s="141" t="s">
        <v>257</v>
      </c>
      <c r="M82" s="208">
        <f t="shared" si="17"/>
        <v>10.166666666666668</v>
      </c>
      <c r="N82" s="209">
        <f t="shared" si="18"/>
        <v>10</v>
      </c>
      <c r="O82" s="209">
        <f t="shared" si="19"/>
        <v>5.333333333333333</v>
      </c>
      <c r="P82" s="209">
        <f t="shared" si="20"/>
        <v>17.333333333333332</v>
      </c>
      <c r="Q82" s="9">
        <f t="shared" si="21"/>
        <v>3.4792151804113742</v>
      </c>
      <c r="R82" s="237">
        <f t="shared" si="22"/>
        <v>10</v>
      </c>
    </row>
    <row r="83" spans="1:18" s="118" customFormat="1" x14ac:dyDescent="0.2">
      <c r="A83" s="142" t="s">
        <v>182</v>
      </c>
      <c r="B83" s="151">
        <v>0.57154983999999998</v>
      </c>
      <c r="C83" s="195">
        <v>0.86188503900000002</v>
      </c>
      <c r="D83" s="195">
        <v>0.62820841400000005</v>
      </c>
      <c r="E83" s="195">
        <v>1.092327102</v>
      </c>
      <c r="F83" s="195">
        <v>0.462113738</v>
      </c>
      <c r="G83" s="195">
        <v>0.63859961499999995</v>
      </c>
      <c r="H83" s="195">
        <v>0.45628892298106666</v>
      </c>
      <c r="I83" s="195">
        <v>0.61403153519522191</v>
      </c>
      <c r="J83" s="195">
        <v>0.46438483143721232</v>
      </c>
      <c r="K83" s="143">
        <v>1.1682441018208434</v>
      </c>
      <c r="L83" s="176" t="s">
        <v>48</v>
      </c>
      <c r="M83" s="62">
        <f t="shared" si="17"/>
        <v>0.69576331394343449</v>
      </c>
      <c r="N83" s="63">
        <f t="shared" si="18"/>
        <v>0.62111997459761104</v>
      </c>
      <c r="O83" s="65">
        <f t="shared" si="19"/>
        <v>0.45628892298106666</v>
      </c>
      <c r="P83" s="65">
        <f t="shared" si="20"/>
        <v>1.1682441018208434</v>
      </c>
      <c r="Q83" s="63">
        <f t="shared" si="21"/>
        <v>0.25895385574111907</v>
      </c>
      <c r="R83" s="238">
        <f t="shared" si="22"/>
        <v>10</v>
      </c>
    </row>
    <row r="84" spans="1:18" s="94" customFormat="1" x14ac:dyDescent="0.2">
      <c r="A84" s="119" t="s">
        <v>183</v>
      </c>
      <c r="B84" s="146">
        <v>0.57905487300000003</v>
      </c>
      <c r="C84" s="148">
        <v>0.89777625400000005</v>
      </c>
      <c r="D84" s="148">
        <v>0.64969510500000005</v>
      </c>
      <c r="E84" s="148">
        <v>1.184809164</v>
      </c>
      <c r="F84" s="148">
        <v>0.45830256200000002</v>
      </c>
      <c r="G84" s="148">
        <v>0.62975335600000004</v>
      </c>
      <c r="H84" s="148">
        <v>0.46643513405069059</v>
      </c>
      <c r="I84" s="148">
        <v>0.63172320646338809</v>
      </c>
      <c r="J84" s="148">
        <v>0.46176346472539309</v>
      </c>
      <c r="K84" s="144">
        <v>1.1282750493089551</v>
      </c>
      <c r="L84" s="167" t="s">
        <v>49</v>
      </c>
      <c r="M84" s="46">
        <f t="shared" si="17"/>
        <v>0.70875881685484265</v>
      </c>
      <c r="N84" s="47">
        <f t="shared" si="18"/>
        <v>0.63073828123169406</v>
      </c>
      <c r="O84" s="39">
        <f t="shared" si="19"/>
        <v>0.45830256200000002</v>
      </c>
      <c r="P84" s="39">
        <f t="shared" si="20"/>
        <v>1.184809164</v>
      </c>
      <c r="Q84" s="47">
        <f t="shared" si="21"/>
        <v>0.2694210220071751</v>
      </c>
      <c r="R84" s="233">
        <f t="shared" si="22"/>
        <v>10</v>
      </c>
    </row>
    <row r="85" spans="1:18" s="94" customFormat="1" x14ac:dyDescent="0.2">
      <c r="A85" s="119" t="s">
        <v>184</v>
      </c>
      <c r="B85" s="146">
        <v>2.5</v>
      </c>
      <c r="C85" s="148">
        <v>3.6</v>
      </c>
      <c r="D85" s="148">
        <v>2.8</v>
      </c>
      <c r="E85" s="148">
        <v>2.6</v>
      </c>
      <c r="F85" s="148">
        <v>1.8</v>
      </c>
      <c r="G85" s="148">
        <v>2.1</v>
      </c>
      <c r="H85" s="148">
        <v>1.3</v>
      </c>
      <c r="I85" s="219"/>
      <c r="J85" s="148">
        <v>2.2999999999999998</v>
      </c>
      <c r="K85" s="144">
        <v>4.5</v>
      </c>
      <c r="L85" s="167" t="s">
        <v>271</v>
      </c>
      <c r="M85" s="46">
        <f t="shared" si="17"/>
        <v>2.6111111111111112</v>
      </c>
      <c r="N85" s="47">
        <f t="shared" si="18"/>
        <v>2.5</v>
      </c>
      <c r="O85" s="39">
        <f t="shared" si="19"/>
        <v>1.3</v>
      </c>
      <c r="P85" s="39">
        <f t="shared" si="20"/>
        <v>4.5</v>
      </c>
      <c r="Q85" s="47">
        <f t="shared" si="21"/>
        <v>0.95713693435741498</v>
      </c>
      <c r="R85" s="233">
        <f t="shared" si="22"/>
        <v>9</v>
      </c>
    </row>
    <row r="86" spans="1:18" s="94" customFormat="1" x14ac:dyDescent="0.2">
      <c r="A86" s="119" t="s">
        <v>185</v>
      </c>
      <c r="B86" s="146">
        <v>3.4135990679999999</v>
      </c>
      <c r="C86" s="148">
        <v>3.866537203</v>
      </c>
      <c r="D86" s="148">
        <v>2.384559409</v>
      </c>
      <c r="E86" s="148">
        <v>3.219433054</v>
      </c>
      <c r="F86" s="148">
        <v>3.1625575029999999</v>
      </c>
      <c r="G86" s="148">
        <v>3.680310816</v>
      </c>
      <c r="H86" s="148">
        <v>2.1154533004639928</v>
      </c>
      <c r="I86" s="148">
        <v>2.391184993277375</v>
      </c>
      <c r="J86" s="148">
        <v>3.0176609424035101</v>
      </c>
      <c r="K86" s="144">
        <v>5.9934571482210277</v>
      </c>
      <c r="L86" s="167" t="s">
        <v>272</v>
      </c>
      <c r="M86" s="46">
        <f t="shared" si="17"/>
        <v>3.3244753437365899</v>
      </c>
      <c r="N86" s="47">
        <f t="shared" si="18"/>
        <v>3.1909952785</v>
      </c>
      <c r="O86" s="39">
        <f t="shared" si="19"/>
        <v>2.1154533004639928</v>
      </c>
      <c r="P86" s="39">
        <f t="shared" si="20"/>
        <v>5.9934571482210277</v>
      </c>
      <c r="Q86" s="47">
        <f t="shared" si="21"/>
        <v>1.1004771865919003</v>
      </c>
      <c r="R86" s="233">
        <f t="shared" si="22"/>
        <v>10</v>
      </c>
    </row>
    <row r="87" spans="1:18" s="94" customFormat="1" x14ac:dyDescent="0.2">
      <c r="A87" s="119" t="s">
        <v>186</v>
      </c>
      <c r="B87" s="146">
        <v>2</v>
      </c>
      <c r="C87" s="148">
        <v>3</v>
      </c>
      <c r="D87" s="148">
        <v>2</v>
      </c>
      <c r="E87" s="148">
        <v>2</v>
      </c>
      <c r="F87" s="148">
        <v>3</v>
      </c>
      <c r="G87" s="148">
        <v>2</v>
      </c>
      <c r="H87" s="148">
        <v>3</v>
      </c>
      <c r="I87" s="148">
        <v>2</v>
      </c>
      <c r="J87" s="148">
        <v>2</v>
      </c>
      <c r="K87" s="144">
        <v>2</v>
      </c>
      <c r="L87" s="167" t="s">
        <v>273</v>
      </c>
      <c r="M87" s="46">
        <f t="shared" si="17"/>
        <v>2.2999999999999998</v>
      </c>
      <c r="N87" s="47">
        <f t="shared" si="18"/>
        <v>2</v>
      </c>
      <c r="O87" s="39">
        <f t="shared" si="19"/>
        <v>2</v>
      </c>
      <c r="P87" s="39">
        <f t="shared" si="20"/>
        <v>3</v>
      </c>
      <c r="Q87" s="47">
        <f t="shared" si="21"/>
        <v>0.48304589153964811</v>
      </c>
      <c r="R87" s="233">
        <f t="shared" si="22"/>
        <v>10</v>
      </c>
    </row>
    <row r="88" spans="1:18" s="94" customFormat="1" x14ac:dyDescent="0.2">
      <c r="A88" s="119" t="s">
        <v>187</v>
      </c>
      <c r="B88" s="146">
        <v>34.31064567</v>
      </c>
      <c r="C88" s="148">
        <v>23.76255682</v>
      </c>
      <c r="D88" s="148">
        <v>18.979455649999998</v>
      </c>
      <c r="E88" s="148">
        <v>49.764295529999998</v>
      </c>
      <c r="F88" s="148">
        <v>46.126643229999999</v>
      </c>
      <c r="G88" s="148">
        <v>22.020572850000001</v>
      </c>
      <c r="H88" s="148">
        <v>42.33780604133549</v>
      </c>
      <c r="I88" s="148">
        <v>19.860950570342222</v>
      </c>
      <c r="J88" s="148">
        <v>13.357485604606538</v>
      </c>
      <c r="K88" s="144">
        <v>10.7039754816112</v>
      </c>
      <c r="L88" s="167" t="s">
        <v>274</v>
      </c>
      <c r="M88" s="229">
        <f t="shared" si="17"/>
        <v>28.122438744789548</v>
      </c>
      <c r="N88" s="230">
        <f t="shared" si="18"/>
        <v>22.891564835</v>
      </c>
      <c r="O88" s="230">
        <f t="shared" si="19"/>
        <v>10.7039754816112</v>
      </c>
      <c r="P88" s="230">
        <f t="shared" si="20"/>
        <v>49.764295529999998</v>
      </c>
      <c r="Q88" s="230">
        <f t="shared" si="21"/>
        <v>13.993594903020201</v>
      </c>
      <c r="R88" s="233">
        <f t="shared" si="22"/>
        <v>10</v>
      </c>
    </row>
    <row r="89" spans="1:18" x14ac:dyDescent="0.2">
      <c r="A89" s="119" t="s">
        <v>188</v>
      </c>
      <c r="B89" s="146">
        <v>-96.188461680100005</v>
      </c>
      <c r="C89" s="148">
        <v>-104.061892044</v>
      </c>
      <c r="D89" s="148">
        <v>-44.853904953399997</v>
      </c>
      <c r="E89" s="148">
        <v>-182.930271261</v>
      </c>
      <c r="F89" s="148">
        <v>-94.556183619500004</v>
      </c>
      <c r="G89" s="148">
        <v>-42.437087923299998</v>
      </c>
      <c r="H89" s="148">
        <v>-52.813316253000004</v>
      </c>
      <c r="I89" s="148">
        <v>-30.334889180400001</v>
      </c>
      <c r="J89" s="148">
        <v>-17.218089515399999</v>
      </c>
      <c r="K89" s="144">
        <v>-99.579363838500001</v>
      </c>
      <c r="L89" s="167" t="s">
        <v>275</v>
      </c>
      <c r="M89" s="229">
        <f t="shared" si="17"/>
        <v>-76.497346026860015</v>
      </c>
      <c r="N89" s="230">
        <f t="shared" si="18"/>
        <v>-73.68474993625</v>
      </c>
      <c r="O89" s="230">
        <f t="shared" si="19"/>
        <v>-182.930271261</v>
      </c>
      <c r="P89" s="230">
        <f t="shared" si="20"/>
        <v>-17.218089515399999</v>
      </c>
      <c r="Q89" s="230">
        <f t="shared" si="21"/>
        <v>49.105054564658779</v>
      </c>
      <c r="R89" s="233">
        <f t="shared" si="22"/>
        <v>10</v>
      </c>
    </row>
    <row r="90" spans="1:18" x14ac:dyDescent="0.2">
      <c r="A90" s="119" t="s">
        <v>189</v>
      </c>
      <c r="B90" s="146">
        <v>2.6955126744000002</v>
      </c>
      <c r="C90" s="148">
        <v>2.5028741423</v>
      </c>
      <c r="D90" s="148">
        <v>1.2482917289</v>
      </c>
      <c r="E90" s="148">
        <v>4.4057291774999996</v>
      </c>
      <c r="F90" s="148">
        <v>3.0559346915000001</v>
      </c>
      <c r="G90" s="148">
        <v>1.3000196311000001</v>
      </c>
      <c r="H90" s="148">
        <v>1.6797214982999999</v>
      </c>
      <c r="I90" s="148">
        <v>1.1204259725000001</v>
      </c>
      <c r="J90" s="148">
        <v>0.55727291079999997</v>
      </c>
      <c r="K90" s="144">
        <v>2.3759065221000002</v>
      </c>
      <c r="L90" s="167" t="s">
        <v>276</v>
      </c>
      <c r="M90" s="229">
        <f t="shared" si="17"/>
        <v>2.0941688949400001</v>
      </c>
      <c r="N90" s="230">
        <f t="shared" si="18"/>
        <v>2.0278140102000002</v>
      </c>
      <c r="O90" s="230">
        <f t="shared" si="19"/>
        <v>0.55727291079999997</v>
      </c>
      <c r="P90" s="230">
        <f t="shared" si="20"/>
        <v>4.4057291774999996</v>
      </c>
      <c r="Q90" s="230">
        <f t="shared" si="21"/>
        <v>1.140395020310893</v>
      </c>
      <c r="R90" s="233">
        <f t="shared" si="22"/>
        <v>10</v>
      </c>
    </row>
    <row r="91" spans="1:18" s="305" customFormat="1" x14ac:dyDescent="0.2">
      <c r="A91" s="290" t="s">
        <v>346</v>
      </c>
      <c r="B91" s="291">
        <f>1/B90</f>
        <v>0.37098694044263475</v>
      </c>
      <c r="C91" s="291">
        <f t="shared" ref="C91:K91" si="23">1/C90</f>
        <v>0.39954066530930576</v>
      </c>
      <c r="D91" s="291">
        <f t="shared" si="23"/>
        <v>0.80109478966203218</v>
      </c>
      <c r="E91" s="291">
        <f t="shared" si="23"/>
        <v>0.22697718350619162</v>
      </c>
      <c r="F91" s="291">
        <f t="shared" si="23"/>
        <v>0.32723212403114277</v>
      </c>
      <c r="G91" s="291">
        <f t="shared" si="23"/>
        <v>0.76921915337067559</v>
      </c>
      <c r="H91" s="291">
        <f t="shared" si="23"/>
        <v>0.59533678708766458</v>
      </c>
      <c r="I91" s="291">
        <f t="shared" si="23"/>
        <v>0.89251768929339048</v>
      </c>
      <c r="J91" s="291">
        <f t="shared" si="23"/>
        <v>1.7944529163716889</v>
      </c>
      <c r="K91" s="291">
        <f t="shared" si="23"/>
        <v>0.42089197983939486</v>
      </c>
      <c r="L91" s="292" t="s">
        <v>215</v>
      </c>
      <c r="M91" s="293">
        <f>AVERAGE(B91:K91)</f>
        <v>0.65982502289141221</v>
      </c>
      <c r="N91" s="294">
        <f>MEDIAN(B91:K91)</f>
        <v>0.50811438346352977</v>
      </c>
      <c r="O91" s="294">
        <f>MIN(B91:K91)</f>
        <v>0.22697718350619162</v>
      </c>
      <c r="P91" s="294">
        <f>MAX(B91:K91)</f>
        <v>1.7944529163716889</v>
      </c>
      <c r="Q91" s="294">
        <f>STDEV(B91:K91)</f>
        <v>0.45751125804897663</v>
      </c>
      <c r="R91" s="295">
        <f>COUNT(B91:K91)</f>
        <v>10</v>
      </c>
    </row>
    <row r="92" spans="1:18" x14ac:dyDescent="0.2">
      <c r="A92" s="119" t="s">
        <v>190</v>
      </c>
      <c r="B92" s="146">
        <v>0.94467249900000005</v>
      </c>
      <c r="C92" s="148">
        <v>0.94148357000000005</v>
      </c>
      <c r="D92" s="148">
        <v>0.91021021800000002</v>
      </c>
      <c r="E92" s="148">
        <v>0.99030659300000001</v>
      </c>
      <c r="F92" s="148">
        <v>0.90933797100000002</v>
      </c>
      <c r="G92" s="148">
        <v>0.90126171799999999</v>
      </c>
      <c r="H92" s="148">
        <v>0.97489118397901209</v>
      </c>
      <c r="I92" s="148">
        <v>0.94194922699999994</v>
      </c>
      <c r="J92" s="148">
        <v>0.7455041125976436</v>
      </c>
      <c r="K92" s="144">
        <v>0.98123101337044993</v>
      </c>
      <c r="L92" s="167" t="s">
        <v>277</v>
      </c>
      <c r="M92" s="229">
        <f t="shared" si="17"/>
        <v>0.9240848105947107</v>
      </c>
      <c r="N92" s="230">
        <f t="shared" si="18"/>
        <v>0.9417163985</v>
      </c>
      <c r="O92" s="230">
        <f t="shared" si="19"/>
        <v>0.7455041125976436</v>
      </c>
      <c r="P92" s="230">
        <f t="shared" si="20"/>
        <v>0.99030659300000001</v>
      </c>
      <c r="Q92" s="230">
        <f t="shared" si="21"/>
        <v>6.9999952777531835E-2</v>
      </c>
      <c r="R92" s="233">
        <f t="shared" si="22"/>
        <v>10</v>
      </c>
    </row>
    <row r="93" spans="1:18" x14ac:dyDescent="0.2">
      <c r="A93" s="119" t="s">
        <v>191</v>
      </c>
      <c r="B93" s="146">
        <v>0.89240613219999998</v>
      </c>
      <c r="C93" s="148">
        <v>0.8863913149</v>
      </c>
      <c r="D93" s="148">
        <v>0.82848264120000004</v>
      </c>
      <c r="E93" s="148">
        <v>0.980707149</v>
      </c>
      <c r="F93" s="148">
        <v>0.82689554649999997</v>
      </c>
      <c r="G93" s="148">
        <v>0.81227268679999998</v>
      </c>
      <c r="H93" s="148">
        <v>0.95041282059999999</v>
      </c>
      <c r="I93" s="148">
        <v>0.88726834860000003</v>
      </c>
      <c r="J93" s="148">
        <v>0.5557763819</v>
      </c>
      <c r="K93" s="144">
        <v>0.96281430160000003</v>
      </c>
      <c r="L93" s="167" t="s">
        <v>278</v>
      </c>
      <c r="M93" s="229">
        <f t="shared" si="17"/>
        <v>0.85834273233000002</v>
      </c>
      <c r="N93" s="230">
        <f t="shared" si="18"/>
        <v>0.88682983175000007</v>
      </c>
      <c r="O93" s="230">
        <f t="shared" si="19"/>
        <v>0.5557763819</v>
      </c>
      <c r="P93" s="230">
        <f t="shared" si="20"/>
        <v>0.980707149</v>
      </c>
      <c r="Q93" s="230">
        <f t="shared" si="21"/>
        <v>0.12142550799419896</v>
      </c>
      <c r="R93" s="233">
        <f t="shared" si="22"/>
        <v>10</v>
      </c>
    </row>
    <row r="94" spans="1:18" s="305" customFormat="1" x14ac:dyDescent="0.2">
      <c r="A94" s="290" t="s">
        <v>347</v>
      </c>
      <c r="B94" s="291">
        <f>(B102-B95)/B88</f>
        <v>0.3709869405502238</v>
      </c>
      <c r="C94" s="291">
        <f t="shared" ref="C94:K94" si="24">(C102-C95)/C88</f>
        <v>0.39954066522859494</v>
      </c>
      <c r="D94" s="291">
        <f t="shared" si="24"/>
        <v>0.80109478934582845</v>
      </c>
      <c r="E94" s="291">
        <f t="shared" si="24"/>
        <v>0.22697718355814525</v>
      </c>
      <c r="F94" s="291">
        <f t="shared" si="24"/>
        <v>0.3272321241467514</v>
      </c>
      <c r="G94" s="291">
        <f t="shared" si="24"/>
        <v>0.76921915344823821</v>
      </c>
      <c r="H94" s="291">
        <f t="shared" si="24"/>
        <v>0.59540850940369316</v>
      </c>
      <c r="I94" s="291">
        <f t="shared" si="24"/>
        <v>0.8925176892163138</v>
      </c>
      <c r="J94" s="291">
        <f t="shared" si="24"/>
        <v>1.7944529162654645</v>
      </c>
      <c r="K94" s="291">
        <f t="shared" si="24"/>
        <v>0.42089197984228655</v>
      </c>
      <c r="L94" s="292" t="s">
        <v>214</v>
      </c>
      <c r="M94" s="293">
        <f>AVERAGE(B94:K94)</f>
        <v>0.65983219510055413</v>
      </c>
      <c r="N94" s="294">
        <f>MEDIAN(B94:K94)</f>
        <v>0.50815024462298986</v>
      </c>
      <c r="O94" s="294">
        <f>MIN(B94:K94)</f>
        <v>0.22697718355814525</v>
      </c>
      <c r="P94" s="294">
        <f>MAX(B94:K94)</f>
        <v>1.7944529162654645</v>
      </c>
      <c r="Q94" s="294">
        <f>STDEV(B94:K94)</f>
        <v>0.45751013526353906</v>
      </c>
      <c r="R94" s="295">
        <f>COUNT(B94:K94)</f>
        <v>10</v>
      </c>
    </row>
    <row r="95" spans="1:18" x14ac:dyDescent="0.2">
      <c r="A95" s="119" t="s">
        <v>192</v>
      </c>
      <c r="B95" s="146">
        <v>35.684663104583919</v>
      </c>
      <c r="C95" s="148">
        <v>41.576957580604912</v>
      </c>
      <c r="D95" s="148">
        <v>35.932229554164756</v>
      </c>
      <c r="E95" s="148">
        <v>41.520997748845403</v>
      </c>
      <c r="F95" s="148">
        <v>30.941820806087733</v>
      </c>
      <c r="G95" s="148">
        <v>32.643420843877742</v>
      </c>
      <c r="H95" s="148">
        <v>31.441710013505759</v>
      </c>
      <c r="I95" s="148">
        <v>27.074425196261682</v>
      </c>
      <c r="J95" s="148">
        <v>30.897050945258329</v>
      </c>
      <c r="K95" s="144">
        <v>41.912155597133705</v>
      </c>
      <c r="L95" s="167" t="s">
        <v>279</v>
      </c>
      <c r="M95" s="37">
        <f t="shared" si="17"/>
        <v>34.962543139032391</v>
      </c>
      <c r="N95" s="38">
        <f t="shared" si="18"/>
        <v>34.164041974230827</v>
      </c>
      <c r="O95" s="38">
        <f t="shared" si="19"/>
        <v>27.074425196261682</v>
      </c>
      <c r="P95" s="38">
        <f t="shared" si="20"/>
        <v>41.912155597133705</v>
      </c>
      <c r="Q95" s="38">
        <f t="shared" si="21"/>
        <v>5.2621721458499362</v>
      </c>
      <c r="R95" s="233">
        <f t="shared" si="22"/>
        <v>10</v>
      </c>
    </row>
    <row r="96" spans="1:18" x14ac:dyDescent="0.2">
      <c r="A96" s="119" t="s">
        <v>193</v>
      </c>
      <c r="B96" s="146">
        <v>551</v>
      </c>
      <c r="C96" s="148">
        <v>487</v>
      </c>
      <c r="D96" s="148">
        <v>452</v>
      </c>
      <c r="E96" s="148">
        <v>339</v>
      </c>
      <c r="F96" s="148">
        <v>582</v>
      </c>
      <c r="G96" s="148">
        <v>657</v>
      </c>
      <c r="H96" s="148">
        <v>668</v>
      </c>
      <c r="I96" s="148">
        <v>937</v>
      </c>
      <c r="J96" s="148"/>
      <c r="K96" s="144"/>
      <c r="L96" s="167" t="s">
        <v>216</v>
      </c>
      <c r="M96" s="37">
        <f t="shared" si="17"/>
        <v>584.125</v>
      </c>
      <c r="N96" s="38">
        <f t="shared" si="18"/>
        <v>566.5</v>
      </c>
      <c r="O96" s="38">
        <f t="shared" si="19"/>
        <v>339</v>
      </c>
      <c r="P96" s="38">
        <f t="shared" si="20"/>
        <v>937</v>
      </c>
      <c r="Q96" s="38">
        <f t="shared" si="21"/>
        <v>179.26232772910527</v>
      </c>
      <c r="R96" s="233">
        <f t="shared" si="22"/>
        <v>8</v>
      </c>
    </row>
    <row r="97" spans="1:18" x14ac:dyDescent="0.2">
      <c r="A97" s="119" t="s">
        <v>348</v>
      </c>
      <c r="B97" s="146" t="s">
        <v>51</v>
      </c>
      <c r="C97" s="148" t="s">
        <v>51</v>
      </c>
      <c r="D97" s="148" t="s">
        <v>51</v>
      </c>
      <c r="E97" s="148" t="s">
        <v>51</v>
      </c>
      <c r="F97" s="148" t="s">
        <v>51</v>
      </c>
      <c r="G97" s="148" t="s">
        <v>51</v>
      </c>
      <c r="H97" s="148" t="s">
        <v>51</v>
      </c>
      <c r="I97" s="148" t="s">
        <v>51</v>
      </c>
      <c r="J97" s="148" t="s">
        <v>51</v>
      </c>
      <c r="K97" s="144" t="s">
        <v>51</v>
      </c>
      <c r="L97" s="167" t="s">
        <v>280</v>
      </c>
      <c r="M97" s="46"/>
      <c r="N97" s="47"/>
      <c r="O97" s="39"/>
      <c r="P97" s="39"/>
      <c r="Q97" s="47"/>
      <c r="R97" s="233">
        <f t="shared" si="22"/>
        <v>0</v>
      </c>
    </row>
    <row r="98" spans="1:18" x14ac:dyDescent="0.2">
      <c r="A98" s="119" t="s">
        <v>194</v>
      </c>
      <c r="B98" s="146">
        <v>89</v>
      </c>
      <c r="C98" s="148">
        <v>81</v>
      </c>
      <c r="D98" s="148">
        <v>99</v>
      </c>
      <c r="E98" s="148">
        <v>115</v>
      </c>
      <c r="F98" s="148">
        <v>90</v>
      </c>
      <c r="G98" s="148">
        <v>88</v>
      </c>
      <c r="H98" s="148">
        <v>90</v>
      </c>
      <c r="I98" s="148">
        <v>75</v>
      </c>
      <c r="J98" s="148"/>
      <c r="K98" s="144">
        <v>91</v>
      </c>
      <c r="L98" s="167" t="s">
        <v>281</v>
      </c>
      <c r="M98" s="37">
        <f t="shared" si="17"/>
        <v>90.888888888888886</v>
      </c>
      <c r="N98" s="38">
        <f t="shared" si="18"/>
        <v>90</v>
      </c>
      <c r="O98" s="38">
        <f t="shared" si="19"/>
        <v>75</v>
      </c>
      <c r="P98" s="38">
        <f t="shared" si="20"/>
        <v>115</v>
      </c>
      <c r="Q98" s="38">
        <f t="shared" si="21"/>
        <v>11.241045819278174</v>
      </c>
      <c r="R98" s="233">
        <f t="shared" si="22"/>
        <v>9</v>
      </c>
    </row>
    <row r="99" spans="1:18" x14ac:dyDescent="0.2">
      <c r="A99" s="119" t="s">
        <v>195</v>
      </c>
      <c r="B99" s="146">
        <v>5.4505211850000004</v>
      </c>
      <c r="C99" s="148">
        <v>18.992329550000001</v>
      </c>
      <c r="D99" s="148"/>
      <c r="E99" s="148">
        <v>11.094297170000001</v>
      </c>
      <c r="F99" s="148">
        <v>8.7503222029999996</v>
      </c>
      <c r="G99" s="148">
        <v>7.5081895269999999</v>
      </c>
      <c r="H99" s="148">
        <v>12.31</v>
      </c>
      <c r="I99" s="148">
        <v>9.936053775122204</v>
      </c>
      <c r="J99" s="148">
        <v>10.082615848642726</v>
      </c>
      <c r="K99" s="144">
        <v>11.898949211908928</v>
      </c>
      <c r="L99" s="167" t="s">
        <v>282</v>
      </c>
      <c r="M99" s="37">
        <f t="shared" si="17"/>
        <v>10.669253163408207</v>
      </c>
      <c r="N99" s="38">
        <f t="shared" si="18"/>
        <v>10.082615848642726</v>
      </c>
      <c r="O99" s="38">
        <f t="shared" si="19"/>
        <v>5.4505211850000004</v>
      </c>
      <c r="P99" s="38">
        <f t="shared" si="20"/>
        <v>18.992329550000001</v>
      </c>
      <c r="Q99" s="38">
        <f t="shared" si="21"/>
        <v>3.7988480653156564</v>
      </c>
      <c r="R99" s="233">
        <f t="shared" si="22"/>
        <v>9</v>
      </c>
    </row>
    <row r="100" spans="1:18" s="305" customFormat="1" x14ac:dyDescent="0.2">
      <c r="A100" s="290" t="s">
        <v>349</v>
      </c>
      <c r="B100" s="291">
        <f>(B102-B99)/B88</f>
        <v>1.2521753102001594</v>
      </c>
      <c r="C100" s="291">
        <f t="shared" ref="C100:K100" si="25">(C102-C99)/C88</f>
        <v>1.3499698720552074</v>
      </c>
      <c r="D100" s="291"/>
      <c r="E100" s="291">
        <f t="shared" si="25"/>
        <v>0.83839346615181565</v>
      </c>
      <c r="F100" s="291">
        <f t="shared" si="25"/>
        <v>0.8083314855816357</v>
      </c>
      <c r="G100" s="291">
        <f t="shared" si="25"/>
        <v>1.9106622706684038</v>
      </c>
      <c r="H100" s="291">
        <f t="shared" si="25"/>
        <v>1.0472909237835732</v>
      </c>
      <c r="I100" s="291">
        <f t="shared" si="25"/>
        <v>1.7554356729472489</v>
      </c>
      <c r="J100" s="291">
        <f t="shared" si="25"/>
        <v>3.3527128847012473</v>
      </c>
      <c r="K100" s="291">
        <f t="shared" si="25"/>
        <v>3.2248227658185527</v>
      </c>
      <c r="L100" s="292" t="s">
        <v>213</v>
      </c>
      <c r="M100" s="302">
        <f>AVERAGE(B100:K100)</f>
        <v>1.7266438502119827</v>
      </c>
      <c r="N100" s="303">
        <f>MEDIAN(B100:K100)</f>
        <v>1.3499698720552074</v>
      </c>
      <c r="O100" s="303">
        <f>MIN(B100:K100)</f>
        <v>0.8083314855816357</v>
      </c>
      <c r="P100" s="303">
        <f>MAX(B100:K100)</f>
        <v>3.3527128847012473</v>
      </c>
      <c r="Q100" s="303">
        <f>STDEV(B100:K100)</f>
        <v>0.96073817582893462</v>
      </c>
      <c r="R100" s="295">
        <f>COUNT(B100:K100)</f>
        <v>9</v>
      </c>
    </row>
    <row r="101" spans="1:18" x14ac:dyDescent="0.2">
      <c r="A101" s="119" t="s">
        <v>196</v>
      </c>
      <c r="B101" s="146">
        <v>6.5470185131633274</v>
      </c>
      <c r="C101" s="148">
        <v>2.1891447002932249</v>
      </c>
      <c r="D101" s="148">
        <v>0.53093372644817971</v>
      </c>
      <c r="E101" s="148">
        <v>3.7425532336669325</v>
      </c>
      <c r="F101" s="148">
        <v>3.5360778824212327</v>
      </c>
      <c r="G101" s="148">
        <v>4.3477086888243308</v>
      </c>
      <c r="H101" s="148">
        <v>2.5541600335910446</v>
      </c>
      <c r="I101" s="148">
        <v>2.7248670155198202</v>
      </c>
      <c r="J101" s="148">
        <v>3.0643883897865196</v>
      </c>
      <c r="K101" s="144">
        <v>3.5223409101693117</v>
      </c>
      <c r="L101" s="167" t="s">
        <v>283</v>
      </c>
      <c r="M101" s="37">
        <f t="shared" si="17"/>
        <v>3.2759193093883923</v>
      </c>
      <c r="N101" s="38">
        <f t="shared" si="18"/>
        <v>3.2933646499779154</v>
      </c>
      <c r="O101" s="38">
        <f t="shared" si="19"/>
        <v>0.53093372644817971</v>
      </c>
      <c r="P101" s="38">
        <f t="shared" si="20"/>
        <v>6.5470185131633274</v>
      </c>
      <c r="Q101" s="38">
        <f t="shared" si="21"/>
        <v>1.5556470999697534</v>
      </c>
      <c r="R101" s="233">
        <f t="shared" si="22"/>
        <v>10</v>
      </c>
    </row>
    <row r="102" spans="1:18" x14ac:dyDescent="0.2">
      <c r="A102" s="119" t="s">
        <v>197</v>
      </c>
      <c r="B102" s="146">
        <v>48.413464570000002</v>
      </c>
      <c r="C102" s="148">
        <v>51.071065339999997</v>
      </c>
      <c r="D102" s="148">
        <v>51.136572579999999</v>
      </c>
      <c r="E102" s="148">
        <v>52.81635739</v>
      </c>
      <c r="F102" s="148">
        <v>46.035940250000003</v>
      </c>
      <c r="G102" s="148">
        <v>49.582067250000001</v>
      </c>
      <c r="H102" s="148">
        <v>56.65</v>
      </c>
      <c r="I102" s="148">
        <v>44.800674904942952</v>
      </c>
      <c r="J102" s="148">
        <v>54.866429942418492</v>
      </c>
      <c r="K102" s="144">
        <v>46.417373029772335</v>
      </c>
      <c r="L102" s="167" t="s">
        <v>284</v>
      </c>
      <c r="M102" s="37">
        <f t="shared" si="17"/>
        <v>50.178994525713378</v>
      </c>
      <c r="N102" s="38">
        <f t="shared" si="18"/>
        <v>50.326566294999999</v>
      </c>
      <c r="O102" s="38">
        <f t="shared" si="19"/>
        <v>44.800674904942952</v>
      </c>
      <c r="P102" s="38">
        <f t="shared" si="20"/>
        <v>56.65</v>
      </c>
      <c r="Q102" s="38">
        <f t="shared" si="21"/>
        <v>3.8905701771521151</v>
      </c>
      <c r="R102" s="233">
        <f t="shared" si="22"/>
        <v>10</v>
      </c>
    </row>
    <row r="103" spans="1:18" x14ac:dyDescent="0.2">
      <c r="A103" s="119" t="s">
        <v>198</v>
      </c>
      <c r="B103" s="146">
        <v>16.984000000000002</v>
      </c>
      <c r="C103" s="148">
        <v>10.162000000000001</v>
      </c>
      <c r="D103" s="148">
        <v>16.106000000000002</v>
      </c>
      <c r="E103" s="148">
        <v>12.67</v>
      </c>
      <c r="F103" s="148">
        <v>12.2</v>
      </c>
      <c r="G103" s="148">
        <v>9.2899999999999991</v>
      </c>
      <c r="H103" s="148">
        <v>17.72</v>
      </c>
      <c r="I103" s="148">
        <v>8.5980000000000008</v>
      </c>
      <c r="J103" s="148">
        <v>13.08</v>
      </c>
      <c r="K103" s="144">
        <v>22.128399999999996</v>
      </c>
      <c r="L103" s="167" t="s">
        <v>285</v>
      </c>
      <c r="M103" s="37">
        <f t="shared" si="17"/>
        <v>13.893840000000001</v>
      </c>
      <c r="N103" s="38">
        <f t="shared" si="18"/>
        <v>12.875</v>
      </c>
      <c r="O103" s="38">
        <f t="shared" si="19"/>
        <v>8.5980000000000008</v>
      </c>
      <c r="P103" s="38">
        <f t="shared" si="20"/>
        <v>22.128399999999996</v>
      </c>
      <c r="Q103" s="38">
        <f t="shared" si="21"/>
        <v>4.2828771106452361</v>
      </c>
      <c r="R103" s="233">
        <f t="shared" si="22"/>
        <v>10</v>
      </c>
    </row>
    <row r="104" spans="1:18" s="305" customFormat="1" x14ac:dyDescent="0.2">
      <c r="A104" s="290" t="s">
        <v>350</v>
      </c>
      <c r="B104" s="291">
        <f>(B102-B103)/B88</f>
        <v>0.91602661378887429</v>
      </c>
      <c r="C104" s="291">
        <f t="shared" ref="C104:K104" si="26">(C102-C103)/C88</f>
        <v>1.7215767499214758</v>
      </c>
      <c r="D104" s="291">
        <f t="shared" si="26"/>
        <v>1.8457100786238829</v>
      </c>
      <c r="E104" s="291">
        <f t="shared" si="26"/>
        <v>0.80673014582911351</v>
      </c>
      <c r="F104" s="291">
        <f t="shared" si="26"/>
        <v>0.73354438737899919</v>
      </c>
      <c r="G104" s="291">
        <f t="shared" si="26"/>
        <v>1.8297465522110612</v>
      </c>
      <c r="H104" s="291">
        <f t="shared" si="26"/>
        <v>0.91950914891507696</v>
      </c>
      <c r="I104" s="291">
        <f t="shared" si="26"/>
        <v>1.8228067572457156</v>
      </c>
      <c r="J104" s="291">
        <f t="shared" si="26"/>
        <v>3.1283155512447482</v>
      </c>
      <c r="K104" s="291">
        <f t="shared" si="26"/>
        <v>2.2691543970274748</v>
      </c>
      <c r="L104" s="292" t="s">
        <v>212</v>
      </c>
      <c r="M104" s="302">
        <f>AVERAGE(B104:K104)</f>
        <v>1.5993120382186421</v>
      </c>
      <c r="N104" s="303">
        <f>MEDIAN(B104:K104)</f>
        <v>1.7721917535835958</v>
      </c>
      <c r="O104" s="303">
        <f>MIN(B104:K104)</f>
        <v>0.73354438737899919</v>
      </c>
      <c r="P104" s="303">
        <f>MAX(B104:K104)</f>
        <v>3.1283155512447482</v>
      </c>
      <c r="Q104" s="303">
        <f>STDEV(B104:K104)</f>
        <v>0.76536133500921522</v>
      </c>
      <c r="R104" s="295">
        <f>COUNT(B104:K104)</f>
        <v>10</v>
      </c>
    </row>
    <row r="105" spans="1:18" x14ac:dyDescent="0.2">
      <c r="A105" s="119" t="s">
        <v>199</v>
      </c>
      <c r="B105" s="146">
        <v>2.1010753123283039</v>
      </c>
      <c r="C105" s="148">
        <v>4.0914148376899142</v>
      </c>
      <c r="D105" s="148">
        <v>2.2309840776210574</v>
      </c>
      <c r="E105" s="148">
        <v>3.2771111088275773</v>
      </c>
      <c r="F105" s="148">
        <v>2.5362148201711259</v>
      </c>
      <c r="G105" s="148">
        <v>3.5138235569297893</v>
      </c>
      <c r="H105" s="148">
        <v>1.7743628675793319</v>
      </c>
      <c r="I105" s="148">
        <v>3.14892128358475</v>
      </c>
      <c r="J105" s="148">
        <v>2.3621598582001782</v>
      </c>
      <c r="K105" s="144">
        <v>1.8940436541789607</v>
      </c>
      <c r="L105" s="167" t="s">
        <v>286</v>
      </c>
      <c r="M105" s="37">
        <f t="shared" si="17"/>
        <v>2.6930111377110992</v>
      </c>
      <c r="N105" s="38">
        <f t="shared" si="18"/>
        <v>2.4491873391856522</v>
      </c>
      <c r="O105" s="38">
        <f t="shared" si="19"/>
        <v>1.7743628675793319</v>
      </c>
      <c r="P105" s="38">
        <f t="shared" si="20"/>
        <v>4.0914148376899142</v>
      </c>
      <c r="Q105" s="38">
        <f t="shared" si="21"/>
        <v>0.77161167096753402</v>
      </c>
      <c r="R105" s="233">
        <f t="shared" si="22"/>
        <v>10</v>
      </c>
    </row>
    <row r="106" spans="1:18" x14ac:dyDescent="0.2">
      <c r="A106" s="119" t="s">
        <v>200</v>
      </c>
      <c r="B106" s="146">
        <v>8.170362205</v>
      </c>
      <c r="C106" s="148">
        <v>9.2644886359999994</v>
      </c>
      <c r="D106" s="148">
        <v>10.89580645</v>
      </c>
      <c r="E106" s="148">
        <v>10.57987973</v>
      </c>
      <c r="F106" s="148">
        <v>8.6797188050000003</v>
      </c>
      <c r="G106" s="148">
        <v>7.2464508089999997</v>
      </c>
      <c r="H106" s="148">
        <v>15.2</v>
      </c>
      <c r="I106" s="148">
        <v>6.1900190114068439</v>
      </c>
      <c r="J106" s="148">
        <v>10.082615848642726</v>
      </c>
      <c r="K106" s="144">
        <v>18.557688266199648</v>
      </c>
      <c r="L106" s="167" t="s">
        <v>287</v>
      </c>
      <c r="M106" s="37">
        <f t="shared" si="17"/>
        <v>10.486702976124922</v>
      </c>
      <c r="N106" s="38">
        <f t="shared" si="18"/>
        <v>9.6735522423213638</v>
      </c>
      <c r="O106" s="38">
        <f t="shared" si="19"/>
        <v>6.1900190114068439</v>
      </c>
      <c r="P106" s="38">
        <f t="shared" si="20"/>
        <v>18.557688266199648</v>
      </c>
      <c r="Q106" s="38">
        <f t="shared" si="21"/>
        <v>3.7532277636036877</v>
      </c>
      <c r="R106" s="233">
        <f t="shared" si="22"/>
        <v>10</v>
      </c>
    </row>
    <row r="107" spans="1:18" x14ac:dyDescent="0.2">
      <c r="A107" s="119" t="s">
        <v>201</v>
      </c>
      <c r="B107" s="146">
        <v>636</v>
      </c>
      <c r="C107" s="148">
        <v>705</v>
      </c>
      <c r="D107" s="148">
        <v>497</v>
      </c>
      <c r="E107" s="148">
        <v>583</v>
      </c>
      <c r="F107" s="148">
        <v>570</v>
      </c>
      <c r="G107" s="148">
        <v>804</v>
      </c>
      <c r="H107" s="148">
        <v>629</v>
      </c>
      <c r="I107" s="148">
        <v>1053</v>
      </c>
      <c r="J107" s="148">
        <v>521</v>
      </c>
      <c r="K107" s="144">
        <v>571</v>
      </c>
      <c r="L107" s="167" t="s">
        <v>288</v>
      </c>
      <c r="M107" s="37">
        <f t="shared" si="17"/>
        <v>656.9</v>
      </c>
      <c r="N107" s="38">
        <f t="shared" si="18"/>
        <v>606</v>
      </c>
      <c r="O107" s="38">
        <f t="shared" si="19"/>
        <v>497</v>
      </c>
      <c r="P107" s="38">
        <f t="shared" si="20"/>
        <v>1053</v>
      </c>
      <c r="Q107" s="38">
        <f t="shared" si="21"/>
        <v>165.4928330103084</v>
      </c>
      <c r="R107" s="233">
        <f t="shared" si="22"/>
        <v>10</v>
      </c>
    </row>
    <row r="108" spans="1:18" x14ac:dyDescent="0.2">
      <c r="A108" s="119" t="s">
        <v>202</v>
      </c>
      <c r="B108" s="146">
        <v>127.2</v>
      </c>
      <c r="C108" s="148">
        <v>141</v>
      </c>
      <c r="D108" s="148">
        <v>99.4</v>
      </c>
      <c r="E108" s="148">
        <v>116.6</v>
      </c>
      <c r="F108" s="148">
        <v>114</v>
      </c>
      <c r="G108" s="148">
        <v>160.80000000000001</v>
      </c>
      <c r="H108" s="148">
        <v>125.8</v>
      </c>
      <c r="I108" s="148">
        <v>210.6</v>
      </c>
      <c r="J108" s="148">
        <v>104.2</v>
      </c>
      <c r="K108" s="144">
        <v>114.2</v>
      </c>
      <c r="L108" s="167" t="s">
        <v>289</v>
      </c>
      <c r="M108" s="37">
        <f t="shared" si="17"/>
        <v>131.38</v>
      </c>
      <c r="N108" s="38">
        <f t="shared" si="18"/>
        <v>121.19999999999999</v>
      </c>
      <c r="O108" s="38">
        <f t="shared" si="19"/>
        <v>99.4</v>
      </c>
      <c r="P108" s="38">
        <f t="shared" si="20"/>
        <v>210.6</v>
      </c>
      <c r="Q108" s="38">
        <f t="shared" si="21"/>
        <v>33.098566602061702</v>
      </c>
      <c r="R108" s="233">
        <f t="shared" si="22"/>
        <v>10</v>
      </c>
    </row>
    <row r="109" spans="1:18" x14ac:dyDescent="0.2">
      <c r="A109" s="119" t="s">
        <v>203</v>
      </c>
      <c r="B109" s="146">
        <v>5</v>
      </c>
      <c r="C109" s="148">
        <v>5</v>
      </c>
      <c r="D109" s="148">
        <v>5</v>
      </c>
      <c r="E109" s="148">
        <v>5</v>
      </c>
      <c r="F109" s="148">
        <v>5</v>
      </c>
      <c r="G109" s="148">
        <v>5</v>
      </c>
      <c r="H109" s="148">
        <v>5</v>
      </c>
      <c r="I109" s="148">
        <v>5</v>
      </c>
      <c r="J109" s="148">
        <v>5</v>
      </c>
      <c r="K109" s="144">
        <v>5</v>
      </c>
      <c r="L109" s="167" t="s">
        <v>290</v>
      </c>
      <c r="M109" s="46">
        <f t="shared" si="17"/>
        <v>5</v>
      </c>
      <c r="N109" s="47">
        <f t="shared" si="18"/>
        <v>5</v>
      </c>
      <c r="O109" s="39">
        <f t="shared" si="19"/>
        <v>5</v>
      </c>
      <c r="P109" s="39">
        <f t="shared" si="20"/>
        <v>5</v>
      </c>
      <c r="Q109" s="47">
        <f t="shared" si="21"/>
        <v>0</v>
      </c>
      <c r="R109" s="233">
        <f t="shared" si="22"/>
        <v>10</v>
      </c>
    </row>
    <row r="110" spans="1:18" s="115" customFormat="1" ht="13.5" thickBot="1" x14ac:dyDescent="0.25">
      <c r="A110" s="120" t="s">
        <v>204</v>
      </c>
      <c r="B110" s="147">
        <v>0.25440000000000002</v>
      </c>
      <c r="C110" s="149">
        <v>0.28200000000000003</v>
      </c>
      <c r="D110" s="149">
        <v>0.1988</v>
      </c>
      <c r="E110" s="149">
        <v>0.23319999999999999</v>
      </c>
      <c r="F110" s="149">
        <v>0.22800000000000001</v>
      </c>
      <c r="G110" s="149">
        <v>0.32160000000000005</v>
      </c>
      <c r="H110" s="149">
        <v>0.25159999999999999</v>
      </c>
      <c r="I110" s="149">
        <v>0.42120000000000002</v>
      </c>
      <c r="J110" s="149">
        <v>0.52100000000000002</v>
      </c>
      <c r="K110" s="145">
        <v>0.22840000000000002</v>
      </c>
      <c r="L110" s="168" t="s">
        <v>47</v>
      </c>
      <c r="M110" s="49">
        <f t="shared" si="17"/>
        <v>0.29402000000000006</v>
      </c>
      <c r="N110" s="50">
        <f t="shared" si="18"/>
        <v>0.253</v>
      </c>
      <c r="O110" s="52">
        <f t="shared" si="19"/>
        <v>0.1988</v>
      </c>
      <c r="P110" s="52">
        <f t="shared" si="20"/>
        <v>0.52100000000000002</v>
      </c>
      <c r="Q110" s="50">
        <f t="shared" si="21"/>
        <v>0.10187113646388969</v>
      </c>
      <c r="R110" s="234">
        <f t="shared" si="22"/>
        <v>10</v>
      </c>
    </row>
  </sheetData>
  <phoneticPr fontId="0" type="noConversion"/>
  <printOptions gridLines="1"/>
  <pageMargins left="0.75" right="0.75" top="1" bottom="1" header="0.4921259845" footer="0.4921259845"/>
  <pageSetup paperSize="9" scale="87" fitToHeight="2" orientation="portrait" horizontalDpi="4294967293" verticalDpi="4294967293"/>
  <headerFooter>
    <oddHeader>&amp;CIsoflurangruppe_x000D_MP II</oddHeader>
    <oddFooter>Seite &amp;P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Wilcoxon TIVA</vt:lpstr>
      <vt:lpstr>MP I TIVA</vt:lpstr>
      <vt:lpstr>MP II TIVA</vt:lpstr>
      <vt:lpstr>Mann-Whitney-U</vt:lpstr>
      <vt:lpstr>Wilcoxon Isofluran</vt:lpstr>
      <vt:lpstr>MP I Isofluran</vt:lpstr>
      <vt:lpstr>MP II Isofluran</vt:lpstr>
      <vt:lpstr>'MP I Isofluran'!Druckbereich</vt:lpstr>
      <vt:lpstr>'MP II Isofluran'!Druckbereich</vt:lpstr>
    </vt:vector>
  </TitlesOfParts>
  <Company>UMG/ZARI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Koronare Druckflussbeziehung: Isofluran vs. TIVA</dc:title>
  <dc:creator>Priv.-Doz. Dr. med. Stephan H. Kazmaier</dc:creator>
  <cp:lastModifiedBy>AM</cp:lastModifiedBy>
  <cp:lastPrinted>2006-06-15T15:37:24Z</cp:lastPrinted>
  <dcterms:created xsi:type="dcterms:W3CDTF">1997-12-16T15:40:49Z</dcterms:created>
  <dcterms:modified xsi:type="dcterms:W3CDTF">2015-09-06T17:10:50Z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Priv.-Doz. Dr. med. Stephan H. Kazmaier</vt:lpwstr>
  </property>
  <property fmtid="{D5CDD505-2E9C-101B-9397-08002B2CF9AE}" pid="3" name="Ziel">
    <vt:lpwstr>Veröffentlichung</vt:lpwstr>
  </property>
</Properties>
</file>