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Risk score" sheetId="1" r:id="rId1"/>
  </sheets>
  <calcPr calcId="125725"/>
</workbook>
</file>

<file path=xl/calcChain.xml><?xml version="1.0" encoding="utf-8"?>
<calcChain xmlns="http://schemas.openxmlformats.org/spreadsheetml/2006/main">
  <c r="B41" i="1"/>
  <c r="B42" s="1"/>
  <c r="B45"/>
  <c r="B12"/>
  <c r="B14"/>
  <c r="H8" s="1"/>
  <c r="G27"/>
  <c r="G21"/>
  <c r="G22" s="1"/>
  <c r="G23" s="1"/>
  <c r="G24" s="1"/>
  <c r="G25" s="1"/>
  <c r="G26" s="1"/>
  <c r="G7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6"/>
  <c r="B32"/>
  <c r="B40"/>
  <c r="C37"/>
  <c r="B37"/>
  <c r="B36"/>
  <c r="B35"/>
  <c r="B31"/>
  <c r="B30"/>
  <c r="B29"/>
  <c r="B28"/>
  <c r="C25"/>
  <c r="B22"/>
  <c r="B23"/>
  <c r="B24" s="1"/>
  <c r="B25" s="1"/>
  <c r="B21"/>
  <c r="B19"/>
  <c r="H6" l="1"/>
  <c r="H27"/>
  <c r="H19"/>
  <c r="H11"/>
  <c r="H7"/>
  <c r="H24"/>
  <c r="H16"/>
  <c r="H25"/>
  <c r="H21"/>
  <c r="H17"/>
  <c r="H13"/>
  <c r="H9"/>
  <c r="H26"/>
  <c r="H22"/>
  <c r="H18"/>
  <c r="H14"/>
  <c r="H10"/>
  <c r="H23"/>
  <c r="H15"/>
  <c r="H5"/>
  <c r="H20"/>
  <c r="H12"/>
  <c r="C42"/>
  <c r="B43"/>
  <c r="B44" s="1"/>
  <c r="C44" s="1"/>
  <c r="C40"/>
  <c r="C49"/>
  <c r="C31"/>
  <c r="C35"/>
  <c r="C32"/>
  <c r="C54"/>
  <c r="C21"/>
  <c r="C53"/>
  <c r="C24"/>
  <c r="C36"/>
  <c r="C45"/>
  <c r="C41"/>
  <c r="C50"/>
  <c r="C19"/>
  <c r="C22"/>
  <c r="C28"/>
  <c r="C29"/>
  <c r="C23"/>
  <c r="C30"/>
  <c r="C20"/>
  <c r="C43" l="1"/>
</calcChain>
</file>

<file path=xl/sharedStrings.xml><?xml version="1.0" encoding="utf-8"?>
<sst xmlns="http://schemas.openxmlformats.org/spreadsheetml/2006/main" count="62" uniqueCount="53">
  <si>
    <t>Age</t>
  </si>
  <si>
    <t>SBP</t>
  </si>
  <si>
    <t>HbA1c</t>
  </si>
  <si>
    <t>ratio</t>
  </si>
  <si>
    <t>male</t>
  </si>
  <si>
    <t>smoker</t>
  </si>
  <si>
    <t>B</t>
  </si>
  <si>
    <t>Mean</t>
  </si>
  <si>
    <t>Model parameters</t>
  </si>
  <si>
    <t>Betas</t>
  </si>
  <si>
    <t>18-29</t>
  </si>
  <si>
    <t>30-39</t>
  </si>
  <si>
    <t>Age (years)</t>
  </si>
  <si>
    <t>40-49</t>
  </si>
  <si>
    <t>50-59</t>
  </si>
  <si>
    <t>60-69</t>
  </si>
  <si>
    <t>70-79</t>
  </si>
  <si>
    <t>&gt;=80</t>
  </si>
  <si>
    <t>Reference</t>
  </si>
  <si>
    <t>Points</t>
  </si>
  <si>
    <t>&lt;120</t>
  </si>
  <si>
    <t>120-139</t>
  </si>
  <si>
    <t>140-159</t>
  </si>
  <si>
    <t>160-179</t>
  </si>
  <si>
    <t>&gt;=180</t>
  </si>
  <si>
    <t>&lt;5.7</t>
  </si>
  <si>
    <t>5.7-6.4</t>
  </si>
  <si>
    <t>&gt;=6.5</t>
  </si>
  <si>
    <t>HbA1c (%)</t>
  </si>
  <si>
    <t>SBP (mmHg)</t>
  </si>
  <si>
    <t>Ratio (TC/HDL-c)</t>
  </si>
  <si>
    <t>&lt;3</t>
  </si>
  <si>
    <t>Male</t>
  </si>
  <si>
    <t>No</t>
  </si>
  <si>
    <t>Yes</t>
  </si>
  <si>
    <t>Smoker</t>
  </si>
  <si>
    <t>S0(2*365)</t>
  </si>
  <si>
    <t>Probability</t>
  </si>
  <si>
    <t>Event probability</t>
  </si>
  <si>
    <t>SUM_MEAN</t>
  </si>
  <si>
    <t>&gt;=7</t>
  </si>
  <si>
    <t>Low</t>
  </si>
  <si>
    <t>&lt;1%</t>
  </si>
  <si>
    <t>Medium</t>
  </si>
  <si>
    <t>1-4%</t>
  </si>
  <si>
    <t>High</t>
  </si>
  <si>
    <t>5-9%</t>
  </si>
  <si>
    <t>Very high</t>
  </si>
  <si>
    <t>&gt;10%</t>
  </si>
  <si>
    <t>3-3.99</t>
  </si>
  <si>
    <t>4-4.99</t>
  </si>
  <si>
    <t>5-5.99</t>
  </si>
  <si>
    <t>6-6.99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</si>
</sst>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/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4"/>
  <sheetViews>
    <sheetView tabSelected="1" topLeftCell="A4" workbookViewId="0">
      <selection activeCell="J9" sqref="J9"/>
    </sheetView>
  </sheetViews>
  <sheetFormatPr baseColWidth="10" defaultRowHeight="15"/>
  <cols>
    <col min="1" max="1" width="16.5703125" customWidth="1"/>
    <col min="8" max="8" width="12" bestFit="1" customWidth="1"/>
  </cols>
  <sheetData>
    <row r="2" spans="1:11">
      <c r="B2" s="8" t="s">
        <v>8</v>
      </c>
      <c r="C2" s="8"/>
      <c r="G2" s="8" t="s">
        <v>38</v>
      </c>
      <c r="H2" s="8"/>
    </row>
    <row r="4" spans="1:11">
      <c r="B4" t="s">
        <v>9</v>
      </c>
      <c r="C4" t="s">
        <v>7</v>
      </c>
      <c r="G4" t="s">
        <v>19</v>
      </c>
      <c r="H4" t="s">
        <v>37</v>
      </c>
    </row>
    <row r="5" spans="1:11">
      <c r="A5" t="s">
        <v>0</v>
      </c>
      <c r="B5" s="6">
        <v>8.4584999999999994E-2</v>
      </c>
      <c r="C5" s="6">
        <v>48.851860899999998</v>
      </c>
      <c r="G5" s="2">
        <v>0</v>
      </c>
      <c r="H5" s="2">
        <f>100*(1-$B$16^EXP($B$5*$B$19+$B$6*$B$28+$B$7*$B$35+$B$8*$B$40+$B$12*G5-$B$14))</f>
        <v>2.6125667112075757E-2</v>
      </c>
      <c r="J5" t="s">
        <v>41</v>
      </c>
      <c r="K5" t="s">
        <v>42</v>
      </c>
    </row>
    <row r="6" spans="1:11">
      <c r="A6" t="s">
        <v>1</v>
      </c>
      <c r="B6" s="6">
        <v>8.7379999999999992E-3</v>
      </c>
      <c r="C6" s="6">
        <v>135.3233247</v>
      </c>
      <c r="G6" s="2">
        <f>G5+1</f>
        <v>1</v>
      </c>
      <c r="H6" s="2">
        <f t="shared" ref="H6:H27" si="0">100*(1-$B$16^EXP($B$5*$B$19+$B$6*$B$28+$B$7*$B$35+$B$8*$B$40+$B$12*G6-$B$14))</f>
        <v>3.9875993446158997E-2</v>
      </c>
    </row>
    <row r="7" spans="1:11">
      <c r="A7" t="s">
        <v>2</v>
      </c>
      <c r="B7" s="6">
        <v>0.187552</v>
      </c>
      <c r="C7" s="6">
        <v>6.1914635999999996</v>
      </c>
      <c r="G7" s="2">
        <f t="shared" ref="G7:G12" si="1">G6+1</f>
        <v>2</v>
      </c>
      <c r="H7" s="2">
        <f t="shared" si="0"/>
        <v>6.0861117439692247E-2</v>
      </c>
    </row>
    <row r="8" spans="1:11">
      <c r="A8" t="s">
        <v>3</v>
      </c>
      <c r="B8" s="6">
        <v>0.19075900000000001</v>
      </c>
      <c r="C8" s="6">
        <v>4.6356878999999998</v>
      </c>
      <c r="G8" s="2">
        <f t="shared" si="1"/>
        <v>3</v>
      </c>
      <c r="H8" s="2">
        <f t="shared" si="0"/>
        <v>9.2884732079345778E-2</v>
      </c>
    </row>
    <row r="9" spans="1:11">
      <c r="A9" t="s">
        <v>4</v>
      </c>
      <c r="B9" s="6">
        <v>0.47926099999999999</v>
      </c>
      <c r="C9" s="6">
        <v>0.4378302</v>
      </c>
      <c r="G9" s="2">
        <f t="shared" si="1"/>
        <v>4</v>
      </c>
      <c r="H9" s="2">
        <f t="shared" si="0"/>
        <v>0.14174642712609931</v>
      </c>
    </row>
    <row r="10" spans="1:11">
      <c r="A10" t="s">
        <v>5</v>
      </c>
      <c r="B10" s="6">
        <v>0.72063999999999995</v>
      </c>
      <c r="C10" s="6">
        <v>0.30828850000000002</v>
      </c>
      <c r="G10" s="2">
        <f t="shared" si="1"/>
        <v>5</v>
      </c>
      <c r="H10" s="2">
        <f t="shared" si="0"/>
        <v>0.21628381272709163</v>
      </c>
    </row>
    <row r="11" spans="1:11">
      <c r="G11" s="2">
        <f t="shared" si="1"/>
        <v>6</v>
      </c>
      <c r="H11" s="2">
        <f t="shared" si="0"/>
        <v>0.32995188997175795</v>
      </c>
    </row>
    <row r="12" spans="1:11">
      <c r="A12" t="s">
        <v>6</v>
      </c>
      <c r="B12">
        <f>5*B5</f>
        <v>0.422925</v>
      </c>
      <c r="G12" s="2">
        <f t="shared" si="1"/>
        <v>7</v>
      </c>
      <c r="H12" s="2">
        <f t="shared" si="0"/>
        <v>0.50320747448492353</v>
      </c>
    </row>
    <row r="13" spans="1:11">
      <c r="G13" s="2">
        <f t="shared" ref="G13:G27" si="2">G12+1</f>
        <v>8</v>
      </c>
      <c r="H13" s="2">
        <f t="shared" si="0"/>
        <v>0.76708769804134658</v>
      </c>
    </row>
    <row r="14" spans="1:11">
      <c r="A14" t="s">
        <v>39</v>
      </c>
      <c r="B14">
        <f>SUMPRODUCT(B5:B10,C5:C10)</f>
        <v>7.7921103988005997</v>
      </c>
      <c r="G14" s="3">
        <f t="shared" si="2"/>
        <v>9</v>
      </c>
      <c r="H14" s="3">
        <f t="shared" si="0"/>
        <v>1.1685308853097598</v>
      </c>
      <c r="J14" t="s">
        <v>43</v>
      </c>
      <c r="K14" t="s">
        <v>44</v>
      </c>
    </row>
    <row r="15" spans="1:11">
      <c r="G15" s="3">
        <f t="shared" si="2"/>
        <v>10</v>
      </c>
      <c r="H15" s="3">
        <f t="shared" si="0"/>
        <v>1.7781725183649399</v>
      </c>
    </row>
    <row r="16" spans="1:11">
      <c r="A16" t="s">
        <v>36</v>
      </c>
      <c r="B16" s="7">
        <v>0.99104166946042604</v>
      </c>
      <c r="G16" s="3">
        <f t="shared" si="2"/>
        <v>11</v>
      </c>
      <c r="H16" s="3">
        <f t="shared" si="0"/>
        <v>2.7014983451254082</v>
      </c>
    </row>
    <row r="17" spans="1:11">
      <c r="G17" s="3">
        <f t="shared" si="2"/>
        <v>12</v>
      </c>
      <c r="H17" s="3">
        <f t="shared" si="0"/>
        <v>4.0941728230165841</v>
      </c>
    </row>
    <row r="18" spans="1:11">
      <c r="A18" t="s">
        <v>12</v>
      </c>
      <c r="B18" t="s">
        <v>18</v>
      </c>
      <c r="C18" t="s">
        <v>19</v>
      </c>
      <c r="G18" s="4">
        <f t="shared" si="2"/>
        <v>13</v>
      </c>
      <c r="H18" s="4">
        <f t="shared" si="0"/>
        <v>6.1816390466915339</v>
      </c>
      <c r="J18" t="s">
        <v>45</v>
      </c>
      <c r="K18" t="s">
        <v>46</v>
      </c>
    </row>
    <row r="19" spans="1:11">
      <c r="A19" t="s">
        <v>10</v>
      </c>
      <c r="B19">
        <f>(18+29)/2</f>
        <v>23.5</v>
      </c>
      <c r="C19" s="1">
        <f>$B$5*(B19-$B$19)/$B$12</f>
        <v>0</v>
      </c>
      <c r="G19" s="4">
        <f t="shared" si="2"/>
        <v>14</v>
      </c>
      <c r="H19" s="4">
        <f t="shared" si="0"/>
        <v>9.2807163804782267</v>
      </c>
    </row>
    <row r="20" spans="1:11">
      <c r="A20" t="s">
        <v>11</v>
      </c>
      <c r="B20">
        <v>34.5</v>
      </c>
      <c r="C20" s="1">
        <f t="shared" ref="C20:C25" si="3">$B$5*(B20-$B$19)/$B$12</f>
        <v>2.1999999999999997</v>
      </c>
      <c r="G20" s="5">
        <f t="shared" si="2"/>
        <v>15</v>
      </c>
      <c r="H20" s="5">
        <f t="shared" si="0"/>
        <v>13.814967466565752</v>
      </c>
      <c r="J20" t="s">
        <v>47</v>
      </c>
      <c r="K20" t="s">
        <v>48</v>
      </c>
    </row>
    <row r="21" spans="1:11">
      <c r="A21" t="s">
        <v>13</v>
      </c>
      <c r="B21">
        <f>B20+10</f>
        <v>44.5</v>
      </c>
      <c r="C21" s="1">
        <f t="shared" si="3"/>
        <v>4.2</v>
      </c>
      <c r="G21" s="5">
        <f t="shared" si="2"/>
        <v>16</v>
      </c>
      <c r="H21" s="5">
        <f t="shared" si="0"/>
        <v>20.303014159512177</v>
      </c>
    </row>
    <row r="22" spans="1:11">
      <c r="A22" t="s">
        <v>14</v>
      </c>
      <c r="B22">
        <f t="shared" ref="B22:B25" si="4">B21+10</f>
        <v>54.5</v>
      </c>
      <c r="C22" s="1">
        <f t="shared" si="3"/>
        <v>6.1999999999999993</v>
      </c>
      <c r="G22" s="5">
        <f t="shared" si="2"/>
        <v>17</v>
      </c>
      <c r="H22" s="5">
        <f t="shared" si="0"/>
        <v>29.277279483421747</v>
      </c>
    </row>
    <row r="23" spans="1:11">
      <c r="A23" t="s">
        <v>15</v>
      </c>
      <c r="B23">
        <f t="shared" si="4"/>
        <v>64.5</v>
      </c>
      <c r="C23" s="1">
        <f t="shared" si="3"/>
        <v>8.1999999999999993</v>
      </c>
      <c r="G23" s="5">
        <f t="shared" si="2"/>
        <v>18</v>
      </c>
      <c r="H23" s="5">
        <f t="shared" si="0"/>
        <v>41.066285620377272</v>
      </c>
    </row>
    <row r="24" spans="1:11">
      <c r="A24" t="s">
        <v>16</v>
      </c>
      <c r="B24">
        <f t="shared" si="4"/>
        <v>74.5</v>
      </c>
      <c r="C24" s="1">
        <f t="shared" si="3"/>
        <v>10.200000000000001</v>
      </c>
      <c r="G24" s="5">
        <f t="shared" si="2"/>
        <v>19</v>
      </c>
      <c r="H24" s="5">
        <f t="shared" si="0"/>
        <v>55.385217869757128</v>
      </c>
    </row>
    <row r="25" spans="1:11">
      <c r="A25" t="s">
        <v>17</v>
      </c>
      <c r="B25">
        <f t="shared" si="4"/>
        <v>84.5</v>
      </c>
      <c r="C25" s="1">
        <f t="shared" si="3"/>
        <v>12.2</v>
      </c>
      <c r="G25" s="5">
        <f t="shared" si="2"/>
        <v>20</v>
      </c>
      <c r="H25" s="5">
        <f t="shared" si="0"/>
        <v>70.828587358353673</v>
      </c>
    </row>
    <row r="26" spans="1:11">
      <c r="G26" s="5">
        <f t="shared" si="2"/>
        <v>21</v>
      </c>
      <c r="H26" s="5">
        <f t="shared" si="0"/>
        <v>84.748924588072484</v>
      </c>
    </row>
    <row r="27" spans="1:11">
      <c r="A27" t="s">
        <v>29</v>
      </c>
      <c r="B27" t="s">
        <v>18</v>
      </c>
      <c r="C27" t="s">
        <v>19</v>
      </c>
      <c r="G27" s="5">
        <f t="shared" si="2"/>
        <v>22</v>
      </c>
      <c r="H27" s="5">
        <f t="shared" si="0"/>
        <v>94.332733230826634</v>
      </c>
    </row>
    <row r="28" spans="1:11">
      <c r="A28" t="s">
        <v>20</v>
      </c>
      <c r="B28">
        <f>(120+85)/2</f>
        <v>102.5</v>
      </c>
      <c r="C28" s="1">
        <f>$B$6*(B28-$B$28)/$B$12</f>
        <v>0</v>
      </c>
    </row>
    <row r="29" spans="1:11">
      <c r="A29" t="s">
        <v>21</v>
      </c>
      <c r="B29">
        <f>(120+139)/2</f>
        <v>129.5</v>
      </c>
      <c r="C29" s="1">
        <f t="shared" ref="C29:C32" si="5">$B$6*(B29-$B$28)/$B$12</f>
        <v>0.55784358928888089</v>
      </c>
    </row>
    <row r="30" spans="1:11">
      <c r="A30" t="s">
        <v>22</v>
      </c>
      <c r="B30">
        <f>B29+20</f>
        <v>149.5</v>
      </c>
      <c r="C30" s="1">
        <f t="shared" si="5"/>
        <v>0.9710610628362002</v>
      </c>
    </row>
    <row r="31" spans="1:11">
      <c r="A31" t="s">
        <v>23</v>
      </c>
      <c r="B31">
        <f>B30+20</f>
        <v>169.5</v>
      </c>
      <c r="C31" s="1">
        <f t="shared" si="5"/>
        <v>1.3842785363835193</v>
      </c>
    </row>
    <row r="32" spans="1:11">
      <c r="A32" t="s">
        <v>24</v>
      </c>
      <c r="B32">
        <f>(220+180)/2</f>
        <v>200</v>
      </c>
      <c r="C32" s="1">
        <f t="shared" si="5"/>
        <v>2.0144351835431813</v>
      </c>
    </row>
    <row r="34" spans="1:3">
      <c r="A34" t="s">
        <v>28</v>
      </c>
      <c r="B34" t="s">
        <v>18</v>
      </c>
      <c r="C34" t="s">
        <v>19</v>
      </c>
    </row>
    <row r="35" spans="1:3">
      <c r="A35" t="s">
        <v>25</v>
      </c>
      <c r="B35">
        <f>(3.9+5.7)/2</f>
        <v>4.8</v>
      </c>
      <c r="C35" s="1">
        <f>$B$7*(B35-$B$35)/$B$12</f>
        <v>0</v>
      </c>
    </row>
    <row r="36" spans="1:3">
      <c r="A36" t="s">
        <v>26</v>
      </c>
      <c r="B36">
        <f>(5.7+6.4)/2</f>
        <v>6.0500000000000007</v>
      </c>
      <c r="C36" s="1">
        <f t="shared" ref="C36:C37" si="6">$B$7*(B36-$B$35)/$B$12</f>
        <v>0.55432996394159761</v>
      </c>
    </row>
    <row r="37" spans="1:3">
      <c r="A37" t="s">
        <v>27</v>
      </c>
      <c r="B37">
        <f>(6.5+10.9)/2</f>
        <v>8.6999999999999993</v>
      </c>
      <c r="C37" s="1">
        <f t="shared" si="6"/>
        <v>1.729509487497783</v>
      </c>
    </row>
    <row r="39" spans="1:3">
      <c r="A39" t="s">
        <v>30</v>
      </c>
      <c r="B39" t="s">
        <v>18</v>
      </c>
      <c r="C39" t="s">
        <v>19</v>
      </c>
    </row>
    <row r="40" spans="1:3">
      <c r="A40" t="s">
        <v>31</v>
      </c>
      <c r="B40">
        <f>(1.92+3)/2</f>
        <v>2.46</v>
      </c>
      <c r="C40" s="1">
        <f>$B$8*(B40-$B$40)/$B$12</f>
        <v>0</v>
      </c>
    </row>
    <row r="41" spans="1:3">
      <c r="A41" t="s">
        <v>49</v>
      </c>
      <c r="B41">
        <f>6.99/2</f>
        <v>3.4950000000000001</v>
      </c>
      <c r="C41" s="1">
        <f t="shared" ref="C41:C45" si="7">$B$8*(B41-$B$40)/$B$12</f>
        <v>0.46683351658095418</v>
      </c>
    </row>
    <row r="42" spans="1:3">
      <c r="A42" t="s">
        <v>50</v>
      </c>
      <c r="B42">
        <f>B41+1</f>
        <v>4.4950000000000001</v>
      </c>
      <c r="C42" s="1">
        <f t="shared" si="7"/>
        <v>0.91788039250458131</v>
      </c>
    </row>
    <row r="43" spans="1:3">
      <c r="A43" t="s">
        <v>51</v>
      </c>
      <c r="B43">
        <f t="shared" ref="B43:B44" si="8">B42+1</f>
        <v>5.4950000000000001</v>
      </c>
      <c r="C43" s="1">
        <f t="shared" si="7"/>
        <v>1.3689272684282086</v>
      </c>
    </row>
    <row r="44" spans="1:3">
      <c r="A44" t="s">
        <v>52</v>
      </c>
      <c r="B44">
        <f t="shared" si="8"/>
        <v>6.4950000000000001</v>
      </c>
      <c r="C44" s="1">
        <f t="shared" si="7"/>
        <v>1.8199741443518356</v>
      </c>
    </row>
    <row r="45" spans="1:3">
      <c r="A45" t="s">
        <v>40</v>
      </c>
      <c r="B45">
        <f>17.84/2</f>
        <v>8.92</v>
      </c>
      <c r="C45" s="1">
        <f t="shared" si="7"/>
        <v>2.9137628184666311</v>
      </c>
    </row>
    <row r="46" spans="1:3">
      <c r="C46" s="1"/>
    </row>
    <row r="48" spans="1:3">
      <c r="A48" t="s">
        <v>32</v>
      </c>
    </row>
    <row r="49" spans="1:3">
      <c r="A49" t="s">
        <v>33</v>
      </c>
      <c r="B49">
        <v>0</v>
      </c>
      <c r="C49" s="1">
        <f>$B$9*(B49-$B$49)/$B$12</f>
        <v>0</v>
      </c>
    </row>
    <row r="50" spans="1:3">
      <c r="A50" t="s">
        <v>34</v>
      </c>
      <c r="B50">
        <v>1</v>
      </c>
      <c r="C50" s="1">
        <f>$B$9*(B50-$B$49)/$B$12</f>
        <v>1.1332056511201749</v>
      </c>
    </row>
    <row r="52" spans="1:3">
      <c r="A52" t="s">
        <v>35</v>
      </c>
    </row>
    <row r="53" spans="1:3">
      <c r="A53" t="s">
        <v>33</v>
      </c>
      <c r="B53">
        <v>0</v>
      </c>
      <c r="C53" s="1">
        <f>$B$10*(B53-$B$53)/$B$12</f>
        <v>0</v>
      </c>
    </row>
    <row r="54" spans="1:3">
      <c r="A54" t="s">
        <v>34</v>
      </c>
      <c r="B54">
        <v>1</v>
      </c>
      <c r="C54" s="1">
        <f>$B$10*(B54-$B$53)/$B$12</f>
        <v>1.7039427794526216</v>
      </c>
    </row>
  </sheetData>
  <mergeCells count="2">
    <mergeCell ref="B2:C2"/>
    <mergeCell ref="G2:H2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Risk score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2015-09-14T18:20:55Z</dcterms:modified>
</cp:coreProperties>
</file>