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TARD" sheetId="8" r:id="rId1"/>
    <sheet name="STROBE" sheetId="1" r:id="rId2"/>
    <sheet name="PRISMA" sheetId="9" r:id="rId3"/>
    <sheet name="STREGA" sheetId="10" r:id="rId4"/>
    <sheet name="CONSORT" sheetId="4" r:id="rId5"/>
    <sheet name="REFLECT" sheetId="11" r:id="rId6"/>
    <sheet name="GRIPS" sheetId="5" r:id="rId7"/>
    <sheet name="CARE" sheetId="6" r:id="rId8"/>
    <sheet name="CHEERS" sheetId="7" r:id="rId9"/>
  </sheets>
  <calcPr calcId="145621"/>
</workbook>
</file>

<file path=xl/calcChain.xml><?xml version="1.0" encoding="utf-8"?>
<calcChain xmlns="http://schemas.openxmlformats.org/spreadsheetml/2006/main">
  <c r="I2" i="6" l="1"/>
  <c r="H2" i="6"/>
  <c r="I9" i="4"/>
  <c r="H9" i="4"/>
  <c r="I6" i="9"/>
  <c r="H6" i="9"/>
  <c r="C8" i="9"/>
  <c r="E8" i="9"/>
  <c r="C6" i="9"/>
  <c r="E6" i="9"/>
  <c r="F8" i="9" l="1"/>
  <c r="G8" i="9" s="1"/>
  <c r="F6" i="9"/>
  <c r="G6" i="9" s="1"/>
  <c r="M27" i="8" l="1"/>
  <c r="D39" i="8"/>
  <c r="B39" i="8"/>
  <c r="D38" i="8"/>
  <c r="B38" i="8"/>
  <c r="D37" i="8"/>
  <c r="B37" i="8"/>
  <c r="I26" i="8"/>
  <c r="H26" i="8"/>
  <c r="E26" i="8"/>
  <c r="C26" i="8"/>
  <c r="M25" i="8"/>
  <c r="M31" i="8" s="1"/>
  <c r="I25" i="8"/>
  <c r="H25" i="8"/>
  <c r="E25" i="8"/>
  <c r="C25" i="8"/>
  <c r="F25" i="8" s="1"/>
  <c r="G25" i="8" s="1"/>
  <c r="I24" i="8"/>
  <c r="H24" i="8"/>
  <c r="E24" i="8"/>
  <c r="C24" i="8"/>
  <c r="F24" i="8" s="1"/>
  <c r="G24" i="8" s="1"/>
  <c r="E30" i="7"/>
  <c r="F30" i="7" s="1"/>
  <c r="G30" i="7" s="1"/>
  <c r="H30" i="7"/>
  <c r="I30" i="7"/>
  <c r="E31" i="7"/>
  <c r="F31" i="7" s="1"/>
  <c r="G31" i="7" s="1"/>
  <c r="H31" i="7"/>
  <c r="I31" i="7"/>
  <c r="E32" i="7"/>
  <c r="F32" i="7" s="1"/>
  <c r="G32" i="7" s="1"/>
  <c r="H32" i="7"/>
  <c r="I32" i="7"/>
  <c r="C30" i="7"/>
  <c r="C31" i="7"/>
  <c r="C32" i="7"/>
  <c r="D39" i="7"/>
  <c r="B39" i="7"/>
  <c r="D38" i="7"/>
  <c r="B38" i="7"/>
  <c r="D37" i="7"/>
  <c r="B37" i="7"/>
  <c r="I29" i="7"/>
  <c r="H29" i="7"/>
  <c r="E29" i="7"/>
  <c r="C29" i="7"/>
  <c r="I28" i="7"/>
  <c r="H28" i="7"/>
  <c r="E28" i="7"/>
  <c r="C28" i="7"/>
  <c r="I27" i="7"/>
  <c r="H27" i="7"/>
  <c r="F27" i="7"/>
  <c r="G27" i="7" s="1"/>
  <c r="E27" i="7"/>
  <c r="C27" i="7"/>
  <c r="I26" i="7"/>
  <c r="H26" i="7"/>
  <c r="E26" i="7"/>
  <c r="C26" i="7"/>
  <c r="M25" i="7"/>
  <c r="M31" i="7" s="1"/>
  <c r="I25" i="7"/>
  <c r="H25" i="7"/>
  <c r="E25" i="7"/>
  <c r="C25" i="7"/>
  <c r="F25" i="7" s="1"/>
  <c r="G25" i="7" s="1"/>
  <c r="I24" i="7"/>
  <c r="H24" i="7"/>
  <c r="E24" i="7"/>
  <c r="C24" i="7"/>
  <c r="F24" i="7" s="1"/>
  <c r="G24" i="7" s="1"/>
  <c r="D39" i="6"/>
  <c r="B39" i="6"/>
  <c r="D38" i="6"/>
  <c r="B38" i="6"/>
  <c r="D37" i="6"/>
  <c r="B37" i="6"/>
  <c r="I28" i="6"/>
  <c r="H28" i="6"/>
  <c r="E28" i="6"/>
  <c r="C28" i="6"/>
  <c r="I27" i="6"/>
  <c r="H27" i="6"/>
  <c r="E27" i="6"/>
  <c r="F27" i="6" s="1"/>
  <c r="G27" i="6" s="1"/>
  <c r="C27" i="6"/>
  <c r="I26" i="6"/>
  <c r="H26" i="6"/>
  <c r="E26" i="6"/>
  <c r="C26" i="6"/>
  <c r="M25" i="6"/>
  <c r="M31" i="6" s="1"/>
  <c r="I25" i="6"/>
  <c r="H25" i="6"/>
  <c r="E25" i="6"/>
  <c r="C25" i="6"/>
  <c r="I24" i="6"/>
  <c r="H24" i="6"/>
  <c r="E24" i="6"/>
  <c r="C24" i="6"/>
  <c r="D39" i="5"/>
  <c r="B39" i="5"/>
  <c r="D38" i="5"/>
  <c r="B38" i="5"/>
  <c r="D37" i="5"/>
  <c r="B37" i="5"/>
  <c r="F29" i="5"/>
  <c r="G29" i="5" s="1"/>
  <c r="E29" i="5"/>
  <c r="C29" i="5"/>
  <c r="I28" i="5"/>
  <c r="H28" i="5"/>
  <c r="E28" i="5"/>
  <c r="C28" i="5"/>
  <c r="F28" i="5" s="1"/>
  <c r="G28" i="5" s="1"/>
  <c r="I27" i="5"/>
  <c r="H27" i="5"/>
  <c r="E27" i="5"/>
  <c r="C27" i="5"/>
  <c r="F27" i="5" s="1"/>
  <c r="G27" i="5" s="1"/>
  <c r="M26" i="5"/>
  <c r="M27" i="5" s="1"/>
  <c r="I26" i="5"/>
  <c r="H26" i="5"/>
  <c r="E26" i="5"/>
  <c r="C26" i="5"/>
  <c r="F26" i="5" s="1"/>
  <c r="G26" i="5" s="1"/>
  <c r="M25" i="5"/>
  <c r="M31" i="5" s="1"/>
  <c r="I25" i="5"/>
  <c r="H25" i="5"/>
  <c r="E25" i="5"/>
  <c r="F25" i="5" s="1"/>
  <c r="G25" i="5" s="1"/>
  <c r="C25" i="5"/>
  <c r="I24" i="5"/>
  <c r="H24" i="5"/>
  <c r="E24" i="5"/>
  <c r="C24" i="5"/>
  <c r="D39" i="11"/>
  <c r="B39" i="11"/>
  <c r="D38" i="11"/>
  <c r="B38" i="11"/>
  <c r="D37" i="11"/>
  <c r="B37" i="11"/>
  <c r="I26" i="11"/>
  <c r="H26" i="11"/>
  <c r="E26" i="11"/>
  <c r="C26" i="11"/>
  <c r="M25" i="11"/>
  <c r="M31" i="11" s="1"/>
  <c r="I25" i="11"/>
  <c r="H25" i="11"/>
  <c r="E25" i="11"/>
  <c r="C25" i="11"/>
  <c r="F25" i="11" s="1"/>
  <c r="G25" i="11" s="1"/>
  <c r="I24" i="11"/>
  <c r="H24" i="11"/>
  <c r="E24" i="11"/>
  <c r="C24" i="11"/>
  <c r="F24" i="11" s="1"/>
  <c r="G24" i="11" s="1"/>
  <c r="D39" i="4"/>
  <c r="B39" i="4"/>
  <c r="D38" i="4"/>
  <c r="B38" i="4"/>
  <c r="D37" i="4"/>
  <c r="B37" i="4"/>
  <c r="I29" i="4"/>
  <c r="H29" i="4"/>
  <c r="E29" i="4"/>
  <c r="C29" i="4"/>
  <c r="I28" i="4"/>
  <c r="H28" i="4"/>
  <c r="E28" i="4"/>
  <c r="C28" i="4"/>
  <c r="I27" i="4"/>
  <c r="H27" i="4"/>
  <c r="E27" i="4"/>
  <c r="C27" i="4"/>
  <c r="I26" i="4"/>
  <c r="H26" i="4"/>
  <c r="E26" i="4"/>
  <c r="F26" i="4" s="1"/>
  <c r="G26" i="4" s="1"/>
  <c r="C26" i="4"/>
  <c r="M25" i="4"/>
  <c r="M31" i="4" s="1"/>
  <c r="I25" i="4"/>
  <c r="H25" i="4"/>
  <c r="E25" i="4"/>
  <c r="C25" i="4"/>
  <c r="F25" i="4" s="1"/>
  <c r="G25" i="4" s="1"/>
  <c r="I24" i="4"/>
  <c r="H24" i="4"/>
  <c r="E24" i="4"/>
  <c r="C24" i="4"/>
  <c r="F24" i="4" s="1"/>
  <c r="G24" i="4" s="1"/>
  <c r="D39" i="10"/>
  <c r="B39" i="10"/>
  <c r="D38" i="10"/>
  <c r="B38" i="10"/>
  <c r="D37" i="10"/>
  <c r="B37" i="10"/>
  <c r="I27" i="10"/>
  <c r="H27" i="10"/>
  <c r="E27" i="10"/>
  <c r="C27" i="10"/>
  <c r="F27" i="10" s="1"/>
  <c r="G27" i="10" s="1"/>
  <c r="I26" i="10"/>
  <c r="H26" i="10"/>
  <c r="E26" i="10"/>
  <c r="C26" i="10"/>
  <c r="F26" i="10" s="1"/>
  <c r="G26" i="10" s="1"/>
  <c r="M25" i="10"/>
  <c r="M31" i="10" s="1"/>
  <c r="I25" i="10"/>
  <c r="H25" i="10"/>
  <c r="E25" i="10"/>
  <c r="C25" i="10"/>
  <c r="I24" i="10"/>
  <c r="H24" i="10"/>
  <c r="E24" i="10"/>
  <c r="C24" i="10"/>
  <c r="D39" i="9"/>
  <c r="B39" i="9"/>
  <c r="D38" i="9"/>
  <c r="B38" i="9"/>
  <c r="D37" i="9"/>
  <c r="B37" i="9"/>
  <c r="I27" i="9"/>
  <c r="H27" i="9"/>
  <c r="E27" i="9"/>
  <c r="C27" i="9"/>
  <c r="I26" i="9"/>
  <c r="H26" i="9"/>
  <c r="E26" i="9"/>
  <c r="C26" i="9"/>
  <c r="M25" i="9"/>
  <c r="M31" i="9" s="1"/>
  <c r="I25" i="9"/>
  <c r="H25" i="9"/>
  <c r="E25" i="9"/>
  <c r="C25" i="9"/>
  <c r="I24" i="9"/>
  <c r="H24" i="9"/>
  <c r="E24" i="9"/>
  <c r="C24" i="9"/>
  <c r="C25" i="1"/>
  <c r="C26" i="1"/>
  <c r="C27" i="1"/>
  <c r="C28" i="1"/>
  <c r="C29" i="1"/>
  <c r="C24" i="1"/>
  <c r="E25" i="1"/>
  <c r="E26" i="1"/>
  <c r="E27" i="1"/>
  <c r="E28" i="1"/>
  <c r="E29" i="1"/>
  <c r="E24" i="1"/>
  <c r="D39" i="1"/>
  <c r="B39" i="1"/>
  <c r="D38" i="1"/>
  <c r="B38" i="1"/>
  <c r="D37" i="1"/>
  <c r="B37" i="1"/>
  <c r="I29" i="1"/>
  <c r="H29" i="1"/>
  <c r="I28" i="1"/>
  <c r="H28" i="1"/>
  <c r="I27" i="1"/>
  <c r="H27" i="1"/>
  <c r="I26" i="1"/>
  <c r="H26" i="1"/>
  <c r="M25" i="1"/>
  <c r="M31" i="1" s="1"/>
  <c r="I25" i="1"/>
  <c r="H25" i="1"/>
  <c r="I24" i="1"/>
  <c r="H24" i="1"/>
  <c r="M24" i="7"/>
  <c r="M24" i="8"/>
  <c r="M39" i="8"/>
  <c r="M39" i="7"/>
  <c r="M24" i="6"/>
  <c r="M39" i="11"/>
  <c r="M24" i="1"/>
  <c r="M24" i="5"/>
  <c r="M39" i="5"/>
  <c r="M39" i="10"/>
  <c r="M39" i="6"/>
  <c r="M24" i="10"/>
  <c r="M39" i="9"/>
  <c r="M24" i="4"/>
  <c r="M39" i="1"/>
  <c r="M39" i="4"/>
  <c r="F27" i="9" l="1"/>
  <c r="G27" i="9" s="1"/>
  <c r="F24" i="9"/>
  <c r="G24" i="9" s="1"/>
  <c r="F25" i="9"/>
  <c r="G25" i="9" s="1"/>
  <c r="M30" i="8"/>
  <c r="F26" i="8"/>
  <c r="G26" i="8" s="1"/>
  <c r="M26" i="8"/>
  <c r="M37" i="8"/>
  <c r="M38" i="8" s="1"/>
  <c r="M40" i="8" s="1"/>
  <c r="M26" i="11"/>
  <c r="M27" i="11" s="1"/>
  <c r="F26" i="11"/>
  <c r="G26" i="11" s="1"/>
  <c r="F24" i="10"/>
  <c r="G24" i="10" s="1"/>
  <c r="F25" i="10"/>
  <c r="G25" i="10" s="1"/>
  <c r="M26" i="10"/>
  <c r="M27" i="10" s="1"/>
  <c r="M26" i="9"/>
  <c r="M27" i="9" s="1"/>
  <c r="F26" i="9"/>
  <c r="G26" i="9" s="1"/>
  <c r="F28" i="7"/>
  <c r="G28" i="7" s="1"/>
  <c r="F26" i="7"/>
  <c r="G26" i="7" s="1"/>
  <c r="M26" i="7"/>
  <c r="M27" i="7" s="1"/>
  <c r="F29" i="7"/>
  <c r="G29" i="7" s="1"/>
  <c r="F28" i="6"/>
  <c r="G28" i="6" s="1"/>
  <c r="F24" i="6"/>
  <c r="G24" i="6" s="1"/>
  <c r="F25" i="6"/>
  <c r="G25" i="6" s="1"/>
  <c r="M26" i="6"/>
  <c r="M27" i="6" s="1"/>
  <c r="F26" i="6"/>
  <c r="G26" i="6" s="1"/>
  <c r="F24" i="5"/>
  <c r="G24" i="5" s="1"/>
  <c r="F27" i="4"/>
  <c r="G27" i="4" s="1"/>
  <c r="F28" i="4"/>
  <c r="G28" i="4" s="1"/>
  <c r="M26" i="4"/>
  <c r="M27" i="4" s="1"/>
  <c r="F29" i="4"/>
  <c r="G29" i="4" s="1"/>
  <c r="M37" i="7"/>
  <c r="M38" i="7" s="1"/>
  <c r="M40" i="7" s="1"/>
  <c r="M30" i="7"/>
  <c r="M37" i="6"/>
  <c r="M38" i="6" s="1"/>
  <c r="M40" i="6" s="1"/>
  <c r="M37" i="5"/>
  <c r="M38" i="5" s="1"/>
  <c r="M40" i="5" s="1"/>
  <c r="M37" i="11"/>
  <c r="M38" i="11" s="1"/>
  <c r="M40" i="11" s="1"/>
  <c r="M37" i="4"/>
  <c r="M38" i="4" s="1"/>
  <c r="M40" i="4" s="1"/>
  <c r="M30" i="4"/>
  <c r="M37" i="10"/>
  <c r="M38" i="10" s="1"/>
  <c r="M40" i="10" s="1"/>
  <c r="M37" i="9"/>
  <c r="M38" i="9" s="1"/>
  <c r="M40" i="9" s="1"/>
  <c r="F26" i="1"/>
  <c r="G26" i="1" s="1"/>
  <c r="M26" i="1"/>
  <c r="M27" i="1" s="1"/>
  <c r="F27" i="1"/>
  <c r="G27" i="1" s="1"/>
  <c r="F25" i="1"/>
  <c r="G25" i="1" s="1"/>
  <c r="F28" i="1"/>
  <c r="G28" i="1" s="1"/>
  <c r="F24" i="1"/>
  <c r="G24" i="1" s="1"/>
  <c r="F29" i="1"/>
  <c r="G29" i="1" s="1"/>
  <c r="M24" i="11"/>
  <c r="M24" i="9"/>
  <c r="M30" i="11" l="1"/>
  <c r="M33" i="11" s="1"/>
  <c r="M34" i="11" s="1"/>
  <c r="M35" i="11" s="1"/>
  <c r="M30" i="9"/>
  <c r="M33" i="9" s="1"/>
  <c r="M34" i="9" s="1"/>
  <c r="M35" i="9" s="1"/>
  <c r="M33" i="8"/>
  <c r="M34" i="8" s="1"/>
  <c r="M35" i="8" s="1"/>
  <c r="M30" i="10"/>
  <c r="M33" i="10" s="1"/>
  <c r="M34" i="10" s="1"/>
  <c r="M35" i="10" s="1"/>
  <c r="M30" i="6"/>
  <c r="M33" i="6" s="1"/>
  <c r="M34" i="6" s="1"/>
  <c r="M35" i="6" s="1"/>
  <c r="M30" i="5"/>
  <c r="M33" i="5" s="1"/>
  <c r="M34" i="5" s="1"/>
  <c r="M35" i="5" s="1"/>
  <c r="M33" i="7"/>
  <c r="M34" i="7" s="1"/>
  <c r="M35" i="7" s="1"/>
  <c r="M33" i="4"/>
  <c r="M34" i="4" s="1"/>
  <c r="M35" i="4" s="1"/>
  <c r="C15" i="8" l="1"/>
  <c r="F15" i="8" s="1"/>
  <c r="G15" i="8" s="1"/>
  <c r="E15" i="8"/>
  <c r="C16" i="8"/>
  <c r="E16" i="8"/>
  <c r="F16" i="8" s="1"/>
  <c r="G16" i="8" s="1"/>
  <c r="E7" i="8"/>
  <c r="H7" i="8"/>
  <c r="I7" i="8"/>
  <c r="E8" i="8"/>
  <c r="H8" i="8"/>
  <c r="I8" i="8"/>
  <c r="E9" i="8"/>
  <c r="H9" i="8"/>
  <c r="I9" i="8"/>
  <c r="C7" i="8"/>
  <c r="C8" i="8"/>
  <c r="C9" i="8"/>
  <c r="F9" i="8" s="1"/>
  <c r="G9" i="8" s="1"/>
  <c r="F7" i="8" l="1"/>
  <c r="G7" i="8" s="1"/>
  <c r="F8" i="8"/>
  <c r="G8" i="8" s="1"/>
  <c r="C10" i="7"/>
  <c r="E10" i="7"/>
  <c r="C11" i="7"/>
  <c r="E11" i="7"/>
  <c r="D17" i="11"/>
  <c r="B17" i="11"/>
  <c r="D16" i="11"/>
  <c r="B16" i="11"/>
  <c r="D15" i="11"/>
  <c r="B15" i="11"/>
  <c r="I6" i="11"/>
  <c r="H6" i="11"/>
  <c r="E6" i="11"/>
  <c r="C6" i="11"/>
  <c r="I5" i="11"/>
  <c r="H5" i="11"/>
  <c r="E5" i="11"/>
  <c r="C5" i="11"/>
  <c r="I4" i="11"/>
  <c r="H4" i="11"/>
  <c r="E4" i="11"/>
  <c r="C4" i="11"/>
  <c r="M3" i="11"/>
  <c r="M9" i="11" s="1"/>
  <c r="I3" i="11"/>
  <c r="H3" i="11"/>
  <c r="E3" i="11"/>
  <c r="C3" i="11"/>
  <c r="I2" i="11"/>
  <c r="H2" i="11"/>
  <c r="E2" i="11"/>
  <c r="C2" i="11"/>
  <c r="D17" i="10"/>
  <c r="B17" i="10"/>
  <c r="D16" i="10"/>
  <c r="B16" i="10"/>
  <c r="D15" i="10"/>
  <c r="B15" i="10"/>
  <c r="E9" i="10"/>
  <c r="C9" i="10"/>
  <c r="I8" i="10"/>
  <c r="H8" i="10"/>
  <c r="E8" i="10"/>
  <c r="C8" i="10"/>
  <c r="I7" i="10"/>
  <c r="H7" i="10"/>
  <c r="E7" i="10"/>
  <c r="C7" i="10"/>
  <c r="I6" i="10"/>
  <c r="H6" i="10"/>
  <c r="E6" i="10"/>
  <c r="C6" i="10"/>
  <c r="I5" i="10"/>
  <c r="H5" i="10"/>
  <c r="E5" i="10"/>
  <c r="C5" i="10"/>
  <c r="I4" i="10"/>
  <c r="H4" i="10"/>
  <c r="E4" i="10"/>
  <c r="C4" i="10"/>
  <c r="M3" i="10"/>
  <c r="M9" i="10" s="1"/>
  <c r="I3" i="10"/>
  <c r="H3" i="10"/>
  <c r="E3" i="10"/>
  <c r="C3" i="10"/>
  <c r="F3" i="10" s="1"/>
  <c r="G3" i="10" s="1"/>
  <c r="I2" i="10"/>
  <c r="H2" i="10"/>
  <c r="E2" i="10"/>
  <c r="C2" i="10"/>
  <c r="F2" i="10" s="1"/>
  <c r="G2" i="10" s="1"/>
  <c r="D17" i="9"/>
  <c r="B17" i="9"/>
  <c r="D16" i="9"/>
  <c r="B16" i="9"/>
  <c r="D15" i="9"/>
  <c r="B15" i="9"/>
  <c r="I7" i="9"/>
  <c r="H7" i="9"/>
  <c r="E7" i="9"/>
  <c r="C7" i="9"/>
  <c r="I5" i="9"/>
  <c r="H5" i="9"/>
  <c r="E5" i="9"/>
  <c r="C5" i="9"/>
  <c r="I4" i="9"/>
  <c r="H4" i="9"/>
  <c r="E4" i="9"/>
  <c r="C4" i="9"/>
  <c r="M3" i="9"/>
  <c r="M9" i="9" s="1"/>
  <c r="I3" i="9"/>
  <c r="H3" i="9"/>
  <c r="E3" i="9"/>
  <c r="C3" i="9"/>
  <c r="I2" i="9"/>
  <c r="H2" i="9"/>
  <c r="E2" i="9"/>
  <c r="C2" i="9"/>
  <c r="D20" i="8"/>
  <c r="B20" i="8"/>
  <c r="D19" i="8"/>
  <c r="B19" i="8"/>
  <c r="D18" i="8"/>
  <c r="B18" i="8"/>
  <c r="I14" i="8"/>
  <c r="H14" i="8"/>
  <c r="E14" i="8"/>
  <c r="C14" i="8"/>
  <c r="I13" i="8"/>
  <c r="H13" i="8"/>
  <c r="E13" i="8"/>
  <c r="C13" i="8"/>
  <c r="I12" i="8"/>
  <c r="H12" i="8"/>
  <c r="E12" i="8"/>
  <c r="C12" i="8"/>
  <c r="I11" i="8"/>
  <c r="H11" i="8"/>
  <c r="E11" i="8"/>
  <c r="C11" i="8"/>
  <c r="I10" i="8"/>
  <c r="H10" i="8"/>
  <c r="E10" i="8"/>
  <c r="C10" i="8"/>
  <c r="I6" i="8"/>
  <c r="H6" i="8"/>
  <c r="E6" i="8"/>
  <c r="C6" i="8"/>
  <c r="I5" i="8"/>
  <c r="H5" i="8"/>
  <c r="E5" i="8"/>
  <c r="C5" i="8"/>
  <c r="I4" i="8"/>
  <c r="H4" i="8"/>
  <c r="E4" i="8"/>
  <c r="C4" i="8"/>
  <c r="M3" i="8"/>
  <c r="M9" i="8" s="1"/>
  <c r="I3" i="8"/>
  <c r="H3" i="8"/>
  <c r="E3" i="8"/>
  <c r="C3" i="8"/>
  <c r="I2" i="8"/>
  <c r="H2" i="8"/>
  <c r="E2" i="8"/>
  <c r="C2" i="8"/>
  <c r="D17" i="7"/>
  <c r="B17" i="7"/>
  <c r="D16" i="7"/>
  <c r="B16" i="7"/>
  <c r="D15" i="7"/>
  <c r="B15" i="7"/>
  <c r="I9" i="7"/>
  <c r="H9" i="7"/>
  <c r="E9" i="7"/>
  <c r="C9" i="7"/>
  <c r="I8" i="7"/>
  <c r="H8" i="7"/>
  <c r="E8" i="7"/>
  <c r="C8" i="7"/>
  <c r="I7" i="7"/>
  <c r="H7" i="7"/>
  <c r="E7" i="7"/>
  <c r="C7" i="7"/>
  <c r="I6" i="7"/>
  <c r="H6" i="7"/>
  <c r="E6" i="7"/>
  <c r="C6" i="7"/>
  <c r="I5" i="7"/>
  <c r="H5" i="7"/>
  <c r="E5" i="7"/>
  <c r="C5" i="7"/>
  <c r="I4" i="7"/>
  <c r="H4" i="7"/>
  <c r="E4" i="7"/>
  <c r="C4" i="7"/>
  <c r="M3" i="7"/>
  <c r="M9" i="7" s="1"/>
  <c r="I3" i="7"/>
  <c r="H3" i="7"/>
  <c r="E3" i="7"/>
  <c r="C3" i="7"/>
  <c r="I2" i="7"/>
  <c r="H2" i="7"/>
  <c r="E2" i="7"/>
  <c r="C2" i="7"/>
  <c r="D17" i="6"/>
  <c r="B17" i="6"/>
  <c r="D16" i="6"/>
  <c r="B16" i="6"/>
  <c r="D15" i="6"/>
  <c r="B15" i="6"/>
  <c r="E8" i="6"/>
  <c r="C8" i="6"/>
  <c r="E7" i="6"/>
  <c r="C7" i="6"/>
  <c r="E6" i="6"/>
  <c r="C6" i="6"/>
  <c r="E5" i="6"/>
  <c r="C5" i="6"/>
  <c r="I4" i="6"/>
  <c r="H4" i="6"/>
  <c r="E4" i="6"/>
  <c r="C4" i="6"/>
  <c r="M3" i="6"/>
  <c r="M9" i="6" s="1"/>
  <c r="I3" i="6"/>
  <c r="H3" i="6"/>
  <c r="E3" i="6"/>
  <c r="C3" i="6"/>
  <c r="E2" i="6"/>
  <c r="C2" i="6"/>
  <c r="C2" i="5"/>
  <c r="C3" i="5"/>
  <c r="C4" i="5"/>
  <c r="C5" i="5"/>
  <c r="F5" i="5" s="1"/>
  <c r="G5" i="5" s="1"/>
  <c r="C6" i="5"/>
  <c r="C7" i="5"/>
  <c r="C8" i="5"/>
  <c r="C9" i="5"/>
  <c r="F9" i="5" s="1"/>
  <c r="G9" i="5" s="1"/>
  <c r="C10" i="5"/>
  <c r="C11" i="5"/>
  <c r="C12" i="5"/>
  <c r="D17" i="5"/>
  <c r="B17" i="5"/>
  <c r="D16" i="5"/>
  <c r="B16" i="5"/>
  <c r="D15" i="5"/>
  <c r="B15" i="5"/>
  <c r="E12" i="5"/>
  <c r="E11" i="5"/>
  <c r="F11" i="5"/>
  <c r="G11" i="5" s="1"/>
  <c r="E10" i="5"/>
  <c r="I9" i="5"/>
  <c r="H9" i="5"/>
  <c r="E9" i="5"/>
  <c r="I8" i="5"/>
  <c r="H8" i="5"/>
  <c r="E8" i="5"/>
  <c r="F8" i="5" s="1"/>
  <c r="G8" i="5" s="1"/>
  <c r="I7" i="5"/>
  <c r="H7" i="5"/>
  <c r="E7" i="5"/>
  <c r="I6" i="5"/>
  <c r="H6" i="5"/>
  <c r="E6" i="5"/>
  <c r="F6" i="5" s="1"/>
  <c r="G6" i="5" s="1"/>
  <c r="I5" i="5"/>
  <c r="H5" i="5"/>
  <c r="E5" i="5"/>
  <c r="I4" i="5"/>
  <c r="H4" i="5"/>
  <c r="E4" i="5"/>
  <c r="M3" i="5"/>
  <c r="M9" i="5" s="1"/>
  <c r="I3" i="5"/>
  <c r="H3" i="5"/>
  <c r="E3" i="5"/>
  <c r="F3" i="5" s="1"/>
  <c r="G3" i="5" s="1"/>
  <c r="I2" i="5"/>
  <c r="H2" i="5"/>
  <c r="E2" i="5"/>
  <c r="F2" i="5" s="1"/>
  <c r="G2" i="5" s="1"/>
  <c r="E4" i="1"/>
  <c r="E5" i="1"/>
  <c r="E6" i="1"/>
  <c r="E7" i="1"/>
  <c r="E8" i="1"/>
  <c r="E9" i="1"/>
  <c r="E10" i="1"/>
  <c r="E11" i="1"/>
  <c r="E3" i="1"/>
  <c r="C4" i="1"/>
  <c r="C5" i="1"/>
  <c r="C6" i="1"/>
  <c r="C7" i="1"/>
  <c r="C8" i="1"/>
  <c r="C9" i="1"/>
  <c r="C10" i="1"/>
  <c r="C11" i="1"/>
  <c r="C3" i="1"/>
  <c r="E3" i="4"/>
  <c r="E4" i="4"/>
  <c r="E5" i="4"/>
  <c r="E6" i="4"/>
  <c r="E7" i="4"/>
  <c r="E8" i="4"/>
  <c r="E9" i="4"/>
  <c r="E10" i="4"/>
  <c r="E11" i="4"/>
  <c r="E12" i="4"/>
  <c r="E13" i="4"/>
  <c r="E2" i="4"/>
  <c r="C3" i="4"/>
  <c r="C4" i="4"/>
  <c r="C5" i="4"/>
  <c r="C6" i="4"/>
  <c r="C7" i="4"/>
  <c r="C8" i="4"/>
  <c r="C9" i="4"/>
  <c r="C10" i="4"/>
  <c r="C11" i="4"/>
  <c r="C12" i="4"/>
  <c r="C13" i="4"/>
  <c r="C2" i="4"/>
  <c r="M17" i="11"/>
  <c r="M17" i="8"/>
  <c r="M17" i="5"/>
  <c r="M17" i="9"/>
  <c r="M17" i="6"/>
  <c r="M17" i="10"/>
  <c r="M17" i="7"/>
  <c r="F11" i="7" l="1"/>
  <c r="G11" i="7" s="1"/>
  <c r="F10" i="7"/>
  <c r="G10" i="7" s="1"/>
  <c r="F2" i="6"/>
  <c r="G2" i="6" s="1"/>
  <c r="F2" i="11"/>
  <c r="G2" i="11" s="1"/>
  <c r="F4" i="10"/>
  <c r="G4" i="10" s="1"/>
  <c r="F2" i="9"/>
  <c r="G2" i="9" s="1"/>
  <c r="F3" i="9"/>
  <c r="G3" i="9" s="1"/>
  <c r="F4" i="8"/>
  <c r="G4" i="8" s="1"/>
  <c r="F3" i="7"/>
  <c r="G3" i="7" s="1"/>
  <c r="F4" i="11"/>
  <c r="G4" i="11" s="1"/>
  <c r="F5" i="11"/>
  <c r="G5" i="11" s="1"/>
  <c r="F6" i="11"/>
  <c r="G6" i="11" s="1"/>
  <c r="F3" i="11"/>
  <c r="G3" i="11" s="1"/>
  <c r="M4" i="11"/>
  <c r="M5" i="11" s="1"/>
  <c r="M15" i="11"/>
  <c r="M16" i="11" s="1"/>
  <c r="M18" i="11" s="1"/>
  <c r="F5" i="10"/>
  <c r="G5" i="10" s="1"/>
  <c r="F6" i="10"/>
  <c r="G6" i="10" s="1"/>
  <c r="F8" i="10"/>
  <c r="G8" i="10" s="1"/>
  <c r="F9" i="10"/>
  <c r="G9" i="10" s="1"/>
  <c r="M4" i="10"/>
  <c r="M5" i="10" s="1"/>
  <c r="F7" i="10"/>
  <c r="G7" i="10" s="1"/>
  <c r="M15" i="10"/>
  <c r="M16" i="10" s="1"/>
  <c r="M18" i="10" s="1"/>
  <c r="F5" i="9"/>
  <c r="G5" i="9" s="1"/>
  <c r="F4" i="9"/>
  <c r="G4" i="9" s="1"/>
  <c r="M4" i="9"/>
  <c r="M5" i="9" s="1"/>
  <c r="F7" i="9"/>
  <c r="G7" i="9" s="1"/>
  <c r="M15" i="9"/>
  <c r="M16" i="9" s="1"/>
  <c r="M18" i="9" s="1"/>
  <c r="F2" i="8"/>
  <c r="G2" i="8" s="1"/>
  <c r="F3" i="8"/>
  <c r="G3" i="8" s="1"/>
  <c r="F5" i="8"/>
  <c r="G5" i="8" s="1"/>
  <c r="F6" i="8"/>
  <c r="G6" i="8" s="1"/>
  <c r="F11" i="8"/>
  <c r="G11" i="8" s="1"/>
  <c r="F12" i="8"/>
  <c r="G12" i="8" s="1"/>
  <c r="F14" i="8"/>
  <c r="G14" i="8" s="1"/>
  <c r="M4" i="8"/>
  <c r="M5" i="8" s="1"/>
  <c r="F10" i="8"/>
  <c r="G10" i="8" s="1"/>
  <c r="F13" i="8"/>
  <c r="G13" i="8" s="1"/>
  <c r="M15" i="8"/>
  <c r="M16" i="8" s="1"/>
  <c r="M18" i="8" s="1"/>
  <c r="F7" i="7"/>
  <c r="G7" i="7" s="1"/>
  <c r="F9" i="7"/>
  <c r="G9" i="7" s="1"/>
  <c r="F6" i="7"/>
  <c r="G6" i="7" s="1"/>
  <c r="F8" i="7"/>
  <c r="G8" i="7" s="1"/>
  <c r="F2" i="7"/>
  <c r="G2" i="7" s="1"/>
  <c r="M4" i="7"/>
  <c r="M5" i="7" s="1"/>
  <c r="F4" i="7"/>
  <c r="G4" i="7" s="1"/>
  <c r="F5" i="7"/>
  <c r="G5" i="7" s="1"/>
  <c r="M15" i="7"/>
  <c r="M16" i="7" s="1"/>
  <c r="M18" i="7" s="1"/>
  <c r="F4" i="6"/>
  <c r="G4" i="6" s="1"/>
  <c r="F5" i="6"/>
  <c r="G5" i="6" s="1"/>
  <c r="F6" i="6"/>
  <c r="G6" i="6" s="1"/>
  <c r="F7" i="6"/>
  <c r="G7" i="6" s="1"/>
  <c r="F8" i="6"/>
  <c r="G8" i="6" s="1"/>
  <c r="M4" i="6"/>
  <c r="M5" i="6" s="1"/>
  <c r="F3" i="6"/>
  <c r="G3" i="6" s="1"/>
  <c r="M15" i="6"/>
  <c r="M16" i="6" s="1"/>
  <c r="M18" i="6" s="1"/>
  <c r="F12" i="5"/>
  <c r="G12" i="5" s="1"/>
  <c r="F4" i="5"/>
  <c r="G4" i="5" s="1"/>
  <c r="M4" i="5"/>
  <c r="M5" i="5" s="1"/>
  <c r="F7" i="5"/>
  <c r="G7" i="5" s="1"/>
  <c r="F10" i="5"/>
  <c r="G10" i="5" s="1"/>
  <c r="M15" i="5"/>
  <c r="M16" i="5" s="1"/>
  <c r="M18" i="5" s="1"/>
  <c r="M2" i="8"/>
  <c r="M2" i="9"/>
  <c r="M2" i="5"/>
  <c r="M2" i="6"/>
  <c r="M2" i="7"/>
  <c r="M2" i="11"/>
  <c r="M2" i="10"/>
  <c r="M8" i="11" l="1"/>
  <c r="M11" i="11" s="1"/>
  <c r="M12" i="11" s="1"/>
  <c r="M13" i="11" s="1"/>
  <c r="M8" i="10"/>
  <c r="M11" i="10" s="1"/>
  <c r="M12" i="10" s="1"/>
  <c r="M13" i="10" s="1"/>
  <c r="M8" i="9"/>
  <c r="M11" i="9" s="1"/>
  <c r="M12" i="9" s="1"/>
  <c r="M13" i="9" s="1"/>
  <c r="M8" i="8"/>
  <c r="M11" i="8" s="1"/>
  <c r="M12" i="8" s="1"/>
  <c r="M13" i="8" s="1"/>
  <c r="M8" i="7"/>
  <c r="M11" i="7" s="1"/>
  <c r="M12" i="7" s="1"/>
  <c r="M13" i="7" s="1"/>
  <c r="M8" i="6"/>
  <c r="M11" i="6" s="1"/>
  <c r="M12" i="6" s="1"/>
  <c r="M13" i="6" s="1"/>
  <c r="M8" i="5"/>
  <c r="M11" i="5" s="1"/>
  <c r="M12" i="5" s="1"/>
  <c r="M13" i="5" s="1"/>
  <c r="D17" i="4" l="1"/>
  <c r="B17" i="4"/>
  <c r="D16" i="4"/>
  <c r="B16" i="4"/>
  <c r="D15" i="4"/>
  <c r="B15" i="4"/>
  <c r="F13" i="4"/>
  <c r="G13" i="4" s="1"/>
  <c r="I11" i="4"/>
  <c r="H11" i="4"/>
  <c r="F11" i="4"/>
  <c r="G11" i="4" s="1"/>
  <c r="I10" i="4"/>
  <c r="H10" i="4"/>
  <c r="F10" i="4"/>
  <c r="G10" i="4" s="1"/>
  <c r="I8" i="4"/>
  <c r="H8" i="4"/>
  <c r="F8" i="4"/>
  <c r="G8" i="4" s="1"/>
  <c r="I7" i="4"/>
  <c r="H7" i="4"/>
  <c r="F7" i="4"/>
  <c r="G7" i="4" s="1"/>
  <c r="I6" i="4"/>
  <c r="H6" i="4"/>
  <c r="F6" i="4"/>
  <c r="G6" i="4" s="1"/>
  <c r="I5" i="4"/>
  <c r="H5" i="4"/>
  <c r="F5" i="4"/>
  <c r="G5" i="4" s="1"/>
  <c r="I4" i="4"/>
  <c r="H4" i="4"/>
  <c r="M3" i="4"/>
  <c r="M9" i="4" s="1"/>
  <c r="I3" i="4"/>
  <c r="H3" i="4"/>
  <c r="I2" i="4"/>
  <c r="H2" i="4"/>
  <c r="M17" i="4"/>
  <c r="F2" i="4" l="1"/>
  <c r="G2" i="4" s="1"/>
  <c r="F4" i="4"/>
  <c r="G4" i="4" s="1"/>
  <c r="M4" i="4"/>
  <c r="M5" i="4" s="1"/>
  <c r="F12" i="4"/>
  <c r="G12" i="4" s="1"/>
  <c r="F3" i="4"/>
  <c r="G3" i="4" s="1"/>
  <c r="F9" i="4"/>
  <c r="G9" i="4" s="1"/>
  <c r="M15" i="4"/>
  <c r="M16" i="4" s="1"/>
  <c r="M18" i="4" s="1"/>
  <c r="D18" i="1"/>
  <c r="D17" i="1"/>
  <c r="D16" i="1"/>
  <c r="B18" i="1"/>
  <c r="B17" i="1"/>
  <c r="B16" i="1"/>
  <c r="M2" i="4"/>
  <c r="M8" i="4" l="1"/>
  <c r="M11" i="4" s="1"/>
  <c r="M12" i="4" s="1"/>
  <c r="M13" i="4" s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I3" i="1"/>
  <c r="H3" i="1"/>
  <c r="M4" i="1" l="1"/>
  <c r="M5" i="1" s="1"/>
  <c r="M10" i="1" l="1"/>
  <c r="M6" i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3" i="1"/>
  <c r="G3" i="1" s="1"/>
  <c r="F11" i="1" l="1"/>
  <c r="G11" i="1" s="1"/>
  <c r="M3" i="1"/>
  <c r="M30" i="1" l="1"/>
  <c r="M33" i="1" s="1"/>
  <c r="M34" i="1" s="1"/>
  <c r="M35" i="1" s="1"/>
  <c r="M9" i="1"/>
  <c r="M12" i="1" s="1"/>
  <c r="M13" i="1" l="1"/>
  <c r="M14" i="1" s="1"/>
  <c r="M37" i="1" l="1"/>
  <c r="M38" i="1" s="1"/>
  <c r="M40" i="1" s="1"/>
  <c r="M18" i="1"/>
  <c r="M16" i="1" l="1"/>
  <c r="M17" i="1" s="1"/>
  <c r="M19" i="1" s="1"/>
</calcChain>
</file>

<file path=xl/sharedStrings.xml><?xml version="1.0" encoding="utf-8"?>
<sst xmlns="http://schemas.openxmlformats.org/spreadsheetml/2006/main" count="946" uniqueCount="52">
  <si>
    <t>IF</t>
  </si>
  <si>
    <t>Citations</t>
  </si>
  <si>
    <t>Sample</t>
  </si>
  <si>
    <t>IF rank</t>
  </si>
  <si>
    <t>Cit rank</t>
  </si>
  <si>
    <t>d</t>
  </si>
  <si>
    <t>n</t>
  </si>
  <si>
    <t>p</t>
  </si>
  <si>
    <t>T</t>
  </si>
  <si>
    <t>df</t>
  </si>
  <si>
    <t>ρ</t>
  </si>
  <si>
    <r>
      <t>S</t>
    </r>
    <r>
      <rPr>
        <vertAlign val="subscript"/>
        <sz val="11"/>
        <color theme="1"/>
        <rFont val="Calibri"/>
        <family val="2"/>
        <scheme val="minor"/>
      </rPr>
      <t>T</t>
    </r>
  </si>
  <si>
    <r>
      <t>n</t>
    </r>
    <r>
      <rPr>
        <vertAlign val="superscript"/>
        <sz val="11"/>
        <color theme="1"/>
        <rFont val="Calibri"/>
        <family val="2"/>
        <scheme val="minor"/>
      </rPr>
      <t>3</t>
    </r>
  </si>
  <si>
    <r>
      <t>n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-n</t>
    </r>
  </si>
  <si>
    <r>
      <t>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</si>
  <si>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Mean</t>
  </si>
  <si>
    <t>SD</t>
  </si>
  <si>
    <t>Median</t>
  </si>
  <si>
    <r>
      <rPr>
        <sz val="11"/>
        <color theme="1"/>
        <rFont val="Calibri"/>
        <family val="2"/>
      </rPr>
      <t>∑</t>
    </r>
    <r>
      <rPr>
        <i/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2</t>
    </r>
  </si>
  <si>
    <t>Pearson's</t>
  </si>
  <si>
    <t>Spearman's</t>
  </si>
  <si>
    <t>lg(IF)</t>
  </si>
  <si>
    <t>lg(Citations)</t>
  </si>
  <si>
    <t>Accesses:</t>
  </si>
  <si>
    <t>Acc rank</t>
  </si>
  <si>
    <t>Accesses</t>
  </si>
  <si>
    <t>lg(Accesses)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</si>
  <si>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</si>
  <si>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</si>
  <si>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</si>
  <si>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</si>
  <si>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</si>
  <si>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</si>
  <si>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</si>
  <si>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</si>
  <si>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</si>
  <si>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</si>
  <si>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</si>
  <si>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</si>
  <si>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</si>
  <si>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</si>
  <si>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</si>
  <si>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</si>
  <si>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</si>
  <si>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</si>
  <si>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</si>
  <si>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</si>
  <si>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</si>
  <si>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</si>
  <si>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Lg Citations vs lg IF</t>
  </si>
  <si>
    <t>Lg citations vs lg Downloads</t>
  </si>
  <si>
    <t>Lg Citations vs lg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</si>
</sst>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E+00"/>
    <numFmt numFmtId="166" formatCode="0.0"/>
  </numFmts>
  <fonts count="9">
    <font>
      <sz val="11"/>
      <color theme="1"/>
      <name val="Calibri"/>
      <family val="2"/>
      <scheme val="minor"/>
    </font>
    <font>
      <sz val="10"/>
      <name val="Geneva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/>
    <xf numFmtId="0" fontId="1" fillId="0" borderId="2" xfId="0" applyFont="1" applyBorder="1" applyProtection="1">
      <protection locked="0"/>
    </xf>
    <xf numFmtId="0" fontId="0" fillId="0" borderId="3" xfId="0" applyBorder="1"/>
    <xf numFmtId="0" fontId="1" fillId="0" borderId="3" xfId="0" applyFont="1" applyBorder="1" applyProtection="1">
      <protection locked="0"/>
    </xf>
    <xf numFmtId="0" fontId="0" fillId="0" borderId="4" xfId="0" applyBorder="1"/>
    <xf numFmtId="0" fontId="0" fillId="0" borderId="5" xfId="0" applyBorder="1"/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9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1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5" fillId="0" borderId="5" xfId="0" applyFont="1" applyBorder="1"/>
    <xf numFmtId="164" fontId="0" fillId="2" borderId="3" xfId="0" applyNumberFormat="1" applyFill="1" applyBorder="1"/>
    <xf numFmtId="165" fontId="0" fillId="2" borderId="3" xfId="0" applyNumberFormat="1" applyFill="1" applyBorder="1"/>
    <xf numFmtId="2" fontId="0" fillId="2" borderId="3" xfId="0" applyNumberFormat="1" applyFill="1" applyBorder="1"/>
    <xf numFmtId="166" fontId="0" fillId="0" borderId="3" xfId="0" applyNumberFormat="1" applyBorder="1"/>
    <xf numFmtId="1" fontId="0" fillId="0" borderId="3" xfId="0" applyNumberFormat="1" applyBorder="1"/>
    <xf numFmtId="0" fontId="3" fillId="0" borderId="0" xfId="0" applyFont="1"/>
    <xf numFmtId="0" fontId="0" fillId="0" borderId="14" xfId="0" applyBorder="1" applyAlignment="1">
      <alignment horizontal="right"/>
    </xf>
    <xf numFmtId="0" fontId="1" fillId="0" borderId="15" xfId="0" applyFont="1" applyBorder="1" applyProtection="1">
      <protection locked="0"/>
    </xf>
    <xf numFmtId="0" fontId="0" fillId="0" borderId="15" xfId="0" applyBorder="1"/>
    <xf numFmtId="0" fontId="0" fillId="0" borderId="2" xfId="0" applyBorder="1" applyAlignment="1">
      <alignment horizontal="right"/>
    </xf>
    <xf numFmtId="0" fontId="0" fillId="3" borderId="2" xfId="0" applyFill="1" applyBorder="1"/>
    <xf numFmtId="0" fontId="0" fillId="0" borderId="0" xfId="0" applyFill="1" applyBorder="1" applyAlignment="1"/>
    <xf numFmtId="0" fontId="0" fillId="0" borderId="16" xfId="0" applyFill="1" applyBorder="1" applyAlignment="1"/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Continuous"/>
    </xf>
    <xf numFmtId="0" fontId="0" fillId="0" borderId="2" xfId="0" applyFill="1" applyBorder="1"/>
    <xf numFmtId="0" fontId="0" fillId="0" borderId="9" xfId="0" applyFill="1" applyBorder="1"/>
    <xf numFmtId="0" fontId="0" fillId="2" borderId="16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52" workbookViewId="0">
      <selection activeCell="F79" sqref="F79:G79"/>
    </sheetView>
  </sheetViews>
  <sheetFormatPr defaultRowHeight="15"/>
  <cols>
    <col min="8" max="8" width="12.42578125" bestFit="1" customWidth="1"/>
    <col min="9" max="9" width="12" bestFit="1" customWidth="1"/>
    <col min="12" max="12" width="11.140625" bestFit="1" customWidth="1"/>
    <col min="13" max="13" width="12" bestFit="1" customWidth="1"/>
  </cols>
  <sheetData>
    <row r="1" spans="1:13" ht="18" thickBot="1">
      <c r="A1" s="14" t="s">
        <v>2</v>
      </c>
      <c r="B1" s="15" t="s">
        <v>0</v>
      </c>
      <c r="C1" s="16" t="s">
        <v>3</v>
      </c>
      <c r="D1" s="16" t="s">
        <v>1</v>
      </c>
      <c r="E1" s="16" t="s">
        <v>4</v>
      </c>
      <c r="F1" s="17" t="s">
        <v>5</v>
      </c>
      <c r="G1" s="18" t="s">
        <v>14</v>
      </c>
      <c r="H1" s="19" t="s">
        <v>21</v>
      </c>
      <c r="I1" s="20" t="s">
        <v>22</v>
      </c>
    </row>
    <row r="2" spans="1:13" ht="17.25">
      <c r="A2" s="21">
        <v>1</v>
      </c>
      <c r="B2" s="7">
        <v>11.275</v>
      </c>
      <c r="C2" s="8">
        <f>_xlfn.RANK.AVG(B2,B$2:B$16)</f>
        <v>2</v>
      </c>
      <c r="D2" s="8">
        <v>781</v>
      </c>
      <c r="E2" s="8">
        <f>_xlfn.RANK.AVG(D2,D$2:D$16)</f>
        <v>1</v>
      </c>
      <c r="F2" s="9">
        <f>C2-E2</f>
        <v>1</v>
      </c>
      <c r="G2" s="9">
        <f>POWER(F2,2)</f>
        <v>1</v>
      </c>
      <c r="H2" s="9">
        <f t="shared" ref="H2:H14" si="0">LOG10(B2)</f>
        <v>1.0521165505499981</v>
      </c>
      <c r="I2" s="9">
        <f t="shared" ref="I2:I14" si="1">LOG10(D2)</f>
        <v>2.8926510338773004</v>
      </c>
      <c r="L2" s="5" t="s">
        <v>18</v>
      </c>
      <c r="M2" s="3">
        <f ca="1">SUM(INDIRECT(CONCATENATE("G2:G",COUNT(B2:B16)+1)))</f>
        <v>192</v>
      </c>
    </row>
    <row r="3" spans="1:13">
      <c r="A3" s="22">
        <v>2</v>
      </c>
      <c r="B3" s="4">
        <v>15.148</v>
      </c>
      <c r="C3" s="8">
        <f>_xlfn.RANK.AVG(B3,B$2:B$16)</f>
        <v>1</v>
      </c>
      <c r="D3" s="2">
        <v>510</v>
      </c>
      <c r="E3" s="8">
        <f>_xlfn.RANK.AVG(D3,D$2:D$16)</f>
        <v>3</v>
      </c>
      <c r="F3" s="1">
        <f t="shared" ref="F3:F16" si="2">C3-E3</f>
        <v>-2</v>
      </c>
      <c r="G3" s="1">
        <f t="shared" ref="G3:G16" si="3">POWER(F3,2)</f>
        <v>4</v>
      </c>
      <c r="H3" s="1">
        <f t="shared" si="0"/>
        <v>1.1803552964487887</v>
      </c>
      <c r="I3" s="1">
        <f t="shared" si="1"/>
        <v>2.7075701760979363</v>
      </c>
      <c r="L3" s="6" t="s">
        <v>6</v>
      </c>
      <c r="M3" s="3">
        <f>COUNT(B2:B16)</f>
        <v>15</v>
      </c>
    </row>
    <row r="4" spans="1:13" ht="17.25">
      <c r="A4" s="22">
        <v>3</v>
      </c>
      <c r="B4" s="4">
        <v>6.3819999999999997</v>
      </c>
      <c r="C4" s="8">
        <f>_xlfn.RANK.AVG(B4,B$2:B$16)</f>
        <v>3</v>
      </c>
      <c r="D4" s="2">
        <v>543</v>
      </c>
      <c r="E4" s="8">
        <f>_xlfn.RANK.AVG(D4,D$2:D$16)</f>
        <v>2</v>
      </c>
      <c r="F4" s="1">
        <f t="shared" si="2"/>
        <v>1</v>
      </c>
      <c r="G4" s="1">
        <f t="shared" si="3"/>
        <v>1</v>
      </c>
      <c r="H4" s="1">
        <f t="shared" si="0"/>
        <v>0.80495679985749158</v>
      </c>
      <c r="I4" s="1">
        <f t="shared" si="1"/>
        <v>2.7347998295888472</v>
      </c>
      <c r="L4" s="6" t="s">
        <v>12</v>
      </c>
      <c r="M4" s="3">
        <f>POWER(M3,3)</f>
        <v>3375</v>
      </c>
    </row>
    <row r="5" spans="1:13" ht="18" thickBot="1">
      <c r="A5" s="22">
        <v>4</v>
      </c>
      <c r="B5" s="4">
        <v>5.6434999999999995</v>
      </c>
      <c r="C5" s="8">
        <f>_xlfn.RANK.AVG(B5,B$2:B$16)</f>
        <v>4</v>
      </c>
      <c r="D5" s="2">
        <v>227</v>
      </c>
      <c r="E5" s="8">
        <f>_xlfn.RANK.AVG(D5,D$2:D$16)</f>
        <v>4</v>
      </c>
      <c r="F5" s="1">
        <f t="shared" si="2"/>
        <v>0</v>
      </c>
      <c r="G5" s="1">
        <f t="shared" si="3"/>
        <v>0</v>
      </c>
      <c r="H5" s="1">
        <f t="shared" si="0"/>
        <v>0.75154852938067673</v>
      </c>
      <c r="I5" s="1">
        <f t="shared" si="1"/>
        <v>2.3560258571931225</v>
      </c>
      <c r="L5" s="10" t="s">
        <v>13</v>
      </c>
      <c r="M5" s="3">
        <f>M4-M3</f>
        <v>3360</v>
      </c>
    </row>
    <row r="6" spans="1:13">
      <c r="A6" s="22">
        <v>5</v>
      </c>
      <c r="B6" s="4">
        <v>2.7765000000000004</v>
      </c>
      <c r="C6" s="8">
        <f>_xlfn.RANK.AVG(B6,B$2:B$16)</f>
        <v>5</v>
      </c>
      <c r="D6" s="2">
        <v>35</v>
      </c>
      <c r="E6" s="8">
        <f>_xlfn.RANK.AVG(D6,D$2:D$16)</f>
        <v>10</v>
      </c>
      <c r="F6" s="1">
        <f t="shared" si="2"/>
        <v>-5</v>
      </c>
      <c r="G6" s="1">
        <f t="shared" si="3"/>
        <v>25</v>
      </c>
      <c r="H6" s="1">
        <f t="shared" si="0"/>
        <v>0.4434976778085854</v>
      </c>
      <c r="I6" s="1">
        <f t="shared" si="1"/>
        <v>1.5440680443502757</v>
      </c>
    </row>
    <row r="7" spans="1:13" ht="15.75" thickBot="1">
      <c r="A7" s="21">
        <v>6</v>
      </c>
      <c r="B7" s="4">
        <v>1.887</v>
      </c>
      <c r="C7" s="8">
        <f t="shared" ref="C7:C9" si="4">_xlfn.RANK.AVG(B7,B$2:B$16)</f>
        <v>8</v>
      </c>
      <c r="D7" s="2">
        <v>39</v>
      </c>
      <c r="E7" s="8">
        <f t="shared" ref="E7:E9" si="5">_xlfn.RANK.AVG(D7,D$2:D$16)</f>
        <v>8.5</v>
      </c>
      <c r="F7" s="1">
        <f t="shared" ref="F7:F9" si="6">C7-E7</f>
        <v>-0.5</v>
      </c>
      <c r="G7" s="1">
        <f t="shared" ref="G7:G9" si="7">POWER(F7,2)</f>
        <v>0.25</v>
      </c>
      <c r="H7" s="1">
        <f t="shared" ref="H7:H9" si="8">LOG10(B7)</f>
        <v>0.27577190016493136</v>
      </c>
      <c r="I7" s="1">
        <f t="shared" ref="I7:I9" si="9">LOG10(D7)</f>
        <v>1.5910646070264991</v>
      </c>
    </row>
    <row r="8" spans="1:13">
      <c r="A8" s="22">
        <v>7</v>
      </c>
      <c r="B8" s="4">
        <v>2.0575000000000001</v>
      </c>
      <c r="C8" s="8">
        <f t="shared" si="4"/>
        <v>7</v>
      </c>
      <c r="D8" s="2">
        <v>25</v>
      </c>
      <c r="E8" s="8">
        <f t="shared" si="5"/>
        <v>13</v>
      </c>
      <c r="F8" s="1">
        <f t="shared" si="6"/>
        <v>-6</v>
      </c>
      <c r="G8" s="1">
        <f t="shared" si="7"/>
        <v>36</v>
      </c>
      <c r="H8" s="1">
        <f t="shared" si="8"/>
        <v>0.31333984388430747</v>
      </c>
      <c r="I8" s="1">
        <f t="shared" si="9"/>
        <v>1.3979400086720377</v>
      </c>
      <c r="L8" s="11" t="s">
        <v>20</v>
      </c>
      <c r="M8" s="28">
        <f ca="1">1-((6*M2)/M5)</f>
        <v>0.65714285714285714</v>
      </c>
    </row>
    <row r="9" spans="1:13">
      <c r="A9" s="22">
        <v>8</v>
      </c>
      <c r="B9" s="4">
        <v>1.5365</v>
      </c>
      <c r="C9" s="8">
        <f t="shared" si="4"/>
        <v>12</v>
      </c>
      <c r="D9" s="2">
        <v>105</v>
      </c>
      <c r="E9" s="8">
        <f t="shared" si="5"/>
        <v>5</v>
      </c>
      <c r="F9" s="1">
        <f t="shared" si="6"/>
        <v>7</v>
      </c>
      <c r="G9" s="1">
        <f t="shared" si="7"/>
        <v>49</v>
      </c>
      <c r="H9" s="1">
        <f t="shared" si="8"/>
        <v>0.186532564592397</v>
      </c>
      <c r="I9" s="1">
        <f t="shared" si="9"/>
        <v>2.0211892990699383</v>
      </c>
      <c r="L9" s="6" t="s">
        <v>9</v>
      </c>
      <c r="M9" s="3">
        <f>M3-2</f>
        <v>13</v>
      </c>
    </row>
    <row r="10" spans="1:13">
      <c r="A10" s="22">
        <v>9</v>
      </c>
      <c r="B10" s="4">
        <v>1.6539999999999999</v>
      </c>
      <c r="C10" s="8">
        <f t="shared" ref="C10:C16" si="10">_xlfn.RANK.AVG(B10,B$2:B$16)</f>
        <v>11</v>
      </c>
      <c r="D10" s="2">
        <v>71</v>
      </c>
      <c r="E10" s="8">
        <f t="shared" ref="E10:E16" si="11">_xlfn.RANK.AVG(D10,D$2:D$16)</f>
        <v>6</v>
      </c>
      <c r="F10" s="1">
        <f t="shared" si="2"/>
        <v>5</v>
      </c>
      <c r="G10" s="1">
        <f t="shared" si="3"/>
        <v>25</v>
      </c>
      <c r="H10" s="1">
        <f t="shared" si="0"/>
        <v>0.21853550521652784</v>
      </c>
      <c r="I10" s="1">
        <f t="shared" si="1"/>
        <v>1.8512583487190752</v>
      </c>
      <c r="L10" s="25" t="s">
        <v>10</v>
      </c>
      <c r="M10" s="3">
        <v>0</v>
      </c>
    </row>
    <row r="11" spans="1:13" ht="18">
      <c r="A11" s="22">
        <v>10</v>
      </c>
      <c r="B11" s="4">
        <v>1.1440000000000001</v>
      </c>
      <c r="C11" s="8">
        <f t="shared" si="10"/>
        <v>13</v>
      </c>
      <c r="D11" s="2">
        <v>41</v>
      </c>
      <c r="E11" s="8">
        <f t="shared" si="11"/>
        <v>7</v>
      </c>
      <c r="F11" s="1">
        <f t="shared" si="2"/>
        <v>6</v>
      </c>
      <c r="G11" s="1">
        <f t="shared" si="3"/>
        <v>36</v>
      </c>
      <c r="H11" s="1">
        <f t="shared" si="0"/>
        <v>5.8426024457005447E-2</v>
      </c>
      <c r="I11" s="1">
        <f t="shared" si="1"/>
        <v>1.6127838567197355</v>
      </c>
      <c r="L11" s="6" t="s">
        <v>11</v>
      </c>
      <c r="M11" s="3">
        <f ca="1">SQRT((1-M8^2)/M9)</f>
        <v>0.20905708924121519</v>
      </c>
    </row>
    <row r="12" spans="1:13">
      <c r="A12" s="21">
        <v>11</v>
      </c>
      <c r="B12" s="4">
        <v>2.609</v>
      </c>
      <c r="C12" s="8">
        <f t="shared" si="10"/>
        <v>6</v>
      </c>
      <c r="D12" s="2">
        <v>39</v>
      </c>
      <c r="E12" s="8">
        <f t="shared" si="11"/>
        <v>8.5</v>
      </c>
      <c r="F12" s="1">
        <f t="shared" si="2"/>
        <v>-2.5</v>
      </c>
      <c r="G12" s="1">
        <f t="shared" si="3"/>
        <v>6.25</v>
      </c>
      <c r="H12" s="1">
        <f t="shared" si="0"/>
        <v>0.41647407910022077</v>
      </c>
      <c r="I12" s="1">
        <f t="shared" si="1"/>
        <v>1.5910646070264991</v>
      </c>
      <c r="L12" s="6" t="s">
        <v>8</v>
      </c>
      <c r="M12" s="3">
        <f ca="1">M8/M11</f>
        <v>3.1433655731455707</v>
      </c>
    </row>
    <row r="13" spans="1:13">
      <c r="A13" s="22">
        <v>12</v>
      </c>
      <c r="B13" s="4">
        <v>1.8525</v>
      </c>
      <c r="C13" s="8">
        <f t="shared" si="10"/>
        <v>9</v>
      </c>
      <c r="D13" s="2">
        <v>27</v>
      </c>
      <c r="E13" s="8">
        <f t="shared" si="11"/>
        <v>11</v>
      </c>
      <c r="F13" s="1">
        <f t="shared" si="2"/>
        <v>-2</v>
      </c>
      <c r="G13" s="1">
        <f t="shared" si="3"/>
        <v>4</v>
      </c>
      <c r="H13" s="1">
        <f t="shared" si="0"/>
        <v>0.26775821665136579</v>
      </c>
      <c r="I13" s="1">
        <f t="shared" si="1"/>
        <v>1.4313637641589874</v>
      </c>
      <c r="L13" s="12" t="s">
        <v>7</v>
      </c>
      <c r="M13" s="26">
        <f ca="1">_xlfn.T.DIST.2T(M12,M9)</f>
        <v>7.770251358668448E-3</v>
      </c>
    </row>
    <row r="14" spans="1:13">
      <c r="A14" s="22">
        <v>13</v>
      </c>
      <c r="B14" s="3">
        <v>1.8474999999999999</v>
      </c>
      <c r="C14" s="8">
        <f t="shared" si="10"/>
        <v>10</v>
      </c>
      <c r="D14" s="1">
        <v>26</v>
      </c>
      <c r="E14" s="8">
        <f t="shared" si="11"/>
        <v>12</v>
      </c>
      <c r="F14" s="1">
        <f t="shared" si="2"/>
        <v>-2</v>
      </c>
      <c r="G14" s="1">
        <f t="shared" si="3"/>
        <v>4</v>
      </c>
      <c r="H14" s="1">
        <f t="shared" si="0"/>
        <v>0.26658444706686335</v>
      </c>
      <c r="I14" s="1">
        <f t="shared" si="1"/>
        <v>1.414973347970818</v>
      </c>
      <c r="L14" s="6"/>
      <c r="M14" s="3"/>
    </row>
    <row r="15" spans="1:13" ht="18">
      <c r="A15" s="22">
        <v>14</v>
      </c>
      <c r="B15" s="3">
        <v>0</v>
      </c>
      <c r="C15" s="8">
        <f t="shared" si="10"/>
        <v>14.5</v>
      </c>
      <c r="D15" s="1">
        <v>3</v>
      </c>
      <c r="E15" s="8">
        <f t="shared" si="11"/>
        <v>15</v>
      </c>
      <c r="F15" s="1">
        <f t="shared" si="2"/>
        <v>-0.5</v>
      </c>
      <c r="G15" s="1">
        <f t="shared" si="3"/>
        <v>0.25</v>
      </c>
      <c r="H15" s="36"/>
      <c r="I15" s="36"/>
      <c r="L15" s="6" t="s">
        <v>11</v>
      </c>
      <c r="M15" s="3">
        <f ca="1">SQRT((1-M17^2)/M9)</f>
        <v>0.14147645698246702</v>
      </c>
    </row>
    <row r="16" spans="1:13">
      <c r="A16" s="22">
        <v>15</v>
      </c>
      <c r="B16" s="3">
        <v>0</v>
      </c>
      <c r="C16" s="8">
        <f t="shared" si="10"/>
        <v>14.5</v>
      </c>
      <c r="D16" s="1">
        <v>8</v>
      </c>
      <c r="E16" s="8">
        <f t="shared" si="11"/>
        <v>14</v>
      </c>
      <c r="F16" s="1">
        <f t="shared" si="2"/>
        <v>0.5</v>
      </c>
      <c r="G16" s="1">
        <f t="shared" si="3"/>
        <v>0.25</v>
      </c>
      <c r="H16" s="36"/>
      <c r="I16" s="36"/>
      <c r="L16" s="6" t="s">
        <v>8</v>
      </c>
      <c r="M16" s="3">
        <f ca="1">M17/M15</f>
        <v>6.0795608927222746</v>
      </c>
    </row>
    <row r="17" spans="1:13" ht="15.75" thickBot="1">
      <c r="L17" s="12" t="s">
        <v>19</v>
      </c>
      <c r="M17" s="28">
        <f ca="1">PEARSON(INDIRECT(CONCATENATE("h2:h",COUNT(B2:B16)+1)),INDIRECT(CONCATENATE("i2:i",COUNT(B2:B16)+1)))</f>
        <v>0.86011473511151171</v>
      </c>
    </row>
    <row r="18" spans="1:13" ht="15.75" thickBot="1">
      <c r="A18" s="5" t="s">
        <v>15</v>
      </c>
      <c r="B18" s="29">
        <f>AVERAGE(B2:B16)</f>
        <v>3.7208666666666654</v>
      </c>
      <c r="C18" s="1"/>
      <c r="D18" s="3">
        <f>AVERAGE(D2:D16)</f>
        <v>165.33333333333334</v>
      </c>
      <c r="L18" s="13" t="s">
        <v>7</v>
      </c>
      <c r="M18" s="27">
        <f ca="1">_xlfn.T.DIST.2T(M16,M9)</f>
        <v>3.907355011261934E-5</v>
      </c>
    </row>
    <row r="19" spans="1:13">
      <c r="A19" s="6" t="s">
        <v>16</v>
      </c>
      <c r="B19" s="29">
        <f>_xlfn.STDEV.P(B2:B16)</f>
        <v>4.1396780811502198</v>
      </c>
      <c r="C19" s="1"/>
      <c r="D19" s="30">
        <f>_xlfn.STDEV.P(D2:D16)</f>
        <v>235.30538077617823</v>
      </c>
    </row>
    <row r="20" spans="1:13" ht="15.75" thickBot="1">
      <c r="A20" s="10" t="s">
        <v>17</v>
      </c>
      <c r="B20" s="29">
        <f>MEDIAN(B2:B16)</f>
        <v>1.887</v>
      </c>
      <c r="C20" s="1"/>
      <c r="D20" s="3">
        <f>MEDIAN(D2:D16)</f>
        <v>39</v>
      </c>
    </row>
    <row r="22" spans="1:13" ht="15.75" thickBot="1">
      <c r="A22" s="31" t="s">
        <v>23</v>
      </c>
    </row>
    <row r="23" spans="1:13" ht="18" thickBot="1">
      <c r="A23" s="14" t="s">
        <v>2</v>
      </c>
      <c r="B23" s="16" t="s">
        <v>25</v>
      </c>
      <c r="C23" s="16" t="s">
        <v>24</v>
      </c>
      <c r="D23" s="16" t="s">
        <v>1</v>
      </c>
      <c r="E23" s="16" t="s">
        <v>4</v>
      </c>
      <c r="F23" s="17" t="s">
        <v>5</v>
      </c>
      <c r="G23" s="18" t="s">
        <v>14</v>
      </c>
      <c r="H23" s="19" t="s">
        <v>26</v>
      </c>
      <c r="I23" s="20" t="s">
        <v>22</v>
      </c>
    </row>
    <row r="24" spans="1:13" ht="17.25">
      <c r="A24" s="21">
        <v>1</v>
      </c>
      <c r="B24" s="32">
        <v>12203</v>
      </c>
      <c r="C24" s="33">
        <f>_xlfn.RANK.AVG(B24,B$24:B$35)</f>
        <v>1</v>
      </c>
      <c r="D24" s="32">
        <v>781</v>
      </c>
      <c r="E24" s="33">
        <f>_xlfn.RANK.AVG(D24,D$24:D$35)</f>
        <v>1</v>
      </c>
      <c r="F24" s="34">
        <f>C24-E24</f>
        <v>0</v>
      </c>
      <c r="G24" s="34">
        <f>POWER(F24,2)</f>
        <v>0</v>
      </c>
      <c r="H24" s="34">
        <f>LOG10(B24)</f>
        <v>4.0864666112715824</v>
      </c>
      <c r="I24" s="34">
        <f t="shared" ref="I24:I25" si="12">LOG10(D24)</f>
        <v>2.8926510338773004</v>
      </c>
      <c r="L24" s="5" t="s">
        <v>18</v>
      </c>
      <c r="M24" s="3">
        <f ca="1">SUM(INDIRECT(CONCATENATE("G24:G",COUNT(B24:B35)+23)))</f>
        <v>0</v>
      </c>
    </row>
    <row r="25" spans="1:13">
      <c r="A25" s="22">
        <v>2</v>
      </c>
      <c r="B25" s="35">
        <v>615</v>
      </c>
      <c r="C25" s="2">
        <f>_xlfn.RANK.AVG(B25,B$24:B$35)</f>
        <v>3</v>
      </c>
      <c r="D25" s="35">
        <v>25</v>
      </c>
      <c r="E25" s="2">
        <f>_xlfn.RANK.AVG(D25,D$24:D$35)</f>
        <v>3</v>
      </c>
      <c r="F25" s="1">
        <f t="shared" ref="F25" si="13">C25-E25</f>
        <v>0</v>
      </c>
      <c r="G25" s="1">
        <f t="shared" ref="G25" si="14">POWER(F25,2)</f>
        <v>0</v>
      </c>
      <c r="H25" s="1">
        <f>LOG10(B25)</f>
        <v>2.7888751157754168</v>
      </c>
      <c r="I25" s="1">
        <f t="shared" si="12"/>
        <v>1.3979400086720377</v>
      </c>
      <c r="L25" s="6" t="s">
        <v>6</v>
      </c>
      <c r="M25" s="3">
        <f>COUNT(B24:B35)</f>
        <v>3</v>
      </c>
    </row>
    <row r="26" spans="1:13" ht="17.25">
      <c r="A26" s="22">
        <v>3</v>
      </c>
      <c r="B26" s="35">
        <v>1257</v>
      </c>
      <c r="C26" s="2">
        <f>_xlfn.RANK.AVG(B26,B$24:B$35)</f>
        <v>2</v>
      </c>
      <c r="D26" s="35">
        <v>71</v>
      </c>
      <c r="E26" s="2">
        <f>_xlfn.RANK.AVG(D26,D$24:D$35)</f>
        <v>2</v>
      </c>
      <c r="F26" s="1">
        <f>C26-E26</f>
        <v>0</v>
      </c>
      <c r="G26" s="1">
        <f>POWER(F26,2)</f>
        <v>0</v>
      </c>
      <c r="H26" s="1">
        <f>LOG10(B26)</f>
        <v>3.0993352776859577</v>
      </c>
      <c r="I26" s="1">
        <f>LOG10(D26)</f>
        <v>1.8512583487190752</v>
      </c>
      <c r="L26" s="6" t="s">
        <v>12</v>
      </c>
      <c r="M26" s="3">
        <f>POWER(M25,3)</f>
        <v>27</v>
      </c>
    </row>
    <row r="27" spans="1:13" ht="18" thickBot="1">
      <c r="A27" s="22"/>
      <c r="B27" s="35"/>
      <c r="C27" s="2"/>
      <c r="D27" s="35"/>
      <c r="E27" s="2"/>
      <c r="F27" s="1"/>
      <c r="G27" s="1"/>
      <c r="H27" s="1"/>
      <c r="I27" s="1"/>
      <c r="L27" s="10" t="s">
        <v>13</v>
      </c>
      <c r="M27" s="3">
        <f>M26-M25</f>
        <v>24</v>
      </c>
    </row>
    <row r="28" spans="1:13">
      <c r="A28" s="22"/>
      <c r="B28" s="35"/>
      <c r="C28" s="2"/>
      <c r="D28" s="35"/>
      <c r="E28" s="2"/>
      <c r="F28" s="1"/>
      <c r="G28" s="1"/>
      <c r="H28" s="1"/>
      <c r="I28" s="1"/>
    </row>
    <row r="29" spans="1:13" ht="15.75" thickBot="1">
      <c r="A29" s="22"/>
      <c r="B29" s="35"/>
      <c r="C29" s="2"/>
      <c r="D29" s="35"/>
      <c r="E29" s="2"/>
      <c r="F29" s="1"/>
      <c r="G29" s="1"/>
      <c r="H29" s="1"/>
      <c r="I29" s="1"/>
    </row>
    <row r="30" spans="1:13">
      <c r="A30" s="22"/>
      <c r="B30" s="3"/>
      <c r="C30" s="1"/>
      <c r="D30" s="1"/>
      <c r="E30" s="1"/>
      <c r="F30" s="1"/>
      <c r="G30" s="1"/>
      <c r="H30" s="1"/>
      <c r="I30" s="1"/>
      <c r="L30" s="11" t="s">
        <v>20</v>
      </c>
      <c r="M30" s="28">
        <f ca="1">1-((6*M24)/M27)</f>
        <v>1</v>
      </c>
    </row>
    <row r="31" spans="1:13">
      <c r="A31" s="22"/>
      <c r="B31" s="3"/>
      <c r="C31" s="1"/>
      <c r="D31" s="1"/>
      <c r="E31" s="1"/>
      <c r="F31" s="1"/>
      <c r="G31" s="1"/>
      <c r="H31" s="1"/>
      <c r="I31" s="1"/>
      <c r="L31" s="6" t="s">
        <v>9</v>
      </c>
      <c r="M31" s="3">
        <f>M25-2</f>
        <v>1</v>
      </c>
    </row>
    <row r="32" spans="1:13">
      <c r="A32" s="22"/>
      <c r="B32" s="3"/>
      <c r="C32" s="1"/>
      <c r="D32" s="1"/>
      <c r="E32" s="1"/>
      <c r="F32" s="1"/>
      <c r="G32" s="1"/>
      <c r="H32" s="1"/>
      <c r="I32" s="1"/>
      <c r="L32" s="25" t="s">
        <v>10</v>
      </c>
      <c r="M32" s="3">
        <v>0</v>
      </c>
    </row>
    <row r="33" spans="1:13" ht="18">
      <c r="A33" s="23"/>
      <c r="B33" s="3"/>
      <c r="C33" s="2"/>
      <c r="D33" s="1"/>
      <c r="E33" s="2"/>
      <c r="F33" s="1"/>
      <c r="G33" s="1"/>
      <c r="H33" s="1"/>
      <c r="I33" s="1"/>
      <c r="L33" s="6" t="s">
        <v>11</v>
      </c>
      <c r="M33" s="3">
        <f ca="1">SQRT((1-M30^2)/M31)</f>
        <v>0</v>
      </c>
    </row>
    <row r="34" spans="1:13">
      <c r="A34" s="23"/>
      <c r="B34" s="3"/>
      <c r="C34" s="2"/>
      <c r="D34" s="1"/>
      <c r="E34" s="2"/>
      <c r="F34" s="1"/>
      <c r="G34" s="1"/>
      <c r="H34" s="1"/>
      <c r="I34" s="1"/>
      <c r="L34" s="6" t="s">
        <v>8</v>
      </c>
      <c r="M34" s="3" t="e">
        <f ca="1">M30/M33</f>
        <v>#DIV/0!</v>
      </c>
    </row>
    <row r="35" spans="1:13" ht="15.75" thickBot="1">
      <c r="A35" s="24"/>
      <c r="B35" s="3"/>
      <c r="C35" s="2"/>
      <c r="D35" s="1"/>
      <c r="E35" s="2"/>
      <c r="F35" s="1"/>
      <c r="G35" s="1"/>
      <c r="H35" s="1"/>
      <c r="I35" s="1"/>
      <c r="L35" s="12" t="s">
        <v>7</v>
      </c>
      <c r="M35" s="26" t="e">
        <f ca="1">_xlfn.T.DIST.2T(M34,M31)</f>
        <v>#DIV/0!</v>
      </c>
    </row>
    <row r="36" spans="1:13" ht="15.75" thickBot="1">
      <c r="L36" s="6"/>
      <c r="M36" s="3"/>
    </row>
    <row r="37" spans="1:13" ht="18">
      <c r="A37" s="5" t="s">
        <v>15</v>
      </c>
      <c r="B37" s="29">
        <f>AVERAGE(B24:B35)</f>
        <v>4691.666666666667</v>
      </c>
      <c r="C37" s="1"/>
      <c r="D37" s="3">
        <f>AVERAGE(D24:D35)</f>
        <v>292.33333333333331</v>
      </c>
      <c r="L37" s="6" t="s">
        <v>11</v>
      </c>
      <c r="M37" s="3">
        <f ca="1">SQRT((1-M39^2)/M31)</f>
        <v>6.9029864982234831E-2</v>
      </c>
    </row>
    <row r="38" spans="1:13">
      <c r="A38" s="6" t="s">
        <v>16</v>
      </c>
      <c r="B38" s="29">
        <f>_xlfn.STDEV.P(B24:B35)</f>
        <v>5317.7775641918515</v>
      </c>
      <c r="C38" s="1"/>
      <c r="D38" s="30">
        <f>_xlfn.STDEV.P(D24:D35)</f>
        <v>346.04945054460381</v>
      </c>
      <c r="L38" s="6" t="s">
        <v>8</v>
      </c>
      <c r="M38" s="3">
        <f ca="1">M39/M37</f>
        <v>14.45192735123576</v>
      </c>
    </row>
    <row r="39" spans="1:13" ht="15.75" thickBot="1">
      <c r="A39" s="10" t="s">
        <v>17</v>
      </c>
      <c r="B39" s="29">
        <f>MEDIAN(B24:B35)</f>
        <v>1257</v>
      </c>
      <c r="C39" s="1"/>
      <c r="D39" s="3">
        <f>MEDIAN(D24:D35)</f>
        <v>71</v>
      </c>
      <c r="L39" s="12" t="s">
        <v>19</v>
      </c>
      <c r="M39" s="28">
        <f ca="1">PEARSON(INDIRECT(CONCATENATE("h24:h",COUNT(B24:B35)+23)),INDIRECT(CONCATENATE("i24:i",COUNT(B24:B35)+23)))</f>
        <v>0.99761459378887118</v>
      </c>
    </row>
    <row r="40" spans="1:13" ht="15.75" thickBot="1">
      <c r="L40" s="13" t="s">
        <v>7</v>
      </c>
      <c r="M40" s="27">
        <f ca="1">_xlfn.T.DIST.2T(M38,M31)</f>
        <v>4.3980753149908396E-2</v>
      </c>
    </row>
    <row r="42" spans="1:13">
      <c r="A42" s="31" t="s">
        <v>49</v>
      </c>
    </row>
    <row r="43" spans="1:13" ht="15.75" thickBot="1"/>
    <row r="44" spans="1:13">
      <c r="A44" s="40" t="s">
        <v>27</v>
      </c>
      <c r="B44" s="40"/>
    </row>
    <row r="45" spans="1:13">
      <c r="A45" s="37" t="s">
        <v>28</v>
      </c>
      <c r="B45" s="37">
        <v>0.8601147351115116</v>
      </c>
    </row>
    <row r="46" spans="1:13">
      <c r="A46" s="37" t="s">
        <v>29</v>
      </c>
      <c r="B46" s="37">
        <v>0.73979735755594567</v>
      </c>
    </row>
    <row r="47" spans="1:13">
      <c r="A47" s="37" t="s">
        <v>30</v>
      </c>
      <c r="B47" s="37">
        <v>0.71614257187921349</v>
      </c>
    </row>
    <row r="48" spans="1:13">
      <c r="A48" s="37" t="s">
        <v>31</v>
      </c>
      <c r="B48" s="37">
        <v>0.29388024393762846</v>
      </c>
    </row>
    <row r="49" spans="1:9" ht="15.75" thickBot="1">
      <c r="A49" s="38" t="s">
        <v>32</v>
      </c>
      <c r="B49" s="38">
        <v>13</v>
      </c>
    </row>
    <row r="51" spans="1:9" ht="15.75" thickBot="1">
      <c r="A51" t="s">
        <v>33</v>
      </c>
    </row>
    <row r="52" spans="1:9">
      <c r="A52" s="39"/>
      <c r="B52" s="39" t="s">
        <v>9</v>
      </c>
      <c r="C52" s="39" t="s">
        <v>38</v>
      </c>
      <c r="D52" s="39" t="s">
        <v>39</v>
      </c>
      <c r="E52" s="39" t="s">
        <v>40</v>
      </c>
      <c r="F52" s="39" t="s">
        <v>41</v>
      </c>
    </row>
    <row r="53" spans="1:9">
      <c r="A53" s="37" t="s">
        <v>34</v>
      </c>
      <c r="B53" s="37">
        <v>1</v>
      </c>
      <c r="C53" s="37">
        <v>2.7010619285337101</v>
      </c>
      <c r="D53" s="37">
        <v>2.7010619285337101</v>
      </c>
      <c r="E53" s="37">
        <v>31.274743625499841</v>
      </c>
      <c r="F53" s="37">
        <v>1.6214508193787314E-4</v>
      </c>
    </row>
    <row r="54" spans="1:9">
      <c r="A54" s="37" t="s">
        <v>35</v>
      </c>
      <c r="B54" s="37">
        <v>11</v>
      </c>
      <c r="C54" s="37">
        <v>0.95002157554524003</v>
      </c>
      <c r="D54" s="37">
        <v>8.6365597776839997E-2</v>
      </c>
      <c r="E54" s="37"/>
      <c r="F54" s="37"/>
    </row>
    <row r="55" spans="1:9" ht="15.75" thickBot="1">
      <c r="A55" s="38" t="s">
        <v>36</v>
      </c>
      <c r="B55" s="38">
        <v>12</v>
      </c>
      <c r="C55" s="38">
        <v>3.65108350407895</v>
      </c>
      <c r="D55" s="38"/>
      <c r="E55" s="38"/>
      <c r="F55" s="38"/>
    </row>
    <row r="56" spans="1:9" ht="15.75" thickBot="1"/>
    <row r="57" spans="1:9">
      <c r="A57" s="39"/>
      <c r="B57" s="39" t="s">
        <v>42</v>
      </c>
      <c r="C57" s="39" t="s">
        <v>31</v>
      </c>
      <c r="D57" s="39" t="s">
        <v>43</v>
      </c>
      <c r="E57" s="39" t="s">
        <v>44</v>
      </c>
      <c r="F57" s="39" t="s">
        <v>45</v>
      </c>
      <c r="G57" s="39" t="s">
        <v>46</v>
      </c>
      <c r="H57" s="39" t="s">
        <v>47</v>
      </c>
      <c r="I57" s="39" t="s">
        <v>48</v>
      </c>
    </row>
    <row r="58" spans="1:9">
      <c r="A58" s="37" t="s">
        <v>37</v>
      </c>
      <c r="B58" s="37">
        <v>1.2895575289858592</v>
      </c>
      <c r="C58" s="37">
        <v>0.1412014851008751</v>
      </c>
      <c r="D58" s="37">
        <v>9.1327476340960043</v>
      </c>
      <c r="E58" s="37">
        <v>1.8159631727962627E-6</v>
      </c>
      <c r="F58" s="37">
        <v>0.97877515569593254</v>
      </c>
      <c r="G58" s="37">
        <v>1.6003399022757858</v>
      </c>
      <c r="H58" s="37">
        <v>0.97877515569593254</v>
      </c>
      <c r="I58" s="37">
        <v>1.6003399022757858</v>
      </c>
    </row>
    <row r="59" spans="1:9" ht="15.75" thickBot="1">
      <c r="A59" s="38" t="s">
        <v>21</v>
      </c>
      <c r="B59" s="43">
        <v>1.3442339279613356</v>
      </c>
      <c r="C59" s="38">
        <v>0.24036873257390795</v>
      </c>
      <c r="D59" s="38">
        <v>5.5923826429796311</v>
      </c>
      <c r="E59" s="38">
        <v>1.6214508193787284E-4</v>
      </c>
      <c r="F59" s="43">
        <v>0.81518591461612855</v>
      </c>
      <c r="G59" s="43">
        <v>1.8732819413065425</v>
      </c>
      <c r="H59" s="38">
        <v>0.81518591461612855</v>
      </c>
      <c r="I59" s="38">
        <v>1.8732819413065425</v>
      </c>
    </row>
    <row r="62" spans="1:9">
      <c r="A62" s="31" t="s">
        <v>50</v>
      </c>
    </row>
    <row r="63" spans="1:9" ht="15.75" thickBot="1"/>
    <row r="64" spans="1:9">
      <c r="A64" s="40" t="s">
        <v>27</v>
      </c>
      <c r="B64" s="40"/>
    </row>
    <row r="65" spans="1:9">
      <c r="A65" s="37" t="s">
        <v>28</v>
      </c>
      <c r="B65" s="37">
        <v>0.99761459378887118</v>
      </c>
    </row>
    <row r="66" spans="1:9">
      <c r="A66" s="37" t="s">
        <v>29</v>
      </c>
      <c r="B66" s="37">
        <v>0.99523487774053454</v>
      </c>
    </row>
    <row r="67" spans="1:9">
      <c r="A67" s="37" t="s">
        <v>30</v>
      </c>
      <c r="B67" s="37">
        <v>0.99046975548106908</v>
      </c>
    </row>
    <row r="68" spans="1:9">
      <c r="A68" s="37" t="s">
        <v>31</v>
      </c>
      <c r="B68" s="37">
        <v>7.4817645764382212E-2</v>
      </c>
    </row>
    <row r="69" spans="1:9" ht="15.75" thickBot="1">
      <c r="A69" s="38" t="s">
        <v>32</v>
      </c>
      <c r="B69" s="38">
        <v>3</v>
      </c>
    </row>
    <row r="71" spans="1:9" ht="15.75" thickBot="1">
      <c r="A71" t="s">
        <v>33</v>
      </c>
    </row>
    <row r="72" spans="1:9">
      <c r="A72" s="39"/>
      <c r="B72" s="39" t="s">
        <v>9</v>
      </c>
      <c r="C72" s="39" t="s">
        <v>38</v>
      </c>
      <c r="D72" s="39" t="s">
        <v>39</v>
      </c>
      <c r="E72" s="39" t="s">
        <v>40</v>
      </c>
      <c r="F72" s="39" t="s">
        <v>41</v>
      </c>
    </row>
    <row r="73" spans="1:9">
      <c r="A73" s="37" t="s">
        <v>34</v>
      </c>
      <c r="B73" s="37">
        <v>1</v>
      </c>
      <c r="C73" s="37">
        <v>1.1691214168803512</v>
      </c>
      <c r="D73" s="37">
        <v>1.1691214168803512</v>
      </c>
      <c r="E73" s="37">
        <v>208.85820416540545</v>
      </c>
      <c r="F73" s="37">
        <v>4.3980753149907424E-2</v>
      </c>
    </row>
    <row r="74" spans="1:9">
      <c r="A74" s="37" t="s">
        <v>35</v>
      </c>
      <c r="B74" s="37">
        <v>1</v>
      </c>
      <c r="C74" s="37">
        <v>5.5976801177245799E-3</v>
      </c>
      <c r="D74" s="37">
        <v>5.5976801177245799E-3</v>
      </c>
      <c r="E74" s="37"/>
      <c r="F74" s="37"/>
    </row>
    <row r="75" spans="1:9" ht="15.75" thickBot="1">
      <c r="A75" s="38" t="s">
        <v>36</v>
      </c>
      <c r="B75" s="38">
        <v>2</v>
      </c>
      <c r="C75" s="38">
        <v>1.1747190969980759</v>
      </c>
      <c r="D75" s="38"/>
      <c r="E75" s="38"/>
      <c r="F75" s="38"/>
    </row>
    <row r="76" spans="1:9" ht="15.75" thickBot="1"/>
    <row r="77" spans="1:9">
      <c r="A77" s="39"/>
      <c r="B77" s="39" t="s">
        <v>42</v>
      </c>
      <c r="C77" s="39" t="s">
        <v>31</v>
      </c>
      <c r="D77" s="39" t="s">
        <v>43</v>
      </c>
      <c r="E77" s="39" t="s">
        <v>44</v>
      </c>
      <c r="F77" s="39" t="s">
        <v>45</v>
      </c>
      <c r="G77" s="39" t="s">
        <v>46</v>
      </c>
      <c r="H77" s="39" t="s">
        <v>47</v>
      </c>
      <c r="I77" s="39" t="s">
        <v>48</v>
      </c>
    </row>
    <row r="78" spans="1:9">
      <c r="A78" s="37" t="s">
        <v>37</v>
      </c>
      <c r="B78" s="37">
        <v>-1.7045378123362793</v>
      </c>
      <c r="C78" s="37">
        <v>0.26317611529634594</v>
      </c>
      <c r="D78" s="37">
        <v>-6.4767952457118207</v>
      </c>
      <c r="E78" s="37">
        <v>9.7522339135065736E-2</v>
      </c>
      <c r="F78" s="37">
        <v>-5.0485074149627707</v>
      </c>
      <c r="G78" s="37">
        <v>1.639431790290212</v>
      </c>
      <c r="H78" s="37">
        <v>-5.0485074149627707</v>
      </c>
      <c r="I78" s="37">
        <v>1.639431790290212</v>
      </c>
    </row>
    <row r="79" spans="1:9" ht="15.75" thickBot="1">
      <c r="A79" s="38" t="s">
        <v>26</v>
      </c>
      <c r="B79" s="43">
        <v>1.1284037390821342</v>
      </c>
      <c r="C79" s="38">
        <v>7.8079809817589593E-2</v>
      </c>
      <c r="D79" s="38">
        <v>14.451927351236076</v>
      </c>
      <c r="E79" s="38">
        <v>4.3980753149907424E-2</v>
      </c>
      <c r="F79" s="43">
        <v>0.13630568977825697</v>
      </c>
      <c r="G79" s="43">
        <v>2.1205017883860116</v>
      </c>
      <c r="H79" s="38">
        <v>0.13630568977825697</v>
      </c>
      <c r="I79" s="38">
        <v>2.1205017883860116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50" workbookViewId="0">
      <selection activeCell="H75" sqref="H75"/>
    </sheetView>
  </sheetViews>
  <sheetFormatPr defaultRowHeight="15"/>
  <cols>
    <col min="8" max="8" width="12.7109375" bestFit="1" customWidth="1"/>
    <col min="9" max="9" width="12" bestFit="1" customWidth="1"/>
    <col min="12" max="12" width="11.140625" bestFit="1" customWidth="1"/>
    <col min="13" max="13" width="12" bestFit="1" customWidth="1"/>
  </cols>
  <sheetData>
    <row r="1" spans="1:13" ht="15.75" thickBot="1">
      <c r="A1" s="31" t="s">
        <v>1</v>
      </c>
    </row>
    <row r="2" spans="1:13" ht="18" thickBot="1">
      <c r="A2" s="14" t="s">
        <v>2</v>
      </c>
      <c r="B2" s="15" t="s">
        <v>0</v>
      </c>
      <c r="C2" s="16" t="s">
        <v>3</v>
      </c>
      <c r="D2" s="16" t="s">
        <v>1</v>
      </c>
      <c r="E2" s="16" t="s">
        <v>4</v>
      </c>
      <c r="F2" s="17" t="s">
        <v>5</v>
      </c>
      <c r="G2" s="18" t="s">
        <v>14</v>
      </c>
      <c r="H2" s="19" t="s">
        <v>21</v>
      </c>
      <c r="I2" s="20" t="s">
        <v>22</v>
      </c>
    </row>
    <row r="3" spans="1:13" ht="17.25">
      <c r="A3" s="21">
        <v>1</v>
      </c>
      <c r="B3" s="7">
        <v>33.545499999999997</v>
      </c>
      <c r="C3" s="8">
        <f>_xlfn.RANK.AVG(B3,B$3:B$14)</f>
        <v>1</v>
      </c>
      <c r="D3" s="8">
        <v>966</v>
      </c>
      <c r="E3" s="8">
        <f>_xlfn.RANK.AVG(D3,D$3:D$14)</f>
        <v>1</v>
      </c>
      <c r="F3" s="9">
        <f>C3-E3</f>
        <v>0</v>
      </c>
      <c r="G3" s="9">
        <f>POWER(F3,2)</f>
        <v>0</v>
      </c>
      <c r="H3" s="9">
        <f t="shared" ref="H3:H11" si="0">LOG10(B3)</f>
        <v>1.5256342694753444</v>
      </c>
      <c r="I3" s="9">
        <f t="shared" ref="I3:I11" si="1">LOG10(D3)</f>
        <v>2.9849771264154934</v>
      </c>
      <c r="L3" s="5" t="s">
        <v>18</v>
      </c>
      <c r="M3" s="3">
        <f ca="1">SUM(INDIRECT(CONCATENATE("G2:G",COUNT(B3:B14)+1)))</f>
        <v>9</v>
      </c>
    </row>
    <row r="4" spans="1:13">
      <c r="A4" s="22">
        <v>2</v>
      </c>
      <c r="B4" s="4">
        <v>13.5655</v>
      </c>
      <c r="C4" s="8">
        <f t="shared" ref="C4:C11" si="2">_xlfn.RANK.AVG(B4,B$3:B$14)</f>
        <v>4</v>
      </c>
      <c r="D4" s="2">
        <v>452</v>
      </c>
      <c r="E4" s="8">
        <f t="shared" ref="E4:E11" si="3">_xlfn.RANK.AVG(D4,D$3:D$14)</f>
        <v>2</v>
      </c>
      <c r="F4" s="1">
        <f t="shared" ref="F4:F11" si="4">C4-E4</f>
        <v>2</v>
      </c>
      <c r="G4" s="1">
        <f t="shared" ref="G4:G11" si="5">POWER(F4,2)</f>
        <v>4</v>
      </c>
      <c r="H4" s="1">
        <f t="shared" si="0"/>
        <v>1.1324358057083097</v>
      </c>
      <c r="I4" s="1">
        <f t="shared" si="1"/>
        <v>2.655138434811382</v>
      </c>
      <c r="L4" s="6" t="s">
        <v>6</v>
      </c>
      <c r="M4" s="3">
        <f>COUNT(B3:B14)</f>
        <v>9</v>
      </c>
    </row>
    <row r="5" spans="1:13" ht="17.25">
      <c r="A5" s="22">
        <v>3</v>
      </c>
      <c r="B5" s="4">
        <v>16.1645</v>
      </c>
      <c r="C5" s="8">
        <f t="shared" si="2"/>
        <v>2</v>
      </c>
      <c r="D5" s="2">
        <v>404</v>
      </c>
      <c r="E5" s="8">
        <f t="shared" si="3"/>
        <v>3</v>
      </c>
      <c r="F5" s="1">
        <f t="shared" si="4"/>
        <v>-1</v>
      </c>
      <c r="G5" s="1">
        <f t="shared" si="5"/>
        <v>1</v>
      </c>
      <c r="H5" s="1">
        <f t="shared" si="0"/>
        <v>1.2085622755668564</v>
      </c>
      <c r="I5" s="1">
        <f t="shared" si="1"/>
        <v>2.6063813651106051</v>
      </c>
      <c r="L5" s="6" t="s">
        <v>12</v>
      </c>
      <c r="M5" s="3">
        <f>POWER(M4,3)</f>
        <v>729</v>
      </c>
    </row>
    <row r="6" spans="1:13" ht="18" thickBot="1">
      <c r="A6" s="22">
        <v>4</v>
      </c>
      <c r="B6" s="4">
        <v>13.875</v>
      </c>
      <c r="C6" s="8">
        <f t="shared" si="2"/>
        <v>3</v>
      </c>
      <c r="D6" s="2">
        <v>371</v>
      </c>
      <c r="E6" s="8">
        <f t="shared" si="3"/>
        <v>4</v>
      </c>
      <c r="F6" s="1">
        <f t="shared" si="4"/>
        <v>-1</v>
      </c>
      <c r="G6" s="1">
        <f t="shared" si="5"/>
        <v>1</v>
      </c>
      <c r="H6" s="1">
        <f t="shared" si="0"/>
        <v>1.1422329917947138</v>
      </c>
      <c r="I6" s="1">
        <f t="shared" si="1"/>
        <v>2.5693739096150461</v>
      </c>
      <c r="L6" s="10" t="s">
        <v>13</v>
      </c>
      <c r="M6" s="3">
        <f>M5-M4</f>
        <v>720</v>
      </c>
    </row>
    <row r="7" spans="1:13">
      <c r="A7" s="22">
        <v>5</v>
      </c>
      <c r="B7" s="4">
        <v>5.5385</v>
      </c>
      <c r="C7" s="8">
        <f t="shared" si="2"/>
        <v>5</v>
      </c>
      <c r="D7" s="2">
        <v>150</v>
      </c>
      <c r="E7" s="8">
        <f t="shared" si="3"/>
        <v>5</v>
      </c>
      <c r="F7" s="1">
        <f t="shared" si="4"/>
        <v>0</v>
      </c>
      <c r="G7" s="1">
        <f t="shared" si="5"/>
        <v>0</v>
      </c>
      <c r="H7" s="1">
        <f t="shared" si="0"/>
        <v>0.74339216004786191</v>
      </c>
      <c r="I7" s="1">
        <f t="shared" si="1"/>
        <v>2.1760912590556813</v>
      </c>
    </row>
    <row r="8" spans="1:13" ht="15.75" thickBot="1">
      <c r="A8" s="22">
        <v>6</v>
      </c>
      <c r="B8" s="4">
        <v>3.052</v>
      </c>
      <c r="C8" s="8">
        <f t="shared" si="2"/>
        <v>7</v>
      </c>
      <c r="D8" s="2">
        <v>123</v>
      </c>
      <c r="E8" s="8">
        <f t="shared" si="3"/>
        <v>6</v>
      </c>
      <c r="F8" s="1">
        <f t="shared" si="4"/>
        <v>1</v>
      </c>
      <c r="G8" s="1">
        <f t="shared" si="5"/>
        <v>1</v>
      </c>
      <c r="H8" s="1">
        <f t="shared" si="0"/>
        <v>0.48458452928284285</v>
      </c>
      <c r="I8" s="1">
        <f t="shared" si="1"/>
        <v>2.0899051114393981</v>
      </c>
    </row>
    <row r="9" spans="1:13">
      <c r="A9" s="22">
        <v>7</v>
      </c>
      <c r="B9" s="4">
        <v>5.0705</v>
      </c>
      <c r="C9" s="8">
        <f t="shared" si="2"/>
        <v>6</v>
      </c>
      <c r="D9" s="2">
        <v>116</v>
      </c>
      <c r="E9" s="8">
        <f t="shared" si="3"/>
        <v>7</v>
      </c>
      <c r="F9" s="1">
        <f t="shared" si="4"/>
        <v>-1</v>
      </c>
      <c r="G9" s="1">
        <f t="shared" si="5"/>
        <v>1</v>
      </c>
      <c r="H9" s="1">
        <f t="shared" si="0"/>
        <v>0.70505078705211266</v>
      </c>
      <c r="I9" s="1">
        <f t="shared" si="1"/>
        <v>2.0644579892269186</v>
      </c>
      <c r="L9" s="11" t="s">
        <v>20</v>
      </c>
      <c r="M9" s="28">
        <f ca="1">1-((6*M3)/M6)</f>
        <v>0.92500000000000004</v>
      </c>
    </row>
    <row r="10" spans="1:13">
      <c r="A10" s="22">
        <v>8</v>
      </c>
      <c r="B10" s="4">
        <v>0.70099999999999996</v>
      </c>
      <c r="C10" s="8">
        <f t="shared" si="2"/>
        <v>9</v>
      </c>
      <c r="D10" s="2">
        <v>28</v>
      </c>
      <c r="E10" s="8">
        <f t="shared" si="3"/>
        <v>8</v>
      </c>
      <c r="F10" s="1">
        <f t="shared" si="4"/>
        <v>1</v>
      </c>
      <c r="G10" s="1">
        <f t="shared" si="5"/>
        <v>1</v>
      </c>
      <c r="H10" s="1">
        <f t="shared" si="0"/>
        <v>-0.15428198203334137</v>
      </c>
      <c r="I10" s="1">
        <f t="shared" si="1"/>
        <v>1.4471580313422192</v>
      </c>
      <c r="L10" s="6" t="s">
        <v>9</v>
      </c>
      <c r="M10" s="3">
        <f>M4-2</f>
        <v>7</v>
      </c>
    </row>
    <row r="11" spans="1:13">
      <c r="A11" s="22">
        <v>9</v>
      </c>
      <c r="B11" s="4">
        <v>1.1150000000000002</v>
      </c>
      <c r="C11" s="8">
        <f t="shared" si="2"/>
        <v>8</v>
      </c>
      <c r="D11" s="2">
        <v>27</v>
      </c>
      <c r="E11" s="8">
        <f t="shared" si="3"/>
        <v>9</v>
      </c>
      <c r="F11" s="1">
        <f t="shared" si="4"/>
        <v>-1</v>
      </c>
      <c r="G11" s="1">
        <f t="shared" si="5"/>
        <v>1</v>
      </c>
      <c r="H11" s="1">
        <f t="shared" si="0"/>
        <v>4.7274867384179561E-2</v>
      </c>
      <c r="I11" s="1">
        <f t="shared" si="1"/>
        <v>1.4313637641589874</v>
      </c>
      <c r="L11" s="25" t="s">
        <v>10</v>
      </c>
      <c r="M11" s="3">
        <v>0</v>
      </c>
    </row>
    <row r="12" spans="1:13" ht="18">
      <c r="A12" s="23"/>
      <c r="B12" s="3"/>
      <c r="C12" s="8"/>
      <c r="D12" s="1"/>
      <c r="E12" s="8"/>
      <c r="F12" s="1"/>
      <c r="G12" s="1"/>
      <c r="H12" s="1"/>
      <c r="I12" s="1"/>
      <c r="L12" s="6" t="s">
        <v>11</v>
      </c>
      <c r="M12" s="3">
        <f ca="1">SQRT((1-M9^2)/M10)</f>
        <v>0.14361406616345068</v>
      </c>
    </row>
    <row r="13" spans="1:13">
      <c r="A13" s="23"/>
      <c r="B13" s="3"/>
      <c r="C13" s="8"/>
      <c r="D13" s="1"/>
      <c r="E13" s="8"/>
      <c r="F13" s="1"/>
      <c r="G13" s="1"/>
      <c r="H13" s="1"/>
      <c r="I13" s="1"/>
      <c r="L13" s="6" t="s">
        <v>8</v>
      </c>
      <c r="M13" s="3">
        <f ca="1">M9/M12</f>
        <v>6.4408732703608216</v>
      </c>
    </row>
    <row r="14" spans="1:13" ht="15.75" thickBot="1">
      <c r="A14" s="24"/>
      <c r="B14" s="3"/>
      <c r="C14" s="8"/>
      <c r="D14" s="1"/>
      <c r="E14" s="8"/>
      <c r="F14" s="1"/>
      <c r="G14" s="1"/>
      <c r="H14" s="1"/>
      <c r="I14" s="1"/>
      <c r="L14" s="12" t="s">
        <v>7</v>
      </c>
      <c r="M14" s="26">
        <f ca="1">_xlfn.T.DIST.2T(M13,M10)</f>
        <v>3.5330630414367217E-4</v>
      </c>
    </row>
    <row r="15" spans="1:13" ht="15.75" thickBot="1">
      <c r="L15" s="6"/>
      <c r="M15" s="3"/>
    </row>
    <row r="16" spans="1:13" ht="18">
      <c r="A16" s="5" t="s">
        <v>15</v>
      </c>
      <c r="B16" s="29">
        <f>AVERAGE(B3:B14)</f>
        <v>10.291944444444443</v>
      </c>
      <c r="C16" s="1"/>
      <c r="D16" s="3">
        <f>AVERAGE(D3:D14)</f>
        <v>293</v>
      </c>
      <c r="L16" s="6" t="s">
        <v>11</v>
      </c>
      <c r="M16" s="3">
        <f ca="1">SQRT((1-M18^2)/M10)</f>
        <v>5.9558326208575457E-2</v>
      </c>
    </row>
    <row r="17" spans="1:13">
      <c r="A17" s="6" t="s">
        <v>16</v>
      </c>
      <c r="B17" s="29">
        <f>_xlfn.STDEV.P(B3:B14)</f>
        <v>9.8727866392772476</v>
      </c>
      <c r="C17" s="1"/>
      <c r="D17" s="30">
        <f>_xlfn.STDEV.P(D3:D14)</f>
        <v>282.50349063723479</v>
      </c>
      <c r="L17" s="6" t="s">
        <v>8</v>
      </c>
      <c r="M17" s="3">
        <f ca="1">M18/M16</f>
        <v>16.580499198306345</v>
      </c>
    </row>
    <row r="18" spans="1:13" ht="15.75" thickBot="1">
      <c r="A18" s="10" t="s">
        <v>17</v>
      </c>
      <c r="B18" s="29">
        <f>MEDIAN(B3:B14)</f>
        <v>5.5385</v>
      </c>
      <c r="C18" s="1"/>
      <c r="D18" s="3">
        <f>MEDIAN(D3:D14)</f>
        <v>150</v>
      </c>
      <c r="L18" s="12" t="s">
        <v>19</v>
      </c>
      <c r="M18" s="28">
        <f ca="1">PEARSON(INDIRECT(CONCATENATE("h2:h",COUNT(B3:B14)+1)),INDIRECT(CONCATENATE("i2:i",COUNT(B3:B14)+1)))</f>
        <v>0.98750677995375324</v>
      </c>
    </row>
    <row r="19" spans="1:13" ht="15.75" thickBot="1">
      <c r="L19" s="13" t="s">
        <v>7</v>
      </c>
      <c r="M19" s="27">
        <f ca="1">_xlfn.T.DIST.2T(M17,M10)</f>
        <v>7.0894172857937706E-7</v>
      </c>
    </row>
    <row r="22" spans="1:13" ht="15.75" thickBot="1">
      <c r="A22" s="31" t="s">
        <v>23</v>
      </c>
    </row>
    <row r="23" spans="1:13" ht="18" thickBot="1">
      <c r="A23" s="14" t="s">
        <v>2</v>
      </c>
      <c r="B23" s="16" t="s">
        <v>25</v>
      </c>
      <c r="C23" s="16" t="s">
        <v>24</v>
      </c>
      <c r="D23" s="16" t="s">
        <v>1</v>
      </c>
      <c r="E23" s="16" t="s">
        <v>4</v>
      </c>
      <c r="F23" s="17" t="s">
        <v>5</v>
      </c>
      <c r="G23" s="18" t="s">
        <v>14</v>
      </c>
      <c r="H23" s="19" t="s">
        <v>26</v>
      </c>
      <c r="I23" s="20" t="s">
        <v>22</v>
      </c>
    </row>
    <row r="24" spans="1:13" ht="17.25">
      <c r="A24" s="21">
        <v>1</v>
      </c>
      <c r="B24" s="32">
        <v>15511</v>
      </c>
      <c r="C24" s="33">
        <f t="shared" ref="C24:C29" si="6">_xlfn.RANK.AVG(B24,B$24:B$35)</f>
        <v>2</v>
      </c>
      <c r="D24" s="32">
        <v>966</v>
      </c>
      <c r="E24" s="33">
        <f t="shared" ref="E24:E29" si="7">_xlfn.RANK.AVG(D24,D$24:D$35)</f>
        <v>1</v>
      </c>
      <c r="F24" s="34">
        <f>C24-E24</f>
        <v>1</v>
      </c>
      <c r="G24" s="34">
        <f>POWER(F24,2)</f>
        <v>1</v>
      </c>
      <c r="H24" s="34">
        <f t="shared" ref="H24:H29" si="8">LOG10(B24)</f>
        <v>4.1906397978446845</v>
      </c>
      <c r="I24" s="34">
        <f t="shared" ref="I24:I25" si="9">LOG10(D24)</f>
        <v>2.9849771264154934</v>
      </c>
      <c r="L24" s="5" t="s">
        <v>18</v>
      </c>
      <c r="M24" s="3">
        <f ca="1">SUM(INDIRECT(CONCATENATE("G24:G",COUNT(B24:B35)+23)))</f>
        <v>2</v>
      </c>
    </row>
    <row r="25" spans="1:13">
      <c r="A25" s="22">
        <v>2</v>
      </c>
      <c r="B25" s="35">
        <v>17055</v>
      </c>
      <c r="C25" s="2">
        <f t="shared" si="6"/>
        <v>1</v>
      </c>
      <c r="D25" s="35">
        <v>452</v>
      </c>
      <c r="E25" s="2">
        <f t="shared" si="7"/>
        <v>2</v>
      </c>
      <c r="F25" s="1">
        <f t="shared" ref="F25" si="10">C25-E25</f>
        <v>-1</v>
      </c>
      <c r="G25" s="1">
        <f t="shared" ref="G25" si="11">POWER(F25,2)</f>
        <v>1</v>
      </c>
      <c r="H25" s="1">
        <f t="shared" si="8"/>
        <v>4.2318517237434161</v>
      </c>
      <c r="I25" s="1">
        <f t="shared" si="9"/>
        <v>2.655138434811382</v>
      </c>
      <c r="L25" s="6" t="s">
        <v>6</v>
      </c>
      <c r="M25" s="3">
        <f>COUNT(B24:B35)</f>
        <v>6</v>
      </c>
    </row>
    <row r="26" spans="1:13" ht="17.25">
      <c r="A26" s="22">
        <v>3</v>
      </c>
      <c r="B26" s="35">
        <v>13073</v>
      </c>
      <c r="C26" s="2">
        <f t="shared" si="6"/>
        <v>3</v>
      </c>
      <c r="D26" s="35">
        <v>371</v>
      </c>
      <c r="E26" s="2">
        <f t="shared" si="7"/>
        <v>3</v>
      </c>
      <c r="F26" s="1">
        <f>C26-E26</f>
        <v>0</v>
      </c>
      <c r="G26" s="1">
        <f>POWER(F26,2)</f>
        <v>0</v>
      </c>
      <c r="H26" s="1">
        <f t="shared" si="8"/>
        <v>4.1163752611797051</v>
      </c>
      <c r="I26" s="1">
        <f>LOG10(D26)</f>
        <v>2.5693739096150461</v>
      </c>
      <c r="L26" s="6" t="s">
        <v>12</v>
      </c>
      <c r="M26" s="3">
        <f>POWER(M25,3)</f>
        <v>216</v>
      </c>
    </row>
    <row r="27" spans="1:13" ht="18" thickBot="1">
      <c r="A27" s="22">
        <v>4</v>
      </c>
      <c r="B27" s="35">
        <v>10057</v>
      </c>
      <c r="C27" s="2">
        <f t="shared" si="6"/>
        <v>4</v>
      </c>
      <c r="D27" s="35">
        <v>123</v>
      </c>
      <c r="E27" s="2">
        <f t="shared" si="7"/>
        <v>4</v>
      </c>
      <c r="F27" s="1">
        <f>C27-E27</f>
        <v>0</v>
      </c>
      <c r="G27" s="1">
        <f>POWER(F27,2)</f>
        <v>0</v>
      </c>
      <c r="H27" s="1">
        <f t="shared" si="8"/>
        <v>4.0024684501283323</v>
      </c>
      <c r="I27" s="1">
        <f>LOG10(D27)</f>
        <v>2.0899051114393981</v>
      </c>
      <c r="L27" s="10" t="s">
        <v>13</v>
      </c>
      <c r="M27" s="3">
        <f>M26-M25</f>
        <v>210</v>
      </c>
    </row>
    <row r="28" spans="1:13">
      <c r="A28" s="22">
        <v>5</v>
      </c>
      <c r="B28" s="35">
        <v>3810</v>
      </c>
      <c r="C28" s="2">
        <f t="shared" si="6"/>
        <v>5</v>
      </c>
      <c r="D28" s="35">
        <v>28</v>
      </c>
      <c r="E28" s="2">
        <f t="shared" si="7"/>
        <v>5</v>
      </c>
      <c r="F28" s="1">
        <f>C28-E28</f>
        <v>0</v>
      </c>
      <c r="G28" s="1">
        <f>POWER(F28,2)</f>
        <v>0</v>
      </c>
      <c r="H28" s="1">
        <f t="shared" si="8"/>
        <v>3.5809249756756194</v>
      </c>
      <c r="I28" s="1">
        <f>LOG10(D28)</f>
        <v>1.4471580313422192</v>
      </c>
    </row>
    <row r="29" spans="1:13" ht="15.75" thickBot="1">
      <c r="A29" s="22">
        <v>6</v>
      </c>
      <c r="B29" s="35">
        <v>142</v>
      </c>
      <c r="C29" s="2">
        <f t="shared" si="6"/>
        <v>6</v>
      </c>
      <c r="D29" s="35">
        <v>27</v>
      </c>
      <c r="E29" s="2">
        <f t="shared" si="7"/>
        <v>6</v>
      </c>
      <c r="F29" s="1">
        <f>C29-E29</f>
        <v>0</v>
      </c>
      <c r="G29" s="1">
        <f>POWER(F29,2)</f>
        <v>0</v>
      </c>
      <c r="H29" s="1">
        <f t="shared" si="8"/>
        <v>2.1522883443830563</v>
      </c>
      <c r="I29" s="1">
        <f>LOG10(D29)</f>
        <v>1.4313637641589874</v>
      </c>
    </row>
    <row r="30" spans="1:13">
      <c r="A30" s="22"/>
      <c r="B30" s="3"/>
      <c r="C30" s="1"/>
      <c r="D30" s="1"/>
      <c r="E30" s="1"/>
      <c r="F30" s="1"/>
      <c r="G30" s="1"/>
      <c r="H30" s="1"/>
      <c r="I30" s="1"/>
      <c r="L30" s="11" t="s">
        <v>20</v>
      </c>
      <c r="M30" s="28">
        <f ca="1">1-((6*M24)/M27)</f>
        <v>0.94285714285714284</v>
      </c>
    </row>
    <row r="31" spans="1:13">
      <c r="A31" s="22"/>
      <c r="B31" s="3"/>
      <c r="C31" s="1"/>
      <c r="D31" s="1"/>
      <c r="E31" s="1"/>
      <c r="F31" s="1"/>
      <c r="G31" s="1"/>
      <c r="H31" s="1"/>
      <c r="I31" s="1"/>
      <c r="L31" s="6" t="s">
        <v>9</v>
      </c>
      <c r="M31" s="3">
        <f>M25-2</f>
        <v>4</v>
      </c>
    </row>
    <row r="32" spans="1:13">
      <c r="A32" s="22"/>
      <c r="B32" s="3"/>
      <c r="C32" s="1"/>
      <c r="D32" s="1"/>
      <c r="E32" s="1"/>
      <c r="F32" s="1"/>
      <c r="G32" s="1"/>
      <c r="H32" s="1"/>
      <c r="I32" s="1"/>
      <c r="L32" s="25" t="s">
        <v>10</v>
      </c>
      <c r="M32" s="3">
        <v>0</v>
      </c>
    </row>
    <row r="33" spans="1:13" ht="18">
      <c r="A33" s="23"/>
      <c r="B33" s="3"/>
      <c r="C33" s="2"/>
      <c r="D33" s="1"/>
      <c r="E33" s="2"/>
      <c r="F33" s="1"/>
      <c r="G33" s="1"/>
      <c r="H33" s="1"/>
      <c r="I33" s="1"/>
      <c r="L33" s="6" t="s">
        <v>11</v>
      </c>
      <c r="M33" s="3">
        <f ca="1">SQRT((1-M30^2)/M31)</f>
        <v>0.16659862556700858</v>
      </c>
    </row>
    <row r="34" spans="1:13">
      <c r="A34" s="23"/>
      <c r="B34" s="3"/>
      <c r="C34" s="2"/>
      <c r="D34" s="1"/>
      <c r="E34" s="2"/>
      <c r="F34" s="1"/>
      <c r="G34" s="1"/>
      <c r="H34" s="1"/>
      <c r="I34" s="1"/>
      <c r="L34" s="6" t="s">
        <v>8</v>
      </c>
      <c r="M34" s="3">
        <f ca="1">M30/M33</f>
        <v>5.6594533097027915</v>
      </c>
    </row>
    <row r="35" spans="1:13" ht="15.75" thickBot="1">
      <c r="A35" s="24"/>
      <c r="B35" s="3"/>
      <c r="C35" s="2"/>
      <c r="D35" s="1"/>
      <c r="E35" s="2"/>
      <c r="F35" s="1"/>
      <c r="G35" s="1"/>
      <c r="H35" s="1"/>
      <c r="I35" s="1"/>
      <c r="L35" s="12" t="s">
        <v>7</v>
      </c>
      <c r="M35" s="26">
        <f ca="1">_xlfn.T.DIST.2T(M34,M31)</f>
        <v>4.8046647230320667E-3</v>
      </c>
    </row>
    <row r="36" spans="1:13" ht="15.75" thickBot="1">
      <c r="L36" s="6"/>
      <c r="M36" s="3"/>
    </row>
    <row r="37" spans="1:13" ht="18">
      <c r="A37" s="5" t="s">
        <v>15</v>
      </c>
      <c r="B37" s="29">
        <f>AVERAGE(B24:B35)</f>
        <v>9941.3333333333339</v>
      </c>
      <c r="C37" s="1"/>
      <c r="D37" s="3">
        <f>AVERAGE(D24:D35)</f>
        <v>327.83333333333331</v>
      </c>
      <c r="L37" s="6" t="s">
        <v>11</v>
      </c>
      <c r="M37" s="3">
        <f ca="1">SQRT((1-M39^2)/M31)</f>
        <v>0.31477233419044637</v>
      </c>
    </row>
    <row r="38" spans="1:13">
      <c r="A38" s="6" t="s">
        <v>16</v>
      </c>
      <c r="B38" s="29">
        <f>_xlfn.STDEV.P(B24:B35)</f>
        <v>6124.6270271929397</v>
      </c>
      <c r="C38" s="1"/>
      <c r="D38" s="30">
        <f>_xlfn.STDEV.P(D24:D35)</f>
        <v>328.35317198948383</v>
      </c>
      <c r="L38" s="6" t="s">
        <v>8</v>
      </c>
      <c r="M38" s="3">
        <f ca="1">M39/M37</f>
        <v>2.4683372941820454</v>
      </c>
    </row>
    <row r="39" spans="1:13" ht="15.75" thickBot="1">
      <c r="A39" s="10" t="s">
        <v>17</v>
      </c>
      <c r="B39" s="29">
        <f>MEDIAN(B24:B35)</f>
        <v>11565</v>
      </c>
      <c r="C39" s="1"/>
      <c r="D39" s="3">
        <f>MEDIAN(D24:D35)</f>
        <v>247</v>
      </c>
      <c r="L39" s="12" t="s">
        <v>19</v>
      </c>
      <c r="M39" s="28">
        <f ca="1">PEARSON(INDIRECT(CONCATENATE("h24:h",COUNT(B24:B35)+23)),INDIRECT(CONCATENATE("i24:i",COUNT(B24:B35)+23)))</f>
        <v>0.77696429165901293</v>
      </c>
    </row>
    <row r="40" spans="1:13" ht="15.75" thickBot="1">
      <c r="L40" s="13" t="s">
        <v>7</v>
      </c>
      <c r="M40" s="27">
        <f ca="1">_xlfn.T.DIST.2T(M38,M31)</f>
        <v>6.9069943256076446E-2</v>
      </c>
    </row>
    <row r="43" spans="1:13">
      <c r="A43" s="31" t="s">
        <v>49</v>
      </c>
    </row>
    <row r="44" spans="1:13" ht="15.75" thickBot="1"/>
    <row r="45" spans="1:13">
      <c r="A45" s="40" t="s">
        <v>27</v>
      </c>
      <c r="B45" s="40"/>
    </row>
    <row r="46" spans="1:13">
      <c r="A46" s="37" t="s">
        <v>28</v>
      </c>
      <c r="B46" s="37">
        <v>0.98693677152354609</v>
      </c>
    </row>
    <row r="47" spans="1:13">
      <c r="A47" s="37" t="s">
        <v>29</v>
      </c>
      <c r="B47" s="37">
        <v>0.97404419098532025</v>
      </c>
    </row>
    <row r="48" spans="1:13">
      <c r="A48" s="37" t="s">
        <v>30</v>
      </c>
      <c r="B48" s="37">
        <v>0.97033621826893746</v>
      </c>
    </row>
    <row r="49" spans="1:9">
      <c r="A49" s="37" t="s">
        <v>31</v>
      </c>
      <c r="B49" s="37">
        <v>9.2508311622774772E-2</v>
      </c>
    </row>
    <row r="50" spans="1:9" ht="15.75" thickBot="1">
      <c r="A50" s="38" t="s">
        <v>32</v>
      </c>
      <c r="B50" s="38">
        <v>9</v>
      </c>
    </row>
    <row r="52" spans="1:9" ht="15.75" thickBot="1">
      <c r="A52" t="s">
        <v>33</v>
      </c>
    </row>
    <row r="53" spans="1:9">
      <c r="A53" s="39"/>
      <c r="B53" s="39" t="s">
        <v>9</v>
      </c>
      <c r="C53" s="39" t="s">
        <v>38</v>
      </c>
      <c r="D53" s="39" t="s">
        <v>39</v>
      </c>
      <c r="E53" s="39" t="s">
        <v>40</v>
      </c>
      <c r="F53" s="39" t="s">
        <v>41</v>
      </c>
    </row>
    <row r="54" spans="1:9">
      <c r="A54" s="37" t="s">
        <v>34</v>
      </c>
      <c r="B54" s="37">
        <v>1</v>
      </c>
      <c r="C54" s="37">
        <v>2.2480379585418695</v>
      </c>
      <c r="D54" s="37">
        <v>2.2480379585418695</v>
      </c>
      <c r="E54" s="37">
        <v>262.68914727493336</v>
      </c>
      <c r="F54" s="37">
        <v>8.2829535177385083E-7</v>
      </c>
    </row>
    <row r="55" spans="1:9">
      <c r="A55" s="37" t="s">
        <v>35</v>
      </c>
      <c r="B55" s="37">
        <v>7</v>
      </c>
      <c r="C55" s="37">
        <v>5.9904514035074845E-2</v>
      </c>
      <c r="D55" s="37">
        <v>8.5577877192964062E-3</v>
      </c>
      <c r="E55" s="37"/>
      <c r="F55" s="37"/>
    </row>
    <row r="56" spans="1:9" ht="15.75" thickBot="1">
      <c r="A56" s="38" t="s">
        <v>36</v>
      </c>
      <c r="B56" s="38">
        <v>8</v>
      </c>
      <c r="C56" s="38">
        <v>2.3079424725769444</v>
      </c>
      <c r="D56" s="38"/>
      <c r="E56" s="38"/>
      <c r="F56" s="38"/>
    </row>
    <row r="57" spans="1:9" ht="15.75" thickBot="1"/>
    <row r="58" spans="1:9">
      <c r="A58" s="39"/>
      <c r="B58" s="39" t="s">
        <v>42</v>
      </c>
      <c r="C58" s="39" t="s">
        <v>31</v>
      </c>
      <c r="D58" s="39" t="s">
        <v>43</v>
      </c>
      <c r="E58" s="39" t="s">
        <v>44</v>
      </c>
      <c r="F58" s="39" t="s">
        <v>45</v>
      </c>
      <c r="G58" s="39" t="s">
        <v>46</v>
      </c>
      <c r="H58" s="39" t="s">
        <v>47</v>
      </c>
      <c r="I58" s="39" t="s">
        <v>48</v>
      </c>
    </row>
    <row r="59" spans="1:9">
      <c r="A59" s="37" t="s">
        <v>37</v>
      </c>
      <c r="B59" s="37">
        <v>1.5041517384076499</v>
      </c>
      <c r="C59" s="37">
        <v>5.4118941875617561E-2</v>
      </c>
      <c r="D59" s="37">
        <v>27.793443224826284</v>
      </c>
      <c r="E59" s="37">
        <v>2.0044214677827991E-8</v>
      </c>
      <c r="F59" s="37">
        <v>1.3761807759780247</v>
      </c>
      <c r="G59" s="37">
        <v>1.6321227008372761</v>
      </c>
      <c r="H59" s="37">
        <v>1.3761807759780247</v>
      </c>
      <c r="I59" s="37">
        <v>1.6321227008372761</v>
      </c>
    </row>
    <row r="60" spans="1:9" ht="15.75" thickBot="1">
      <c r="A60" s="38" t="s">
        <v>21</v>
      </c>
      <c r="B60" s="43">
        <v>0.94917188468059999</v>
      </c>
      <c r="C60" s="38">
        <v>5.8563065266031507E-2</v>
      </c>
      <c r="D60" s="38">
        <v>16.207687906513165</v>
      </c>
      <c r="E60" s="38">
        <v>8.282953517738538E-7</v>
      </c>
      <c r="F60" s="43">
        <v>0.81069224030493103</v>
      </c>
      <c r="G60" s="43">
        <v>1.08765152905627</v>
      </c>
      <c r="H60" s="38">
        <v>0.81069224030493081</v>
      </c>
      <c r="I60" s="38">
        <v>1.0876515290562692</v>
      </c>
    </row>
    <row r="63" spans="1:9">
      <c r="A63" s="31" t="s">
        <v>51</v>
      </c>
    </row>
    <row r="64" spans="1:9" ht="15.75" thickBot="1"/>
    <row r="65" spans="1:9">
      <c r="A65" s="40" t="s">
        <v>27</v>
      </c>
      <c r="B65" s="40"/>
    </row>
    <row r="66" spans="1:9">
      <c r="A66" s="37" t="s">
        <v>28</v>
      </c>
      <c r="B66" s="37">
        <v>0.77696429165901293</v>
      </c>
    </row>
    <row r="67" spans="1:9">
      <c r="A67" s="37" t="s">
        <v>29</v>
      </c>
      <c r="B67" s="37">
        <v>0.60367351051319162</v>
      </c>
    </row>
    <row r="68" spans="1:9">
      <c r="A68" s="37" t="s">
        <v>30</v>
      </c>
      <c r="B68" s="37">
        <v>0.50459188814148948</v>
      </c>
    </row>
    <row r="69" spans="1:9">
      <c r="A69" s="37" t="s">
        <v>31</v>
      </c>
      <c r="B69" s="37">
        <v>0.45932925322916146</v>
      </c>
    </row>
    <row r="70" spans="1:9" ht="15.75" thickBot="1">
      <c r="A70" s="38" t="s">
        <v>32</v>
      </c>
      <c r="B70" s="38">
        <v>6</v>
      </c>
    </row>
    <row r="72" spans="1:9" ht="15.75" thickBot="1">
      <c r="A72" t="s">
        <v>33</v>
      </c>
    </row>
    <row r="73" spans="1:9">
      <c r="A73" s="39"/>
      <c r="B73" s="39" t="s">
        <v>9</v>
      </c>
      <c r="C73" s="39" t="s">
        <v>38</v>
      </c>
      <c r="D73" s="39" t="s">
        <v>39</v>
      </c>
      <c r="E73" s="39" t="s">
        <v>40</v>
      </c>
      <c r="F73" s="39" t="s">
        <v>41</v>
      </c>
    </row>
    <row r="74" spans="1:9">
      <c r="A74" s="37" t="s">
        <v>34</v>
      </c>
      <c r="B74" s="37">
        <v>1</v>
      </c>
      <c r="C74" s="37">
        <v>1.2854560136999758</v>
      </c>
      <c r="D74" s="37">
        <v>1.2854560136999758</v>
      </c>
      <c r="E74" s="37">
        <v>6.0926889978499377</v>
      </c>
      <c r="F74" s="37">
        <v>6.9069943256076474E-2</v>
      </c>
    </row>
    <row r="75" spans="1:9">
      <c r="A75" s="37" t="s">
        <v>35</v>
      </c>
      <c r="B75" s="37">
        <v>4</v>
      </c>
      <c r="C75" s="37">
        <v>0.84393345148823651</v>
      </c>
      <c r="D75" s="37">
        <v>0.21098336287205913</v>
      </c>
      <c r="E75" s="37"/>
      <c r="F75" s="37"/>
    </row>
    <row r="76" spans="1:9" ht="15.75" thickBot="1">
      <c r="A76" s="38" t="s">
        <v>36</v>
      </c>
      <c r="B76" s="38">
        <v>5</v>
      </c>
      <c r="C76" s="38">
        <v>2.1293894651882121</v>
      </c>
      <c r="D76" s="38"/>
      <c r="E76" s="38"/>
      <c r="F76" s="38"/>
    </row>
    <row r="77" spans="1:9" ht="15.75" thickBot="1"/>
    <row r="78" spans="1:9">
      <c r="A78" s="39"/>
      <c r="B78" s="39" t="s">
        <v>42</v>
      </c>
      <c r="C78" s="39" t="s">
        <v>31</v>
      </c>
      <c r="D78" s="39" t="s">
        <v>43</v>
      </c>
      <c r="E78" s="39" t="s">
        <v>44</v>
      </c>
      <c r="F78" s="39" t="s">
        <v>45</v>
      </c>
      <c r="G78" s="39" t="s">
        <v>46</v>
      </c>
      <c r="H78" s="39" t="s">
        <v>47</v>
      </c>
      <c r="I78" s="39" t="s">
        <v>48</v>
      </c>
    </row>
    <row r="79" spans="1:9">
      <c r="A79" s="37" t="s">
        <v>37</v>
      </c>
      <c r="B79" s="37">
        <v>-0.15768497909844248</v>
      </c>
      <c r="C79" s="37">
        <v>0.97194125094294892</v>
      </c>
      <c r="D79" s="37">
        <v>-0.16223715059471047</v>
      </c>
      <c r="E79" s="37">
        <v>0.8789847822486847</v>
      </c>
      <c r="F79" s="37">
        <v>-2.8562265078188132</v>
      </c>
      <c r="G79" s="37">
        <v>2.5408565496219282</v>
      </c>
      <c r="H79" s="37">
        <v>-2.8562265078188132</v>
      </c>
      <c r="I79" s="37">
        <v>2.5408565496219282</v>
      </c>
    </row>
    <row r="80" spans="1:9" ht="15.75" thickBot="1">
      <c r="A80" s="38" t="s">
        <v>26</v>
      </c>
      <c r="B80" s="43">
        <v>0.63408810368457824</v>
      </c>
      <c r="C80" s="38">
        <v>0.2568887587523575</v>
      </c>
      <c r="D80" s="38">
        <v>2.4683372941820449</v>
      </c>
      <c r="E80" s="38">
        <v>6.9069943256076446E-2</v>
      </c>
      <c r="F80" s="43">
        <v>-7.9149433133741565E-2</v>
      </c>
      <c r="G80" s="43">
        <v>1.3473256405028979</v>
      </c>
      <c r="H80" s="38">
        <v>-7.9149433133741565E-2</v>
      </c>
      <c r="I80" s="38">
        <v>1.3473256405028979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6" workbookViewId="0">
      <selection activeCell="O23" sqref="O23"/>
    </sheetView>
  </sheetViews>
  <sheetFormatPr defaultRowHeight="15"/>
  <cols>
    <col min="8" max="8" width="12.7109375" bestFit="1" customWidth="1"/>
    <col min="9" max="9" width="12" bestFit="1" customWidth="1"/>
    <col min="12" max="12" width="11.140625" bestFit="1" customWidth="1"/>
    <col min="13" max="13" width="12" bestFit="1" customWidth="1"/>
  </cols>
  <sheetData>
    <row r="1" spans="1:13" ht="18" thickBot="1">
      <c r="A1" s="14" t="s">
        <v>2</v>
      </c>
      <c r="B1" s="15" t="s">
        <v>0</v>
      </c>
      <c r="C1" s="16" t="s">
        <v>3</v>
      </c>
      <c r="D1" s="16" t="s">
        <v>1</v>
      </c>
      <c r="E1" s="16" t="s">
        <v>4</v>
      </c>
      <c r="F1" s="17" t="s">
        <v>5</v>
      </c>
      <c r="G1" s="18" t="s">
        <v>14</v>
      </c>
      <c r="H1" s="19" t="s">
        <v>21</v>
      </c>
      <c r="I1" s="20" t="s">
        <v>22</v>
      </c>
    </row>
    <row r="2" spans="1:13" ht="17.25">
      <c r="A2" s="21">
        <v>1</v>
      </c>
      <c r="B2" s="7">
        <v>13.8765</v>
      </c>
      <c r="C2" s="8">
        <f t="shared" ref="C2:C8" si="0">_xlfn.RANK.AVG(B2,B$2:B$13)</f>
        <v>3</v>
      </c>
      <c r="D2" s="8">
        <v>1712</v>
      </c>
      <c r="E2" s="8">
        <f t="shared" ref="E2:E8" si="1">_xlfn.RANK.AVG(D2,D$2:D$13)</f>
        <v>2</v>
      </c>
      <c r="F2" s="9">
        <f>C2-E2</f>
        <v>1</v>
      </c>
      <c r="G2" s="9">
        <f>POWER(F2,2)</f>
        <v>1</v>
      </c>
      <c r="H2" s="9">
        <f t="shared" ref="H2:H5" si="2">LOG10(B2)</f>
        <v>1.1422799400118184</v>
      </c>
      <c r="I2" s="9">
        <f t="shared" ref="I2:I5" si="3">LOG10(D2)</f>
        <v>3.2335037603411343</v>
      </c>
      <c r="L2" s="5" t="s">
        <v>18</v>
      </c>
      <c r="M2" s="3">
        <f ca="1">SUM(INDIRECT(CONCATENATE("G2:G",COUNT(B2:B13)+1)))</f>
        <v>8</v>
      </c>
    </row>
    <row r="3" spans="1:13">
      <c r="A3" s="22">
        <v>2</v>
      </c>
      <c r="B3" s="4">
        <v>16.477</v>
      </c>
      <c r="C3" s="8">
        <f t="shared" si="0"/>
        <v>1</v>
      </c>
      <c r="D3" s="2">
        <v>1651</v>
      </c>
      <c r="E3" s="8">
        <f t="shared" si="1"/>
        <v>3</v>
      </c>
      <c r="F3" s="1">
        <f t="shared" ref="F3:F8" si="4">C3-E3</f>
        <v>-2</v>
      </c>
      <c r="G3" s="1">
        <f t="shared" ref="G3:G8" si="5">POWER(F3,2)</f>
        <v>4</v>
      </c>
      <c r="H3" s="1">
        <f t="shared" si="2"/>
        <v>1.2168781417028569</v>
      </c>
      <c r="I3" s="1">
        <f t="shared" si="3"/>
        <v>3.2177470732627937</v>
      </c>
      <c r="L3" s="6" t="s">
        <v>6</v>
      </c>
      <c r="M3" s="3">
        <f>COUNT(B2:B13)</f>
        <v>7</v>
      </c>
    </row>
    <row r="4" spans="1:13" ht="17.25">
      <c r="A4" s="22">
        <v>3</v>
      </c>
      <c r="B4" s="4">
        <v>14.6265</v>
      </c>
      <c r="C4" s="8">
        <f t="shared" si="0"/>
        <v>2</v>
      </c>
      <c r="D4" s="2">
        <v>2941</v>
      </c>
      <c r="E4" s="8">
        <f t="shared" si="1"/>
        <v>1</v>
      </c>
      <c r="F4" s="1">
        <f t="shared" si="4"/>
        <v>1</v>
      </c>
      <c r="G4" s="1">
        <f t="shared" si="5"/>
        <v>1</v>
      </c>
      <c r="H4" s="1">
        <f t="shared" si="2"/>
        <v>1.1651404154939016</v>
      </c>
      <c r="I4" s="1">
        <f t="shared" si="3"/>
        <v>3.4684950245070691</v>
      </c>
      <c r="L4" s="6" t="s">
        <v>12</v>
      </c>
      <c r="M4" s="3">
        <f>POWER(M3,3)</f>
        <v>343</v>
      </c>
    </row>
    <row r="5" spans="1:13" ht="18" thickBot="1">
      <c r="A5" s="22">
        <v>4</v>
      </c>
      <c r="B5" s="4">
        <v>4.0120000000000005</v>
      </c>
      <c r="C5" s="8">
        <f t="shared" si="0"/>
        <v>4</v>
      </c>
      <c r="D5" s="2">
        <v>962</v>
      </c>
      <c r="E5" s="8">
        <f t="shared" si="1"/>
        <v>4</v>
      </c>
      <c r="F5" s="1">
        <f t="shared" si="4"/>
        <v>0</v>
      </c>
      <c r="G5" s="1">
        <f t="shared" si="5"/>
        <v>0</v>
      </c>
      <c r="H5" s="1">
        <f t="shared" si="2"/>
        <v>0.60336092434838051</v>
      </c>
      <c r="I5" s="1">
        <f t="shared" si="3"/>
        <v>2.9831750720378132</v>
      </c>
      <c r="L5" s="10" t="s">
        <v>13</v>
      </c>
      <c r="M5" s="3">
        <f>M4-M3</f>
        <v>336</v>
      </c>
    </row>
    <row r="6" spans="1:13">
      <c r="A6" s="22">
        <v>5</v>
      </c>
      <c r="B6" s="4">
        <v>1.2929999999999999</v>
      </c>
      <c r="C6" s="8">
        <f t="shared" si="0"/>
        <v>5</v>
      </c>
      <c r="D6" s="2">
        <v>480</v>
      </c>
      <c r="E6" s="8">
        <f t="shared" si="1"/>
        <v>5</v>
      </c>
      <c r="F6" s="1">
        <f t="shared" si="4"/>
        <v>0</v>
      </c>
      <c r="G6" s="1">
        <f t="shared" si="5"/>
        <v>0</v>
      </c>
      <c r="H6" s="41">
        <f>LOG10(B6)</f>
        <v>0.11159852488039401</v>
      </c>
      <c r="I6" s="41">
        <f>LOG10(D6)</f>
        <v>2.6812412373755872</v>
      </c>
    </row>
    <row r="7" spans="1:13" ht="15.75" thickBot="1">
      <c r="A7" s="22">
        <v>6</v>
      </c>
      <c r="B7" s="4">
        <v>0.6885</v>
      </c>
      <c r="C7" s="8">
        <f t="shared" si="0"/>
        <v>6</v>
      </c>
      <c r="D7" s="2">
        <v>3</v>
      </c>
      <c r="E7" s="8">
        <f t="shared" si="1"/>
        <v>7</v>
      </c>
      <c r="F7" s="1">
        <f>C7-E7</f>
        <v>-1</v>
      </c>
      <c r="G7" s="1">
        <f>POWER(F7,2)</f>
        <v>1</v>
      </c>
      <c r="H7" s="1">
        <f>LOG10(B7)</f>
        <v>-0.16209605540705752</v>
      </c>
      <c r="I7" s="1">
        <f>LOG10(D7)</f>
        <v>0.47712125471966244</v>
      </c>
    </row>
    <row r="8" spans="1:13">
      <c r="A8" s="22">
        <v>7</v>
      </c>
      <c r="B8" s="4">
        <v>0</v>
      </c>
      <c r="C8" s="8">
        <f t="shared" si="0"/>
        <v>7</v>
      </c>
      <c r="D8" s="2">
        <v>62</v>
      </c>
      <c r="E8" s="8">
        <f t="shared" si="1"/>
        <v>6</v>
      </c>
      <c r="F8" s="1">
        <f t="shared" si="4"/>
        <v>1</v>
      </c>
      <c r="G8" s="1">
        <f t="shared" si="5"/>
        <v>1</v>
      </c>
      <c r="H8" s="36"/>
      <c r="I8" s="36"/>
      <c r="L8" s="11" t="s">
        <v>20</v>
      </c>
      <c r="M8" s="28">
        <f ca="1">1-((6*M2)/M5)</f>
        <v>0.85714285714285721</v>
      </c>
    </row>
    <row r="9" spans="1:13">
      <c r="A9" s="22"/>
      <c r="B9" s="4"/>
      <c r="C9" s="8"/>
      <c r="D9" s="2"/>
      <c r="E9" s="8"/>
      <c r="F9" s="1"/>
      <c r="G9" s="1"/>
      <c r="H9" s="1"/>
      <c r="I9" s="1"/>
      <c r="L9" s="6" t="s">
        <v>9</v>
      </c>
      <c r="M9" s="3">
        <f>M3-2</f>
        <v>5</v>
      </c>
    </row>
    <row r="10" spans="1:13">
      <c r="A10" s="22"/>
      <c r="B10" s="4"/>
      <c r="C10" s="8"/>
      <c r="D10" s="2"/>
      <c r="E10" s="8"/>
      <c r="F10" s="1"/>
      <c r="G10" s="1"/>
      <c r="H10" s="1"/>
      <c r="I10" s="1"/>
      <c r="L10" s="25" t="s">
        <v>10</v>
      </c>
      <c r="M10" s="3">
        <v>0</v>
      </c>
    </row>
    <row r="11" spans="1:13" ht="18">
      <c r="A11" s="23"/>
      <c r="B11" s="3"/>
      <c r="C11" s="8"/>
      <c r="D11" s="1"/>
      <c r="E11" s="8"/>
      <c r="F11" s="1"/>
      <c r="G11" s="1"/>
      <c r="H11" s="1"/>
      <c r="I11" s="1"/>
      <c r="L11" s="6" t="s">
        <v>11</v>
      </c>
      <c r="M11" s="3">
        <f ca="1">SQRT((1-M8^2)/M9)</f>
        <v>0.2303502213799585</v>
      </c>
    </row>
    <row r="12" spans="1:13">
      <c r="A12" s="23"/>
      <c r="B12" s="3"/>
      <c r="C12" s="8"/>
      <c r="D12" s="1"/>
      <c r="E12" s="8"/>
      <c r="F12" s="1"/>
      <c r="G12" s="1"/>
      <c r="H12" s="1"/>
      <c r="I12" s="1"/>
      <c r="L12" s="6" t="s">
        <v>8</v>
      </c>
      <c r="M12" s="3">
        <f ca="1">M8/M11</f>
        <v>3.7210420376762547</v>
      </c>
    </row>
    <row r="13" spans="1:13" ht="15.75" thickBot="1">
      <c r="A13" s="24"/>
      <c r="B13" s="3"/>
      <c r="C13" s="8"/>
      <c r="D13" s="1"/>
      <c r="E13" s="8"/>
      <c r="F13" s="1"/>
      <c r="G13" s="1"/>
      <c r="H13" s="1"/>
      <c r="I13" s="1"/>
      <c r="L13" s="12" t="s">
        <v>7</v>
      </c>
      <c r="M13" s="26">
        <f ca="1">_xlfn.T.DIST.2T(M12,M9)</f>
        <v>1.3697326615325646E-2</v>
      </c>
    </row>
    <row r="14" spans="1:13" ht="15.75" thickBot="1">
      <c r="L14" s="6"/>
      <c r="M14" s="3"/>
    </row>
    <row r="15" spans="1:13" ht="18">
      <c r="A15" s="5" t="s">
        <v>15</v>
      </c>
      <c r="B15" s="29">
        <f>AVERAGE(B2:B13)</f>
        <v>7.2819285714285718</v>
      </c>
      <c r="C15" s="1"/>
      <c r="D15" s="3">
        <f>AVERAGE(D2:D13)</f>
        <v>1115.8571428571429</v>
      </c>
      <c r="L15" s="6" t="s">
        <v>11</v>
      </c>
      <c r="M15" s="3">
        <f ca="1">SQRT((1-M17^2)/M9)</f>
        <v>0.24680899440866516</v>
      </c>
    </row>
    <row r="16" spans="1:13">
      <c r="A16" s="6" t="s">
        <v>16</v>
      </c>
      <c r="B16" s="29">
        <f>_xlfn.STDEV.P(B2:B13)</f>
        <v>6.8142699296013651</v>
      </c>
      <c r="C16" s="1"/>
      <c r="D16" s="30">
        <f>_xlfn.STDEV.P(D2:D13)</f>
        <v>981.97780431294132</v>
      </c>
      <c r="L16" s="6" t="s">
        <v>8</v>
      </c>
      <c r="M16" s="3">
        <f ca="1">M17/M15</f>
        <v>3.3788169725672703</v>
      </c>
    </row>
    <row r="17" spans="1:13" ht="15.75" thickBot="1">
      <c r="A17" s="10" t="s">
        <v>17</v>
      </c>
      <c r="B17" s="29">
        <f>MEDIAN(B2:B13)</f>
        <v>4.0120000000000005</v>
      </c>
      <c r="C17" s="1"/>
      <c r="D17" s="3">
        <f>MEDIAN(D2:D13)</f>
        <v>962</v>
      </c>
      <c r="L17" s="12" t="s">
        <v>19</v>
      </c>
      <c r="M17" s="28">
        <f ca="1">PEARSON(INDIRECT(CONCATENATE("h2:h",COUNT(B2:B13)+1)),INDIRECT(CONCATENATE("i2:i",COUNT(B2:B13)+1)))</f>
        <v>0.83392241929025834</v>
      </c>
    </row>
    <row r="18" spans="1:13" ht="15.75" thickBot="1">
      <c r="L18" s="13" t="s">
        <v>7</v>
      </c>
      <c r="M18" s="27">
        <f ca="1">_xlfn.T.DIST.2T(M16,M9)</f>
        <v>1.9699545570235746E-2</v>
      </c>
    </row>
    <row r="22" spans="1:13" ht="15.75" thickBot="1">
      <c r="A22" s="31" t="s">
        <v>23</v>
      </c>
    </row>
    <row r="23" spans="1:13" ht="18" thickBot="1">
      <c r="A23" s="14" t="s">
        <v>2</v>
      </c>
      <c r="B23" s="16" t="s">
        <v>25</v>
      </c>
      <c r="C23" s="16" t="s">
        <v>24</v>
      </c>
      <c r="D23" s="16" t="s">
        <v>1</v>
      </c>
      <c r="E23" s="16" t="s">
        <v>4</v>
      </c>
      <c r="F23" s="17" t="s">
        <v>5</v>
      </c>
      <c r="G23" s="18" t="s">
        <v>14</v>
      </c>
      <c r="H23" s="19" t="s">
        <v>26</v>
      </c>
      <c r="I23" s="20" t="s">
        <v>22</v>
      </c>
    </row>
    <row r="24" spans="1:13" ht="17.25">
      <c r="A24" s="21">
        <v>1</v>
      </c>
      <c r="B24" s="32">
        <v>49961</v>
      </c>
      <c r="C24" s="33">
        <f>_xlfn.RANK.AVG(B24,B$24:B$35)</f>
        <v>1</v>
      </c>
      <c r="D24" s="32">
        <v>2941</v>
      </c>
      <c r="E24" s="33">
        <f>_xlfn.RANK.AVG(D24,D$24:D$35)</f>
        <v>1</v>
      </c>
      <c r="F24" s="34">
        <f>C24-E24</f>
        <v>0</v>
      </c>
      <c r="G24" s="34">
        <f>POWER(F24,2)</f>
        <v>0</v>
      </c>
      <c r="H24" s="34">
        <f>LOG10(B24)</f>
        <v>4.6986311224590143</v>
      </c>
      <c r="I24" s="34">
        <f t="shared" ref="I24:I25" si="6">LOG10(D24)</f>
        <v>3.4684950245070691</v>
      </c>
      <c r="L24" s="5" t="s">
        <v>18</v>
      </c>
      <c r="M24" s="3">
        <f ca="1">SUM(INDIRECT(CONCATENATE("G24:G",COUNT(B24:B35)+23)))</f>
        <v>2</v>
      </c>
    </row>
    <row r="25" spans="1:13">
      <c r="A25" s="22">
        <v>2</v>
      </c>
      <c r="B25" s="35">
        <v>12780</v>
      </c>
      <c r="C25" s="2">
        <f>_xlfn.RANK.AVG(B25,B$24:B$35)</f>
        <v>2</v>
      </c>
      <c r="D25" s="35">
        <v>962</v>
      </c>
      <c r="E25" s="2">
        <f>_xlfn.RANK.AVG(D25,D$24:D$35)</f>
        <v>2</v>
      </c>
      <c r="F25" s="1">
        <f t="shared" ref="F25" si="7">C25-E25</f>
        <v>0</v>
      </c>
      <c r="G25" s="1">
        <f t="shared" ref="G25" si="8">POWER(F25,2)</f>
        <v>0</v>
      </c>
      <c r="H25" s="1">
        <f>LOG10(B25)</f>
        <v>4.106530853822381</v>
      </c>
      <c r="I25" s="1">
        <f t="shared" si="6"/>
        <v>2.9831750720378132</v>
      </c>
      <c r="L25" s="6" t="s">
        <v>6</v>
      </c>
      <c r="M25" s="3">
        <f>COUNT(B24:B35)</f>
        <v>4</v>
      </c>
    </row>
    <row r="26" spans="1:13" ht="17.25">
      <c r="A26" s="22">
        <v>3</v>
      </c>
      <c r="B26" s="35">
        <v>8612</v>
      </c>
      <c r="C26" s="2">
        <f>_xlfn.RANK.AVG(B26,B$24:B$35)</f>
        <v>3</v>
      </c>
      <c r="D26" s="35">
        <v>3</v>
      </c>
      <c r="E26" s="2">
        <f>_xlfn.RANK.AVG(D26,D$24:D$35)</f>
        <v>4</v>
      </c>
      <c r="F26" s="1">
        <f>C26-E26</f>
        <v>-1</v>
      </c>
      <c r="G26" s="1">
        <f>POWER(F26,2)</f>
        <v>1</v>
      </c>
      <c r="H26" s="1">
        <f>LOG10(B26)</f>
        <v>3.9351040211514494</v>
      </c>
      <c r="I26" s="1">
        <f>LOG10(D26)</f>
        <v>0.47712125471966244</v>
      </c>
      <c r="L26" s="6" t="s">
        <v>12</v>
      </c>
      <c r="M26" s="3">
        <f>POWER(M25,3)</f>
        <v>64</v>
      </c>
    </row>
    <row r="27" spans="1:13" ht="18" thickBot="1">
      <c r="A27" s="22">
        <v>4</v>
      </c>
      <c r="B27" s="35">
        <v>7644</v>
      </c>
      <c r="C27" s="2">
        <f>_xlfn.RANK.AVG(B27,B$24:B$35)</f>
        <v>4</v>
      </c>
      <c r="D27" s="35">
        <v>480</v>
      </c>
      <c r="E27" s="2">
        <f>_xlfn.RANK.AVG(D27,D$24:D$35)</f>
        <v>3</v>
      </c>
      <c r="F27" s="1">
        <f>C27-E27</f>
        <v>1</v>
      </c>
      <c r="G27" s="1">
        <f>POWER(F27,2)</f>
        <v>1</v>
      </c>
      <c r="H27" s="1">
        <f>LOG10(B27)</f>
        <v>3.8833206783829755</v>
      </c>
      <c r="I27" s="1">
        <f>LOG10(D27)</f>
        <v>2.6812412373755872</v>
      </c>
      <c r="L27" s="10" t="s">
        <v>13</v>
      </c>
      <c r="M27" s="3">
        <f>M26-M25</f>
        <v>60</v>
      </c>
    </row>
    <row r="28" spans="1:13">
      <c r="A28" s="22"/>
      <c r="B28" s="35"/>
      <c r="C28" s="2"/>
      <c r="D28" s="35"/>
      <c r="E28" s="2"/>
      <c r="F28" s="1"/>
      <c r="G28" s="1"/>
      <c r="H28" s="1"/>
      <c r="I28" s="1"/>
    </row>
    <row r="29" spans="1:13" ht="15.75" thickBot="1">
      <c r="A29" s="22"/>
      <c r="B29" s="35"/>
      <c r="C29" s="2"/>
      <c r="D29" s="35"/>
      <c r="E29" s="2"/>
      <c r="F29" s="1"/>
      <c r="G29" s="1"/>
      <c r="H29" s="1"/>
      <c r="I29" s="1"/>
    </row>
    <row r="30" spans="1:13">
      <c r="A30" s="22"/>
      <c r="B30" s="3"/>
      <c r="C30" s="1"/>
      <c r="D30" s="1"/>
      <c r="E30" s="1"/>
      <c r="F30" s="1"/>
      <c r="G30" s="1"/>
      <c r="H30" s="1"/>
      <c r="I30" s="1"/>
      <c r="L30" s="11" t="s">
        <v>20</v>
      </c>
      <c r="M30" s="28">
        <f ca="1">1-((6*M24)/M27)</f>
        <v>0.8</v>
      </c>
    </row>
    <row r="31" spans="1:13">
      <c r="A31" s="22"/>
      <c r="B31" s="3"/>
      <c r="C31" s="1"/>
      <c r="D31" s="1"/>
      <c r="E31" s="1"/>
      <c r="F31" s="1"/>
      <c r="G31" s="1"/>
      <c r="H31" s="1"/>
      <c r="I31" s="1"/>
      <c r="L31" s="6" t="s">
        <v>9</v>
      </c>
      <c r="M31" s="3">
        <f>M25-2</f>
        <v>2</v>
      </c>
    </row>
    <row r="32" spans="1:13">
      <c r="A32" s="22"/>
      <c r="B32" s="3"/>
      <c r="C32" s="1"/>
      <c r="D32" s="1"/>
      <c r="E32" s="1"/>
      <c r="F32" s="1"/>
      <c r="G32" s="1"/>
      <c r="H32" s="1"/>
      <c r="I32" s="1"/>
      <c r="L32" s="25" t="s">
        <v>10</v>
      </c>
      <c r="M32" s="3">
        <v>0</v>
      </c>
    </row>
    <row r="33" spans="1:13" ht="18">
      <c r="A33" s="23"/>
      <c r="B33" s="3"/>
      <c r="C33" s="2"/>
      <c r="D33" s="1"/>
      <c r="E33" s="2"/>
      <c r="F33" s="1"/>
      <c r="G33" s="1"/>
      <c r="H33" s="1"/>
      <c r="I33" s="1"/>
      <c r="L33" s="6" t="s">
        <v>11</v>
      </c>
      <c r="M33" s="3">
        <f ca="1">SQRT((1-M30^2)/M31)</f>
        <v>0.42426406871192845</v>
      </c>
    </row>
    <row r="34" spans="1:13">
      <c r="A34" s="23"/>
      <c r="B34" s="3"/>
      <c r="C34" s="2"/>
      <c r="D34" s="1"/>
      <c r="E34" s="2"/>
      <c r="F34" s="1"/>
      <c r="G34" s="1"/>
      <c r="H34" s="1"/>
      <c r="I34" s="1"/>
      <c r="L34" s="6" t="s">
        <v>8</v>
      </c>
      <c r="M34" s="3">
        <f ca="1">M30/M33</f>
        <v>1.8856180831641272</v>
      </c>
    </row>
    <row r="35" spans="1:13" ht="15.75" thickBot="1">
      <c r="A35" s="24"/>
      <c r="B35" s="3"/>
      <c r="C35" s="2"/>
      <c r="D35" s="1"/>
      <c r="E35" s="2"/>
      <c r="F35" s="1"/>
      <c r="G35" s="1"/>
      <c r="H35" s="1"/>
      <c r="I35" s="1"/>
      <c r="L35" s="12" t="s">
        <v>7</v>
      </c>
      <c r="M35" s="26">
        <f ca="1">_xlfn.T.DIST.2T(M34,M31)</f>
        <v>0.19999999999999996</v>
      </c>
    </row>
    <row r="36" spans="1:13" ht="15.75" thickBot="1">
      <c r="L36" s="6"/>
      <c r="M36" s="3"/>
    </row>
    <row r="37" spans="1:13" ht="18">
      <c r="A37" s="5" t="s">
        <v>15</v>
      </c>
      <c r="B37" s="29">
        <f>AVERAGE(B24:B35)</f>
        <v>19749.25</v>
      </c>
      <c r="C37" s="1"/>
      <c r="D37" s="3">
        <f>AVERAGE(D24:D35)</f>
        <v>1096.5</v>
      </c>
      <c r="L37" s="6" t="s">
        <v>11</v>
      </c>
      <c r="M37" s="3">
        <f ca="1">SQRT((1-M39^2)/M31)</f>
        <v>0.56305967897062381</v>
      </c>
    </row>
    <row r="38" spans="1:13">
      <c r="A38" s="6" t="s">
        <v>16</v>
      </c>
      <c r="B38" s="29">
        <f>_xlfn.STDEV.P(B24:B35)</f>
        <v>17549.18586964934</v>
      </c>
      <c r="C38" s="1"/>
      <c r="D38" s="30">
        <f>_xlfn.STDEV.P(D24:D35)</f>
        <v>1117.5961927279459</v>
      </c>
      <c r="L38" s="6" t="s">
        <v>8</v>
      </c>
      <c r="M38" s="3">
        <f ca="1">M39/M37</f>
        <v>1.0743434806764776</v>
      </c>
    </row>
    <row r="39" spans="1:13" ht="15.75" thickBot="1">
      <c r="A39" s="10" t="s">
        <v>17</v>
      </c>
      <c r="B39" s="29">
        <f>MEDIAN(B24:B35)</f>
        <v>10696</v>
      </c>
      <c r="C39" s="1"/>
      <c r="D39" s="3">
        <f>MEDIAN(D24:D35)</f>
        <v>721</v>
      </c>
      <c r="L39" s="12" t="s">
        <v>19</v>
      </c>
      <c r="M39" s="28">
        <f ca="1">PEARSON(INDIRECT(CONCATENATE("h24:h",COUNT(B24:B35)+23)),INDIRECT(CONCATENATE("i24:i",COUNT(B24:B35)+23)))</f>
        <v>0.60491949533388001</v>
      </c>
    </row>
    <row r="40" spans="1:13" ht="15.75" thickBot="1">
      <c r="L40" s="13" t="s">
        <v>7</v>
      </c>
      <c r="M40" s="27">
        <f ca="1">_xlfn.T.DIST.2T(M38,M31)</f>
        <v>0.39508050466611999</v>
      </c>
    </row>
    <row r="42" spans="1:13">
      <c r="A42" s="31" t="s">
        <v>49</v>
      </c>
    </row>
    <row r="43" spans="1:13" ht="15.75" thickBot="1"/>
    <row r="44" spans="1:13">
      <c r="A44" s="40" t="s">
        <v>27</v>
      </c>
      <c r="B44" s="40"/>
    </row>
    <row r="45" spans="1:13">
      <c r="A45" s="37" t="s">
        <v>28</v>
      </c>
      <c r="B45" s="37">
        <v>0.83392241929025823</v>
      </c>
    </row>
    <row r="46" spans="1:13">
      <c r="A46" s="37" t="s">
        <v>29</v>
      </c>
      <c r="B46" s="37">
        <v>0.69542660139491719</v>
      </c>
    </row>
    <row r="47" spans="1:13">
      <c r="A47" s="37" t="s">
        <v>30</v>
      </c>
      <c r="B47" s="37">
        <v>0.61928325174364651</v>
      </c>
    </row>
    <row r="48" spans="1:13">
      <c r="A48" s="37" t="s">
        <v>31</v>
      </c>
      <c r="B48" s="37">
        <v>0.68496698487420116</v>
      </c>
    </row>
    <row r="49" spans="1:9" ht="15.75" thickBot="1">
      <c r="A49" s="38" t="s">
        <v>32</v>
      </c>
      <c r="B49" s="38">
        <v>6</v>
      </c>
    </row>
    <row r="51" spans="1:9" ht="15.75" thickBot="1">
      <c r="A51" t="s">
        <v>33</v>
      </c>
    </row>
    <row r="52" spans="1:9">
      <c r="A52" s="39"/>
      <c r="B52" s="39" t="s">
        <v>9</v>
      </c>
      <c r="C52" s="39" t="s">
        <v>38</v>
      </c>
      <c r="D52" s="39" t="s">
        <v>39</v>
      </c>
      <c r="E52" s="39" t="s">
        <v>40</v>
      </c>
      <c r="F52" s="39" t="s">
        <v>41</v>
      </c>
    </row>
    <row r="53" spans="1:9">
      <c r="A53" s="37" t="s">
        <v>34</v>
      </c>
      <c r="B53" s="37">
        <v>1</v>
      </c>
      <c r="C53" s="37">
        <v>4.2850766960523439</v>
      </c>
      <c r="D53" s="37">
        <v>4.2850766960523439</v>
      </c>
      <c r="E53" s="37">
        <v>9.1331233072869118</v>
      </c>
      <c r="F53" s="37">
        <v>3.9082288001638384E-2</v>
      </c>
    </row>
    <row r="54" spans="1:9">
      <c r="A54" s="37" t="s">
        <v>35</v>
      </c>
      <c r="B54" s="37">
        <v>4</v>
      </c>
      <c r="C54" s="37">
        <v>1.8767190814706167</v>
      </c>
      <c r="D54" s="37">
        <v>0.46917977036765418</v>
      </c>
      <c r="E54" s="37"/>
      <c r="F54" s="37"/>
    </row>
    <row r="55" spans="1:9" ht="15.75" thickBot="1">
      <c r="A55" s="38" t="s">
        <v>36</v>
      </c>
      <c r="B55" s="38">
        <v>5</v>
      </c>
      <c r="C55" s="38">
        <v>6.1617957775229604</v>
      </c>
      <c r="D55" s="38"/>
      <c r="E55" s="38"/>
      <c r="F55" s="38"/>
    </row>
    <row r="56" spans="1:9" ht="15.75" thickBot="1"/>
    <row r="57" spans="1:9">
      <c r="A57" s="39"/>
      <c r="B57" s="39" t="s">
        <v>42</v>
      </c>
      <c r="C57" s="39" t="s">
        <v>31</v>
      </c>
      <c r="D57" s="39" t="s">
        <v>43</v>
      </c>
      <c r="E57" s="39" t="s">
        <v>44</v>
      </c>
      <c r="F57" s="39" t="s">
        <v>45</v>
      </c>
      <c r="G57" s="39" t="s">
        <v>46</v>
      </c>
      <c r="H57" s="39" t="s">
        <v>47</v>
      </c>
      <c r="I57" s="39" t="s">
        <v>48</v>
      </c>
    </row>
    <row r="58" spans="1:9">
      <c r="A58" s="37" t="s">
        <v>37</v>
      </c>
      <c r="B58" s="37">
        <v>1.6211810951574099</v>
      </c>
      <c r="C58" s="37">
        <v>0.44746523134610855</v>
      </c>
      <c r="D58" s="37">
        <v>3.6230325432892707</v>
      </c>
      <c r="E58" s="37">
        <v>2.2297143461666721E-2</v>
      </c>
      <c r="F58" s="37">
        <v>0.37881844384031216</v>
      </c>
      <c r="G58" s="37">
        <v>2.863543746474515</v>
      </c>
      <c r="H58" s="37">
        <v>0.37881844384031216</v>
      </c>
      <c r="I58" s="37">
        <v>2.863543746474515</v>
      </c>
    </row>
    <row r="59" spans="1:9" ht="15.75" thickBot="1">
      <c r="A59" s="38" t="s">
        <v>21</v>
      </c>
      <c r="B59" s="43">
        <v>1.5535799216692201</v>
      </c>
      <c r="C59" s="38">
        <v>0.5140719875530364</v>
      </c>
      <c r="D59" s="38">
        <v>3.0221057736761816</v>
      </c>
      <c r="E59" s="38">
        <v>3.9082288001638384E-2</v>
      </c>
      <c r="F59" s="43">
        <v>0.12628726810829249</v>
      </c>
      <c r="G59" s="43">
        <v>2.9808725752301504</v>
      </c>
      <c r="H59" s="38">
        <v>0.12628726810829249</v>
      </c>
      <c r="I59" s="38">
        <v>2.9808725752301504</v>
      </c>
    </row>
    <row r="62" spans="1:9">
      <c r="A62" s="31" t="s">
        <v>51</v>
      </c>
    </row>
    <row r="63" spans="1:9" ht="15.75" thickBot="1"/>
    <row r="64" spans="1:9">
      <c r="A64" s="40" t="s">
        <v>27</v>
      </c>
      <c r="B64" s="40"/>
    </row>
    <row r="65" spans="1:9">
      <c r="A65" s="37" t="s">
        <v>28</v>
      </c>
      <c r="B65" s="37">
        <v>0.6049194953338799</v>
      </c>
    </row>
    <row r="66" spans="1:9">
      <c r="A66" s="37" t="s">
        <v>29</v>
      </c>
      <c r="B66" s="37">
        <v>0.36592759583499596</v>
      </c>
    </row>
    <row r="67" spans="1:9">
      <c r="A67" s="37" t="s">
        <v>30</v>
      </c>
      <c r="B67" s="37">
        <v>4.8891393752493961E-2</v>
      </c>
    </row>
    <row r="68" spans="1:9">
      <c r="A68" s="37" t="s">
        <v>31</v>
      </c>
      <c r="B68" s="37">
        <v>1.2911523108619947</v>
      </c>
    </row>
    <row r="69" spans="1:9" ht="15.75" thickBot="1">
      <c r="A69" s="38" t="s">
        <v>32</v>
      </c>
      <c r="B69" s="38">
        <v>4</v>
      </c>
    </row>
    <row r="71" spans="1:9" ht="15.75" thickBot="1">
      <c r="A71" t="s">
        <v>33</v>
      </c>
    </row>
    <row r="72" spans="1:9">
      <c r="A72" s="39"/>
      <c r="B72" s="39" t="s">
        <v>9</v>
      </c>
      <c r="C72" s="39" t="s">
        <v>38</v>
      </c>
      <c r="D72" s="39" t="s">
        <v>39</v>
      </c>
      <c r="E72" s="39" t="s">
        <v>40</v>
      </c>
      <c r="F72" s="39" t="s">
        <v>41</v>
      </c>
    </row>
    <row r="73" spans="1:9">
      <c r="A73" s="37" t="s">
        <v>34</v>
      </c>
      <c r="B73" s="37">
        <v>1</v>
      </c>
      <c r="C73" s="37">
        <v>1.9241603417968638</v>
      </c>
      <c r="D73" s="37">
        <v>1.9241603417968638</v>
      </c>
      <c r="E73" s="37">
        <v>1.1542139144720482</v>
      </c>
      <c r="F73" s="37">
        <v>0.3950805046661201</v>
      </c>
    </row>
    <row r="74" spans="1:9">
      <c r="A74" s="37" t="s">
        <v>35</v>
      </c>
      <c r="B74" s="37">
        <v>2</v>
      </c>
      <c r="C74" s="37">
        <v>3.3341485796885384</v>
      </c>
      <c r="D74" s="37">
        <v>1.6670742898442692</v>
      </c>
      <c r="E74" s="37"/>
      <c r="F74" s="37"/>
    </row>
    <row r="75" spans="1:9" ht="15.75" thickBot="1">
      <c r="A75" s="38" t="s">
        <v>36</v>
      </c>
      <c r="B75" s="38">
        <v>3</v>
      </c>
      <c r="C75" s="38">
        <v>5.2583089214854022</v>
      </c>
      <c r="D75" s="38"/>
      <c r="E75" s="38"/>
      <c r="F75" s="38"/>
    </row>
    <row r="76" spans="1:9" ht="15.75" thickBot="1"/>
    <row r="77" spans="1:9">
      <c r="A77" s="39"/>
      <c r="B77" s="39" t="s">
        <v>42</v>
      </c>
      <c r="C77" s="39" t="s">
        <v>31</v>
      </c>
      <c r="D77" s="39" t="s">
        <v>43</v>
      </c>
      <c r="E77" s="39" t="s">
        <v>44</v>
      </c>
      <c r="F77" s="39" t="s">
        <v>45</v>
      </c>
      <c r="G77" s="39" t="s">
        <v>46</v>
      </c>
      <c r="H77" s="39" t="s">
        <v>47</v>
      </c>
      <c r="I77" s="39" t="s">
        <v>48</v>
      </c>
    </row>
    <row r="78" spans="1:9">
      <c r="A78" s="37" t="s">
        <v>37</v>
      </c>
      <c r="B78" s="37">
        <v>-6.4923207420183733</v>
      </c>
      <c r="C78" s="37">
        <v>8.304446862166893</v>
      </c>
      <c r="D78" s="37">
        <v>-0.78178846222688958</v>
      </c>
      <c r="E78" s="37">
        <v>0.51619566688964325</v>
      </c>
      <c r="F78" s="37">
        <v>-42.22347170258012</v>
      </c>
      <c r="G78" s="37">
        <v>29.238830218543377</v>
      </c>
      <c r="H78" s="37">
        <v>-42.22347170258012</v>
      </c>
      <c r="I78" s="37">
        <v>29.238830218543377</v>
      </c>
    </row>
    <row r="79" spans="1:9" ht="15.75" thickBot="1">
      <c r="A79" s="38" t="s">
        <v>26</v>
      </c>
      <c r="B79" s="43">
        <v>2.1402911568100289</v>
      </c>
      <c r="C79" s="38">
        <v>1.9921851766274605</v>
      </c>
      <c r="D79" s="38">
        <v>1.0743434806764773</v>
      </c>
      <c r="E79" s="38">
        <v>0.39508050466611999</v>
      </c>
      <c r="F79" s="43">
        <v>-6.4313898315725311</v>
      </c>
      <c r="G79" s="43">
        <v>10.71197214519259</v>
      </c>
      <c r="H79" s="38">
        <v>-6.4313898315725311</v>
      </c>
      <c r="I79" s="38">
        <v>10.71197214519259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46" workbookViewId="0">
      <selection activeCell="F79" sqref="F79:G79"/>
    </sheetView>
  </sheetViews>
  <sheetFormatPr defaultRowHeight="15"/>
  <cols>
    <col min="8" max="9" width="12" bestFit="1" customWidth="1"/>
    <col min="12" max="12" width="11.140625" bestFit="1" customWidth="1"/>
    <col min="13" max="13" width="12" bestFit="1" customWidth="1"/>
  </cols>
  <sheetData>
    <row r="1" spans="1:13" ht="18" thickBot="1">
      <c r="A1" s="14" t="s">
        <v>2</v>
      </c>
      <c r="B1" s="15" t="s">
        <v>0</v>
      </c>
      <c r="C1" s="16" t="s">
        <v>3</v>
      </c>
      <c r="D1" s="16" t="s">
        <v>1</v>
      </c>
      <c r="E1" s="16" t="s">
        <v>4</v>
      </c>
      <c r="F1" s="17" t="s">
        <v>5</v>
      </c>
      <c r="G1" s="18" t="s">
        <v>14</v>
      </c>
      <c r="H1" s="19" t="s">
        <v>21</v>
      </c>
      <c r="I1" s="20" t="s">
        <v>22</v>
      </c>
    </row>
    <row r="2" spans="1:13" ht="17.25">
      <c r="A2" s="21">
        <v>1</v>
      </c>
      <c r="B2" s="7">
        <v>14.6265</v>
      </c>
      <c r="C2" s="8">
        <f>_xlfn.RANK.AVG(B2,B$2:B$13)</f>
        <v>2</v>
      </c>
      <c r="D2" s="8">
        <v>109</v>
      </c>
      <c r="E2" s="8">
        <f>_xlfn.RANK.AVG(D2,D$2:D$13)</f>
        <v>1</v>
      </c>
      <c r="F2" s="9">
        <f>C2-E2</f>
        <v>1</v>
      </c>
      <c r="G2" s="9">
        <f>POWER(F2,2)</f>
        <v>1</v>
      </c>
      <c r="H2" s="9">
        <f t="shared" ref="H2:H8" si="0">LOG10(B2)</f>
        <v>1.1651404154939016</v>
      </c>
      <c r="I2" s="9">
        <f t="shared" ref="I2:I8" si="1">LOG10(D2)</f>
        <v>2.0374264979406238</v>
      </c>
      <c r="L2" s="5" t="s">
        <v>18</v>
      </c>
      <c r="M2" s="3">
        <f ca="1">SUM(INDIRECT(CONCATENATE("G2:G",COUNT(B2:B13)+1)))</f>
        <v>46</v>
      </c>
    </row>
    <row r="3" spans="1:13">
      <c r="A3" s="22">
        <v>2</v>
      </c>
      <c r="B3" s="4">
        <v>4.5779999999999994</v>
      </c>
      <c r="C3" s="8">
        <f t="shared" ref="C3:C9" si="2">_xlfn.RANK.AVG(B3,B$2:B$13)</f>
        <v>4</v>
      </c>
      <c r="D3" s="2">
        <v>83</v>
      </c>
      <c r="E3" s="8">
        <f t="shared" ref="E3:E9" si="3">_xlfn.RANK.AVG(D3,D$2:D$13)</f>
        <v>2</v>
      </c>
      <c r="F3" s="1">
        <f t="shared" ref="F3:F9" si="4">C3-E3</f>
        <v>2</v>
      </c>
      <c r="G3" s="1">
        <f t="shared" ref="G3:G9" si="5">POWER(F3,2)</f>
        <v>4</v>
      </c>
      <c r="H3" s="1">
        <f t="shared" si="0"/>
        <v>0.66067578833852403</v>
      </c>
      <c r="I3" s="1">
        <f t="shared" si="1"/>
        <v>1.919078092376074</v>
      </c>
      <c r="L3" s="6" t="s">
        <v>6</v>
      </c>
      <c r="M3" s="3">
        <f>COUNT(B2:B13)</f>
        <v>8</v>
      </c>
    </row>
    <row r="4" spans="1:13" ht="17.25">
      <c r="A4" s="22">
        <v>3</v>
      </c>
      <c r="B4" s="4">
        <v>4.6240000000000006</v>
      </c>
      <c r="C4" s="8">
        <f t="shared" si="2"/>
        <v>3</v>
      </c>
      <c r="D4" s="2">
        <v>23</v>
      </c>
      <c r="E4" s="8">
        <f t="shared" si="3"/>
        <v>7</v>
      </c>
      <c r="F4" s="1">
        <f t="shared" si="4"/>
        <v>-4</v>
      </c>
      <c r="G4" s="1">
        <f t="shared" si="5"/>
        <v>16</v>
      </c>
      <c r="H4" s="1">
        <f t="shared" si="0"/>
        <v>0.66501782541247267</v>
      </c>
      <c r="I4" s="1">
        <f t="shared" si="1"/>
        <v>1.3617278360175928</v>
      </c>
      <c r="L4" s="6" t="s">
        <v>12</v>
      </c>
      <c r="M4" s="3">
        <f>POWER(M3,3)</f>
        <v>512</v>
      </c>
    </row>
    <row r="5" spans="1:13" ht="18" thickBot="1">
      <c r="A5" s="22">
        <v>4</v>
      </c>
      <c r="B5" s="4">
        <v>16.477</v>
      </c>
      <c r="C5" s="8">
        <f t="shared" si="2"/>
        <v>1</v>
      </c>
      <c r="D5" s="2">
        <v>56</v>
      </c>
      <c r="E5" s="8">
        <f t="shared" si="3"/>
        <v>4</v>
      </c>
      <c r="F5" s="1">
        <f t="shared" si="4"/>
        <v>-3</v>
      </c>
      <c r="G5" s="1">
        <f t="shared" si="5"/>
        <v>9</v>
      </c>
      <c r="H5" s="1">
        <f t="shared" si="0"/>
        <v>1.2168781417028569</v>
      </c>
      <c r="I5" s="1">
        <f t="shared" si="1"/>
        <v>1.7481880270062005</v>
      </c>
      <c r="L5" s="10" t="s">
        <v>13</v>
      </c>
      <c r="M5" s="3">
        <f>M4-M3</f>
        <v>504</v>
      </c>
    </row>
    <row r="6" spans="1:13">
      <c r="A6" s="22">
        <v>5</v>
      </c>
      <c r="B6" s="4">
        <v>4.0120000000000005</v>
      </c>
      <c r="C6" s="8">
        <f t="shared" si="2"/>
        <v>5</v>
      </c>
      <c r="D6" s="2">
        <v>44</v>
      </c>
      <c r="E6" s="8">
        <f t="shared" si="3"/>
        <v>5</v>
      </c>
      <c r="F6" s="1">
        <f t="shared" si="4"/>
        <v>0</v>
      </c>
      <c r="G6" s="1">
        <f t="shared" si="5"/>
        <v>0</v>
      </c>
      <c r="H6" s="1">
        <f t="shared" si="0"/>
        <v>0.60336092434838051</v>
      </c>
      <c r="I6" s="1">
        <f t="shared" si="1"/>
        <v>1.6434526764861874</v>
      </c>
    </row>
    <row r="7" spans="1:13" ht="15.75" thickBot="1">
      <c r="A7" s="22">
        <v>6</v>
      </c>
      <c r="B7" s="4">
        <v>3.2654999999999998</v>
      </c>
      <c r="C7" s="8">
        <f t="shared" si="2"/>
        <v>6</v>
      </c>
      <c r="D7" s="2">
        <v>31</v>
      </c>
      <c r="E7" s="8">
        <f t="shared" si="3"/>
        <v>6</v>
      </c>
      <c r="F7" s="1">
        <f t="shared" si="4"/>
        <v>0</v>
      </c>
      <c r="G7" s="1">
        <f t="shared" si="5"/>
        <v>0</v>
      </c>
      <c r="H7" s="1">
        <f t="shared" si="0"/>
        <v>0.51394968809677555</v>
      </c>
      <c r="I7" s="1">
        <f t="shared" si="1"/>
        <v>1.4913616938342726</v>
      </c>
    </row>
    <row r="8" spans="1:13">
      <c r="A8" s="22">
        <v>7</v>
      </c>
      <c r="B8" s="4">
        <v>2.8090000000000002</v>
      </c>
      <c r="C8" s="8">
        <f t="shared" si="2"/>
        <v>7</v>
      </c>
      <c r="D8" s="2">
        <v>68</v>
      </c>
      <c r="E8" s="8">
        <f t="shared" si="3"/>
        <v>3</v>
      </c>
      <c r="F8" s="1">
        <f t="shared" si="4"/>
        <v>4</v>
      </c>
      <c r="G8" s="1">
        <f t="shared" si="5"/>
        <v>16</v>
      </c>
      <c r="H8" s="1">
        <f t="shared" si="0"/>
        <v>0.44855173920157809</v>
      </c>
      <c r="I8" s="1">
        <f t="shared" si="1"/>
        <v>1.8325089127062364</v>
      </c>
      <c r="L8" s="11" t="s">
        <v>20</v>
      </c>
      <c r="M8" s="28">
        <f ca="1">1-((6*M2)/M5)</f>
        <v>0.45238095238095233</v>
      </c>
    </row>
    <row r="9" spans="1:13">
      <c r="A9" s="22">
        <v>8</v>
      </c>
      <c r="B9" s="4">
        <v>0</v>
      </c>
      <c r="C9" s="8">
        <f t="shared" si="2"/>
        <v>8</v>
      </c>
      <c r="D9" s="2">
        <v>14</v>
      </c>
      <c r="E9" s="8">
        <f t="shared" si="3"/>
        <v>8</v>
      </c>
      <c r="F9" s="1">
        <f t="shared" si="4"/>
        <v>0</v>
      </c>
      <c r="G9" s="1">
        <f t="shared" si="5"/>
        <v>0</v>
      </c>
      <c r="H9" s="36"/>
      <c r="I9" s="36"/>
      <c r="L9" s="6" t="s">
        <v>9</v>
      </c>
      <c r="M9" s="3">
        <f>M3-2</f>
        <v>6</v>
      </c>
    </row>
    <row r="10" spans="1:13">
      <c r="A10" s="22"/>
      <c r="B10" s="4"/>
      <c r="C10" s="8"/>
      <c r="D10" s="2"/>
      <c r="E10" s="8"/>
      <c r="F10" s="1"/>
      <c r="G10" s="1"/>
      <c r="H10" s="1"/>
      <c r="I10" s="1"/>
      <c r="L10" s="25" t="s">
        <v>10</v>
      </c>
      <c r="M10" s="3">
        <v>0</v>
      </c>
    </row>
    <row r="11" spans="1:13" ht="18">
      <c r="A11" s="23"/>
      <c r="B11" s="3"/>
      <c r="C11" s="8"/>
      <c r="D11" s="1"/>
      <c r="E11" s="8"/>
      <c r="F11" s="1"/>
      <c r="G11" s="1"/>
      <c r="H11" s="1"/>
      <c r="I11" s="1"/>
      <c r="L11" s="6" t="s">
        <v>11</v>
      </c>
      <c r="M11" s="3">
        <f ca="1">SQRT((1-M8^2)/M9)</f>
        <v>0.36408594999965382</v>
      </c>
    </row>
    <row r="12" spans="1:13">
      <c r="A12" s="23"/>
      <c r="B12" s="3"/>
      <c r="C12" s="8"/>
      <c r="D12" s="1"/>
      <c r="E12" s="8"/>
      <c r="F12" s="1"/>
      <c r="G12" s="1"/>
      <c r="H12" s="1"/>
      <c r="I12" s="1"/>
      <c r="L12" s="6" t="s">
        <v>8</v>
      </c>
      <c r="M12" s="3">
        <f ca="1">M8/M11</f>
        <v>1.2425114245177065</v>
      </c>
    </row>
    <row r="13" spans="1:13" ht="15.75" thickBot="1">
      <c r="A13" s="24"/>
      <c r="B13" s="3"/>
      <c r="C13" s="8"/>
      <c r="D13" s="1"/>
      <c r="E13" s="8"/>
      <c r="F13" s="1"/>
      <c r="G13" s="1"/>
      <c r="H13" s="1"/>
      <c r="I13" s="1"/>
      <c r="L13" s="12" t="s">
        <v>7</v>
      </c>
      <c r="M13" s="26">
        <f ca="1">_xlfn.T.DIST.2T(M12,M9)</f>
        <v>0.26040476743688507</v>
      </c>
    </row>
    <row r="14" spans="1:13" ht="15.75" thickBot="1">
      <c r="L14" s="6"/>
      <c r="M14" s="3"/>
    </row>
    <row r="15" spans="1:13" ht="18">
      <c r="A15" s="5" t="s">
        <v>15</v>
      </c>
      <c r="B15" s="29">
        <f>AVERAGE(B2:B13)</f>
        <v>6.2989999999999995</v>
      </c>
      <c r="C15" s="1"/>
      <c r="D15" s="3">
        <f>AVERAGE(D2:D13)</f>
        <v>53.5</v>
      </c>
      <c r="L15" s="6" t="s">
        <v>11</v>
      </c>
      <c r="M15" s="3">
        <f ca="1">SQRT((1-M17^2)/M9)</f>
        <v>0.36904963603126634</v>
      </c>
    </row>
    <row r="16" spans="1:13">
      <c r="A16" s="6" t="s">
        <v>16</v>
      </c>
      <c r="B16" s="29">
        <f>_xlfn.STDEV.P(B2:B13)</f>
        <v>5.5339452303487793</v>
      </c>
      <c r="C16" s="1"/>
      <c r="D16" s="30">
        <f>_xlfn.STDEV.P(D2:D13)</f>
        <v>30.112289849827096</v>
      </c>
      <c r="L16" s="6" t="s">
        <v>8</v>
      </c>
      <c r="M16" s="3">
        <f ca="1">M17/M15</f>
        <v>1.158564396228267</v>
      </c>
    </row>
    <row r="17" spans="1:13" ht="15.75" thickBot="1">
      <c r="A17" s="10" t="s">
        <v>17</v>
      </c>
      <c r="B17" s="29">
        <f>MEDIAN(B2:B13)</f>
        <v>4.2949999999999999</v>
      </c>
      <c r="C17" s="1"/>
      <c r="D17" s="3">
        <f>MEDIAN(D2:D13)</f>
        <v>50</v>
      </c>
      <c r="L17" s="12" t="s">
        <v>19</v>
      </c>
      <c r="M17" s="28">
        <f ca="1">PEARSON(INDIRECT(CONCATENATE("h2:h",COUNT(B2:B13)+1)),INDIRECT(CONCATENATE("i2:i",COUNT(B2:B13)+1)))</f>
        <v>0.42756776874682578</v>
      </c>
    </row>
    <row r="18" spans="1:13" ht="15.75" thickBot="1">
      <c r="L18" s="13" t="s">
        <v>7</v>
      </c>
      <c r="M18" s="27">
        <f ca="1">_xlfn.T.DIST.2T(M16,M9)</f>
        <v>0.29065859811150863</v>
      </c>
    </row>
    <row r="22" spans="1:13" ht="15.75" thickBot="1">
      <c r="A22" s="31" t="s">
        <v>23</v>
      </c>
    </row>
    <row r="23" spans="1:13" ht="18" thickBot="1">
      <c r="A23" s="14" t="s">
        <v>2</v>
      </c>
      <c r="B23" s="16" t="s">
        <v>25</v>
      </c>
      <c r="C23" s="16" t="s">
        <v>24</v>
      </c>
      <c r="D23" s="16" t="s">
        <v>1</v>
      </c>
      <c r="E23" s="16" t="s">
        <v>4</v>
      </c>
      <c r="F23" s="17" t="s">
        <v>5</v>
      </c>
      <c r="G23" s="18" t="s">
        <v>14</v>
      </c>
      <c r="H23" s="19" t="s">
        <v>26</v>
      </c>
      <c r="I23" s="20" t="s">
        <v>22</v>
      </c>
    </row>
    <row r="24" spans="1:13" ht="17.25">
      <c r="A24" s="21">
        <v>1</v>
      </c>
      <c r="B24" s="32">
        <v>3232</v>
      </c>
      <c r="C24" s="33">
        <f>_xlfn.RANK.AVG(B24,B$24:B$35)</f>
        <v>1</v>
      </c>
      <c r="D24" s="32">
        <v>109</v>
      </c>
      <c r="E24" s="33">
        <f>_xlfn.RANK.AVG(D24,D$24:D$35)</f>
        <v>1</v>
      </c>
      <c r="F24" s="34">
        <f>C24-E24</f>
        <v>0</v>
      </c>
      <c r="G24" s="34">
        <f>POWER(F24,2)</f>
        <v>0</v>
      </c>
      <c r="H24" s="34">
        <f>LOG10(B24)</f>
        <v>3.5094713521025485</v>
      </c>
      <c r="I24" s="34">
        <f t="shared" ref="I24:I25" si="6">LOG10(D24)</f>
        <v>2.0374264979406238</v>
      </c>
      <c r="L24" s="5" t="s">
        <v>18</v>
      </c>
      <c r="M24" s="3">
        <f ca="1">SUM(INDIRECT(CONCATENATE("G24:G",COUNT(B24:B35)+23)))</f>
        <v>2</v>
      </c>
    </row>
    <row r="25" spans="1:13">
      <c r="A25" s="22">
        <v>2</v>
      </c>
      <c r="B25" s="35">
        <v>2208</v>
      </c>
      <c r="C25" s="2">
        <f>_xlfn.RANK.AVG(B25,B$24:B$35)</f>
        <v>3</v>
      </c>
      <c r="D25" s="35">
        <v>83</v>
      </c>
      <c r="E25" s="2">
        <f>_xlfn.RANK.AVG(D25,D$24:D$35)</f>
        <v>2</v>
      </c>
      <c r="F25" s="1">
        <f t="shared" ref="F25" si="7">C25-E25</f>
        <v>1</v>
      </c>
      <c r="G25" s="1">
        <f t="shared" ref="G25" si="8">POWER(F25,2)</f>
        <v>1</v>
      </c>
      <c r="H25" s="1">
        <f>LOG10(B25)</f>
        <v>3.3439990690571615</v>
      </c>
      <c r="I25" s="1">
        <f t="shared" si="6"/>
        <v>1.919078092376074</v>
      </c>
      <c r="L25" s="6" t="s">
        <v>6</v>
      </c>
      <c r="M25" s="3">
        <f>COUNT(B24:B35)</f>
        <v>4</v>
      </c>
    </row>
    <row r="26" spans="1:13" ht="17.25">
      <c r="A26" s="22">
        <v>3</v>
      </c>
      <c r="B26" s="35">
        <v>1977</v>
      </c>
      <c r="C26" s="2">
        <f>_xlfn.RANK.AVG(B26,B$24:B$35)</f>
        <v>4</v>
      </c>
      <c r="D26" s="35">
        <v>23</v>
      </c>
      <c r="E26" s="2">
        <f>_xlfn.RANK.AVG(D26,D$24:D$35)</f>
        <v>4</v>
      </c>
      <c r="F26" s="1">
        <f>C26-E26</f>
        <v>0</v>
      </c>
      <c r="G26" s="1">
        <f>POWER(F26,2)</f>
        <v>0</v>
      </c>
      <c r="H26" s="1">
        <f>LOG10(B26)</f>
        <v>3.2960066693136723</v>
      </c>
      <c r="I26" s="1">
        <f>LOG10(D26)</f>
        <v>1.3617278360175928</v>
      </c>
      <c r="L26" s="6" t="s">
        <v>12</v>
      </c>
      <c r="M26" s="3">
        <f>POWER(M25,3)</f>
        <v>64</v>
      </c>
    </row>
    <row r="27" spans="1:13" ht="18" thickBot="1">
      <c r="A27" s="22">
        <v>4</v>
      </c>
      <c r="B27" s="35">
        <v>2233</v>
      </c>
      <c r="C27" s="2">
        <f>_xlfn.RANK.AVG(B27,B$24:B$35)</f>
        <v>2</v>
      </c>
      <c r="D27" s="35">
        <v>44</v>
      </c>
      <c r="E27" s="2">
        <f>_xlfn.RANK.AVG(D27,D$24:D$35)</f>
        <v>3</v>
      </c>
      <c r="F27" s="1">
        <f>C27-E27</f>
        <v>-1</v>
      </c>
      <c r="G27" s="1">
        <f>POWER(F27,2)</f>
        <v>1</v>
      </c>
      <c r="H27" s="1">
        <f>LOG10(B27)</f>
        <v>3.3488887230714379</v>
      </c>
      <c r="I27" s="1">
        <f>LOG10(D27)</f>
        <v>1.6434526764861874</v>
      </c>
      <c r="L27" s="10" t="s">
        <v>13</v>
      </c>
      <c r="M27" s="3">
        <f>M26-M25</f>
        <v>60</v>
      </c>
    </row>
    <row r="28" spans="1:13">
      <c r="A28" s="22"/>
      <c r="B28" s="35"/>
      <c r="C28" s="2"/>
      <c r="D28" s="35"/>
      <c r="E28" s="2"/>
      <c r="F28" s="1"/>
      <c r="G28" s="1"/>
      <c r="H28" s="1"/>
      <c r="I28" s="1"/>
    </row>
    <row r="29" spans="1:13" ht="15.75" thickBot="1">
      <c r="A29" s="22"/>
      <c r="B29" s="35"/>
      <c r="C29" s="2"/>
      <c r="D29" s="35"/>
      <c r="E29" s="2"/>
      <c r="F29" s="1"/>
      <c r="G29" s="1"/>
      <c r="H29" s="1"/>
      <c r="I29" s="1"/>
    </row>
    <row r="30" spans="1:13">
      <c r="A30" s="22"/>
      <c r="B30" s="3"/>
      <c r="C30" s="1"/>
      <c r="D30" s="1"/>
      <c r="E30" s="1"/>
      <c r="F30" s="1"/>
      <c r="G30" s="1"/>
      <c r="H30" s="1"/>
      <c r="I30" s="1"/>
      <c r="L30" s="11" t="s">
        <v>20</v>
      </c>
      <c r="M30" s="28">
        <f ca="1">1-((6*M24)/M27)</f>
        <v>0.8</v>
      </c>
    </row>
    <row r="31" spans="1:13">
      <c r="A31" s="22"/>
      <c r="B31" s="3"/>
      <c r="C31" s="1"/>
      <c r="D31" s="1"/>
      <c r="E31" s="1"/>
      <c r="F31" s="1"/>
      <c r="G31" s="1"/>
      <c r="H31" s="1"/>
      <c r="I31" s="1"/>
      <c r="L31" s="6" t="s">
        <v>9</v>
      </c>
      <c r="M31" s="3">
        <f>M25-2</f>
        <v>2</v>
      </c>
    </row>
    <row r="32" spans="1:13">
      <c r="A32" s="22"/>
      <c r="B32" s="3"/>
      <c r="C32" s="1"/>
      <c r="D32" s="1"/>
      <c r="E32" s="1"/>
      <c r="F32" s="1"/>
      <c r="G32" s="1"/>
      <c r="H32" s="1"/>
      <c r="I32" s="1"/>
      <c r="L32" s="25" t="s">
        <v>10</v>
      </c>
      <c r="M32" s="3">
        <v>0</v>
      </c>
    </row>
    <row r="33" spans="1:13" ht="18">
      <c r="A33" s="23"/>
      <c r="B33" s="3"/>
      <c r="C33" s="2"/>
      <c r="D33" s="1"/>
      <c r="E33" s="2"/>
      <c r="F33" s="1"/>
      <c r="G33" s="1"/>
      <c r="H33" s="1"/>
      <c r="I33" s="1"/>
      <c r="L33" s="6" t="s">
        <v>11</v>
      </c>
      <c r="M33" s="3">
        <f ca="1">SQRT((1-M30^2)/M31)</f>
        <v>0.42426406871192845</v>
      </c>
    </row>
    <row r="34" spans="1:13">
      <c r="A34" s="23"/>
      <c r="B34" s="3"/>
      <c r="C34" s="2"/>
      <c r="D34" s="1"/>
      <c r="E34" s="2"/>
      <c r="F34" s="1"/>
      <c r="G34" s="1"/>
      <c r="H34" s="1"/>
      <c r="I34" s="1"/>
      <c r="L34" s="6" t="s">
        <v>8</v>
      </c>
      <c r="M34" s="3">
        <f ca="1">M30/M33</f>
        <v>1.8856180831641272</v>
      </c>
    </row>
    <row r="35" spans="1:13" ht="15.75" thickBot="1">
      <c r="A35" s="24"/>
      <c r="B35" s="3"/>
      <c r="C35" s="2"/>
      <c r="D35" s="1"/>
      <c r="E35" s="2"/>
      <c r="F35" s="1"/>
      <c r="G35" s="1"/>
      <c r="H35" s="1"/>
      <c r="I35" s="1"/>
      <c r="L35" s="12" t="s">
        <v>7</v>
      </c>
      <c r="M35" s="26">
        <f ca="1">_xlfn.T.DIST.2T(M34,M31)</f>
        <v>0.19999999999999996</v>
      </c>
    </row>
    <row r="36" spans="1:13" ht="15.75" thickBot="1">
      <c r="L36" s="6"/>
      <c r="M36" s="3"/>
    </row>
    <row r="37" spans="1:13" ht="18">
      <c r="A37" s="5" t="s">
        <v>15</v>
      </c>
      <c r="B37" s="29">
        <f>AVERAGE(B24:B35)</f>
        <v>2412.5</v>
      </c>
      <c r="C37" s="1"/>
      <c r="D37" s="3">
        <f>AVERAGE(D24:D35)</f>
        <v>64.75</v>
      </c>
      <c r="L37" s="6" t="s">
        <v>11</v>
      </c>
      <c r="M37" s="3">
        <f ca="1">SQRT((1-M39^2)/M31)</f>
        <v>0.42981069843259717</v>
      </c>
    </row>
    <row r="38" spans="1:13">
      <c r="A38" s="6" t="s">
        <v>16</v>
      </c>
      <c r="B38" s="29">
        <f>_xlfn.STDEV.P(B24:B35)</f>
        <v>483.5496355080831</v>
      </c>
      <c r="C38" s="1"/>
      <c r="D38" s="30">
        <f>_xlfn.STDEV.P(D24:D35)</f>
        <v>33.409392391960679</v>
      </c>
      <c r="L38" s="6" t="s">
        <v>8</v>
      </c>
      <c r="M38" s="3">
        <f ca="1">M39/M37</f>
        <v>1.8474560501043831</v>
      </c>
    </row>
    <row r="39" spans="1:13" ht="15.75" thickBot="1">
      <c r="A39" s="10" t="s">
        <v>17</v>
      </c>
      <c r="B39" s="29">
        <f>MEDIAN(B24:B35)</f>
        <v>2220.5</v>
      </c>
      <c r="C39" s="1"/>
      <c r="D39" s="3">
        <f>MEDIAN(D24:D35)</f>
        <v>63.5</v>
      </c>
      <c r="L39" s="12" t="s">
        <v>19</v>
      </c>
      <c r="M39" s="28">
        <f ca="1">PEARSON(INDIRECT(CONCATENATE("h24:h",COUNT(B24:B35)+23)),INDIRECT(CONCATENATE("i24:i",COUNT(B24:B35)+23)))</f>
        <v>0.79405637521889216</v>
      </c>
    </row>
    <row r="40" spans="1:13" ht="15.75" thickBot="1">
      <c r="L40" s="13" t="s">
        <v>7</v>
      </c>
      <c r="M40" s="27">
        <f ca="1">_xlfn.T.DIST.2T(M38,M31)</f>
        <v>0.20594362478110795</v>
      </c>
    </row>
    <row r="42" spans="1:13">
      <c r="A42" s="31" t="s">
        <v>51</v>
      </c>
    </row>
    <row r="43" spans="1:13" ht="15.75" thickBot="1"/>
    <row r="44" spans="1:13">
      <c r="A44" s="40" t="s">
        <v>27</v>
      </c>
      <c r="B44" s="40"/>
    </row>
    <row r="45" spans="1:13">
      <c r="A45" s="37" t="s">
        <v>28</v>
      </c>
      <c r="B45" s="37">
        <v>0.42756776874682573</v>
      </c>
    </row>
    <row r="46" spans="1:13">
      <c r="A46" s="37" t="s">
        <v>29</v>
      </c>
      <c r="B46" s="37">
        <v>0.18281419687113903</v>
      </c>
    </row>
    <row r="47" spans="1:13">
      <c r="A47" s="37" t="s">
        <v>30</v>
      </c>
      <c r="B47" s="37">
        <v>1.9377036245366863E-2</v>
      </c>
    </row>
    <row r="48" spans="1:13">
      <c r="A48" s="37" t="s">
        <v>31</v>
      </c>
      <c r="B48" s="37">
        <v>0.23584534739195645</v>
      </c>
    </row>
    <row r="49" spans="1:9" ht="15.75" thickBot="1">
      <c r="A49" s="38" t="s">
        <v>32</v>
      </c>
      <c r="B49" s="38">
        <v>7</v>
      </c>
    </row>
    <row r="51" spans="1:9" ht="15.75" thickBot="1">
      <c r="A51" t="s">
        <v>33</v>
      </c>
    </row>
    <row r="52" spans="1:9">
      <c r="A52" s="39"/>
      <c r="B52" s="39" t="s">
        <v>9</v>
      </c>
      <c r="C52" s="39" t="s">
        <v>38</v>
      </c>
      <c r="D52" s="39" t="s">
        <v>39</v>
      </c>
      <c r="E52" s="39" t="s">
        <v>40</v>
      </c>
      <c r="F52" s="39" t="s">
        <v>41</v>
      </c>
    </row>
    <row r="53" spans="1:9">
      <c r="A53" s="37" t="s">
        <v>34</v>
      </c>
      <c r="B53" s="37">
        <v>1</v>
      </c>
      <c r="C53" s="37">
        <v>6.2217669051916114E-2</v>
      </c>
      <c r="D53" s="37">
        <v>6.2217669051916114E-2</v>
      </c>
      <c r="E53" s="37">
        <v>1.1185595501731405</v>
      </c>
      <c r="F53" s="37">
        <v>0.33862600273631888</v>
      </c>
    </row>
    <row r="54" spans="1:9">
      <c r="A54" s="37" t="s">
        <v>35</v>
      </c>
      <c r="B54" s="37">
        <v>5</v>
      </c>
      <c r="C54" s="37">
        <v>0.27811513943216309</v>
      </c>
      <c r="D54" s="37">
        <v>5.562302788643262E-2</v>
      </c>
      <c r="E54" s="37"/>
      <c r="F54" s="37"/>
    </row>
    <row r="55" spans="1:9" ht="15.75" thickBot="1">
      <c r="A55" s="38" t="s">
        <v>36</v>
      </c>
      <c r="B55" s="38">
        <v>6</v>
      </c>
      <c r="C55" s="38">
        <v>0.34033280848407921</v>
      </c>
      <c r="D55" s="38"/>
      <c r="E55" s="38"/>
      <c r="F55" s="38"/>
    </row>
    <row r="56" spans="1:9" ht="15.75" thickBot="1"/>
    <row r="57" spans="1:9">
      <c r="A57" s="39"/>
      <c r="B57" s="39" t="s">
        <v>42</v>
      </c>
      <c r="C57" s="39" t="s">
        <v>31</v>
      </c>
      <c r="D57" s="39" t="s">
        <v>43</v>
      </c>
      <c r="E57" s="39" t="s">
        <v>44</v>
      </c>
      <c r="F57" s="39" t="s">
        <v>45</v>
      </c>
      <c r="G57" s="39" t="s">
        <v>46</v>
      </c>
      <c r="H57" s="39" t="s">
        <v>47</v>
      </c>
      <c r="I57" s="39" t="s">
        <v>48</v>
      </c>
    </row>
    <row r="58" spans="1:9">
      <c r="A58" s="37" t="s">
        <v>37</v>
      </c>
      <c r="B58" s="37">
        <v>1.4709729217237102</v>
      </c>
      <c r="C58" s="37">
        <v>0.25097865663673841</v>
      </c>
      <c r="D58" s="37">
        <v>5.8609482632332659</v>
      </c>
      <c r="E58" s="37">
        <v>2.0498620045980758E-3</v>
      </c>
      <c r="F58" s="37">
        <v>0.82581174584090677</v>
      </c>
      <c r="G58" s="37">
        <v>2.1161340976065137</v>
      </c>
      <c r="H58" s="37">
        <v>0.82581174584090677</v>
      </c>
      <c r="I58" s="37">
        <v>2.1161340976065137</v>
      </c>
    </row>
    <row r="59" spans="1:9" ht="15.75" thickBot="1">
      <c r="A59" s="38" t="s">
        <v>21</v>
      </c>
      <c r="B59" s="43">
        <v>0.32936545731161515</v>
      </c>
      <c r="C59" s="38">
        <v>0.31142143021117452</v>
      </c>
      <c r="D59" s="38">
        <v>1.057619756894292</v>
      </c>
      <c r="E59" s="38">
        <v>0.3386260027363191</v>
      </c>
      <c r="F59" s="43">
        <v>-0.47116881441711245</v>
      </c>
      <c r="G59" s="43">
        <v>1.1298997290403427</v>
      </c>
      <c r="H59" s="38">
        <v>-0.47116881441711245</v>
      </c>
      <c r="I59" s="38">
        <v>1.1298997290403427</v>
      </c>
    </row>
    <row r="62" spans="1:9">
      <c r="A62" s="31" t="s">
        <v>51</v>
      </c>
    </row>
    <row r="63" spans="1:9" ht="15.75" thickBot="1"/>
    <row r="64" spans="1:9">
      <c r="A64" s="40" t="s">
        <v>27</v>
      </c>
      <c r="B64" s="40"/>
    </row>
    <row r="65" spans="1:9">
      <c r="A65" s="37" t="s">
        <v>28</v>
      </c>
      <c r="B65" s="37">
        <v>0.79405637521889227</v>
      </c>
    </row>
    <row r="66" spans="1:9">
      <c r="A66" s="37" t="s">
        <v>29</v>
      </c>
      <c r="B66" s="37">
        <v>0.63052552702576625</v>
      </c>
    </row>
    <row r="67" spans="1:9">
      <c r="A67" s="37" t="s">
        <v>30</v>
      </c>
      <c r="B67" s="37">
        <v>0.44578829053864943</v>
      </c>
    </row>
    <row r="68" spans="1:9">
      <c r="A68" s="37" t="s">
        <v>31</v>
      </c>
      <c r="B68" s="37">
        <v>0.22454965838004351</v>
      </c>
    </row>
    <row r="69" spans="1:9" ht="15.75" thickBot="1">
      <c r="A69" s="38" t="s">
        <v>32</v>
      </c>
      <c r="B69" s="38">
        <v>4</v>
      </c>
    </row>
    <row r="71" spans="1:9" ht="15.75" thickBot="1">
      <c r="A71" t="s">
        <v>33</v>
      </c>
    </row>
    <row r="72" spans="1:9">
      <c r="A72" s="39"/>
      <c r="B72" s="39" t="s">
        <v>9</v>
      </c>
      <c r="C72" s="39" t="s">
        <v>38</v>
      </c>
      <c r="D72" s="39" t="s">
        <v>39</v>
      </c>
      <c r="E72" s="39" t="s">
        <v>40</v>
      </c>
      <c r="F72" s="39" t="s">
        <v>41</v>
      </c>
    </row>
    <row r="73" spans="1:9">
      <c r="A73" s="37" t="s">
        <v>34</v>
      </c>
      <c r="B73" s="37">
        <v>1</v>
      </c>
      <c r="C73" s="37">
        <v>0.17209689251782412</v>
      </c>
      <c r="D73" s="37">
        <v>0.17209689251782412</v>
      </c>
      <c r="E73" s="37">
        <v>3.4130938570672931</v>
      </c>
      <c r="F73" s="37">
        <v>0.20594362478110761</v>
      </c>
    </row>
    <row r="74" spans="1:9">
      <c r="A74" s="37" t="s">
        <v>35</v>
      </c>
      <c r="B74" s="37">
        <v>2</v>
      </c>
      <c r="C74" s="37">
        <v>0.10084509815718849</v>
      </c>
      <c r="D74" s="37">
        <v>5.0422549078594246E-2</v>
      </c>
      <c r="E74" s="37"/>
      <c r="F74" s="37"/>
    </row>
    <row r="75" spans="1:9" ht="15.75" thickBot="1">
      <c r="A75" s="38" t="s">
        <v>36</v>
      </c>
      <c r="B75" s="38">
        <v>3</v>
      </c>
      <c r="C75" s="38">
        <v>0.27294199067501262</v>
      </c>
      <c r="D75" s="38"/>
      <c r="E75" s="38"/>
      <c r="F75" s="38"/>
    </row>
    <row r="76" spans="1:9" ht="15.75" thickBot="1"/>
    <row r="77" spans="1:9">
      <c r="A77" s="39"/>
      <c r="B77" s="39" t="s">
        <v>42</v>
      </c>
      <c r="C77" s="39" t="s">
        <v>31</v>
      </c>
      <c r="D77" s="39" t="s">
        <v>43</v>
      </c>
      <c r="E77" s="39" t="s">
        <v>44</v>
      </c>
      <c r="F77" s="39" t="s">
        <v>45</v>
      </c>
      <c r="G77" s="39" t="s">
        <v>46</v>
      </c>
      <c r="H77" s="39" t="s">
        <v>47</v>
      </c>
      <c r="I77" s="39" t="s">
        <v>48</v>
      </c>
    </row>
    <row r="78" spans="1:9">
      <c r="A78" s="37" t="s">
        <v>37</v>
      </c>
      <c r="B78" s="37">
        <v>-6.947507099459826</v>
      </c>
      <c r="C78" s="37">
        <v>4.7039842242054695</v>
      </c>
      <c r="D78" s="37">
        <v>-1.4769409862621936</v>
      </c>
      <c r="E78" s="37">
        <v>0.27772158067882102</v>
      </c>
      <c r="F78" s="37">
        <v>-27.187117662435902</v>
      </c>
      <c r="G78" s="37">
        <v>13.292103463516248</v>
      </c>
      <c r="H78" s="37">
        <v>-27.187117662435902</v>
      </c>
      <c r="I78" s="37">
        <v>13.292103463516248</v>
      </c>
    </row>
    <row r="79" spans="1:9" ht="15.75" thickBot="1">
      <c r="A79" s="38" t="s">
        <v>26</v>
      </c>
      <c r="B79" s="43">
        <v>2.5745126469893469</v>
      </c>
      <c r="C79" s="38">
        <v>1.393544732414004</v>
      </c>
      <c r="D79" s="38">
        <v>1.8474560501043842</v>
      </c>
      <c r="E79" s="38">
        <v>0.20594362478110761</v>
      </c>
      <c r="F79" s="43">
        <v>-3.4214263999597536</v>
      </c>
      <c r="G79" s="43">
        <v>8.5704516939384483</v>
      </c>
      <c r="H79" s="38">
        <v>-3.4214263999597536</v>
      </c>
      <c r="I79" s="38">
        <v>8.5704516939384483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0" workbookViewId="0">
      <selection activeCell="O23" sqref="O23"/>
    </sheetView>
  </sheetViews>
  <sheetFormatPr defaultRowHeight="15"/>
  <cols>
    <col min="8" max="8" width="12.7109375" bestFit="1" customWidth="1"/>
    <col min="9" max="9" width="12" bestFit="1" customWidth="1"/>
    <col min="12" max="12" width="11.140625" bestFit="1" customWidth="1"/>
    <col min="13" max="13" width="12" bestFit="1" customWidth="1"/>
  </cols>
  <sheetData>
    <row r="1" spans="1:13" ht="18" thickBot="1">
      <c r="A1" s="14" t="s">
        <v>2</v>
      </c>
      <c r="B1" s="15" t="s">
        <v>0</v>
      </c>
      <c r="C1" s="16" t="s">
        <v>3</v>
      </c>
      <c r="D1" s="16" t="s">
        <v>1</v>
      </c>
      <c r="E1" s="16" t="s">
        <v>4</v>
      </c>
      <c r="F1" s="17" t="s">
        <v>5</v>
      </c>
      <c r="G1" s="18" t="s">
        <v>14</v>
      </c>
      <c r="H1" s="19" t="s">
        <v>21</v>
      </c>
      <c r="I1" s="20" t="s">
        <v>22</v>
      </c>
    </row>
    <row r="2" spans="1:13" ht="17.25">
      <c r="A2" s="21">
        <v>1</v>
      </c>
      <c r="B2" s="7">
        <v>14.093</v>
      </c>
      <c r="C2" s="8">
        <f>_xlfn.RANK.AVG(B2,B$2:B$13)</f>
        <v>3</v>
      </c>
      <c r="D2" s="8">
        <v>917</v>
      </c>
      <c r="E2" s="8">
        <f>_xlfn.RANK.AVG(D2,D$2:D$13)</f>
        <v>1</v>
      </c>
      <c r="F2" s="9">
        <f>C2-E2</f>
        <v>2</v>
      </c>
      <c r="G2" s="9">
        <f>POWER(F2,2)</f>
        <v>4</v>
      </c>
      <c r="H2" s="9">
        <f t="shared" ref="H2:H8" si="0">LOG10(B2)</f>
        <v>1.1490034519285475</v>
      </c>
      <c r="I2" s="9">
        <f t="shared" ref="I2:I8" si="1">LOG10(D2)</f>
        <v>2.9623693356700209</v>
      </c>
      <c r="L2" s="5" t="s">
        <v>18</v>
      </c>
      <c r="M2" s="3">
        <f ca="1">SUM(INDIRECT(CONCATENATE("G2:G",COUNT(B2:B13)+1)))</f>
        <v>30.5</v>
      </c>
    </row>
    <row r="3" spans="1:13">
      <c r="A3" s="22">
        <v>2</v>
      </c>
      <c r="B3" s="4">
        <v>16.225000000000001</v>
      </c>
      <c r="C3" s="8">
        <f t="shared" ref="C3:C13" si="2">_xlfn.RANK.AVG(B3,B$2:B$13)</f>
        <v>1</v>
      </c>
      <c r="D3" s="2">
        <v>647</v>
      </c>
      <c r="E3" s="8">
        <f t="shared" ref="E3:E13" si="3">_xlfn.RANK.AVG(D3,D$2:D$13)</f>
        <v>2</v>
      </c>
      <c r="F3" s="1">
        <f t="shared" ref="F3:F13" si="4">C3-E3</f>
        <v>-1</v>
      </c>
      <c r="G3" s="1">
        <f t="shared" ref="G3:G13" si="5">POWER(F3,2)</f>
        <v>1</v>
      </c>
      <c r="H3" s="1">
        <f t="shared" si="0"/>
        <v>1.2101847054724069</v>
      </c>
      <c r="I3" s="1">
        <f t="shared" si="1"/>
        <v>2.8109042806687006</v>
      </c>
      <c r="L3" s="6" t="s">
        <v>6</v>
      </c>
      <c r="M3" s="3">
        <f>COUNT(B2:B13)</f>
        <v>12</v>
      </c>
    </row>
    <row r="4" spans="1:13" ht="17.25">
      <c r="A4" s="22">
        <v>3</v>
      </c>
      <c r="B4" s="4">
        <v>15.253</v>
      </c>
      <c r="C4" s="8">
        <f t="shared" si="2"/>
        <v>2</v>
      </c>
      <c r="D4" s="2">
        <v>175</v>
      </c>
      <c r="E4" s="8">
        <f t="shared" si="3"/>
        <v>4</v>
      </c>
      <c r="F4" s="1">
        <f t="shared" si="4"/>
        <v>-2</v>
      </c>
      <c r="G4" s="1">
        <f t="shared" si="5"/>
        <v>4</v>
      </c>
      <c r="H4" s="1">
        <f t="shared" si="0"/>
        <v>1.1833552702605123</v>
      </c>
      <c r="I4" s="1">
        <f t="shared" si="1"/>
        <v>2.2430380486862944</v>
      </c>
      <c r="L4" s="6" t="s">
        <v>12</v>
      </c>
      <c r="M4" s="3">
        <f>POWER(M3,3)</f>
        <v>1728</v>
      </c>
    </row>
    <row r="5" spans="1:13" ht="18" thickBot="1">
      <c r="A5" s="22">
        <v>4</v>
      </c>
      <c r="B5" s="4">
        <v>6.0350000000000001</v>
      </c>
      <c r="C5" s="8">
        <f t="shared" si="2"/>
        <v>4</v>
      </c>
      <c r="D5" s="2">
        <v>336</v>
      </c>
      <c r="E5" s="8">
        <f t="shared" si="3"/>
        <v>3</v>
      </c>
      <c r="F5" s="1">
        <f t="shared" si="4"/>
        <v>1</v>
      </c>
      <c r="G5" s="1">
        <f t="shared" si="5"/>
        <v>1</v>
      </c>
      <c r="H5" s="1">
        <f t="shared" si="0"/>
        <v>0.78067727443336798</v>
      </c>
      <c r="I5" s="1">
        <f t="shared" si="1"/>
        <v>2.5263392773898441</v>
      </c>
      <c r="L5" s="10" t="s">
        <v>13</v>
      </c>
      <c r="M5" s="3">
        <f>M4-M3</f>
        <v>1716</v>
      </c>
    </row>
    <row r="6" spans="1:13">
      <c r="A6" s="22">
        <v>5</v>
      </c>
      <c r="B6" s="4">
        <v>4.2709999999999999</v>
      </c>
      <c r="C6" s="8">
        <f t="shared" si="2"/>
        <v>6</v>
      </c>
      <c r="D6" s="2">
        <v>163</v>
      </c>
      <c r="E6" s="8">
        <f t="shared" si="3"/>
        <v>5</v>
      </c>
      <c r="F6" s="1">
        <f t="shared" si="4"/>
        <v>1</v>
      </c>
      <c r="G6" s="1">
        <f t="shared" si="5"/>
        <v>1</v>
      </c>
      <c r="H6" s="1">
        <f t="shared" si="0"/>
        <v>0.63052957142682409</v>
      </c>
      <c r="I6" s="1">
        <f t="shared" si="1"/>
        <v>2.2121876044039577</v>
      </c>
    </row>
    <row r="7" spans="1:13" ht="15.75" thickBot="1">
      <c r="A7" s="22">
        <v>6</v>
      </c>
      <c r="B7" s="4">
        <v>4.3920000000000003</v>
      </c>
      <c r="C7" s="8">
        <f t="shared" si="2"/>
        <v>5</v>
      </c>
      <c r="D7" s="2">
        <v>45</v>
      </c>
      <c r="E7" s="8">
        <f t="shared" si="3"/>
        <v>8</v>
      </c>
      <c r="F7" s="1">
        <f t="shared" si="4"/>
        <v>-3</v>
      </c>
      <c r="G7" s="1">
        <f t="shared" si="5"/>
        <v>9</v>
      </c>
      <c r="H7" s="1">
        <f t="shared" si="0"/>
        <v>0.64266233144203555</v>
      </c>
      <c r="I7" s="1">
        <f t="shared" si="1"/>
        <v>1.6532125137753437</v>
      </c>
    </row>
    <row r="8" spans="1:13">
      <c r="A8" s="22">
        <v>7</v>
      </c>
      <c r="B8" s="4">
        <v>2.12</v>
      </c>
      <c r="C8" s="8">
        <f t="shared" si="2"/>
        <v>7</v>
      </c>
      <c r="D8" s="2">
        <v>160</v>
      </c>
      <c r="E8" s="8">
        <f t="shared" si="3"/>
        <v>6</v>
      </c>
      <c r="F8" s="1">
        <f t="shared" si="4"/>
        <v>1</v>
      </c>
      <c r="G8" s="1">
        <f t="shared" si="5"/>
        <v>1</v>
      </c>
      <c r="H8" s="1">
        <f t="shared" si="0"/>
        <v>0.32633586092875144</v>
      </c>
      <c r="I8" s="1">
        <f t="shared" si="1"/>
        <v>2.2041199826559246</v>
      </c>
      <c r="L8" s="11" t="s">
        <v>20</v>
      </c>
      <c r="M8" s="28">
        <f ca="1">1-((6*M2)/M5)</f>
        <v>0.89335664335664333</v>
      </c>
    </row>
    <row r="9" spans="1:13">
      <c r="A9" s="22">
        <v>8</v>
      </c>
      <c r="B9" s="4">
        <v>1.3645</v>
      </c>
      <c r="C9" s="8">
        <f t="shared" si="2"/>
        <v>8</v>
      </c>
      <c r="D9" s="2">
        <v>108</v>
      </c>
      <c r="E9" s="8">
        <f t="shared" si="3"/>
        <v>7</v>
      </c>
      <c r="F9" s="1">
        <f t="shared" si="4"/>
        <v>1</v>
      </c>
      <c r="G9" s="1">
        <f t="shared" si="5"/>
        <v>1</v>
      </c>
      <c r="H9" s="41">
        <f>LOG10(B9)</f>
        <v>0.13497354000591535</v>
      </c>
      <c r="I9" s="41">
        <f>LOG10(D9)</f>
        <v>2.0334237554869499</v>
      </c>
      <c r="L9" s="6" t="s">
        <v>9</v>
      </c>
      <c r="M9" s="3">
        <f>M3-2</f>
        <v>10</v>
      </c>
    </row>
    <row r="10" spans="1:13">
      <c r="A10" s="22">
        <v>9</v>
      </c>
      <c r="B10" s="4">
        <v>0.79900000000000004</v>
      </c>
      <c r="C10" s="8">
        <f t="shared" si="2"/>
        <v>9</v>
      </c>
      <c r="D10" s="2">
        <v>9</v>
      </c>
      <c r="E10" s="8">
        <f t="shared" si="3"/>
        <v>10</v>
      </c>
      <c r="F10" s="1">
        <f t="shared" si="4"/>
        <v>-1</v>
      </c>
      <c r="G10" s="1">
        <f t="shared" si="5"/>
        <v>1</v>
      </c>
      <c r="H10" s="1">
        <f>LOG10(B10)</f>
        <v>-9.745322068600859E-2</v>
      </c>
      <c r="I10" s="1">
        <f>LOG10(D10)</f>
        <v>0.95424250943932487</v>
      </c>
      <c r="L10" s="25" t="s">
        <v>10</v>
      </c>
      <c r="M10" s="3">
        <v>0</v>
      </c>
    </row>
    <row r="11" spans="1:13" ht="18">
      <c r="A11" s="23">
        <v>10</v>
      </c>
      <c r="B11" s="3">
        <v>0.55000000000000004</v>
      </c>
      <c r="C11" s="8">
        <f t="shared" si="2"/>
        <v>10</v>
      </c>
      <c r="D11" s="1">
        <v>4</v>
      </c>
      <c r="E11" s="8">
        <f t="shared" si="3"/>
        <v>11</v>
      </c>
      <c r="F11" s="1">
        <f t="shared" si="4"/>
        <v>-1</v>
      </c>
      <c r="G11" s="1">
        <f t="shared" si="5"/>
        <v>1</v>
      </c>
      <c r="H11" s="1">
        <f>LOG10(B11)</f>
        <v>-0.25963731050575611</v>
      </c>
      <c r="I11" s="1">
        <f>LOG10(D11)</f>
        <v>0.6020599913279624</v>
      </c>
      <c r="L11" s="6" t="s">
        <v>11</v>
      </c>
      <c r="M11" s="3">
        <f ca="1">SQRT((1-M8^2)/M9)</f>
        <v>0.14209641366711237</v>
      </c>
    </row>
    <row r="12" spans="1:13">
      <c r="A12" s="23">
        <v>11</v>
      </c>
      <c r="B12" s="3">
        <v>0</v>
      </c>
      <c r="C12" s="8">
        <f t="shared" si="2"/>
        <v>11.5</v>
      </c>
      <c r="D12" s="1">
        <v>2</v>
      </c>
      <c r="E12" s="8">
        <f t="shared" si="3"/>
        <v>12</v>
      </c>
      <c r="F12" s="1">
        <f t="shared" si="4"/>
        <v>-0.5</v>
      </c>
      <c r="G12" s="1">
        <f t="shared" si="5"/>
        <v>0.25</v>
      </c>
      <c r="H12" s="36"/>
      <c r="I12" s="36"/>
      <c r="L12" s="6" t="s">
        <v>8</v>
      </c>
      <c r="M12" s="3">
        <f ca="1">M8/M11</f>
        <v>6.2869753029059527</v>
      </c>
    </row>
    <row r="13" spans="1:13" ht="15.75" thickBot="1">
      <c r="A13" s="24">
        <v>12</v>
      </c>
      <c r="B13" s="3">
        <v>0</v>
      </c>
      <c r="C13" s="8">
        <f t="shared" si="2"/>
        <v>11.5</v>
      </c>
      <c r="D13" s="1">
        <v>31</v>
      </c>
      <c r="E13" s="8">
        <f t="shared" si="3"/>
        <v>9</v>
      </c>
      <c r="F13" s="1">
        <f t="shared" si="4"/>
        <v>2.5</v>
      </c>
      <c r="G13" s="1">
        <f t="shared" si="5"/>
        <v>6.25</v>
      </c>
      <c r="H13" s="36"/>
      <c r="I13" s="36"/>
      <c r="L13" s="12" t="s">
        <v>7</v>
      </c>
      <c r="M13" s="26">
        <f ca="1">_xlfn.T.DIST.2T(M12,M9)</f>
        <v>9.0598911548973757E-5</v>
      </c>
    </row>
    <row r="14" spans="1:13" ht="15.75" thickBot="1">
      <c r="L14" s="6"/>
      <c r="M14" s="3"/>
    </row>
    <row r="15" spans="1:13" ht="18">
      <c r="A15" s="5" t="s">
        <v>15</v>
      </c>
      <c r="B15" s="29">
        <f>AVERAGE(B2:B13)</f>
        <v>5.425208333333333</v>
      </c>
      <c r="C15" s="1"/>
      <c r="D15" s="3">
        <f>AVERAGE(D2:D13)</f>
        <v>216.41666666666666</v>
      </c>
      <c r="L15" s="6" t="s">
        <v>11</v>
      </c>
      <c r="M15" s="3">
        <f ca="1">SQRT((1-M17^2)/M9)</f>
        <v>0.16281838401450616</v>
      </c>
    </row>
    <row r="16" spans="1:13">
      <c r="A16" s="6" t="s">
        <v>16</v>
      </c>
      <c r="B16" s="29">
        <f>_xlfn.STDEV.P(B2:B13)</f>
        <v>5.9341676524539295</v>
      </c>
      <c r="C16" s="1"/>
      <c r="D16" s="30">
        <f>_xlfn.STDEV.P(D2:D13)</f>
        <v>275.0613441680884</v>
      </c>
      <c r="L16" s="6" t="s">
        <v>8</v>
      </c>
      <c r="M16" s="3">
        <f ca="1">M17/M15</f>
        <v>5.2651554420107907</v>
      </c>
    </row>
    <row r="17" spans="1:13" ht="15.75" thickBot="1">
      <c r="A17" s="10" t="s">
        <v>17</v>
      </c>
      <c r="B17" s="29">
        <f>MEDIAN(B2:B13)</f>
        <v>3.1955</v>
      </c>
      <c r="C17" s="1"/>
      <c r="D17" s="3">
        <f>MEDIAN(D2:D13)</f>
        <v>134</v>
      </c>
      <c r="L17" s="12" t="s">
        <v>19</v>
      </c>
      <c r="M17" s="28">
        <f ca="1">PEARSON(INDIRECT(CONCATENATE("h2:h",COUNT(B2:B13)+1)),INDIRECT(CONCATENATE("i2:i",COUNT(B2:B13)+1)))</f>
        <v>0.85726410065337977</v>
      </c>
    </row>
    <row r="18" spans="1:13" ht="15.75" thickBot="1">
      <c r="L18" s="13" t="s">
        <v>7</v>
      </c>
      <c r="M18" s="27">
        <f ca="1">_xlfn.T.DIST.2T(M16,M9)</f>
        <v>3.6534342551729199E-4</v>
      </c>
    </row>
    <row r="22" spans="1:13" ht="15.75" thickBot="1">
      <c r="A22" s="31" t="s">
        <v>23</v>
      </c>
    </row>
    <row r="23" spans="1:13" ht="18" thickBot="1">
      <c r="A23" s="14" t="s">
        <v>2</v>
      </c>
      <c r="B23" s="16" t="s">
        <v>25</v>
      </c>
      <c r="C23" s="16" t="s">
        <v>24</v>
      </c>
      <c r="D23" s="16" t="s">
        <v>1</v>
      </c>
      <c r="E23" s="16" t="s">
        <v>4</v>
      </c>
      <c r="F23" s="17" t="s">
        <v>5</v>
      </c>
      <c r="G23" s="18" t="s">
        <v>14</v>
      </c>
      <c r="H23" s="19" t="s">
        <v>26</v>
      </c>
      <c r="I23" s="20" t="s">
        <v>22</v>
      </c>
    </row>
    <row r="24" spans="1:13" ht="17.25">
      <c r="A24" s="21">
        <v>1</v>
      </c>
      <c r="B24" s="32">
        <v>6775</v>
      </c>
      <c r="C24" s="33">
        <f t="shared" ref="C24:C29" si="6">_xlfn.RANK.AVG(B24,B$24:B$35)</f>
        <v>2</v>
      </c>
      <c r="D24" s="32">
        <v>175</v>
      </c>
      <c r="E24" s="33">
        <f t="shared" ref="E24:E29" si="7">_xlfn.RANK.AVG(D24,D$24:D$35)</f>
        <v>2</v>
      </c>
      <c r="F24" s="34">
        <f>C24-E24</f>
        <v>0</v>
      </c>
      <c r="G24" s="34">
        <f>POWER(F24,2)</f>
        <v>0</v>
      </c>
      <c r="H24" s="34">
        <f t="shared" ref="H24:H29" si="8">LOG10(B24)</f>
        <v>3.8309092995464433</v>
      </c>
      <c r="I24" s="34">
        <f t="shared" ref="I24:I25" si="9">LOG10(D24)</f>
        <v>2.2430380486862944</v>
      </c>
      <c r="L24" s="5" t="s">
        <v>18</v>
      </c>
      <c r="M24" s="3">
        <f ca="1">SUM(INDIRECT(CONCATENATE("G24:G",COUNT(B24:B35)+23)))</f>
        <v>10</v>
      </c>
    </row>
    <row r="25" spans="1:13">
      <c r="A25" s="22">
        <v>2</v>
      </c>
      <c r="B25" s="35">
        <v>13027</v>
      </c>
      <c r="C25" s="2">
        <f t="shared" si="6"/>
        <v>1</v>
      </c>
      <c r="D25" s="35">
        <v>336</v>
      </c>
      <c r="E25" s="2">
        <f t="shared" si="7"/>
        <v>1</v>
      </c>
      <c r="F25" s="1">
        <f t="shared" ref="F25" si="10">C25-E25</f>
        <v>0</v>
      </c>
      <c r="G25" s="1">
        <f t="shared" ref="G25" si="11">POWER(F25,2)</f>
        <v>0</v>
      </c>
      <c r="H25" s="1">
        <f t="shared" si="8"/>
        <v>4.1148444131450237</v>
      </c>
      <c r="I25" s="1">
        <f t="shared" si="9"/>
        <v>2.5263392773898441</v>
      </c>
      <c r="L25" s="6" t="s">
        <v>6</v>
      </c>
      <c r="M25" s="3">
        <f>COUNT(B24:B35)</f>
        <v>6</v>
      </c>
    </row>
    <row r="26" spans="1:13" ht="17.25">
      <c r="A26" s="22">
        <v>3</v>
      </c>
      <c r="B26" s="35">
        <v>4515</v>
      </c>
      <c r="C26" s="2">
        <f t="shared" si="6"/>
        <v>5</v>
      </c>
      <c r="D26" s="35">
        <v>163</v>
      </c>
      <c r="E26" s="2">
        <f t="shared" si="7"/>
        <v>3</v>
      </c>
      <c r="F26" s="1">
        <f>C26-E26</f>
        <v>2</v>
      </c>
      <c r="G26" s="1">
        <f>POWER(F26,2)</f>
        <v>4</v>
      </c>
      <c r="H26" s="1">
        <f t="shared" si="8"/>
        <v>3.6546577546495245</v>
      </c>
      <c r="I26" s="1">
        <f>LOG10(D26)</f>
        <v>2.2121876044039577</v>
      </c>
      <c r="L26" s="6" t="s">
        <v>12</v>
      </c>
      <c r="M26" s="3">
        <f>POWER(M25,3)</f>
        <v>216</v>
      </c>
    </row>
    <row r="27" spans="1:13" ht="18" thickBot="1">
      <c r="A27" s="22">
        <v>4</v>
      </c>
      <c r="B27" s="35">
        <v>6591</v>
      </c>
      <c r="C27" s="2">
        <f t="shared" si="6"/>
        <v>3</v>
      </c>
      <c r="D27" s="35">
        <v>160</v>
      </c>
      <c r="E27" s="2">
        <f t="shared" si="7"/>
        <v>4</v>
      </c>
      <c r="F27" s="1">
        <f>C27-E27</f>
        <v>-1</v>
      </c>
      <c r="G27" s="1">
        <f>POWER(F27,2)</f>
        <v>1</v>
      </c>
      <c r="H27" s="1">
        <f t="shared" si="8"/>
        <v>3.8189513116401725</v>
      </c>
      <c r="I27" s="1">
        <f>LOG10(D27)</f>
        <v>2.2041199826559246</v>
      </c>
      <c r="L27" s="10" t="s">
        <v>13</v>
      </c>
      <c r="M27" s="3">
        <f>M26-M25</f>
        <v>210</v>
      </c>
    </row>
    <row r="28" spans="1:13">
      <c r="A28" s="22">
        <v>5</v>
      </c>
      <c r="B28" s="35">
        <v>6555</v>
      </c>
      <c r="C28" s="2">
        <f t="shared" si="6"/>
        <v>4</v>
      </c>
      <c r="D28" s="35">
        <v>9</v>
      </c>
      <c r="E28" s="2">
        <f t="shared" si="7"/>
        <v>6</v>
      </c>
      <c r="F28" s="1">
        <f>C28-E28</f>
        <v>-2</v>
      </c>
      <c r="G28" s="1">
        <f>POWER(F28,2)</f>
        <v>4</v>
      </c>
      <c r="H28" s="1">
        <f t="shared" si="8"/>
        <v>3.8165726960261033</v>
      </c>
      <c r="I28" s="1">
        <f>LOG10(D28)</f>
        <v>0.95424250943932487</v>
      </c>
    </row>
    <row r="29" spans="1:13" ht="15.75" thickBot="1">
      <c r="A29" s="22">
        <v>6</v>
      </c>
      <c r="B29" s="35">
        <v>2582</v>
      </c>
      <c r="C29" s="2">
        <f t="shared" si="6"/>
        <v>6</v>
      </c>
      <c r="D29" s="35">
        <v>108</v>
      </c>
      <c r="E29" s="2">
        <f t="shared" si="7"/>
        <v>5</v>
      </c>
      <c r="F29" s="1">
        <f>C29-E29</f>
        <v>1</v>
      </c>
      <c r="G29" s="1">
        <f>POWER(F29,2)</f>
        <v>1</v>
      </c>
      <c r="H29" s="1">
        <f t="shared" si="8"/>
        <v>3.4119562379304016</v>
      </c>
      <c r="I29" s="1">
        <f>LOG10(D29)</f>
        <v>2.0334237554869499</v>
      </c>
    </row>
    <row r="30" spans="1:13">
      <c r="A30" s="22"/>
      <c r="B30" s="3"/>
      <c r="C30" s="1"/>
      <c r="D30" s="1"/>
      <c r="E30" s="1"/>
      <c r="F30" s="1"/>
      <c r="G30" s="1"/>
      <c r="H30" s="1"/>
      <c r="I30" s="1"/>
      <c r="L30" s="11" t="s">
        <v>20</v>
      </c>
      <c r="M30" s="28">
        <f ca="1">1-((6*M24)/M27)</f>
        <v>0.7142857142857143</v>
      </c>
    </row>
    <row r="31" spans="1:13">
      <c r="A31" s="22"/>
      <c r="B31" s="3"/>
      <c r="C31" s="1"/>
      <c r="D31" s="1"/>
      <c r="E31" s="1"/>
      <c r="F31" s="1"/>
      <c r="G31" s="1"/>
      <c r="H31" s="1"/>
      <c r="I31" s="1"/>
      <c r="L31" s="6" t="s">
        <v>9</v>
      </c>
      <c r="M31" s="3">
        <f>M25-2</f>
        <v>4</v>
      </c>
    </row>
    <row r="32" spans="1:13">
      <c r="A32" s="22"/>
      <c r="B32" s="3"/>
      <c r="C32" s="1"/>
      <c r="D32" s="1"/>
      <c r="E32" s="1"/>
      <c r="F32" s="1"/>
      <c r="G32" s="1"/>
      <c r="H32" s="1"/>
      <c r="I32" s="1"/>
      <c r="L32" s="25" t="s">
        <v>10</v>
      </c>
      <c r="M32" s="3">
        <v>0</v>
      </c>
    </row>
    <row r="33" spans="1:13" ht="18">
      <c r="A33" s="23"/>
      <c r="B33" s="3"/>
      <c r="C33" s="2"/>
      <c r="D33" s="1"/>
      <c r="E33" s="2"/>
      <c r="F33" s="1"/>
      <c r="G33" s="1"/>
      <c r="H33" s="1"/>
      <c r="I33" s="1"/>
      <c r="L33" s="6" t="s">
        <v>11</v>
      </c>
      <c r="M33" s="3">
        <f ca="1">SQRT((1-M30^2)/M31)</f>
        <v>0.3499271061118826</v>
      </c>
    </row>
    <row r="34" spans="1:13">
      <c r="A34" s="23"/>
      <c r="B34" s="3"/>
      <c r="C34" s="2"/>
      <c r="D34" s="1"/>
      <c r="E34" s="2"/>
      <c r="F34" s="1"/>
      <c r="G34" s="1"/>
      <c r="H34" s="1"/>
      <c r="I34" s="1"/>
      <c r="L34" s="6" t="s">
        <v>8</v>
      </c>
      <c r="M34" s="3">
        <f ca="1">M30/M33</f>
        <v>2.0412414523193152</v>
      </c>
    </row>
    <row r="35" spans="1:13" ht="15.75" thickBot="1">
      <c r="A35" s="24"/>
      <c r="B35" s="3"/>
      <c r="C35" s="2"/>
      <c r="D35" s="1"/>
      <c r="E35" s="2"/>
      <c r="F35" s="1"/>
      <c r="G35" s="1"/>
      <c r="H35" s="1"/>
      <c r="I35" s="1"/>
      <c r="L35" s="12" t="s">
        <v>7</v>
      </c>
      <c r="M35" s="26">
        <f ca="1">_xlfn.T.DIST.2T(M34,M31)</f>
        <v>0.11078717201166179</v>
      </c>
    </row>
    <row r="36" spans="1:13" ht="15.75" thickBot="1">
      <c r="L36" s="6"/>
      <c r="M36" s="3"/>
    </row>
    <row r="37" spans="1:13" ht="18">
      <c r="A37" s="5" t="s">
        <v>15</v>
      </c>
      <c r="B37" s="29">
        <f>AVERAGE(B24:B35)</f>
        <v>6674.166666666667</v>
      </c>
      <c r="C37" s="1"/>
      <c r="D37" s="3">
        <f>AVERAGE(D24:D35)</f>
        <v>158.5</v>
      </c>
      <c r="L37" s="6" t="s">
        <v>11</v>
      </c>
      <c r="M37" s="3">
        <f ca="1">SQRT((1-M39^2)/M31)</f>
        <v>0.49100481963328074</v>
      </c>
    </row>
    <row r="38" spans="1:13">
      <c r="A38" s="6" t="s">
        <v>16</v>
      </c>
      <c r="B38" s="29">
        <f>_xlfn.STDEV.P(B24:B35)</f>
        <v>3209.2991143792683</v>
      </c>
      <c r="C38" s="1"/>
      <c r="D38" s="30">
        <f>_xlfn.STDEV.P(D24:D35)</f>
        <v>97.212396328863321</v>
      </c>
      <c r="L38" s="6" t="s">
        <v>8</v>
      </c>
      <c r="M38" s="3">
        <f ca="1">M39/M37</f>
        <v>0.38458032478740672</v>
      </c>
    </row>
    <row r="39" spans="1:13" ht="15.75" thickBot="1">
      <c r="A39" s="10" t="s">
        <v>17</v>
      </c>
      <c r="B39" s="29">
        <f>MEDIAN(B24:B35)</f>
        <v>6573</v>
      </c>
      <c r="C39" s="1"/>
      <c r="D39" s="3">
        <f>MEDIAN(D24:D35)</f>
        <v>161.5</v>
      </c>
      <c r="L39" s="12" t="s">
        <v>19</v>
      </c>
      <c r="M39" s="28">
        <f ca="1">PEARSON(INDIRECT(CONCATENATE("h24:h",COUNT(B24:B35)+23)),INDIRECT(CONCATENATE("i24:i",COUNT(B24:B35)+23)))</f>
        <v>0.18883079300674915</v>
      </c>
    </row>
    <row r="40" spans="1:13" ht="15.75" thickBot="1">
      <c r="L40" s="13" t="s">
        <v>7</v>
      </c>
      <c r="M40" s="27">
        <f ca="1">_xlfn.T.DIST.2T(M38,M31)</f>
        <v>0.72012038673983536</v>
      </c>
    </row>
    <row r="42" spans="1:13">
      <c r="A42" s="31" t="s">
        <v>49</v>
      </c>
    </row>
    <row r="43" spans="1:13" ht="15.75" thickBot="1"/>
    <row r="44" spans="1:13">
      <c r="A44" s="40" t="s">
        <v>27</v>
      </c>
      <c r="B44" s="40"/>
    </row>
    <row r="45" spans="1:13">
      <c r="A45" s="37" t="s">
        <v>28</v>
      </c>
      <c r="B45" s="37">
        <v>0.85726410065337988</v>
      </c>
    </row>
    <row r="46" spans="1:13">
      <c r="A46" s="37" t="s">
        <v>29</v>
      </c>
      <c r="B46" s="37">
        <v>0.73490173826904825</v>
      </c>
    </row>
    <row r="47" spans="1:13">
      <c r="A47" s="37" t="s">
        <v>30</v>
      </c>
      <c r="B47" s="37">
        <v>0.7017644555526793</v>
      </c>
    </row>
    <row r="48" spans="1:13">
      <c r="A48" s="37" t="s">
        <v>31</v>
      </c>
      <c r="B48" s="37">
        <v>0.41397422713543736</v>
      </c>
    </row>
    <row r="49" spans="1:9" ht="15.75" thickBot="1">
      <c r="A49" s="38" t="s">
        <v>32</v>
      </c>
      <c r="B49" s="38">
        <v>10</v>
      </c>
    </row>
    <row r="51" spans="1:9" ht="15.75" thickBot="1">
      <c r="A51" t="s">
        <v>33</v>
      </c>
    </row>
    <row r="52" spans="1:9">
      <c r="A52" s="39"/>
      <c r="B52" s="39" t="s">
        <v>9</v>
      </c>
      <c r="C52" s="39" t="s">
        <v>38</v>
      </c>
      <c r="D52" s="39" t="s">
        <v>39</v>
      </c>
      <c r="E52" s="39" t="s">
        <v>40</v>
      </c>
      <c r="F52" s="39" t="s">
        <v>41</v>
      </c>
    </row>
    <row r="53" spans="1:9">
      <c r="A53" s="37" t="s">
        <v>34</v>
      </c>
      <c r="B53" s="37">
        <v>1</v>
      </c>
      <c r="C53" s="37">
        <v>3.8006597325882598</v>
      </c>
      <c r="D53" s="37">
        <v>3.8006597325882598</v>
      </c>
      <c r="E53" s="37">
        <v>22.177489462828696</v>
      </c>
      <c r="F53" s="37">
        <v>1.5230546185549091E-3</v>
      </c>
    </row>
    <row r="54" spans="1:9">
      <c r="A54" s="37" t="s">
        <v>35</v>
      </c>
      <c r="B54" s="37">
        <v>8</v>
      </c>
      <c r="C54" s="37">
        <v>1.3709972858590616</v>
      </c>
      <c r="D54" s="37">
        <v>0.17137466073238269</v>
      </c>
      <c r="E54" s="37"/>
      <c r="F54" s="37"/>
    </row>
    <row r="55" spans="1:9" ht="15.75" thickBot="1">
      <c r="A55" s="38" t="s">
        <v>36</v>
      </c>
      <c r="B55" s="38">
        <v>9</v>
      </c>
      <c r="C55" s="38">
        <v>5.1716570184473216</v>
      </c>
      <c r="D55" s="38"/>
      <c r="E55" s="38"/>
      <c r="F55" s="38"/>
    </row>
    <row r="56" spans="1:9" ht="15.75" thickBot="1"/>
    <row r="57" spans="1:9">
      <c r="A57" s="39"/>
      <c r="B57" s="39" t="s">
        <v>42</v>
      </c>
      <c r="C57" s="39" t="s">
        <v>31</v>
      </c>
      <c r="D57" s="39" t="s">
        <v>43</v>
      </c>
      <c r="E57" s="39" t="s">
        <v>44</v>
      </c>
      <c r="F57" s="39" t="s">
        <v>45</v>
      </c>
      <c r="G57" s="39" t="s">
        <v>46</v>
      </c>
      <c r="H57" s="39" t="s">
        <v>47</v>
      </c>
      <c r="I57" s="39" t="s">
        <v>48</v>
      </c>
    </row>
    <row r="58" spans="1:9">
      <c r="A58" s="37" t="s">
        <v>37</v>
      </c>
      <c r="B58" s="37">
        <v>1.3251896981722533</v>
      </c>
      <c r="C58" s="37">
        <v>0.19727502522381535</v>
      </c>
      <c r="D58" s="37">
        <v>6.7174732162308919</v>
      </c>
      <c r="E58" s="37">
        <v>1.4998226730861884E-4</v>
      </c>
      <c r="F58" s="37">
        <v>0.87027267423362875</v>
      </c>
      <c r="G58" s="37">
        <v>1.7801067221108777</v>
      </c>
      <c r="H58" s="37">
        <v>0.87027267423362875</v>
      </c>
      <c r="I58" s="37">
        <v>1.7801067221108777</v>
      </c>
    </row>
    <row r="59" spans="1:9" ht="15.75" thickBot="1">
      <c r="A59" s="38" t="s">
        <v>21</v>
      </c>
      <c r="B59" s="43">
        <v>1.2191632363219018</v>
      </c>
      <c r="C59" s="38">
        <v>0.25888427246919871</v>
      </c>
      <c r="D59" s="38">
        <v>4.7092981921756341</v>
      </c>
      <c r="E59" s="38">
        <v>1.5230546185549091E-3</v>
      </c>
      <c r="F59" s="43">
        <v>0.62217503346860725</v>
      </c>
      <c r="G59" s="43">
        <v>1.8161514391751963</v>
      </c>
      <c r="H59" s="38">
        <v>0.62217503346860725</v>
      </c>
      <c r="I59" s="38">
        <v>1.8161514391751963</v>
      </c>
    </row>
    <row r="62" spans="1:9">
      <c r="A62" s="31" t="s">
        <v>51</v>
      </c>
    </row>
    <row r="63" spans="1:9" ht="15.75" thickBot="1"/>
    <row r="64" spans="1:9">
      <c r="A64" s="40" t="s">
        <v>27</v>
      </c>
      <c r="B64" s="40"/>
    </row>
    <row r="65" spans="1:9">
      <c r="A65" s="37" t="s">
        <v>28</v>
      </c>
      <c r="B65" s="37">
        <v>0.18883079300674976</v>
      </c>
    </row>
    <row r="66" spans="1:9">
      <c r="A66" s="37" t="s">
        <v>29</v>
      </c>
      <c r="B66" s="37">
        <v>3.5657068387557972E-2</v>
      </c>
    </row>
    <row r="67" spans="1:9">
      <c r="A67" s="37" t="s">
        <v>30</v>
      </c>
      <c r="B67" s="37">
        <v>-0.20542866451555253</v>
      </c>
    </row>
    <row r="68" spans="1:9">
      <c r="A68" s="37" t="s">
        <v>31</v>
      </c>
      <c r="B68" s="37">
        <v>0.60385738478877371</v>
      </c>
    </row>
    <row r="69" spans="1:9" ht="15.75" thickBot="1">
      <c r="A69" s="38" t="s">
        <v>32</v>
      </c>
      <c r="B69" s="38">
        <v>6</v>
      </c>
    </row>
    <row r="71" spans="1:9" ht="15.75" thickBot="1">
      <c r="A71" t="s">
        <v>33</v>
      </c>
    </row>
    <row r="72" spans="1:9">
      <c r="A72" s="39"/>
      <c r="B72" s="39" t="s">
        <v>9</v>
      </c>
      <c r="C72" s="39" t="s">
        <v>38</v>
      </c>
      <c r="D72" s="39" t="s">
        <v>39</v>
      </c>
      <c r="E72" s="39" t="s">
        <v>40</v>
      </c>
      <c r="F72" s="39" t="s">
        <v>41</v>
      </c>
    </row>
    <row r="73" spans="1:9">
      <c r="A73" s="37" t="s">
        <v>34</v>
      </c>
      <c r="B73" s="37">
        <v>1</v>
      </c>
      <c r="C73" s="37">
        <v>5.3931548164249499E-2</v>
      </c>
      <c r="D73" s="37">
        <v>5.3931548164249499E-2</v>
      </c>
      <c r="E73" s="37">
        <v>0.14790202621358819</v>
      </c>
      <c r="F73" s="37">
        <v>0.72012038673983469</v>
      </c>
    </row>
    <row r="74" spans="1:9">
      <c r="A74" s="37" t="s">
        <v>35</v>
      </c>
      <c r="B74" s="37">
        <v>4</v>
      </c>
      <c r="C74" s="37">
        <v>1.4585749646557487</v>
      </c>
      <c r="D74" s="37">
        <v>0.36464374116393716</v>
      </c>
      <c r="E74" s="37"/>
      <c r="F74" s="37"/>
    </row>
    <row r="75" spans="1:9" ht="15.75" thickBot="1">
      <c r="A75" s="38" t="s">
        <v>36</v>
      </c>
      <c r="B75" s="38">
        <v>5</v>
      </c>
      <c r="C75" s="38">
        <v>1.5125065128199982</v>
      </c>
      <c r="D75" s="38"/>
      <c r="E75" s="38"/>
      <c r="F75" s="38"/>
    </row>
    <row r="76" spans="1:9" ht="15.75" thickBot="1"/>
    <row r="77" spans="1:9">
      <c r="A77" s="39"/>
      <c r="B77" s="39" t="s">
        <v>42</v>
      </c>
      <c r="C77" s="39" t="s">
        <v>31</v>
      </c>
      <c r="D77" s="39" t="s">
        <v>43</v>
      </c>
      <c r="E77" s="39" t="s">
        <v>44</v>
      </c>
      <c r="F77" s="39" t="s">
        <v>45</v>
      </c>
      <c r="G77" s="39" t="s">
        <v>46</v>
      </c>
      <c r="H77" s="39" t="s">
        <v>47</v>
      </c>
      <c r="I77" s="39" t="s">
        <v>48</v>
      </c>
    </row>
    <row r="78" spans="1:9">
      <c r="A78" s="37" t="s">
        <v>37</v>
      </c>
      <c r="B78" s="37">
        <v>0.33737865753656227</v>
      </c>
      <c r="C78" s="37">
        <v>4.4052385947917827</v>
      </c>
      <c r="D78" s="37">
        <v>7.6585785372769069E-2</v>
      </c>
      <c r="E78" s="37">
        <v>0.94263074134349001</v>
      </c>
      <c r="F78" s="37">
        <v>-11.893524476201488</v>
      </c>
      <c r="G78" s="37">
        <v>12.568281791274615</v>
      </c>
      <c r="H78" s="37">
        <v>-11.893524476201488</v>
      </c>
      <c r="I78" s="37">
        <v>12.568281791274615</v>
      </c>
    </row>
    <row r="79" spans="1:9" ht="15.75" thickBot="1">
      <c r="A79" s="38" t="s">
        <v>26</v>
      </c>
      <c r="B79" s="43">
        <v>0.44812468027852836</v>
      </c>
      <c r="C79" s="38">
        <v>1.1652303859440771</v>
      </c>
      <c r="D79" s="38">
        <v>0.38458032478740661</v>
      </c>
      <c r="E79" s="38">
        <v>0.72012038673983558</v>
      </c>
      <c r="F79" s="43">
        <v>-2.7870735212036406</v>
      </c>
      <c r="G79" s="43">
        <v>3.6833228817606969</v>
      </c>
      <c r="H79" s="38">
        <v>-2.7870735212036406</v>
      </c>
      <c r="I79" s="38">
        <v>3.6833228817606969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8" workbookViewId="0">
      <selection activeCell="O23" sqref="O23"/>
    </sheetView>
  </sheetViews>
  <sheetFormatPr defaultRowHeight="15"/>
  <cols>
    <col min="8" max="8" width="12.7109375" bestFit="1" customWidth="1"/>
    <col min="9" max="9" width="12" bestFit="1" customWidth="1"/>
    <col min="12" max="12" width="11.140625" bestFit="1" customWidth="1"/>
    <col min="13" max="13" width="12" bestFit="1" customWidth="1"/>
  </cols>
  <sheetData>
    <row r="1" spans="1:13" ht="18" thickBot="1">
      <c r="A1" s="14" t="s">
        <v>2</v>
      </c>
      <c r="B1" s="15" t="s">
        <v>0</v>
      </c>
      <c r="C1" s="16" t="s">
        <v>3</v>
      </c>
      <c r="D1" s="16" t="s">
        <v>1</v>
      </c>
      <c r="E1" s="16" t="s">
        <v>4</v>
      </c>
      <c r="F1" s="17" t="s">
        <v>5</v>
      </c>
      <c r="G1" s="18" t="s">
        <v>14</v>
      </c>
      <c r="H1" s="19" t="s">
        <v>21</v>
      </c>
      <c r="I1" s="20" t="s">
        <v>22</v>
      </c>
    </row>
    <row r="2" spans="1:13" ht="17.25">
      <c r="A2" s="21">
        <v>1</v>
      </c>
      <c r="B2" s="7">
        <v>2.2294999999999998</v>
      </c>
      <c r="C2" s="8">
        <f>_xlfn.RANK.AVG(B2,B$2:B$13)</f>
        <v>1</v>
      </c>
      <c r="D2" s="8">
        <v>30</v>
      </c>
      <c r="E2" s="8">
        <f>_xlfn.RANK.AVG(D2,D$2:D$13)</f>
        <v>1</v>
      </c>
      <c r="F2" s="9">
        <f>C2-E2</f>
        <v>0</v>
      </c>
      <c r="G2" s="9">
        <f>POWER(F2,2)</f>
        <v>0</v>
      </c>
      <c r="H2" s="9">
        <f t="shared" ref="H2:H6" si="0">LOG10(B2)</f>
        <v>0.34820747668562602</v>
      </c>
      <c r="I2" s="9">
        <f t="shared" ref="I2:I6" si="1">LOG10(D2)</f>
        <v>1.4771212547196624</v>
      </c>
      <c r="L2" s="5" t="s">
        <v>18</v>
      </c>
      <c r="M2" s="3">
        <f ca="1">SUM(INDIRECT(CONCATENATE("G2:G",COUNT(B2:B13)+1)))</f>
        <v>2</v>
      </c>
    </row>
    <row r="3" spans="1:13">
      <c r="A3" s="22">
        <v>2</v>
      </c>
      <c r="B3" s="4">
        <v>2.0754999999999999</v>
      </c>
      <c r="C3" s="8">
        <f t="shared" ref="C3:C6" si="2">_xlfn.RANK.AVG(B3,B$2:B$13)</f>
        <v>3</v>
      </c>
      <c r="D3" s="2">
        <v>18</v>
      </c>
      <c r="E3" s="8">
        <f t="shared" ref="E3:E6" si="3">_xlfn.RANK.AVG(D3,D$2:D$13)</f>
        <v>2</v>
      </c>
      <c r="F3" s="1">
        <f t="shared" ref="F3:F6" si="4">C3-E3</f>
        <v>1</v>
      </c>
      <c r="G3" s="1">
        <f t="shared" ref="G3:G6" si="5">POWER(F3,2)</f>
        <v>1</v>
      </c>
      <c r="H3" s="1">
        <f t="shared" si="0"/>
        <v>0.31712273771453819</v>
      </c>
      <c r="I3" s="1">
        <f t="shared" si="1"/>
        <v>1.255272505103306</v>
      </c>
      <c r="L3" s="6" t="s">
        <v>6</v>
      </c>
      <c r="M3" s="3">
        <f>COUNT(B2:B13)</f>
        <v>5</v>
      </c>
    </row>
    <row r="4" spans="1:13" ht="17.25">
      <c r="A4" s="22">
        <v>3</v>
      </c>
      <c r="B4" s="4">
        <v>2.1440000000000001</v>
      </c>
      <c r="C4" s="8">
        <f t="shared" si="2"/>
        <v>2</v>
      </c>
      <c r="D4" s="2">
        <v>12</v>
      </c>
      <c r="E4" s="8">
        <f t="shared" si="3"/>
        <v>3</v>
      </c>
      <c r="F4" s="1">
        <f t="shared" si="4"/>
        <v>-1</v>
      </c>
      <c r="G4" s="1">
        <f t="shared" si="5"/>
        <v>1</v>
      </c>
      <c r="H4" s="1">
        <f t="shared" si="0"/>
        <v>0.33122478102073244</v>
      </c>
      <c r="I4" s="1">
        <f t="shared" si="1"/>
        <v>1.0791812460476249</v>
      </c>
      <c r="L4" s="6" t="s">
        <v>12</v>
      </c>
      <c r="M4" s="3">
        <f>POWER(M3,3)</f>
        <v>125</v>
      </c>
    </row>
    <row r="5" spans="1:13" ht="18" thickBot="1">
      <c r="A5" s="22">
        <v>4</v>
      </c>
      <c r="B5" s="4">
        <v>1.8145</v>
      </c>
      <c r="C5" s="8">
        <f t="shared" si="2"/>
        <v>4</v>
      </c>
      <c r="D5" s="2">
        <v>5</v>
      </c>
      <c r="E5" s="8">
        <f t="shared" si="3"/>
        <v>4</v>
      </c>
      <c r="F5" s="1">
        <f t="shared" si="4"/>
        <v>0</v>
      </c>
      <c r="G5" s="1">
        <f t="shared" si="5"/>
        <v>0</v>
      </c>
      <c r="H5" s="1">
        <f t="shared" si="0"/>
        <v>0.25875697253657531</v>
      </c>
      <c r="I5" s="1">
        <f t="shared" si="1"/>
        <v>0.69897000433601886</v>
      </c>
      <c r="L5" s="10" t="s">
        <v>13</v>
      </c>
      <c r="M5" s="3">
        <f>M4-M3</f>
        <v>120</v>
      </c>
    </row>
    <row r="6" spans="1:13">
      <c r="A6" s="22">
        <v>5</v>
      </c>
      <c r="B6" s="4">
        <v>0.71150000000000002</v>
      </c>
      <c r="C6" s="8">
        <f t="shared" si="2"/>
        <v>5</v>
      </c>
      <c r="D6" s="2">
        <v>3</v>
      </c>
      <c r="E6" s="8">
        <f t="shared" si="3"/>
        <v>5</v>
      </c>
      <c r="F6" s="1">
        <f t="shared" si="4"/>
        <v>0</v>
      </c>
      <c r="G6" s="1">
        <f t="shared" si="5"/>
        <v>0</v>
      </c>
      <c r="H6" s="1">
        <f t="shared" si="0"/>
        <v>-0.14782509557969686</v>
      </c>
      <c r="I6" s="1">
        <f t="shared" si="1"/>
        <v>0.47712125471966244</v>
      </c>
    </row>
    <row r="7" spans="1:13" ht="15.75" thickBot="1">
      <c r="A7" s="22"/>
      <c r="B7" s="4"/>
      <c r="C7" s="8"/>
      <c r="D7" s="2"/>
      <c r="E7" s="8"/>
      <c r="F7" s="1"/>
      <c r="G7" s="1"/>
      <c r="H7" s="1"/>
      <c r="I7" s="1"/>
    </row>
    <row r="8" spans="1:13">
      <c r="A8" s="22"/>
      <c r="B8" s="4"/>
      <c r="C8" s="8"/>
      <c r="D8" s="2"/>
      <c r="E8" s="8"/>
      <c r="F8" s="1"/>
      <c r="G8" s="1"/>
      <c r="H8" s="1"/>
      <c r="I8" s="1"/>
      <c r="L8" s="11" t="s">
        <v>20</v>
      </c>
      <c r="M8" s="28">
        <f ca="1">1-((6*M2)/M5)</f>
        <v>0.9</v>
      </c>
    </row>
    <row r="9" spans="1:13">
      <c r="A9" s="22"/>
      <c r="B9" s="4"/>
      <c r="C9" s="8"/>
      <c r="D9" s="2"/>
      <c r="E9" s="8"/>
      <c r="F9" s="1"/>
      <c r="G9" s="1"/>
      <c r="H9" s="1"/>
      <c r="I9" s="1"/>
      <c r="L9" s="6" t="s">
        <v>9</v>
      </c>
      <c r="M9" s="3">
        <f>M3-2</f>
        <v>3</v>
      </c>
    </row>
    <row r="10" spans="1:13">
      <c r="A10" s="22"/>
      <c r="B10" s="4"/>
      <c r="C10" s="8"/>
      <c r="D10" s="2"/>
      <c r="E10" s="8"/>
      <c r="F10" s="1"/>
      <c r="G10" s="1"/>
      <c r="H10" s="1"/>
      <c r="I10" s="1"/>
      <c r="L10" s="25" t="s">
        <v>10</v>
      </c>
      <c r="M10" s="3">
        <v>0</v>
      </c>
    </row>
    <row r="11" spans="1:13" ht="18">
      <c r="A11" s="23"/>
      <c r="B11" s="3"/>
      <c r="C11" s="8"/>
      <c r="D11" s="1"/>
      <c r="E11" s="8"/>
      <c r="F11" s="1"/>
      <c r="G11" s="1"/>
      <c r="H11" s="1"/>
      <c r="I11" s="1"/>
      <c r="L11" s="6" t="s">
        <v>11</v>
      </c>
      <c r="M11" s="3">
        <f ca="1">SQRT((1-M8^2)/M9)</f>
        <v>0.25166114784235827</v>
      </c>
    </row>
    <row r="12" spans="1:13">
      <c r="A12" s="23"/>
      <c r="B12" s="3"/>
      <c r="C12" s="8"/>
      <c r="D12" s="1"/>
      <c r="E12" s="8"/>
      <c r="F12" s="1"/>
      <c r="G12" s="1"/>
      <c r="H12" s="1"/>
      <c r="I12" s="1"/>
      <c r="L12" s="6" t="s">
        <v>8</v>
      </c>
      <c r="M12" s="3">
        <f ca="1">M8/M11</f>
        <v>3.5762373640756193</v>
      </c>
    </row>
    <row r="13" spans="1:13" ht="15.75" thickBot="1">
      <c r="A13" s="24"/>
      <c r="B13" s="3"/>
      <c r="C13" s="8"/>
      <c r="D13" s="1"/>
      <c r="E13" s="8"/>
      <c r="F13" s="1"/>
      <c r="G13" s="1"/>
      <c r="H13" s="1"/>
      <c r="I13" s="1"/>
      <c r="L13" s="12" t="s">
        <v>7</v>
      </c>
      <c r="M13" s="26">
        <f ca="1">_xlfn.T.DIST.2T(M12,M9)</f>
        <v>3.7386073468498593E-2</v>
      </c>
    </row>
    <row r="14" spans="1:13" ht="15.75" thickBot="1">
      <c r="L14" s="6"/>
      <c r="M14" s="3"/>
    </row>
    <row r="15" spans="1:13" ht="18">
      <c r="A15" s="5" t="s">
        <v>15</v>
      </c>
      <c r="B15" s="29">
        <f>AVERAGE(B2:B13)</f>
        <v>1.7950000000000004</v>
      </c>
      <c r="C15" s="1"/>
      <c r="D15" s="3">
        <f>AVERAGE(D2:D13)</f>
        <v>13.6</v>
      </c>
      <c r="L15" s="6" t="s">
        <v>11</v>
      </c>
      <c r="M15" s="3">
        <f ca="1">SQRT((1-M17^2)/M9)</f>
        <v>0.33972417861204302</v>
      </c>
    </row>
    <row r="16" spans="1:13">
      <c r="A16" s="6" t="s">
        <v>16</v>
      </c>
      <c r="B16" s="29">
        <f>_xlfn.STDEV.P(B2:B13)</f>
        <v>0.55921802546055255</v>
      </c>
      <c r="C16" s="1"/>
      <c r="D16" s="30">
        <f>_xlfn.STDEV.P(D2:D13)</f>
        <v>9.7693397934558508</v>
      </c>
      <c r="L16" s="6" t="s">
        <v>8</v>
      </c>
      <c r="M16" s="3">
        <f ca="1">M17/M15</f>
        <v>2.3800360106358922</v>
      </c>
    </row>
    <row r="17" spans="1:13" ht="15.75" thickBot="1">
      <c r="A17" s="10" t="s">
        <v>17</v>
      </c>
      <c r="B17" s="29">
        <f>MEDIAN(B2:B13)</f>
        <v>2.0754999999999999</v>
      </c>
      <c r="C17" s="1"/>
      <c r="D17" s="3">
        <f>MEDIAN(D2:D13)</f>
        <v>12</v>
      </c>
      <c r="L17" s="12" t="s">
        <v>19</v>
      </c>
      <c r="M17" s="28">
        <f ca="1">PEARSON(INDIRECT(CONCATENATE("h2:h",COUNT(B2:B13)+1)),INDIRECT(CONCATENATE("i2:i",COUNT(B2:B13)+1)))</f>
        <v>0.80855577878036222</v>
      </c>
    </row>
    <row r="18" spans="1:13" ht="15.75" thickBot="1">
      <c r="L18" s="13" t="s">
        <v>7</v>
      </c>
      <c r="M18" s="27">
        <f ca="1">_xlfn.T.DIST.2T(M16,M9)</f>
        <v>9.7614664630204878E-2</v>
      </c>
    </row>
    <row r="22" spans="1:13" ht="15.75" thickBot="1">
      <c r="A22" s="31" t="s">
        <v>23</v>
      </c>
    </row>
    <row r="23" spans="1:13" ht="18" thickBot="1">
      <c r="A23" s="14" t="s">
        <v>2</v>
      </c>
      <c r="B23" s="16" t="s">
        <v>25</v>
      </c>
      <c r="C23" s="16" t="s">
        <v>24</v>
      </c>
      <c r="D23" s="16" t="s">
        <v>1</v>
      </c>
      <c r="E23" s="16" t="s">
        <v>4</v>
      </c>
      <c r="F23" s="17" t="s">
        <v>5</v>
      </c>
      <c r="G23" s="18" t="s">
        <v>14</v>
      </c>
      <c r="H23" s="19" t="s">
        <v>26</v>
      </c>
      <c r="I23" s="20" t="s">
        <v>22</v>
      </c>
    </row>
    <row r="24" spans="1:13" ht="17.25">
      <c r="A24" s="21">
        <v>1</v>
      </c>
      <c r="B24" s="32">
        <v>1522</v>
      </c>
      <c r="C24" s="33">
        <f>_xlfn.RANK.AVG(B24,B$24:B$35)</f>
        <v>2</v>
      </c>
      <c r="D24" s="32">
        <v>30</v>
      </c>
      <c r="E24" s="33">
        <f>_xlfn.RANK.AVG(D24,D$24:D$35)</f>
        <v>1</v>
      </c>
      <c r="F24" s="34">
        <f>C24-E24</f>
        <v>1</v>
      </c>
      <c r="G24" s="34">
        <f>POWER(F24,2)</f>
        <v>1</v>
      </c>
      <c r="H24" s="34">
        <f>LOG10(B24)</f>
        <v>3.182414652434554</v>
      </c>
      <c r="I24" s="34">
        <f t="shared" ref="I24:I25" si="6">LOG10(D24)</f>
        <v>1.4771212547196624</v>
      </c>
      <c r="L24" s="5" t="s">
        <v>18</v>
      </c>
      <c r="M24" s="3">
        <f ca="1">SUM(INDIRECT(CONCATENATE("G24:G",COUNT(B24:B35)+23)))</f>
        <v>2</v>
      </c>
    </row>
    <row r="25" spans="1:13">
      <c r="A25" s="22">
        <v>2</v>
      </c>
      <c r="B25" s="35">
        <v>3394</v>
      </c>
      <c r="C25" s="2">
        <f>_xlfn.RANK.AVG(B25,B$24:B$35)</f>
        <v>1</v>
      </c>
      <c r="D25" s="35">
        <v>18</v>
      </c>
      <c r="E25" s="2">
        <f>_xlfn.RANK.AVG(D25,D$24:D$35)</f>
        <v>2</v>
      </c>
      <c r="F25" s="1">
        <f t="shared" ref="F25" si="7">C25-E25</f>
        <v>-1</v>
      </c>
      <c r="G25" s="1">
        <f t="shared" ref="G25" si="8">POWER(F25,2)</f>
        <v>1</v>
      </c>
      <c r="H25" s="1">
        <f>LOG10(B25)</f>
        <v>3.5307118379816571</v>
      </c>
      <c r="I25" s="1">
        <f t="shared" si="6"/>
        <v>1.255272505103306</v>
      </c>
      <c r="L25" s="6" t="s">
        <v>6</v>
      </c>
      <c r="M25" s="3">
        <f>COUNT(B24:B35)</f>
        <v>3</v>
      </c>
    </row>
    <row r="26" spans="1:13" ht="17.25">
      <c r="A26" s="22">
        <v>3</v>
      </c>
      <c r="B26" s="35">
        <v>856</v>
      </c>
      <c r="C26" s="2">
        <f>_xlfn.RANK.AVG(B26,B$24:B$35)</f>
        <v>3</v>
      </c>
      <c r="D26" s="35">
        <v>12</v>
      </c>
      <c r="E26" s="2">
        <f>_xlfn.RANK.AVG(D26,D$24:D$35)</f>
        <v>3</v>
      </c>
      <c r="F26" s="1">
        <f>C26-E26</f>
        <v>0</v>
      </c>
      <c r="G26" s="1">
        <f>POWER(F26,2)</f>
        <v>0</v>
      </c>
      <c r="H26" s="1">
        <f>LOG10(B26)</f>
        <v>2.932473764677153</v>
      </c>
      <c r="I26" s="1">
        <f>LOG10(D26)</f>
        <v>1.0791812460476249</v>
      </c>
      <c r="L26" s="6" t="s">
        <v>12</v>
      </c>
      <c r="M26" s="3">
        <f>POWER(M25,3)</f>
        <v>27</v>
      </c>
    </row>
    <row r="27" spans="1:13" ht="18" thickBot="1">
      <c r="A27" s="22"/>
      <c r="B27" s="35"/>
      <c r="C27" s="2"/>
      <c r="D27" s="35"/>
      <c r="E27" s="2"/>
      <c r="F27" s="1"/>
      <c r="G27" s="1"/>
      <c r="H27" s="1"/>
      <c r="I27" s="1"/>
      <c r="L27" s="10" t="s">
        <v>13</v>
      </c>
      <c r="M27" s="3">
        <f>M26-M25</f>
        <v>24</v>
      </c>
    </row>
    <row r="28" spans="1:13">
      <c r="A28" s="22"/>
      <c r="B28" s="35"/>
      <c r="C28" s="2"/>
      <c r="D28" s="35"/>
      <c r="E28" s="2"/>
      <c r="F28" s="1"/>
      <c r="G28" s="1"/>
      <c r="H28" s="1"/>
      <c r="I28" s="1"/>
    </row>
    <row r="29" spans="1:13" ht="15.75" thickBot="1">
      <c r="A29" s="22"/>
      <c r="B29" s="35"/>
      <c r="C29" s="2"/>
      <c r="D29" s="35"/>
      <c r="E29" s="2"/>
      <c r="F29" s="1"/>
      <c r="G29" s="1"/>
      <c r="H29" s="1"/>
      <c r="I29" s="1"/>
    </row>
    <row r="30" spans="1:13">
      <c r="A30" s="22"/>
      <c r="B30" s="3"/>
      <c r="C30" s="1"/>
      <c r="D30" s="1"/>
      <c r="E30" s="1"/>
      <c r="F30" s="1"/>
      <c r="G30" s="1"/>
      <c r="H30" s="1"/>
      <c r="I30" s="1"/>
      <c r="L30" s="11" t="s">
        <v>20</v>
      </c>
      <c r="M30" s="28">
        <f ca="1">1-((6*M24)/M27)</f>
        <v>0.5</v>
      </c>
    </row>
    <row r="31" spans="1:13">
      <c r="A31" s="22"/>
      <c r="B31" s="3"/>
      <c r="C31" s="1"/>
      <c r="D31" s="1"/>
      <c r="E31" s="1"/>
      <c r="F31" s="1"/>
      <c r="G31" s="1"/>
      <c r="H31" s="1"/>
      <c r="I31" s="1"/>
      <c r="L31" s="6" t="s">
        <v>9</v>
      </c>
      <c r="M31" s="3">
        <f>M25-2</f>
        <v>1</v>
      </c>
    </row>
    <row r="32" spans="1:13">
      <c r="A32" s="22"/>
      <c r="B32" s="3"/>
      <c r="C32" s="1"/>
      <c r="D32" s="1"/>
      <c r="E32" s="1"/>
      <c r="F32" s="1"/>
      <c r="G32" s="1"/>
      <c r="H32" s="1"/>
      <c r="I32" s="1"/>
      <c r="L32" s="25" t="s">
        <v>10</v>
      </c>
      <c r="M32" s="3">
        <v>0</v>
      </c>
    </row>
    <row r="33" spans="1:13" ht="18">
      <c r="A33" s="23"/>
      <c r="B33" s="3"/>
      <c r="C33" s="2"/>
      <c r="D33" s="1"/>
      <c r="E33" s="2"/>
      <c r="F33" s="1"/>
      <c r="G33" s="1"/>
      <c r="H33" s="1"/>
      <c r="I33" s="1"/>
      <c r="L33" s="6" t="s">
        <v>11</v>
      </c>
      <c r="M33" s="3">
        <f ca="1">SQRT((1-M30^2)/M31)</f>
        <v>0.8660254037844386</v>
      </c>
    </row>
    <row r="34" spans="1:13">
      <c r="A34" s="23"/>
      <c r="B34" s="3"/>
      <c r="C34" s="2"/>
      <c r="D34" s="1"/>
      <c r="E34" s="2"/>
      <c r="F34" s="1"/>
      <c r="G34" s="1"/>
      <c r="H34" s="1"/>
      <c r="I34" s="1"/>
      <c r="L34" s="6" t="s">
        <v>8</v>
      </c>
      <c r="M34" s="3">
        <f ca="1">M30/M33</f>
        <v>0.57735026918962584</v>
      </c>
    </row>
    <row r="35" spans="1:13" ht="15.75" thickBot="1">
      <c r="A35" s="24"/>
      <c r="B35" s="3"/>
      <c r="C35" s="2"/>
      <c r="D35" s="1"/>
      <c r="E35" s="2"/>
      <c r="F35" s="1"/>
      <c r="G35" s="1"/>
      <c r="H35" s="1"/>
      <c r="I35" s="1"/>
      <c r="L35" s="12" t="s">
        <v>7</v>
      </c>
      <c r="M35" s="26">
        <f ca="1">_xlfn.T.DIST.2T(M34,M31)</f>
        <v>0.66666666666666663</v>
      </c>
    </row>
    <row r="36" spans="1:13" ht="15.75" thickBot="1">
      <c r="L36" s="6"/>
      <c r="M36" s="3"/>
    </row>
    <row r="37" spans="1:13" ht="18">
      <c r="A37" s="5" t="s">
        <v>15</v>
      </c>
      <c r="B37" s="29">
        <f>AVERAGE(B24:B35)</f>
        <v>1924</v>
      </c>
      <c r="C37" s="1"/>
      <c r="D37" s="3">
        <f>AVERAGE(D24:D35)</f>
        <v>20</v>
      </c>
      <c r="L37" s="6" t="s">
        <v>11</v>
      </c>
      <c r="M37" s="3">
        <f ca="1">SQRT((1-M39^2)/M31)</f>
        <v>0.93495279987524438</v>
      </c>
    </row>
    <row r="38" spans="1:13">
      <c r="A38" s="6" t="s">
        <v>16</v>
      </c>
      <c r="B38" s="29">
        <f>_xlfn.STDEV.P(B24:B35)</f>
        <v>1074.4189127151476</v>
      </c>
      <c r="C38" s="1"/>
      <c r="D38" s="30">
        <f>_xlfn.STDEV.P(D24:D35)</f>
        <v>7.4833147735478827</v>
      </c>
      <c r="L38" s="6" t="s">
        <v>8</v>
      </c>
      <c r="M38" s="3">
        <f ca="1">M39/M37</f>
        <v>0.37945458521495729</v>
      </c>
    </row>
    <row r="39" spans="1:13" ht="15.75" thickBot="1">
      <c r="A39" s="10" t="s">
        <v>17</v>
      </c>
      <c r="B39" s="29">
        <f>MEDIAN(B24:B35)</f>
        <v>1522</v>
      </c>
      <c r="C39" s="1"/>
      <c r="D39" s="3">
        <f>MEDIAN(D24:D35)</f>
        <v>18</v>
      </c>
      <c r="L39" s="12" t="s">
        <v>19</v>
      </c>
      <c r="M39" s="28">
        <f ca="1">PEARSON(INDIRECT(CONCATENATE("h24:h",COUNT(B24:B35)+23)),INDIRECT(CONCATENATE("i24:i",COUNT(B24:B35)+23)))</f>
        <v>0.35477212687222381</v>
      </c>
    </row>
    <row r="40" spans="1:13" ht="15.75" thickBot="1">
      <c r="L40" s="13" t="s">
        <v>7</v>
      </c>
      <c r="M40" s="27">
        <f ca="1">_xlfn.T.DIST.2T(M38,M31)</f>
        <v>0.76911689763225632</v>
      </c>
    </row>
    <row r="42" spans="1:13">
      <c r="A42" s="31" t="s">
        <v>49</v>
      </c>
    </row>
    <row r="43" spans="1:13" ht="15.75" thickBot="1"/>
    <row r="44" spans="1:13">
      <c r="A44" s="40" t="s">
        <v>27</v>
      </c>
      <c r="B44" s="40"/>
    </row>
    <row r="45" spans="1:13">
      <c r="A45" s="37" t="s">
        <v>28</v>
      </c>
      <c r="B45" s="37">
        <v>0.80855577878036233</v>
      </c>
    </row>
    <row r="46" spans="1:13">
      <c r="A46" s="37" t="s">
        <v>29</v>
      </c>
      <c r="B46" s="37">
        <v>0.65376244739911826</v>
      </c>
    </row>
    <row r="47" spans="1:13">
      <c r="A47" s="37" t="s">
        <v>30</v>
      </c>
      <c r="B47" s="37">
        <v>0.53834992986549102</v>
      </c>
    </row>
    <row r="48" spans="1:13">
      <c r="A48" s="37" t="s">
        <v>31</v>
      </c>
      <c r="B48" s="37">
        <v>0.27663421533187232</v>
      </c>
    </row>
    <row r="49" spans="1:9" ht="15.75" thickBot="1">
      <c r="A49" s="38" t="s">
        <v>32</v>
      </c>
      <c r="B49" s="38">
        <v>5</v>
      </c>
    </row>
    <row r="51" spans="1:9" ht="15.75" thickBot="1">
      <c r="A51" t="s">
        <v>33</v>
      </c>
    </row>
    <row r="52" spans="1:9">
      <c r="A52" s="39"/>
      <c r="B52" s="39" t="s">
        <v>9</v>
      </c>
      <c r="C52" s="39" t="s">
        <v>38</v>
      </c>
      <c r="D52" s="39" t="s">
        <v>39</v>
      </c>
      <c r="E52" s="39" t="s">
        <v>40</v>
      </c>
      <c r="F52" s="39" t="s">
        <v>41</v>
      </c>
    </row>
    <row r="53" spans="1:9">
      <c r="A53" s="37" t="s">
        <v>34</v>
      </c>
      <c r="B53" s="37">
        <v>1</v>
      </c>
      <c r="C53" s="37">
        <v>0.43348976236701775</v>
      </c>
      <c r="D53" s="37">
        <v>0.43348976236701775</v>
      </c>
      <c r="E53" s="37">
        <v>5.6645714119236166</v>
      </c>
      <c r="F53" s="37">
        <v>9.7614664630204837E-2</v>
      </c>
    </row>
    <row r="54" spans="1:9">
      <c r="A54" s="37" t="s">
        <v>35</v>
      </c>
      <c r="B54" s="37">
        <v>3</v>
      </c>
      <c r="C54" s="37">
        <v>0.22957946727684211</v>
      </c>
      <c r="D54" s="37">
        <v>7.65264890922807E-2</v>
      </c>
      <c r="E54" s="37"/>
      <c r="F54" s="37"/>
    </row>
    <row r="55" spans="1:9" ht="15.75" thickBot="1">
      <c r="A55" s="38" t="s">
        <v>36</v>
      </c>
      <c r="B55" s="38">
        <v>4</v>
      </c>
      <c r="C55" s="38">
        <v>0.66306922964385984</v>
      </c>
      <c r="D55" s="38"/>
      <c r="E55" s="38"/>
      <c r="F55" s="38"/>
    </row>
    <row r="56" spans="1:9" ht="15.75" thickBot="1"/>
    <row r="57" spans="1:9">
      <c r="A57" s="39"/>
      <c r="B57" s="39" t="s">
        <v>42</v>
      </c>
      <c r="C57" s="39" t="s">
        <v>31</v>
      </c>
      <c r="D57" s="39" t="s">
        <v>43</v>
      </c>
      <c r="E57" s="39" t="s">
        <v>44</v>
      </c>
      <c r="F57" s="39" t="s">
        <v>45</v>
      </c>
      <c r="G57" s="39" t="s">
        <v>46</v>
      </c>
      <c r="H57" s="39" t="s">
        <v>47</v>
      </c>
      <c r="I57" s="39" t="s">
        <v>48</v>
      </c>
    </row>
    <row r="58" spans="1:9">
      <c r="A58" s="37" t="s">
        <v>37</v>
      </c>
      <c r="B58" s="37">
        <v>0.64895096065029256</v>
      </c>
      <c r="C58" s="37">
        <v>0.19171881082376255</v>
      </c>
      <c r="D58" s="37">
        <v>3.3849102123152668</v>
      </c>
      <c r="E58" s="37">
        <v>4.2935586574520825E-2</v>
      </c>
      <c r="F58" s="37">
        <v>3.8816139490823076E-2</v>
      </c>
      <c r="G58" s="37">
        <v>1.2590857818097621</v>
      </c>
      <c r="H58" s="37">
        <v>3.8816139490823076E-2</v>
      </c>
      <c r="I58" s="37">
        <v>1.2590857818097621</v>
      </c>
    </row>
    <row r="59" spans="1:9" ht="15.75" thickBot="1">
      <c r="A59" s="38" t="s">
        <v>21</v>
      </c>
      <c r="B59" s="43">
        <v>1.5737536084132355</v>
      </c>
      <c r="C59" s="38">
        <v>0.66123100716982997</v>
      </c>
      <c r="D59" s="38">
        <v>2.3800360106358927</v>
      </c>
      <c r="E59" s="38">
        <v>9.7614664630204878E-2</v>
      </c>
      <c r="F59" s="43">
        <v>-0.53057856729341579</v>
      </c>
      <c r="G59" s="43">
        <v>3.6780857841198866</v>
      </c>
      <c r="H59" s="38">
        <v>-0.53057856729341579</v>
      </c>
      <c r="I59" s="38">
        <v>3.6780857841198866</v>
      </c>
    </row>
    <row r="62" spans="1:9">
      <c r="A62" s="31" t="s">
        <v>51</v>
      </c>
    </row>
    <row r="63" spans="1:9" ht="15.75" thickBot="1"/>
    <row r="64" spans="1:9">
      <c r="A64" s="40" t="s">
        <v>27</v>
      </c>
      <c r="B64" s="40"/>
    </row>
    <row r="65" spans="1:9">
      <c r="A65" s="37" t="s">
        <v>28</v>
      </c>
      <c r="B65" s="37">
        <v>0.35477212687222376</v>
      </c>
    </row>
    <row r="66" spans="1:9">
      <c r="A66" s="37" t="s">
        <v>29</v>
      </c>
      <c r="B66" s="37">
        <v>0.12586326200544123</v>
      </c>
    </row>
    <row r="67" spans="1:9">
      <c r="A67" s="37" t="s">
        <v>30</v>
      </c>
      <c r="B67" s="37">
        <v>-0.74827347598911753</v>
      </c>
    </row>
    <row r="68" spans="1:9">
      <c r="A68" s="37" t="s">
        <v>31</v>
      </c>
      <c r="B68" s="37">
        <v>0.26366180065913508</v>
      </c>
    </row>
    <row r="69" spans="1:9" ht="15.75" thickBot="1">
      <c r="A69" s="38" t="s">
        <v>32</v>
      </c>
      <c r="B69" s="38">
        <v>3</v>
      </c>
    </row>
    <row r="71" spans="1:9" ht="15.75" thickBot="1">
      <c r="A71" t="s">
        <v>33</v>
      </c>
    </row>
    <row r="72" spans="1:9">
      <c r="A72" s="39"/>
      <c r="B72" s="39" t="s">
        <v>9</v>
      </c>
      <c r="C72" s="39" t="s">
        <v>38</v>
      </c>
      <c r="D72" s="39" t="s">
        <v>39</v>
      </c>
      <c r="E72" s="39" t="s">
        <v>40</v>
      </c>
      <c r="F72" s="39" t="s">
        <v>41</v>
      </c>
    </row>
    <row r="73" spans="1:9">
      <c r="A73" s="37" t="s">
        <v>34</v>
      </c>
      <c r="B73" s="37">
        <v>1</v>
      </c>
      <c r="C73" s="37">
        <v>1.0009538114534866E-2</v>
      </c>
      <c r="D73" s="37">
        <v>1.0009538114534866E-2</v>
      </c>
      <c r="E73" s="37">
        <v>0.14398578224065522</v>
      </c>
      <c r="F73" s="37">
        <v>0.76911689763225632</v>
      </c>
    </row>
    <row r="74" spans="1:9">
      <c r="A74" s="37" t="s">
        <v>35</v>
      </c>
      <c r="B74" s="37">
        <v>1</v>
      </c>
      <c r="C74" s="37">
        <v>6.9517545126817487E-2</v>
      </c>
      <c r="D74" s="37">
        <v>6.9517545126817487E-2</v>
      </c>
      <c r="E74" s="37"/>
      <c r="F74" s="37"/>
    </row>
    <row r="75" spans="1:9" ht="15.75" thickBot="1">
      <c r="A75" s="38" t="s">
        <v>36</v>
      </c>
      <c r="B75" s="38">
        <v>2</v>
      </c>
      <c r="C75" s="38">
        <v>7.9527083241352353E-2</v>
      </c>
      <c r="D75" s="38"/>
      <c r="E75" s="38"/>
      <c r="F75" s="38"/>
    </row>
    <row r="76" spans="1:9" ht="15.75" thickBot="1"/>
    <row r="77" spans="1:9">
      <c r="A77" s="39"/>
      <c r="B77" s="39" t="s">
        <v>42</v>
      </c>
      <c r="C77" s="39" t="s">
        <v>31</v>
      </c>
      <c r="D77" s="39" t="s">
        <v>43</v>
      </c>
      <c r="E77" s="39" t="s">
        <v>44</v>
      </c>
      <c r="F77" s="39" t="s">
        <v>45</v>
      </c>
      <c r="G77" s="39" t="s">
        <v>46</v>
      </c>
      <c r="H77" s="39" t="s">
        <v>47</v>
      </c>
      <c r="I77" s="39" t="s">
        <v>48</v>
      </c>
    </row>
    <row r="78" spans="1:9">
      <c r="A78" s="37" t="s">
        <v>37</v>
      </c>
      <c r="B78" s="37">
        <v>0.51350354124997133</v>
      </c>
      <c r="C78" s="37">
        <v>2.0008243485225155</v>
      </c>
      <c r="D78" s="37">
        <v>0.25664598775457814</v>
      </c>
      <c r="E78" s="37">
        <v>0.84006592146067316</v>
      </c>
      <c r="F78" s="37">
        <v>-24.909380272200487</v>
      </c>
      <c r="G78" s="37">
        <v>25.936387354700429</v>
      </c>
      <c r="H78" s="37">
        <v>-24.909380272200487</v>
      </c>
      <c r="I78" s="37">
        <v>25.936387354700429</v>
      </c>
    </row>
    <row r="79" spans="1:9" ht="15.75" thickBot="1">
      <c r="A79" s="38" t="s">
        <v>26</v>
      </c>
      <c r="B79" s="43">
        <v>0.23545080887230863</v>
      </c>
      <c r="C79" s="38">
        <v>0.62049799382165327</v>
      </c>
      <c r="D79" s="38">
        <v>0.3794545852149574</v>
      </c>
      <c r="E79" s="38">
        <v>0.76911689763225621</v>
      </c>
      <c r="F79" s="43">
        <v>-7.6487237390112854</v>
      </c>
      <c r="G79" s="43">
        <v>8.1196253567559022</v>
      </c>
      <c r="H79" s="38">
        <v>-7.6487237390112854</v>
      </c>
      <c r="I79" s="38">
        <v>8.1196253567559022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49" workbookViewId="0">
      <selection activeCell="F79" sqref="F79:G79"/>
    </sheetView>
  </sheetViews>
  <sheetFormatPr defaultRowHeight="15"/>
  <cols>
    <col min="8" max="9" width="12" bestFit="1" customWidth="1"/>
    <col min="12" max="12" width="11.140625" bestFit="1" customWidth="1"/>
    <col min="13" max="13" width="12" bestFit="1" customWidth="1"/>
  </cols>
  <sheetData>
    <row r="1" spans="1:13" ht="18" thickBot="1">
      <c r="A1" s="14" t="s">
        <v>2</v>
      </c>
      <c r="B1" s="15" t="s">
        <v>0</v>
      </c>
      <c r="C1" s="16" t="s">
        <v>3</v>
      </c>
      <c r="D1" s="16" t="s">
        <v>1</v>
      </c>
      <c r="E1" s="16" t="s">
        <v>4</v>
      </c>
      <c r="F1" s="17" t="s">
        <v>5</v>
      </c>
      <c r="G1" s="18" t="s">
        <v>14</v>
      </c>
      <c r="H1" s="19" t="s">
        <v>21</v>
      </c>
      <c r="I1" s="20" t="s">
        <v>22</v>
      </c>
    </row>
    <row r="2" spans="1:13" ht="17.25">
      <c r="A2" s="21">
        <v>1</v>
      </c>
      <c r="B2" s="7">
        <v>15.435</v>
      </c>
      <c r="C2" s="8">
        <f>_xlfn.RANK.AVG(B2,B$2:B$13)</f>
        <v>2</v>
      </c>
      <c r="D2" s="8">
        <v>25</v>
      </c>
      <c r="E2" s="8">
        <f>_xlfn.RANK.AVG(D2,D$2:D$13)</f>
        <v>1</v>
      </c>
      <c r="F2" s="9">
        <f>C2-E2</f>
        <v>1</v>
      </c>
      <c r="G2" s="9">
        <f>POWER(F2,2)</f>
        <v>1</v>
      </c>
      <c r="H2" s="9">
        <f t="shared" ref="H2:H9" si="0">LOG10(B2)</f>
        <v>1.1885066338181143</v>
      </c>
      <c r="I2" s="9">
        <f t="shared" ref="I2:I9" si="1">LOG10(D2)</f>
        <v>1.3979400086720377</v>
      </c>
      <c r="L2" s="5" t="s">
        <v>18</v>
      </c>
      <c r="M2" s="3">
        <f ca="1">SUM(INDIRECT(CONCATENATE("G2:G",COUNT(B2:B13)+1)))</f>
        <v>105</v>
      </c>
    </row>
    <row r="3" spans="1:13">
      <c r="A3" s="22">
        <v>2</v>
      </c>
      <c r="B3" s="4">
        <v>2.9260000000000002</v>
      </c>
      <c r="C3" s="8">
        <f t="shared" ref="C3:C12" si="2">_xlfn.RANK.AVG(B3,B$2:B$13)</f>
        <v>9</v>
      </c>
      <c r="D3" s="2">
        <v>16</v>
      </c>
      <c r="E3" s="8">
        <f t="shared" ref="E3:E12" si="3">_xlfn.RANK.AVG(D3,D$2:D$13)</f>
        <v>2</v>
      </c>
      <c r="F3" s="1">
        <f t="shared" ref="F3:F12" si="4">C3-E3</f>
        <v>7</v>
      </c>
      <c r="G3" s="1">
        <f t="shared" ref="G3:G12" si="5">POWER(F3,2)</f>
        <v>49</v>
      </c>
      <c r="H3" s="1">
        <f t="shared" si="0"/>
        <v>0.46627432178929207</v>
      </c>
      <c r="I3" s="1">
        <f t="shared" si="1"/>
        <v>1.2041199826559248</v>
      </c>
      <c r="L3" s="6" t="s">
        <v>6</v>
      </c>
      <c r="M3" s="3">
        <f>COUNT(B2:B13)</f>
        <v>11</v>
      </c>
    </row>
    <row r="4" spans="1:13" ht="17.25">
      <c r="A4" s="22">
        <v>3</v>
      </c>
      <c r="B4" s="4">
        <v>15.2355</v>
      </c>
      <c r="C4" s="8">
        <f t="shared" si="2"/>
        <v>3</v>
      </c>
      <c r="D4" s="2">
        <v>10</v>
      </c>
      <c r="E4" s="8">
        <f t="shared" si="3"/>
        <v>3.5</v>
      </c>
      <c r="F4" s="1">
        <f t="shared" si="4"/>
        <v>-0.5</v>
      </c>
      <c r="G4" s="1">
        <f t="shared" si="5"/>
        <v>0.25</v>
      </c>
      <c r="H4" s="1">
        <f t="shared" si="0"/>
        <v>1.182856711507674</v>
      </c>
      <c r="I4" s="1">
        <f t="shared" si="1"/>
        <v>1</v>
      </c>
      <c r="L4" s="6" t="s">
        <v>12</v>
      </c>
      <c r="M4" s="3">
        <f>POWER(M3,3)</f>
        <v>1331</v>
      </c>
    </row>
    <row r="5" spans="1:13" ht="18" thickBot="1">
      <c r="A5" s="22">
        <v>4</v>
      </c>
      <c r="B5" s="4">
        <v>16.416499999999999</v>
      </c>
      <c r="C5" s="8">
        <f t="shared" si="2"/>
        <v>1</v>
      </c>
      <c r="D5" s="2">
        <v>10</v>
      </c>
      <c r="E5" s="8">
        <f t="shared" si="3"/>
        <v>3.5</v>
      </c>
      <c r="F5" s="1">
        <f t="shared" si="4"/>
        <v>-2.5</v>
      </c>
      <c r="G5" s="1">
        <f t="shared" si="5"/>
        <v>6.25</v>
      </c>
      <c r="H5" s="1">
        <f t="shared" si="0"/>
        <v>1.2152805710105523</v>
      </c>
      <c r="I5" s="1">
        <f t="shared" si="1"/>
        <v>1</v>
      </c>
      <c r="L5" s="10" t="s">
        <v>13</v>
      </c>
      <c r="M5" s="3">
        <f>M4-M3</f>
        <v>1320</v>
      </c>
    </row>
    <row r="6" spans="1:13">
      <c r="A6" s="22">
        <v>5</v>
      </c>
      <c r="B6" s="4">
        <v>4.9154999999999998</v>
      </c>
      <c r="C6" s="8">
        <f t="shared" si="2"/>
        <v>6</v>
      </c>
      <c r="D6" s="2">
        <v>9</v>
      </c>
      <c r="E6" s="8">
        <f t="shared" si="3"/>
        <v>5</v>
      </c>
      <c r="F6" s="1">
        <f t="shared" si="4"/>
        <v>1</v>
      </c>
      <c r="G6" s="1">
        <f t="shared" si="5"/>
        <v>1</v>
      </c>
      <c r="H6" s="1">
        <f t="shared" si="0"/>
        <v>0.69156770043805704</v>
      </c>
      <c r="I6" s="1">
        <f t="shared" si="1"/>
        <v>0.95424250943932487</v>
      </c>
    </row>
    <row r="7" spans="1:13" ht="15.75" thickBot="1">
      <c r="A7" s="22">
        <v>6</v>
      </c>
      <c r="B7" s="4">
        <v>5.42</v>
      </c>
      <c r="C7" s="8">
        <f t="shared" si="2"/>
        <v>5</v>
      </c>
      <c r="D7" s="2">
        <v>5</v>
      </c>
      <c r="E7" s="8">
        <f t="shared" si="3"/>
        <v>6</v>
      </c>
      <c r="F7" s="1">
        <f t="shared" si="4"/>
        <v>-1</v>
      </c>
      <c r="G7" s="1">
        <f t="shared" si="5"/>
        <v>1</v>
      </c>
      <c r="H7" s="1">
        <f t="shared" si="0"/>
        <v>0.73399928653838686</v>
      </c>
      <c r="I7" s="1">
        <f t="shared" si="1"/>
        <v>0.69897000433601886</v>
      </c>
    </row>
    <row r="8" spans="1:13">
      <c r="A8" s="22">
        <v>7</v>
      </c>
      <c r="B8" s="4">
        <v>4.8014999999999999</v>
      </c>
      <c r="C8" s="8">
        <f t="shared" si="2"/>
        <v>7</v>
      </c>
      <c r="D8" s="2">
        <v>4</v>
      </c>
      <c r="E8" s="8">
        <f t="shared" si="3"/>
        <v>7</v>
      </c>
      <c r="F8" s="1">
        <f t="shared" si="4"/>
        <v>0</v>
      </c>
      <c r="G8" s="1">
        <f t="shared" si="5"/>
        <v>0</v>
      </c>
      <c r="H8" s="1">
        <f t="shared" si="0"/>
        <v>0.68137693319981352</v>
      </c>
      <c r="I8" s="1">
        <f t="shared" si="1"/>
        <v>0.6020599913279624</v>
      </c>
      <c r="L8" s="11" t="s">
        <v>20</v>
      </c>
      <c r="M8" s="28">
        <f ca="1">1-((6*M2)/M5)</f>
        <v>0.52272727272727271</v>
      </c>
    </row>
    <row r="9" spans="1:13">
      <c r="A9" s="22">
        <v>8</v>
      </c>
      <c r="B9" s="4">
        <v>4.3494999999999999</v>
      </c>
      <c r="C9" s="8">
        <f t="shared" si="2"/>
        <v>8</v>
      </c>
      <c r="D9" s="2">
        <v>2</v>
      </c>
      <c r="E9" s="8">
        <f t="shared" si="3"/>
        <v>8</v>
      </c>
      <c r="F9" s="1">
        <f t="shared" si="4"/>
        <v>0</v>
      </c>
      <c r="G9" s="1">
        <f t="shared" si="5"/>
        <v>0</v>
      </c>
      <c r="H9" s="1">
        <f t="shared" si="0"/>
        <v>0.63843933517954898</v>
      </c>
      <c r="I9" s="1">
        <f t="shared" si="1"/>
        <v>0.3010299956639812</v>
      </c>
      <c r="L9" s="6" t="s">
        <v>9</v>
      </c>
      <c r="M9" s="3">
        <f>M3-2</f>
        <v>9</v>
      </c>
    </row>
    <row r="10" spans="1:13">
      <c r="A10" s="22">
        <v>9</v>
      </c>
      <c r="B10" s="4">
        <v>0</v>
      </c>
      <c r="C10" s="8">
        <f t="shared" si="2"/>
        <v>11</v>
      </c>
      <c r="D10" s="2">
        <v>1</v>
      </c>
      <c r="E10" s="8">
        <f t="shared" si="3"/>
        <v>9</v>
      </c>
      <c r="F10" s="1">
        <f t="shared" si="4"/>
        <v>2</v>
      </c>
      <c r="G10" s="1">
        <f t="shared" si="5"/>
        <v>4</v>
      </c>
      <c r="H10" s="36"/>
      <c r="I10" s="36"/>
      <c r="L10" s="25" t="s">
        <v>10</v>
      </c>
      <c r="M10" s="3">
        <v>0</v>
      </c>
    </row>
    <row r="11" spans="1:13" ht="18">
      <c r="A11" s="23">
        <v>10</v>
      </c>
      <c r="B11" s="3">
        <v>5.7210000000000001</v>
      </c>
      <c r="C11" s="8">
        <f t="shared" si="2"/>
        <v>4</v>
      </c>
      <c r="D11" s="1">
        <v>0</v>
      </c>
      <c r="E11" s="8">
        <f t="shared" si="3"/>
        <v>10.5</v>
      </c>
      <c r="F11" s="1">
        <f t="shared" si="4"/>
        <v>-6.5</v>
      </c>
      <c r="G11" s="1">
        <f t="shared" si="5"/>
        <v>42.25</v>
      </c>
      <c r="H11" s="36"/>
      <c r="I11" s="36"/>
      <c r="L11" s="6" t="s">
        <v>11</v>
      </c>
      <c r="M11" s="3">
        <f ca="1">SQRT((1-M8^2)/M9)</f>
        <v>0.28416665656834927</v>
      </c>
    </row>
    <row r="12" spans="1:13">
      <c r="A12" s="23">
        <v>11</v>
      </c>
      <c r="B12" s="3">
        <v>1.8975</v>
      </c>
      <c r="C12" s="8">
        <f t="shared" si="2"/>
        <v>10</v>
      </c>
      <c r="D12" s="1">
        <v>0</v>
      </c>
      <c r="E12" s="8">
        <f t="shared" si="3"/>
        <v>10.5</v>
      </c>
      <c r="F12" s="1">
        <f t="shared" si="4"/>
        <v>-0.5</v>
      </c>
      <c r="G12" s="1">
        <f t="shared" si="5"/>
        <v>0.25</v>
      </c>
      <c r="H12" s="36"/>
      <c r="I12" s="36"/>
      <c r="L12" s="6" t="s">
        <v>8</v>
      </c>
      <c r="M12" s="3">
        <f ca="1">M8/M11</f>
        <v>1.839509529512811</v>
      </c>
    </row>
    <row r="13" spans="1:13" ht="15.75" thickBot="1">
      <c r="A13" s="24"/>
      <c r="B13" s="3"/>
      <c r="C13" s="8"/>
      <c r="D13" s="1"/>
      <c r="E13" s="8"/>
      <c r="F13" s="1"/>
      <c r="G13" s="1"/>
      <c r="H13" s="1"/>
      <c r="I13" s="1"/>
      <c r="L13" s="12" t="s">
        <v>7</v>
      </c>
      <c r="M13" s="26">
        <f ca="1">_xlfn.T.DIST.2T(M12,M9)</f>
        <v>9.8988752899998284E-2</v>
      </c>
    </row>
    <row r="14" spans="1:13" ht="15.75" thickBot="1">
      <c r="L14" s="6"/>
      <c r="M14" s="3"/>
    </row>
    <row r="15" spans="1:13" ht="18">
      <c r="A15" s="5" t="s">
        <v>15</v>
      </c>
      <c r="B15" s="29">
        <f>AVERAGE(B2:B13)</f>
        <v>7.0107272727272738</v>
      </c>
      <c r="C15" s="1"/>
      <c r="D15" s="3">
        <f>AVERAGE(D2:D13)</f>
        <v>7.4545454545454541</v>
      </c>
      <c r="L15" s="6" t="s">
        <v>11</v>
      </c>
      <c r="M15" s="3">
        <f ca="1">SQRT((1-M17^2)/M9)</f>
        <v>0.3006048836602655</v>
      </c>
    </row>
    <row r="16" spans="1:13">
      <c r="A16" s="6" t="s">
        <v>16</v>
      </c>
      <c r="B16" s="29">
        <f>_xlfn.STDEV.P(B2:B13)</f>
        <v>5.5564115928588462</v>
      </c>
      <c r="C16" s="1"/>
      <c r="D16" s="30">
        <f>_xlfn.STDEV.P(D2:D13)</f>
        <v>7.3653196729196706</v>
      </c>
      <c r="L16" s="6" t="s">
        <v>8</v>
      </c>
      <c r="M16" s="3">
        <f ca="1">M17/M15</f>
        <v>1.4375117611151189</v>
      </c>
    </row>
    <row r="17" spans="1:13" ht="15.75" thickBot="1">
      <c r="A17" s="10" t="s">
        <v>17</v>
      </c>
      <c r="B17" s="29">
        <f>MEDIAN(B2:B13)</f>
        <v>4.9154999999999998</v>
      </c>
      <c r="C17" s="1"/>
      <c r="D17" s="3">
        <f>MEDIAN(D2:D13)</f>
        <v>5</v>
      </c>
      <c r="L17" s="12" t="s">
        <v>19</v>
      </c>
      <c r="M17" s="28">
        <f ca="1">PEARSON(INDIRECT(CONCATENATE("h2:h",COUNT(B2:B13)+1)),INDIRECT(CONCATENATE("i2:i",COUNT(B2:B13)+1)))</f>
        <v>0.43212305571027371</v>
      </c>
    </row>
    <row r="18" spans="1:13" ht="15.75" thickBot="1">
      <c r="L18" s="13" t="s">
        <v>7</v>
      </c>
      <c r="M18" s="27">
        <f ca="1">_xlfn.T.DIST.2T(M16,M9)</f>
        <v>0.18441638638893301</v>
      </c>
    </row>
    <row r="22" spans="1:13" ht="15.75" thickBot="1">
      <c r="A22" s="31" t="s">
        <v>23</v>
      </c>
    </row>
    <row r="23" spans="1:13" ht="18" thickBot="1">
      <c r="A23" s="14" t="s">
        <v>2</v>
      </c>
      <c r="B23" s="16" t="s">
        <v>25</v>
      </c>
      <c r="C23" s="16" t="s">
        <v>24</v>
      </c>
      <c r="D23" s="16" t="s">
        <v>1</v>
      </c>
      <c r="E23" s="16" t="s">
        <v>4</v>
      </c>
      <c r="F23" s="17" t="s">
        <v>5</v>
      </c>
      <c r="G23" s="18" t="s">
        <v>14</v>
      </c>
      <c r="H23" s="19" t="s">
        <v>26</v>
      </c>
      <c r="I23" s="20" t="s">
        <v>22</v>
      </c>
    </row>
    <row r="24" spans="1:13" ht="17.25">
      <c r="A24" s="21">
        <v>1</v>
      </c>
      <c r="B24" s="32">
        <v>1331</v>
      </c>
      <c r="C24" s="33">
        <f t="shared" ref="C24:C29" si="6">_xlfn.RANK.AVG(B24,B$24:B$35)</f>
        <v>3</v>
      </c>
      <c r="D24" s="32">
        <v>25</v>
      </c>
      <c r="E24" s="33">
        <f t="shared" ref="E24:E29" si="7">_xlfn.RANK.AVG(D24,D$24:D$35)</f>
        <v>1</v>
      </c>
      <c r="F24" s="34">
        <f>C24-E24</f>
        <v>2</v>
      </c>
      <c r="G24" s="34">
        <f>POWER(F24,2)</f>
        <v>4</v>
      </c>
      <c r="H24" s="34">
        <f t="shared" ref="H24:H28" si="8">LOG10(B24)</f>
        <v>3.1241780554746752</v>
      </c>
      <c r="I24" s="34">
        <f t="shared" ref="I24:I25" si="9">LOG10(D24)</f>
        <v>1.3979400086720377</v>
      </c>
      <c r="L24" s="5" t="s">
        <v>18</v>
      </c>
      <c r="M24" s="3">
        <f ca="1">SUM(INDIRECT(CONCATENATE("G24:G",COUNT(B24:B35)+23)))</f>
        <v>34</v>
      </c>
    </row>
    <row r="25" spans="1:13">
      <c r="A25" s="22">
        <v>2</v>
      </c>
      <c r="B25" s="35">
        <v>1350</v>
      </c>
      <c r="C25" s="2">
        <f t="shared" si="6"/>
        <v>2</v>
      </c>
      <c r="D25" s="35">
        <v>16</v>
      </c>
      <c r="E25" s="2">
        <f t="shared" si="7"/>
        <v>2</v>
      </c>
      <c r="F25" s="1">
        <f t="shared" ref="F25" si="10">C25-E25</f>
        <v>0</v>
      </c>
      <c r="G25" s="1">
        <f t="shared" ref="G25" si="11">POWER(F25,2)</f>
        <v>0</v>
      </c>
      <c r="H25" s="1">
        <f t="shared" si="8"/>
        <v>3.1303337684950061</v>
      </c>
      <c r="I25" s="1">
        <f t="shared" si="9"/>
        <v>1.2041199826559248</v>
      </c>
      <c r="L25" s="6" t="s">
        <v>6</v>
      </c>
      <c r="M25" s="3">
        <f>COUNT(B24:B35)</f>
        <v>6</v>
      </c>
    </row>
    <row r="26" spans="1:13" ht="17.25">
      <c r="A26" s="22">
        <v>3</v>
      </c>
      <c r="B26" s="35">
        <v>159</v>
      </c>
      <c r="C26" s="2">
        <f t="shared" si="6"/>
        <v>6</v>
      </c>
      <c r="D26" s="35">
        <v>9</v>
      </c>
      <c r="E26" s="2">
        <f t="shared" si="7"/>
        <v>3</v>
      </c>
      <c r="F26" s="1">
        <f>C26-E26</f>
        <v>3</v>
      </c>
      <c r="G26" s="1">
        <f>POWER(F26,2)</f>
        <v>9</v>
      </c>
      <c r="H26" s="1">
        <f t="shared" si="8"/>
        <v>2.2013971243204513</v>
      </c>
      <c r="I26" s="1">
        <f>LOG10(D26)</f>
        <v>0.95424250943932487</v>
      </c>
      <c r="L26" s="6" t="s">
        <v>12</v>
      </c>
      <c r="M26" s="3">
        <f>POWER(M25,3)</f>
        <v>216</v>
      </c>
    </row>
    <row r="27" spans="1:13" ht="18" thickBot="1">
      <c r="A27" s="22">
        <v>4</v>
      </c>
      <c r="B27" s="35">
        <v>473</v>
      </c>
      <c r="C27" s="2">
        <f t="shared" si="6"/>
        <v>5</v>
      </c>
      <c r="D27" s="35">
        <v>4</v>
      </c>
      <c r="E27" s="2">
        <f t="shared" si="7"/>
        <v>4</v>
      </c>
      <c r="F27" s="1">
        <f>C27-E27</f>
        <v>1</v>
      </c>
      <c r="G27" s="1">
        <f>POWER(F27,2)</f>
        <v>1</v>
      </c>
      <c r="H27" s="1">
        <f t="shared" si="8"/>
        <v>2.6748611407378116</v>
      </c>
      <c r="I27" s="1">
        <f>LOG10(D27)</f>
        <v>0.6020599913279624</v>
      </c>
      <c r="L27" s="10" t="s">
        <v>13</v>
      </c>
      <c r="M27" s="3">
        <f>M26-M25</f>
        <v>210</v>
      </c>
    </row>
    <row r="28" spans="1:13">
      <c r="A28" s="22">
        <v>5</v>
      </c>
      <c r="B28" s="35">
        <v>1823</v>
      </c>
      <c r="C28" s="2">
        <f t="shared" si="6"/>
        <v>1</v>
      </c>
      <c r="D28" s="35">
        <v>2</v>
      </c>
      <c r="E28" s="2">
        <f t="shared" si="7"/>
        <v>5</v>
      </c>
      <c r="F28" s="1">
        <f>C28-E28</f>
        <v>-4</v>
      </c>
      <c r="G28" s="1">
        <f>POWER(F28,2)</f>
        <v>16</v>
      </c>
      <c r="H28" s="1">
        <f t="shared" si="8"/>
        <v>3.2607866686549762</v>
      </c>
      <c r="I28" s="1">
        <f>LOG10(D28)</f>
        <v>0.3010299956639812</v>
      </c>
    </row>
    <row r="29" spans="1:13" ht="15.75" thickBot="1">
      <c r="A29" s="22">
        <v>6</v>
      </c>
      <c r="B29" s="35">
        <v>1027</v>
      </c>
      <c r="C29" s="2">
        <f t="shared" si="6"/>
        <v>4</v>
      </c>
      <c r="D29" s="35">
        <v>0</v>
      </c>
      <c r="E29" s="2">
        <f t="shared" si="7"/>
        <v>6</v>
      </c>
      <c r="F29" s="1">
        <f>C29-E29</f>
        <v>-2</v>
      </c>
      <c r="G29" s="1">
        <f>POWER(F29,2)</f>
        <v>4</v>
      </c>
      <c r="H29" s="36"/>
      <c r="I29" s="36"/>
    </row>
    <row r="30" spans="1:13">
      <c r="A30" s="22"/>
      <c r="B30" s="3"/>
      <c r="C30" s="1"/>
      <c r="D30" s="1"/>
      <c r="E30" s="1"/>
      <c r="F30" s="1"/>
      <c r="G30" s="1"/>
      <c r="H30" s="1"/>
      <c r="I30" s="1"/>
      <c r="L30" s="11" t="s">
        <v>20</v>
      </c>
      <c r="M30" s="28">
        <f ca="1">1-((6*M24)/M27)</f>
        <v>2.8571428571428581E-2</v>
      </c>
    </row>
    <row r="31" spans="1:13">
      <c r="A31" s="22"/>
      <c r="B31" s="3"/>
      <c r="C31" s="1"/>
      <c r="D31" s="1"/>
      <c r="E31" s="1"/>
      <c r="F31" s="1"/>
      <c r="G31" s="1"/>
      <c r="H31" s="1"/>
      <c r="I31" s="1"/>
      <c r="L31" s="6" t="s">
        <v>9</v>
      </c>
      <c r="M31" s="3">
        <f>M25-2</f>
        <v>4</v>
      </c>
    </row>
    <row r="32" spans="1:13">
      <c r="A32" s="22"/>
      <c r="B32" s="3"/>
      <c r="C32" s="1"/>
      <c r="D32" s="1"/>
      <c r="E32" s="1"/>
      <c r="F32" s="1"/>
      <c r="G32" s="1"/>
      <c r="H32" s="1"/>
      <c r="I32" s="1"/>
      <c r="L32" s="25" t="s">
        <v>10</v>
      </c>
      <c r="M32" s="3">
        <v>0</v>
      </c>
    </row>
    <row r="33" spans="1:13" ht="18">
      <c r="A33" s="23"/>
      <c r="B33" s="3"/>
      <c r="C33" s="2"/>
      <c r="D33" s="1"/>
      <c r="E33" s="2"/>
      <c r="F33" s="1"/>
      <c r="G33" s="1"/>
      <c r="H33" s="1"/>
      <c r="I33" s="1"/>
      <c r="L33" s="6" t="s">
        <v>11</v>
      </c>
      <c r="M33" s="3">
        <f ca="1">SQRT((1-M30^2)/M31)</f>
        <v>0.49979587670102577</v>
      </c>
    </row>
    <row r="34" spans="1:13">
      <c r="A34" s="23"/>
      <c r="B34" s="3"/>
      <c r="C34" s="2"/>
      <c r="D34" s="1"/>
      <c r="E34" s="2"/>
      <c r="F34" s="1"/>
      <c r="G34" s="1"/>
      <c r="H34" s="1"/>
      <c r="I34" s="1"/>
      <c r="L34" s="6" t="s">
        <v>8</v>
      </c>
      <c r="M34" s="3">
        <f ca="1">M30/M33</f>
        <v>5.7166195047502963E-2</v>
      </c>
    </row>
    <row r="35" spans="1:13" ht="15.75" thickBot="1">
      <c r="A35" s="24"/>
      <c r="B35" s="3"/>
      <c r="C35" s="2"/>
      <c r="D35" s="1"/>
      <c r="E35" s="2"/>
      <c r="F35" s="1"/>
      <c r="G35" s="1"/>
      <c r="H35" s="1"/>
      <c r="I35" s="1"/>
      <c r="L35" s="12" t="s">
        <v>7</v>
      </c>
      <c r="M35" s="26">
        <f ca="1">_xlfn.T.DIST.2T(M34,M31)</f>
        <v>0.95715451895043735</v>
      </c>
    </row>
    <row r="36" spans="1:13" ht="15.75" thickBot="1">
      <c r="L36" s="6"/>
      <c r="M36" s="3"/>
    </row>
    <row r="37" spans="1:13" ht="18">
      <c r="A37" s="5" t="s">
        <v>15</v>
      </c>
      <c r="B37" s="29">
        <f>AVERAGE(B24:B35)</f>
        <v>1027.1666666666667</v>
      </c>
      <c r="C37" s="1"/>
      <c r="D37" s="3">
        <f>AVERAGE(D24:D35)</f>
        <v>9.3333333333333339</v>
      </c>
      <c r="L37" s="6" t="s">
        <v>11</v>
      </c>
      <c r="M37" s="3">
        <f ca="1">SQRT((1-M39^2)/M31)</f>
        <v>0.49998461066403943</v>
      </c>
    </row>
    <row r="38" spans="1:13">
      <c r="A38" s="6" t="s">
        <v>16</v>
      </c>
      <c r="B38" s="29">
        <f>_xlfn.STDEV.P(B24:B35)</f>
        <v>561.35265703081473</v>
      </c>
      <c r="C38" s="1"/>
      <c r="D38" s="30">
        <f>_xlfn.STDEV.P(D24:D35)</f>
        <v>8.7496031656044586</v>
      </c>
      <c r="L38" s="6" t="s">
        <v>8</v>
      </c>
      <c r="M38" s="3">
        <f ca="1">M39/M37</f>
        <v>-1.5692059895242545E-2</v>
      </c>
    </row>
    <row r="39" spans="1:13" ht="15.75" thickBot="1">
      <c r="A39" s="10" t="s">
        <v>17</v>
      </c>
      <c r="B39" s="29">
        <f>MEDIAN(B24:B35)</f>
        <v>1179</v>
      </c>
      <c r="C39" s="1"/>
      <c r="D39" s="3">
        <f>MEDIAN(D24:D35)</f>
        <v>6.5</v>
      </c>
      <c r="L39" s="12" t="s">
        <v>19</v>
      </c>
      <c r="M39" s="28">
        <f ca="1">PEARSON(INDIRECT(CONCATENATE("h24:h",COUNT(B24:B35)+23)),INDIRECT(CONCATENATE("i24:i",COUNT(B24:B35)+23)))</f>
        <v>-7.8457884572396309E-3</v>
      </c>
    </row>
    <row r="40" spans="1:13" ht="15.75" thickBot="1">
      <c r="L40" s="13" t="s">
        <v>7</v>
      </c>
      <c r="M40" s="27" t="e">
        <f ca="1">_xlfn.T.DIST.2T(M38,M31)</f>
        <v>#NUM!</v>
      </c>
    </row>
    <row r="42" spans="1:13">
      <c r="A42" s="31" t="s">
        <v>49</v>
      </c>
    </row>
    <row r="43" spans="1:13" ht="15.75" thickBot="1"/>
    <row r="44" spans="1:13">
      <c r="A44" s="40" t="s">
        <v>27</v>
      </c>
      <c r="B44" s="40"/>
    </row>
    <row r="45" spans="1:13">
      <c r="A45" s="37" t="s">
        <v>28</v>
      </c>
      <c r="B45" s="37">
        <v>0.43212305571027365</v>
      </c>
    </row>
    <row r="46" spans="1:13">
      <c r="A46" s="37" t="s">
        <v>29</v>
      </c>
      <c r="B46" s="37">
        <v>0.18673033527638427</v>
      </c>
    </row>
    <row r="47" spans="1:13">
      <c r="A47" s="37" t="s">
        <v>30</v>
      </c>
      <c r="B47" s="37">
        <v>5.1185391155781655E-2</v>
      </c>
    </row>
    <row r="48" spans="1:13">
      <c r="A48" s="37" t="s">
        <v>31</v>
      </c>
      <c r="B48" s="37">
        <v>0.33965128770977604</v>
      </c>
    </row>
    <row r="49" spans="1:9" ht="15.75" thickBot="1">
      <c r="A49" s="38" t="s">
        <v>32</v>
      </c>
      <c r="B49" s="38">
        <v>8</v>
      </c>
    </row>
    <row r="51" spans="1:9" ht="15.75" thickBot="1">
      <c r="A51" t="s">
        <v>33</v>
      </c>
    </row>
    <row r="52" spans="1:9">
      <c r="A52" s="39"/>
      <c r="B52" s="39" t="s">
        <v>9</v>
      </c>
      <c r="C52" s="39" t="s">
        <v>38</v>
      </c>
      <c r="D52" s="39" t="s">
        <v>39</v>
      </c>
      <c r="E52" s="39" t="s">
        <v>40</v>
      </c>
      <c r="F52" s="39" t="s">
        <v>41</v>
      </c>
    </row>
    <row r="53" spans="1:9">
      <c r="A53" s="37" t="s">
        <v>34</v>
      </c>
      <c r="B53" s="37">
        <v>1</v>
      </c>
      <c r="C53" s="37">
        <v>0.15892714622014947</v>
      </c>
      <c r="D53" s="37">
        <v>0.15892714622014947</v>
      </c>
      <c r="E53" s="37">
        <v>1.3776267088961938</v>
      </c>
      <c r="F53" s="37">
        <v>0.28498211402581225</v>
      </c>
    </row>
    <row r="54" spans="1:9">
      <c r="A54" s="37" t="s">
        <v>35</v>
      </c>
      <c r="B54" s="37">
        <v>6</v>
      </c>
      <c r="C54" s="37">
        <v>0.69217798345745429</v>
      </c>
      <c r="D54" s="37">
        <v>0.11536299724290905</v>
      </c>
      <c r="E54" s="37"/>
      <c r="F54" s="37"/>
    </row>
    <row r="55" spans="1:9" ht="15.75" thickBot="1">
      <c r="A55" s="38" t="s">
        <v>36</v>
      </c>
      <c r="B55" s="38">
        <v>7</v>
      </c>
      <c r="C55" s="38">
        <v>0.85110512967760377</v>
      </c>
      <c r="D55" s="38"/>
      <c r="E55" s="38"/>
      <c r="F55" s="38"/>
    </row>
    <row r="56" spans="1:9" ht="15.75" thickBot="1"/>
    <row r="57" spans="1:9">
      <c r="A57" s="39"/>
      <c r="B57" s="39" t="s">
        <v>42</v>
      </c>
      <c r="C57" s="39" t="s">
        <v>31</v>
      </c>
      <c r="D57" s="39" t="s">
        <v>43</v>
      </c>
      <c r="E57" s="39" t="s">
        <v>44</v>
      </c>
      <c r="F57" s="39" t="s">
        <v>45</v>
      </c>
      <c r="G57" s="39" t="s">
        <v>46</v>
      </c>
      <c r="H57" s="39" t="s">
        <v>47</v>
      </c>
      <c r="I57" s="39" t="s">
        <v>48</v>
      </c>
    </row>
    <row r="58" spans="1:9">
      <c r="A58" s="37" t="s">
        <v>37</v>
      </c>
      <c r="B58" s="37">
        <v>0.46378847151250047</v>
      </c>
      <c r="C58" s="37">
        <v>0.3863495460641011</v>
      </c>
      <c r="D58" s="37">
        <v>1.2004374697402935</v>
      </c>
      <c r="E58" s="37">
        <v>0.2752094777335673</v>
      </c>
      <c r="F58" s="37">
        <v>-0.48157481143622793</v>
      </c>
      <c r="G58" s="37">
        <v>1.4091517544612289</v>
      </c>
      <c r="H58" s="37">
        <v>-0.48157481143622793</v>
      </c>
      <c r="I58" s="37">
        <v>1.4091517544612289</v>
      </c>
    </row>
    <row r="59" spans="1:9" ht="15.75" thickBot="1">
      <c r="A59" s="38" t="s">
        <v>21</v>
      </c>
      <c r="B59" s="43">
        <v>0.50719355758220175</v>
      </c>
      <c r="C59" s="38">
        <v>0.43212356604984381</v>
      </c>
      <c r="D59" s="38">
        <v>1.1737234379938883</v>
      </c>
      <c r="E59" s="38">
        <v>0.28498211402581242</v>
      </c>
      <c r="F59" s="43">
        <v>-0.5501747173441871</v>
      </c>
      <c r="G59" s="43">
        <v>1.5645618325085906</v>
      </c>
      <c r="H59" s="38">
        <v>-0.5501747173441871</v>
      </c>
      <c r="I59" s="38">
        <v>1.5645618325085906</v>
      </c>
    </row>
    <row r="62" spans="1:9">
      <c r="A62" s="31" t="s">
        <v>51</v>
      </c>
    </row>
    <row r="63" spans="1:9" ht="15.75" thickBot="1"/>
    <row r="64" spans="1:9">
      <c r="A64" s="40" t="s">
        <v>27</v>
      </c>
      <c r="B64" s="40"/>
    </row>
    <row r="65" spans="1:9">
      <c r="A65" s="37" t="s">
        <v>28</v>
      </c>
      <c r="B65" s="37">
        <v>7.8457884572235553E-3</v>
      </c>
    </row>
    <row r="66" spans="1:9">
      <c r="A66" s="37" t="s">
        <v>29</v>
      </c>
      <c r="B66" s="37">
        <v>6.1556396515502363E-5</v>
      </c>
    </row>
    <row r="67" spans="1:9">
      <c r="A67" s="37" t="s">
        <v>30</v>
      </c>
      <c r="B67" s="37">
        <v>-0.33325125813797934</v>
      </c>
    </row>
    <row r="68" spans="1:9">
      <c r="A68" s="37" t="s">
        <v>31</v>
      </c>
      <c r="B68" s="37">
        <v>0.51333235548889933</v>
      </c>
    </row>
    <row r="69" spans="1:9" ht="15.75" thickBot="1">
      <c r="A69" s="38" t="s">
        <v>32</v>
      </c>
      <c r="B69" s="38">
        <v>5</v>
      </c>
    </row>
    <row r="71" spans="1:9" ht="15.75" thickBot="1">
      <c r="A71" t="s">
        <v>33</v>
      </c>
    </row>
    <row r="72" spans="1:9">
      <c r="A72" s="39"/>
      <c r="B72" s="39" t="s">
        <v>9</v>
      </c>
      <c r="C72" s="39" t="s">
        <v>38</v>
      </c>
      <c r="D72" s="39" t="s">
        <v>39</v>
      </c>
      <c r="E72" s="39" t="s">
        <v>40</v>
      </c>
      <c r="F72" s="39" t="s">
        <v>41</v>
      </c>
    </row>
    <row r="73" spans="1:9">
      <c r="A73" s="37" t="s">
        <v>34</v>
      </c>
      <c r="B73" s="37">
        <v>1</v>
      </c>
      <c r="C73" s="37">
        <v>4.8665193586372446E-5</v>
      </c>
      <c r="D73" s="37">
        <v>4.8665193586372446E-5</v>
      </c>
      <c r="E73" s="37">
        <v>1.846805578161527E-4</v>
      </c>
      <c r="F73" s="37">
        <v>0.990010534364552</v>
      </c>
    </row>
    <row r="74" spans="1:9">
      <c r="A74" s="37" t="s">
        <v>35</v>
      </c>
      <c r="B74" s="37">
        <v>3</v>
      </c>
      <c r="C74" s="37">
        <v>0.7905303215753452</v>
      </c>
      <c r="D74" s="37">
        <v>0.26351010719178175</v>
      </c>
      <c r="E74" s="37"/>
      <c r="F74" s="37"/>
    </row>
    <row r="75" spans="1:9" ht="15.75" thickBot="1">
      <c r="A75" s="38" t="s">
        <v>36</v>
      </c>
      <c r="B75" s="38">
        <v>4</v>
      </c>
      <c r="C75" s="38">
        <v>0.79057898676893157</v>
      </c>
      <c r="D75" s="38"/>
      <c r="E75" s="38"/>
      <c r="F75" s="38"/>
    </row>
    <row r="76" spans="1:9" ht="15.75" thickBot="1"/>
    <row r="77" spans="1:9">
      <c r="A77" s="39"/>
      <c r="B77" s="39" t="s">
        <v>42</v>
      </c>
      <c r="C77" s="39" t="s">
        <v>31</v>
      </c>
      <c r="D77" s="39" t="s">
        <v>43</v>
      </c>
      <c r="E77" s="39" t="s">
        <v>44</v>
      </c>
      <c r="F77" s="39" t="s">
        <v>45</v>
      </c>
      <c r="G77" s="39" t="s">
        <v>46</v>
      </c>
      <c r="H77" s="39" t="s">
        <v>47</v>
      </c>
      <c r="I77" s="39" t="s">
        <v>48</v>
      </c>
    </row>
    <row r="78" spans="1:9">
      <c r="A78" s="37" t="s">
        <v>37</v>
      </c>
      <c r="B78" s="37">
        <v>0.91476301163065088</v>
      </c>
      <c r="C78" s="37">
        <v>1.699533647977483</v>
      </c>
      <c r="D78" s="37">
        <v>0.53824354270317487</v>
      </c>
      <c r="E78" s="37">
        <v>0.62777926454270849</v>
      </c>
      <c r="F78" s="37">
        <v>-4.4939115670806338</v>
      </c>
      <c r="G78" s="37">
        <v>6.3234375903419355</v>
      </c>
      <c r="H78" s="37">
        <v>-4.4939115670806338</v>
      </c>
      <c r="I78" s="37">
        <v>6.3234375903419355</v>
      </c>
    </row>
    <row r="79" spans="1:9" ht="15.75" thickBot="1">
      <c r="A79" s="38" t="s">
        <v>26</v>
      </c>
      <c r="B79" s="43">
        <v>-7.9506736012377299E-3</v>
      </c>
      <c r="C79" s="38">
        <v>0.5850504745148426</v>
      </c>
      <c r="D79" s="38">
        <v>-1.3589722506986913E-2</v>
      </c>
      <c r="E79" s="38">
        <v>0.99001053436453157</v>
      </c>
      <c r="F79" s="43">
        <v>-1.8698423946254794</v>
      </c>
      <c r="G79" s="43">
        <v>1.8539410474230038</v>
      </c>
      <c r="H79" s="38">
        <v>-1.8698423946254794</v>
      </c>
      <c r="I79" s="38">
        <v>1.8539410474230038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49" workbookViewId="0">
      <selection activeCell="O23" sqref="O23"/>
    </sheetView>
  </sheetViews>
  <sheetFormatPr defaultRowHeight="15"/>
  <cols>
    <col min="8" max="9" width="12" bestFit="1" customWidth="1"/>
    <col min="12" max="12" width="11.140625" bestFit="1" customWidth="1"/>
    <col min="13" max="13" width="12" bestFit="1" customWidth="1"/>
  </cols>
  <sheetData>
    <row r="1" spans="1:13" ht="18" thickBot="1">
      <c r="A1" s="14" t="s">
        <v>2</v>
      </c>
      <c r="B1" s="15" t="s">
        <v>0</v>
      </c>
      <c r="C1" s="16" t="s">
        <v>3</v>
      </c>
      <c r="D1" s="16" t="s">
        <v>1</v>
      </c>
      <c r="E1" s="16" t="s">
        <v>4</v>
      </c>
      <c r="F1" s="17" t="s">
        <v>5</v>
      </c>
      <c r="G1" s="18" t="s">
        <v>14</v>
      </c>
      <c r="H1" s="19" t="s">
        <v>21</v>
      </c>
      <c r="I1" s="20" t="s">
        <v>22</v>
      </c>
    </row>
    <row r="2" spans="1:13" ht="17.25">
      <c r="A2" s="21">
        <v>1</v>
      </c>
      <c r="B2" s="7">
        <v>3.0630000000000002</v>
      </c>
      <c r="C2" s="8">
        <f>_xlfn.RANK.AVG(B2,B$2:B$13)</f>
        <v>3</v>
      </c>
      <c r="D2" s="8">
        <v>3</v>
      </c>
      <c r="E2" s="8">
        <f>_xlfn.RANK.AVG(D2,D$2:D$13)</f>
        <v>5</v>
      </c>
      <c r="F2" s="9">
        <f>C2-E2</f>
        <v>-2</v>
      </c>
      <c r="G2" s="9">
        <f>POWER(F2,2)</f>
        <v>4</v>
      </c>
      <c r="H2" s="42">
        <f>LOG10(B2)</f>
        <v>0.4861469968065727</v>
      </c>
      <c r="I2" s="42">
        <f>LOG10(D2)</f>
        <v>0.47712125471966244</v>
      </c>
      <c r="L2" s="5" t="s">
        <v>18</v>
      </c>
      <c r="M2" s="3">
        <f ca="1">SUM(INDIRECT(CONCATENATE("G2:G",COUNT(B2:B13)+1)))</f>
        <v>22</v>
      </c>
    </row>
    <row r="3" spans="1:13">
      <c r="A3" s="22">
        <v>2</v>
      </c>
      <c r="B3" s="4">
        <v>4.5750000000000002</v>
      </c>
      <c r="C3" s="8">
        <f t="shared" ref="C3:C8" si="0">_xlfn.RANK.AVG(B3,B$2:B$13)</f>
        <v>2</v>
      </c>
      <c r="D3" s="2">
        <v>6</v>
      </c>
      <c r="E3" s="8">
        <f t="shared" ref="E3:E8" si="1">_xlfn.RANK.AVG(D3,D$2:D$13)</f>
        <v>3</v>
      </c>
      <c r="F3" s="1">
        <f t="shared" ref="F3:F8" si="2">C3-E3</f>
        <v>-1</v>
      </c>
      <c r="G3" s="1">
        <f t="shared" ref="G3:G8" si="3">POWER(F3,2)</f>
        <v>1</v>
      </c>
      <c r="H3" s="1">
        <f t="shared" ref="H3:H4" si="4">LOG10(B3)</f>
        <v>0.66039109840246712</v>
      </c>
      <c r="I3" s="1">
        <f t="shared" ref="I3:I4" si="5">LOG10(D3)</f>
        <v>0.77815125038364363</v>
      </c>
      <c r="L3" s="6" t="s">
        <v>6</v>
      </c>
      <c r="M3" s="3">
        <f>COUNT(B2:B13)</f>
        <v>7</v>
      </c>
    </row>
    <row r="4" spans="1:13" ht="17.25">
      <c r="A4" s="22">
        <v>3</v>
      </c>
      <c r="B4" s="4">
        <v>5.4049999999999994</v>
      </c>
      <c r="C4" s="8">
        <f t="shared" si="0"/>
        <v>1</v>
      </c>
      <c r="D4" s="2">
        <v>20</v>
      </c>
      <c r="E4" s="8">
        <f t="shared" si="1"/>
        <v>1</v>
      </c>
      <c r="F4" s="1">
        <f t="shared" si="2"/>
        <v>0</v>
      </c>
      <c r="G4" s="1">
        <f t="shared" si="3"/>
        <v>0</v>
      </c>
      <c r="H4" s="1">
        <f t="shared" si="4"/>
        <v>0.73279569828932911</v>
      </c>
      <c r="I4" s="1">
        <f t="shared" si="5"/>
        <v>1.3010299956639813</v>
      </c>
      <c r="L4" s="6" t="s">
        <v>12</v>
      </c>
      <c r="M4" s="3">
        <f>POWER(M3,3)</f>
        <v>343</v>
      </c>
    </row>
    <row r="5" spans="1:13" ht="18" thickBot="1">
      <c r="A5" s="22">
        <v>4</v>
      </c>
      <c r="B5" s="4">
        <v>0</v>
      </c>
      <c r="C5" s="8">
        <f t="shared" si="0"/>
        <v>5.5</v>
      </c>
      <c r="D5" s="2">
        <v>12</v>
      </c>
      <c r="E5" s="8">
        <f t="shared" si="1"/>
        <v>2</v>
      </c>
      <c r="F5" s="1">
        <f t="shared" si="2"/>
        <v>3.5</v>
      </c>
      <c r="G5" s="1">
        <f t="shared" si="3"/>
        <v>12.25</v>
      </c>
      <c r="H5" s="36"/>
      <c r="I5" s="36"/>
      <c r="L5" s="10" t="s">
        <v>13</v>
      </c>
      <c r="M5" s="3">
        <f>M4-M3</f>
        <v>336</v>
      </c>
    </row>
    <row r="6" spans="1:13">
      <c r="A6" s="22">
        <v>5</v>
      </c>
      <c r="B6" s="4">
        <v>0</v>
      </c>
      <c r="C6" s="8">
        <f t="shared" si="0"/>
        <v>5.5</v>
      </c>
      <c r="D6" s="2">
        <v>1</v>
      </c>
      <c r="E6" s="8">
        <f t="shared" si="1"/>
        <v>6</v>
      </c>
      <c r="F6" s="1">
        <f t="shared" si="2"/>
        <v>-0.5</v>
      </c>
      <c r="G6" s="1">
        <f t="shared" si="3"/>
        <v>0.25</v>
      </c>
      <c r="H6" s="36"/>
      <c r="I6" s="36"/>
    </row>
    <row r="7" spans="1:13" ht="15.75" thickBot="1">
      <c r="A7" s="22">
        <v>6</v>
      </c>
      <c r="B7" s="4">
        <v>0</v>
      </c>
      <c r="C7" s="8">
        <f t="shared" si="0"/>
        <v>5.5</v>
      </c>
      <c r="D7" s="2">
        <v>5</v>
      </c>
      <c r="E7" s="8">
        <f t="shared" si="1"/>
        <v>4</v>
      </c>
      <c r="F7" s="1">
        <f t="shared" si="2"/>
        <v>1.5</v>
      </c>
      <c r="G7" s="1">
        <f t="shared" si="3"/>
        <v>2.25</v>
      </c>
      <c r="H7" s="36"/>
      <c r="I7" s="36"/>
    </row>
    <row r="8" spans="1:13">
      <c r="A8" s="22">
        <v>7</v>
      </c>
      <c r="B8" s="4">
        <v>0</v>
      </c>
      <c r="C8" s="8">
        <f t="shared" si="0"/>
        <v>5.5</v>
      </c>
      <c r="D8" s="2">
        <v>0</v>
      </c>
      <c r="E8" s="8">
        <f t="shared" si="1"/>
        <v>7</v>
      </c>
      <c r="F8" s="1">
        <f t="shared" si="2"/>
        <v>-1.5</v>
      </c>
      <c r="G8" s="1">
        <f t="shared" si="3"/>
        <v>2.25</v>
      </c>
      <c r="H8" s="36"/>
      <c r="I8" s="36"/>
      <c r="L8" s="11" t="s">
        <v>20</v>
      </c>
      <c r="M8" s="28">
        <f ca="1">1-((6*M2)/M5)</f>
        <v>0.60714285714285721</v>
      </c>
    </row>
    <row r="9" spans="1:13">
      <c r="A9" s="22"/>
      <c r="B9" s="4"/>
      <c r="C9" s="8"/>
      <c r="D9" s="2"/>
      <c r="E9" s="8"/>
      <c r="F9" s="1"/>
      <c r="G9" s="1"/>
      <c r="H9" s="1"/>
      <c r="I9" s="1"/>
      <c r="L9" s="6" t="s">
        <v>9</v>
      </c>
      <c r="M9" s="3">
        <f>M3-2</f>
        <v>5</v>
      </c>
    </row>
    <row r="10" spans="1:13">
      <c r="A10" s="22"/>
      <c r="B10" s="4"/>
      <c r="C10" s="8"/>
      <c r="D10" s="2"/>
      <c r="E10" s="8"/>
      <c r="F10" s="1"/>
      <c r="G10" s="1"/>
      <c r="H10" s="1"/>
      <c r="I10" s="1"/>
      <c r="L10" s="25" t="s">
        <v>10</v>
      </c>
      <c r="M10" s="3">
        <v>0</v>
      </c>
    </row>
    <row r="11" spans="1:13" ht="18">
      <c r="A11" s="23"/>
      <c r="B11" s="3"/>
      <c r="C11" s="8"/>
      <c r="D11" s="1"/>
      <c r="E11" s="8"/>
      <c r="F11" s="1"/>
      <c r="G11" s="1"/>
      <c r="H11" s="1"/>
      <c r="I11" s="1"/>
      <c r="L11" s="6" t="s">
        <v>11</v>
      </c>
      <c r="M11" s="3">
        <f ca="1">SQRT((1-M8^2)/M9)</f>
        <v>0.35535265610950711</v>
      </c>
    </row>
    <row r="12" spans="1:13">
      <c r="A12" s="23"/>
      <c r="B12" s="3"/>
      <c r="C12" s="8"/>
      <c r="D12" s="1"/>
      <c r="E12" s="8"/>
      <c r="F12" s="1"/>
      <c r="G12" s="1"/>
      <c r="H12" s="1"/>
      <c r="I12" s="1"/>
      <c r="L12" s="6" t="s">
        <v>8</v>
      </c>
      <c r="M12" s="3">
        <f ca="1">M8/M11</f>
        <v>1.7085642859406607</v>
      </c>
    </row>
    <row r="13" spans="1:13" ht="15.75" thickBot="1">
      <c r="A13" s="24"/>
      <c r="B13" s="3"/>
      <c r="C13" s="8"/>
      <c r="D13" s="1"/>
      <c r="E13" s="8"/>
      <c r="F13" s="1"/>
      <c r="G13" s="1"/>
      <c r="H13" s="1"/>
      <c r="I13" s="1"/>
      <c r="L13" s="12" t="s">
        <v>7</v>
      </c>
      <c r="M13" s="26">
        <f ca="1">_xlfn.T.DIST.2T(M12,M9)</f>
        <v>0.14823116148116161</v>
      </c>
    </row>
    <row r="14" spans="1:13" ht="15.75" thickBot="1">
      <c r="L14" s="6"/>
      <c r="M14" s="3"/>
    </row>
    <row r="15" spans="1:13" ht="18">
      <c r="A15" s="5" t="s">
        <v>15</v>
      </c>
      <c r="B15" s="29">
        <f>AVERAGE(B2:B13)</f>
        <v>1.8632857142857142</v>
      </c>
      <c r="C15" s="1"/>
      <c r="D15" s="3">
        <f>AVERAGE(D2:D13)</f>
        <v>6.7142857142857144</v>
      </c>
      <c r="L15" s="6" t="s">
        <v>11</v>
      </c>
      <c r="M15" s="3">
        <f ca="1">SQRT((1-M17^2)/M9)</f>
        <v>0.16929769474477105</v>
      </c>
    </row>
    <row r="16" spans="1:13">
      <c r="A16" s="6" t="s">
        <v>16</v>
      </c>
      <c r="B16" s="29">
        <f>_xlfn.STDEV.P(B2:B13)</f>
        <v>2.2432050867507609</v>
      </c>
      <c r="C16" s="1"/>
      <c r="D16" s="30">
        <f>_xlfn.STDEV.P(D2:D13)</f>
        <v>6.5402989384340557</v>
      </c>
      <c r="L16" s="6" t="s">
        <v>8</v>
      </c>
      <c r="M16" s="3">
        <f ca="1">M17/M15</f>
        <v>5.4671523013868732</v>
      </c>
    </row>
    <row r="17" spans="1:13" ht="15.75" thickBot="1">
      <c r="A17" s="10" t="s">
        <v>17</v>
      </c>
      <c r="B17" s="29">
        <f>MEDIAN(B2:B13)</f>
        <v>0</v>
      </c>
      <c r="C17" s="1"/>
      <c r="D17" s="3">
        <f>MEDIAN(D2:D13)</f>
        <v>5</v>
      </c>
      <c r="L17" s="12" t="s">
        <v>19</v>
      </c>
      <c r="M17" s="28">
        <f ca="1">PEARSON(INDIRECT(CONCATENATE("h2:h",COUNT(B2:B13)+1)),INDIRECT(CONCATENATE("i2:i",COUNT(B2:B13)+1)))</f>
        <v>0.92557628144336734</v>
      </c>
    </row>
    <row r="18" spans="1:13" ht="15.75" thickBot="1">
      <c r="L18" s="13" t="s">
        <v>7</v>
      </c>
      <c r="M18" s="27">
        <f ca="1">_xlfn.T.DIST.2T(M16,M9)</f>
        <v>2.7873628142433392E-3</v>
      </c>
    </row>
    <row r="22" spans="1:13" ht="15.75" thickBot="1">
      <c r="A22" s="31" t="s">
        <v>23</v>
      </c>
    </row>
    <row r="23" spans="1:13" ht="18" thickBot="1">
      <c r="A23" s="14" t="s">
        <v>2</v>
      </c>
      <c r="B23" s="16" t="s">
        <v>25</v>
      </c>
      <c r="C23" s="16" t="s">
        <v>24</v>
      </c>
      <c r="D23" s="16" t="s">
        <v>1</v>
      </c>
      <c r="E23" s="16" t="s">
        <v>4</v>
      </c>
      <c r="F23" s="17" t="s">
        <v>5</v>
      </c>
      <c r="G23" s="18" t="s">
        <v>14</v>
      </c>
      <c r="H23" s="19" t="s">
        <v>26</v>
      </c>
      <c r="I23" s="20" t="s">
        <v>22</v>
      </c>
    </row>
    <row r="24" spans="1:13" ht="17.25">
      <c r="A24" s="21">
        <v>1</v>
      </c>
      <c r="B24" s="32">
        <v>137</v>
      </c>
      <c r="C24" s="33">
        <f>_xlfn.RANK.AVG(B24,B$24:B$35)</f>
        <v>5</v>
      </c>
      <c r="D24" s="32">
        <v>5</v>
      </c>
      <c r="E24" s="33">
        <f>_xlfn.RANK.AVG(D24,D$24:D$35)</f>
        <v>4</v>
      </c>
      <c r="F24" s="34">
        <f>C24-E24</f>
        <v>1</v>
      </c>
      <c r="G24" s="34">
        <f>POWER(F24,2)</f>
        <v>1</v>
      </c>
      <c r="H24" s="34">
        <f>LOG10(B24)</f>
        <v>2.1367205671564067</v>
      </c>
      <c r="I24" s="34">
        <f t="shared" ref="I24:I25" si="6">LOG10(D24)</f>
        <v>0.69897000433601886</v>
      </c>
      <c r="L24" s="5" t="s">
        <v>18</v>
      </c>
      <c r="M24" s="3">
        <f ca="1">SUM(INDIRECT(CONCATENATE("G24:G",COUNT(B24:B35)+23)))</f>
        <v>8</v>
      </c>
    </row>
    <row r="25" spans="1:13">
      <c r="A25" s="22">
        <v>2</v>
      </c>
      <c r="B25" s="35">
        <v>1951</v>
      </c>
      <c r="C25" s="2">
        <f>_xlfn.RANK.AVG(B25,B$24:B$35)</f>
        <v>2</v>
      </c>
      <c r="D25" s="35">
        <v>6</v>
      </c>
      <c r="E25" s="2">
        <f>_xlfn.RANK.AVG(D25,D$24:D$35)</f>
        <v>3</v>
      </c>
      <c r="F25" s="1">
        <f t="shared" ref="F25" si="7">C25-E25</f>
        <v>-1</v>
      </c>
      <c r="G25" s="1">
        <f t="shared" ref="G25" si="8">POWER(F25,2)</f>
        <v>1</v>
      </c>
      <c r="H25" s="1">
        <f>LOG10(B25)</f>
        <v>3.2902572693945182</v>
      </c>
      <c r="I25" s="1">
        <f t="shared" si="6"/>
        <v>0.77815125038364363</v>
      </c>
      <c r="L25" s="6" t="s">
        <v>6</v>
      </c>
      <c r="M25" s="3">
        <f>COUNT(B24:B35)</f>
        <v>5</v>
      </c>
    </row>
    <row r="26" spans="1:13" ht="17.25">
      <c r="A26" s="22">
        <v>3</v>
      </c>
      <c r="B26" s="35">
        <v>1326</v>
      </c>
      <c r="C26" s="2">
        <f>_xlfn.RANK.AVG(B26,B$24:B$35)</f>
        <v>3</v>
      </c>
      <c r="D26" s="35">
        <v>20</v>
      </c>
      <c r="E26" s="2">
        <f>_xlfn.RANK.AVG(D26,D$24:D$35)</f>
        <v>1</v>
      </c>
      <c r="F26" s="1">
        <f>C26-E26</f>
        <v>2</v>
      </c>
      <c r="G26" s="1">
        <f>POWER(F26,2)</f>
        <v>4</v>
      </c>
      <c r="H26" s="1">
        <f>LOG10(B26)</f>
        <v>3.1225435240687545</v>
      </c>
      <c r="I26" s="1">
        <f>LOG10(D26)</f>
        <v>1.3010299956639813</v>
      </c>
      <c r="L26" s="6" t="s">
        <v>12</v>
      </c>
      <c r="M26" s="3">
        <f>POWER(M25,3)</f>
        <v>125</v>
      </c>
    </row>
    <row r="27" spans="1:13" ht="18" thickBot="1">
      <c r="A27" s="22">
        <v>4</v>
      </c>
      <c r="B27" s="35">
        <v>14886</v>
      </c>
      <c r="C27" s="2">
        <f>_xlfn.RANK.AVG(B27,B$24:B$35)</f>
        <v>1</v>
      </c>
      <c r="D27" s="35">
        <v>12</v>
      </c>
      <c r="E27" s="2">
        <f>_xlfn.RANK.AVG(D27,D$24:D$35)</f>
        <v>2</v>
      </c>
      <c r="F27" s="1">
        <f>C27-E27</f>
        <v>-1</v>
      </c>
      <c r="G27" s="1">
        <f>POWER(F27,2)</f>
        <v>1</v>
      </c>
      <c r="H27" s="1">
        <f>LOG10(B27)</f>
        <v>4.1727780146558526</v>
      </c>
      <c r="I27" s="1">
        <f>LOG10(D27)</f>
        <v>1.0791812460476249</v>
      </c>
      <c r="L27" s="10" t="s">
        <v>13</v>
      </c>
      <c r="M27" s="3">
        <f>M26-M25</f>
        <v>120</v>
      </c>
    </row>
    <row r="28" spans="1:13">
      <c r="A28" s="22">
        <v>5</v>
      </c>
      <c r="B28" s="35">
        <v>379</v>
      </c>
      <c r="C28" s="2">
        <f>_xlfn.RANK.AVG(B28,B$24:B$35)</f>
        <v>4</v>
      </c>
      <c r="D28" s="35">
        <v>3</v>
      </c>
      <c r="E28" s="2">
        <f>_xlfn.RANK.AVG(D28,D$24:D$35)</f>
        <v>5</v>
      </c>
      <c r="F28" s="1">
        <f>C28-E28</f>
        <v>-1</v>
      </c>
      <c r="G28" s="1">
        <f>POWER(F28,2)</f>
        <v>1</v>
      </c>
      <c r="H28" s="1">
        <f>LOG10(B28)</f>
        <v>2.5786392099680722</v>
      </c>
      <c r="I28" s="1">
        <f>LOG10(D28)</f>
        <v>0.47712125471966244</v>
      </c>
    </row>
    <row r="29" spans="1:13" ht="15.75" thickBot="1">
      <c r="A29" s="22"/>
      <c r="B29" s="35"/>
      <c r="C29" s="2"/>
      <c r="D29" s="35"/>
      <c r="E29" s="2"/>
      <c r="F29" s="1"/>
      <c r="G29" s="1"/>
      <c r="H29" s="1"/>
      <c r="I29" s="1"/>
    </row>
    <row r="30" spans="1:13">
      <c r="A30" s="22"/>
      <c r="B30" s="3"/>
      <c r="C30" s="1"/>
      <c r="D30" s="1"/>
      <c r="E30" s="1"/>
      <c r="F30" s="1"/>
      <c r="G30" s="1"/>
      <c r="H30" s="1"/>
      <c r="I30" s="1"/>
      <c r="L30" s="11" t="s">
        <v>20</v>
      </c>
      <c r="M30" s="28">
        <f ca="1">1-((6*M24)/M27)</f>
        <v>0.6</v>
      </c>
    </row>
    <row r="31" spans="1:13">
      <c r="A31" s="22"/>
      <c r="B31" s="3"/>
      <c r="C31" s="1"/>
      <c r="D31" s="1"/>
      <c r="E31" s="1"/>
      <c r="F31" s="1"/>
      <c r="G31" s="1"/>
      <c r="H31" s="1"/>
      <c r="I31" s="1"/>
      <c r="L31" s="6" t="s">
        <v>9</v>
      </c>
      <c r="M31" s="3">
        <f>M25-2</f>
        <v>3</v>
      </c>
    </row>
    <row r="32" spans="1:13">
      <c r="A32" s="22"/>
      <c r="B32" s="3"/>
      <c r="C32" s="1"/>
      <c r="D32" s="1"/>
      <c r="E32" s="1"/>
      <c r="F32" s="1"/>
      <c r="G32" s="1"/>
      <c r="H32" s="1"/>
      <c r="I32" s="1"/>
      <c r="L32" s="25" t="s">
        <v>10</v>
      </c>
      <c r="M32" s="3">
        <v>0</v>
      </c>
    </row>
    <row r="33" spans="1:13" ht="18">
      <c r="A33" s="23"/>
      <c r="B33" s="3"/>
      <c r="C33" s="2"/>
      <c r="D33" s="1"/>
      <c r="E33" s="2"/>
      <c r="F33" s="1"/>
      <c r="G33" s="1"/>
      <c r="H33" s="1"/>
      <c r="I33" s="1"/>
      <c r="L33" s="6" t="s">
        <v>11</v>
      </c>
      <c r="M33" s="3">
        <f ca="1">SQRT((1-M30^2)/M31)</f>
        <v>0.46188021535170065</v>
      </c>
    </row>
    <row r="34" spans="1:13">
      <c r="A34" s="23"/>
      <c r="B34" s="3"/>
      <c r="C34" s="2"/>
      <c r="D34" s="1"/>
      <c r="E34" s="2"/>
      <c r="F34" s="1"/>
      <c r="G34" s="1"/>
      <c r="H34" s="1"/>
      <c r="I34" s="1"/>
      <c r="L34" s="6" t="s">
        <v>8</v>
      </c>
      <c r="M34" s="3">
        <f ca="1">M30/M33</f>
        <v>1.2990381056766578</v>
      </c>
    </row>
    <row r="35" spans="1:13" ht="15.75" thickBot="1">
      <c r="A35" s="24"/>
      <c r="B35" s="3"/>
      <c r="C35" s="2"/>
      <c r="D35" s="1"/>
      <c r="E35" s="2"/>
      <c r="F35" s="1"/>
      <c r="G35" s="1"/>
      <c r="H35" s="1"/>
      <c r="I35" s="1"/>
      <c r="L35" s="12" t="s">
        <v>7</v>
      </c>
      <c r="M35" s="26">
        <f ca="1">_xlfn.T.DIST.2T(M34,M31)</f>
        <v>0.28475697986529408</v>
      </c>
    </row>
    <row r="36" spans="1:13" ht="15.75" thickBot="1">
      <c r="L36" s="6"/>
      <c r="M36" s="3"/>
    </row>
    <row r="37" spans="1:13" ht="18">
      <c r="A37" s="5" t="s">
        <v>15</v>
      </c>
      <c r="B37" s="29">
        <f>AVERAGE(B24:B35)</f>
        <v>3735.8</v>
      </c>
      <c r="C37" s="1"/>
      <c r="D37" s="3">
        <f>AVERAGE(D24:D35)</f>
        <v>9.1999999999999993</v>
      </c>
      <c r="L37" s="6" t="s">
        <v>11</v>
      </c>
      <c r="M37" s="3">
        <f ca="1">SQRT((1-M39^2)/M31)</f>
        <v>0.46835977923565758</v>
      </c>
    </row>
    <row r="38" spans="1:13">
      <c r="A38" s="6" t="s">
        <v>16</v>
      </c>
      <c r="B38" s="29">
        <f>_xlfn.STDEV.P(B24:B35)</f>
        <v>5613.1822489564684</v>
      </c>
      <c r="C38" s="1"/>
      <c r="D38" s="30">
        <f>_xlfn.STDEV.P(D24:D35)</f>
        <v>6.1773780845921999</v>
      </c>
      <c r="L38" s="6" t="s">
        <v>8</v>
      </c>
      <c r="M38" s="3">
        <f ca="1">M39/M37</f>
        <v>1.2484782413800974</v>
      </c>
    </row>
    <row r="39" spans="1:13" ht="15.75" thickBot="1">
      <c r="A39" s="10" t="s">
        <v>17</v>
      </c>
      <c r="B39" s="29">
        <f>MEDIAN(B24:B35)</f>
        <v>1326</v>
      </c>
      <c r="C39" s="1"/>
      <c r="D39" s="3">
        <f>MEDIAN(D24:D35)</f>
        <v>6</v>
      </c>
      <c r="L39" s="12" t="s">
        <v>19</v>
      </c>
      <c r="M39" s="28">
        <f ca="1">PEARSON(INDIRECT(CONCATENATE("h24:h",COUNT(B24:B35)+23)),INDIRECT(CONCATENATE("i24:i",COUNT(B24:B35)+23)))</f>
        <v>0.58473699351330444</v>
      </c>
    </row>
    <row r="40" spans="1:13" ht="15.75" thickBot="1">
      <c r="L40" s="13" t="s">
        <v>7</v>
      </c>
      <c r="M40" s="27">
        <f ca="1">_xlfn.T.DIST.2T(M38,M31)</f>
        <v>0.30041352232890395</v>
      </c>
    </row>
    <row r="42" spans="1:13">
      <c r="A42" s="31" t="s">
        <v>49</v>
      </c>
    </row>
    <row r="43" spans="1:13" ht="15.75" thickBot="1"/>
    <row r="44" spans="1:13">
      <c r="A44" s="40" t="s">
        <v>27</v>
      </c>
      <c r="B44" s="40"/>
    </row>
    <row r="45" spans="1:13">
      <c r="A45" s="37" t="s">
        <v>28</v>
      </c>
      <c r="B45" s="37">
        <v>0.92557628144336734</v>
      </c>
    </row>
    <row r="46" spans="1:13">
      <c r="A46" s="37" t="s">
        <v>29</v>
      </c>
      <c r="B46" s="37">
        <v>0.8566914527705316</v>
      </c>
    </row>
    <row r="47" spans="1:13">
      <c r="A47" s="37" t="s">
        <v>30</v>
      </c>
      <c r="B47" s="37">
        <v>0.71338290554106321</v>
      </c>
    </row>
    <row r="48" spans="1:13">
      <c r="A48" s="37" t="s">
        <v>31</v>
      </c>
      <c r="B48" s="37">
        <v>0.22319562990331115</v>
      </c>
    </row>
    <row r="49" spans="1:9" ht="15.75" thickBot="1">
      <c r="A49" s="38" t="s">
        <v>32</v>
      </c>
      <c r="B49" s="38">
        <v>3</v>
      </c>
    </row>
    <row r="51" spans="1:9" ht="15.75" thickBot="1">
      <c r="A51" t="s">
        <v>33</v>
      </c>
    </row>
    <row r="52" spans="1:9">
      <c r="A52" s="39"/>
      <c r="B52" s="39" t="s">
        <v>9</v>
      </c>
      <c r="C52" s="39" t="s">
        <v>38</v>
      </c>
      <c r="D52" s="39" t="s">
        <v>39</v>
      </c>
      <c r="E52" s="39" t="s">
        <v>40</v>
      </c>
      <c r="F52" s="39" t="s">
        <v>41</v>
      </c>
    </row>
    <row r="53" spans="1:9">
      <c r="A53" s="37" t="s">
        <v>34</v>
      </c>
      <c r="B53" s="37">
        <v>1</v>
      </c>
      <c r="C53" s="37">
        <v>0.29779932877868059</v>
      </c>
      <c r="D53" s="37">
        <v>0.29779932877868059</v>
      </c>
      <c r="E53" s="37">
        <v>5.97795085731196</v>
      </c>
      <c r="F53" s="37">
        <v>0.24716206289116857</v>
      </c>
    </row>
    <row r="54" spans="1:9">
      <c r="A54" s="37" t="s">
        <v>35</v>
      </c>
      <c r="B54" s="37">
        <v>1</v>
      </c>
      <c r="C54" s="37">
        <v>4.9816289207935842E-2</v>
      </c>
      <c r="D54" s="37">
        <v>4.9816289207935842E-2</v>
      </c>
      <c r="E54" s="37"/>
      <c r="F54" s="37"/>
    </row>
    <row r="55" spans="1:9" ht="15.75" thickBot="1">
      <c r="A55" s="38" t="s">
        <v>36</v>
      </c>
      <c r="B55" s="38">
        <v>2</v>
      </c>
      <c r="C55" s="38">
        <v>0.34761561798661644</v>
      </c>
      <c r="D55" s="38"/>
      <c r="E55" s="38"/>
      <c r="F55" s="38"/>
    </row>
    <row r="56" spans="1:9" ht="15.75" thickBot="1"/>
    <row r="57" spans="1:9">
      <c r="A57" s="39"/>
      <c r="B57" s="39" t="s">
        <v>42</v>
      </c>
      <c r="C57" s="39" t="s">
        <v>31</v>
      </c>
      <c r="D57" s="39" t="s">
        <v>43</v>
      </c>
      <c r="E57" s="39" t="s">
        <v>44</v>
      </c>
      <c r="F57" s="39" t="s">
        <v>45</v>
      </c>
      <c r="G57" s="39" t="s">
        <v>46</v>
      </c>
      <c r="H57" s="39" t="s">
        <v>47</v>
      </c>
      <c r="I57" s="39" t="s">
        <v>48</v>
      </c>
    </row>
    <row r="58" spans="1:9">
      <c r="A58" s="37" t="s">
        <v>37</v>
      </c>
      <c r="B58" s="37">
        <v>-1.0545833769928246</v>
      </c>
      <c r="C58" s="37">
        <v>0.7904098381282092</v>
      </c>
      <c r="D58" s="37">
        <v>-1.3342234953580687</v>
      </c>
      <c r="E58" s="37">
        <v>0.40946160642859586</v>
      </c>
      <c r="F58" s="37">
        <v>-11.097692605736558</v>
      </c>
      <c r="G58" s="37">
        <v>8.9885258517509108</v>
      </c>
      <c r="H58" s="37">
        <v>-11.097692605736558</v>
      </c>
      <c r="I58" s="37">
        <v>8.9885258517509108</v>
      </c>
    </row>
    <row r="59" spans="1:9" ht="15.75" thickBot="1">
      <c r="A59" s="38" t="s">
        <v>21</v>
      </c>
      <c r="B59" s="43">
        <v>3.0436597540758932</v>
      </c>
      <c r="C59" s="38">
        <v>1.2448583348899076</v>
      </c>
      <c r="D59" s="38">
        <v>2.4449848378490935</v>
      </c>
      <c r="E59" s="38">
        <v>0.24716206289116863</v>
      </c>
      <c r="F59" s="43">
        <v>-12.773765116568811</v>
      </c>
      <c r="G59" s="43">
        <v>18.861084624720597</v>
      </c>
      <c r="H59" s="38">
        <v>-12.773765116568811</v>
      </c>
      <c r="I59" s="38">
        <v>18.861084624720597</v>
      </c>
    </row>
    <row r="62" spans="1:9">
      <c r="A62" s="31" t="s">
        <v>51</v>
      </c>
    </row>
    <row r="63" spans="1:9" ht="15.75" thickBot="1"/>
    <row r="64" spans="1:9">
      <c r="A64" s="40" t="s">
        <v>27</v>
      </c>
      <c r="B64" s="40"/>
    </row>
    <row r="65" spans="1:9">
      <c r="A65" s="37" t="s">
        <v>28</v>
      </c>
      <c r="B65" s="37">
        <v>0.58473699351330455</v>
      </c>
    </row>
    <row r="66" spans="1:9">
      <c r="A66" s="37" t="s">
        <v>29</v>
      </c>
      <c r="B66" s="37">
        <v>0.34191735158297831</v>
      </c>
    </row>
    <row r="67" spans="1:9">
      <c r="A67" s="37" t="s">
        <v>30</v>
      </c>
      <c r="B67" s="37">
        <v>0.12255646877730442</v>
      </c>
    </row>
    <row r="68" spans="1:9">
      <c r="A68" s="37" t="s">
        <v>31</v>
      </c>
      <c r="B68" s="37">
        <v>0.30408652249050372</v>
      </c>
    </row>
    <row r="69" spans="1:9" ht="15.75" thickBot="1">
      <c r="A69" s="38" t="s">
        <v>32</v>
      </c>
      <c r="B69" s="38">
        <v>5</v>
      </c>
    </row>
    <row r="71" spans="1:9" ht="15.75" thickBot="1">
      <c r="A71" t="s">
        <v>33</v>
      </c>
    </row>
    <row r="72" spans="1:9">
      <c r="A72" s="39"/>
      <c r="B72" s="39" t="s">
        <v>9</v>
      </c>
      <c r="C72" s="39" t="s">
        <v>38</v>
      </c>
      <c r="D72" s="39" t="s">
        <v>39</v>
      </c>
      <c r="E72" s="39" t="s">
        <v>40</v>
      </c>
      <c r="F72" s="39" t="s">
        <v>41</v>
      </c>
    </row>
    <row r="73" spans="1:9">
      <c r="A73" s="37" t="s">
        <v>34</v>
      </c>
      <c r="B73" s="37">
        <v>1</v>
      </c>
      <c r="C73" s="37">
        <v>0.14413063492433231</v>
      </c>
      <c r="D73" s="37">
        <v>0.14413063492433231</v>
      </c>
      <c r="E73" s="37">
        <v>1.5586979191995409</v>
      </c>
      <c r="F73" s="37">
        <v>0.30041352232890395</v>
      </c>
    </row>
    <row r="74" spans="1:9">
      <c r="A74" s="37" t="s">
        <v>35</v>
      </c>
      <c r="B74" s="37">
        <v>3</v>
      </c>
      <c r="C74" s="37">
        <v>0.27740583948110287</v>
      </c>
      <c r="D74" s="37">
        <v>9.2468613160367627E-2</v>
      </c>
      <c r="E74" s="37"/>
      <c r="F74" s="37"/>
    </row>
    <row r="75" spans="1:9" ht="15.75" thickBot="1">
      <c r="A75" s="38" t="s">
        <v>36</v>
      </c>
      <c r="B75" s="38">
        <v>4</v>
      </c>
      <c r="C75" s="38">
        <v>0.42153647440543518</v>
      </c>
      <c r="D75" s="38"/>
      <c r="E75" s="38"/>
      <c r="F75" s="38"/>
    </row>
    <row r="76" spans="1:9" ht="15.75" thickBot="1"/>
    <row r="77" spans="1:9">
      <c r="A77" s="39"/>
      <c r="B77" s="39" t="s">
        <v>42</v>
      </c>
      <c r="C77" s="39" t="s">
        <v>31</v>
      </c>
      <c r="D77" s="39" t="s">
        <v>43</v>
      </c>
      <c r="E77" s="39" t="s">
        <v>44</v>
      </c>
      <c r="F77" s="39" t="s">
        <v>45</v>
      </c>
      <c r="G77" s="39" t="s">
        <v>46</v>
      </c>
      <c r="H77" s="39" t="s">
        <v>47</v>
      </c>
      <c r="I77" s="39" t="s">
        <v>48</v>
      </c>
    </row>
    <row r="78" spans="1:9">
      <c r="A78" s="37" t="s">
        <v>37</v>
      </c>
      <c r="B78" s="37">
        <v>0.11371500505363674</v>
      </c>
      <c r="C78" s="37">
        <v>0.61841287277965151</v>
      </c>
      <c r="D78" s="37">
        <v>0.18388201484634176</v>
      </c>
      <c r="E78" s="37">
        <v>0.865832857377836</v>
      </c>
      <c r="F78" s="37">
        <v>-1.8543507570638496</v>
      </c>
      <c r="G78" s="37">
        <v>2.0817807671711233</v>
      </c>
      <c r="H78" s="37">
        <v>-1.8543507570638496</v>
      </c>
      <c r="I78" s="37">
        <v>2.0817807671711233</v>
      </c>
    </row>
    <row r="79" spans="1:9" ht="15.75" thickBot="1">
      <c r="A79" s="38" t="s">
        <v>26</v>
      </c>
      <c r="B79" s="43">
        <v>0.24612076604990779</v>
      </c>
      <c r="C79" s="38">
        <v>0.19713660830631707</v>
      </c>
      <c r="D79" s="38">
        <v>1.2484782413800972</v>
      </c>
      <c r="E79" s="38">
        <v>0.30041352232890406</v>
      </c>
      <c r="F79" s="43">
        <v>-0.38125590469069276</v>
      </c>
      <c r="G79" s="43">
        <v>0.8734974367905084</v>
      </c>
      <c r="H79" s="38">
        <v>-0.38125590469069276</v>
      </c>
      <c r="I79" s="38">
        <v>0.8734974367905084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43" workbookViewId="0">
      <selection activeCell="O23" sqref="O23"/>
    </sheetView>
  </sheetViews>
  <sheetFormatPr defaultRowHeight="15"/>
  <cols>
    <col min="8" max="9" width="12" bestFit="1" customWidth="1"/>
    <col min="12" max="12" width="11.140625" bestFit="1" customWidth="1"/>
    <col min="13" max="13" width="12" bestFit="1" customWidth="1"/>
  </cols>
  <sheetData>
    <row r="1" spans="1:13" ht="18" thickBot="1">
      <c r="A1" s="14" t="s">
        <v>2</v>
      </c>
      <c r="B1" s="15" t="s">
        <v>0</v>
      </c>
      <c r="C1" s="16" t="s">
        <v>3</v>
      </c>
      <c r="D1" s="16" t="s">
        <v>1</v>
      </c>
      <c r="E1" s="16" t="s">
        <v>4</v>
      </c>
      <c r="F1" s="17" t="s">
        <v>5</v>
      </c>
      <c r="G1" s="18" t="s">
        <v>14</v>
      </c>
      <c r="H1" s="19" t="s">
        <v>21</v>
      </c>
      <c r="I1" s="20" t="s">
        <v>22</v>
      </c>
    </row>
    <row r="2" spans="1:13" ht="17.25">
      <c r="A2" s="21">
        <v>1</v>
      </c>
      <c r="B2" s="7">
        <v>16.796500000000002</v>
      </c>
      <c r="C2" s="8">
        <f>_xlfn.RANK.AVG(B2,B$2:B$13)</f>
        <v>1</v>
      </c>
      <c r="D2" s="8">
        <v>42</v>
      </c>
      <c r="E2" s="8">
        <f>_xlfn.RANK.AVG(D2,D$2:D$13)</f>
        <v>1</v>
      </c>
      <c r="F2" s="9">
        <f>C2-E2</f>
        <v>0</v>
      </c>
      <c r="G2" s="9">
        <f>POWER(F2,2)</f>
        <v>0</v>
      </c>
      <c r="H2" s="9">
        <f t="shared" ref="H2:H9" si="0">LOG10(B2)</f>
        <v>1.2252187942826971</v>
      </c>
      <c r="I2" s="9">
        <f t="shared" ref="I2:I9" si="1">LOG10(D2)</f>
        <v>1.6232492903979006</v>
      </c>
      <c r="L2" s="5" t="s">
        <v>18</v>
      </c>
      <c r="M2" s="3">
        <f ca="1">SUM(INDIRECT(CONCATENATE("G2:G",COUNT(B2:B13)+1)))</f>
        <v>111</v>
      </c>
    </row>
    <row r="3" spans="1:13">
      <c r="A3" s="22">
        <v>2</v>
      </c>
      <c r="B3" s="4">
        <v>6.9794999999999998</v>
      </c>
      <c r="C3" s="8">
        <f t="shared" ref="C3:C11" si="2">_xlfn.RANK.AVG(B3,B$2:B$13)</f>
        <v>2</v>
      </c>
      <c r="D3" s="2">
        <v>16</v>
      </c>
      <c r="E3" s="8">
        <f t="shared" ref="E3:E11" si="3">_xlfn.RANK.AVG(D3,D$2:D$13)</f>
        <v>4.5</v>
      </c>
      <c r="F3" s="1">
        <f t="shared" ref="F3:F11" si="4">C3-E3</f>
        <v>-2.5</v>
      </c>
      <c r="G3" s="1">
        <f t="shared" ref="G3:G11" si="5">POWER(F3,2)</f>
        <v>6.25</v>
      </c>
      <c r="H3" s="1">
        <f t="shared" si="0"/>
        <v>0.84382431158894866</v>
      </c>
      <c r="I3" s="1">
        <f t="shared" si="1"/>
        <v>1.2041199826559248</v>
      </c>
      <c r="L3" s="6" t="s">
        <v>6</v>
      </c>
      <c r="M3" s="3">
        <f>COUNT(B2:B13)</f>
        <v>10</v>
      </c>
    </row>
    <row r="4" spans="1:13" ht="17.25">
      <c r="A4" s="22">
        <v>3</v>
      </c>
      <c r="B4" s="4">
        <v>3.8109999999999999</v>
      </c>
      <c r="C4" s="8">
        <f t="shared" si="2"/>
        <v>3</v>
      </c>
      <c r="D4" s="2">
        <v>5</v>
      </c>
      <c r="E4" s="8">
        <f t="shared" si="3"/>
        <v>9</v>
      </c>
      <c r="F4" s="1">
        <f t="shared" si="4"/>
        <v>-6</v>
      </c>
      <c r="G4" s="1">
        <f t="shared" si="5"/>
        <v>36</v>
      </c>
      <c r="H4" s="1">
        <f t="shared" si="0"/>
        <v>0.58103894877216722</v>
      </c>
      <c r="I4" s="1">
        <f t="shared" si="1"/>
        <v>0.69897000433601886</v>
      </c>
      <c r="L4" s="6" t="s">
        <v>12</v>
      </c>
      <c r="M4" s="3">
        <f>POWER(M3,3)</f>
        <v>1000</v>
      </c>
    </row>
    <row r="5" spans="1:13" ht="18" thickBot="1">
      <c r="A5" s="22">
        <v>4</v>
      </c>
      <c r="B5" s="4">
        <v>3.0994999999999999</v>
      </c>
      <c r="C5" s="8">
        <f t="shared" si="2"/>
        <v>4</v>
      </c>
      <c r="D5" s="2">
        <v>18</v>
      </c>
      <c r="E5" s="8">
        <f t="shared" si="3"/>
        <v>2</v>
      </c>
      <c r="F5" s="1">
        <f t="shared" si="4"/>
        <v>2</v>
      </c>
      <c r="G5" s="1">
        <f t="shared" si="5"/>
        <v>4</v>
      </c>
      <c r="H5" s="1">
        <f t="shared" si="0"/>
        <v>0.49129164068759229</v>
      </c>
      <c r="I5" s="1">
        <f t="shared" si="1"/>
        <v>1.255272505103306</v>
      </c>
      <c r="L5" s="10" t="s">
        <v>13</v>
      </c>
      <c r="M5" s="3">
        <f>M4-M3</f>
        <v>990</v>
      </c>
    </row>
    <row r="6" spans="1:13">
      <c r="A6" s="22">
        <v>5</v>
      </c>
      <c r="B6" s="4">
        <v>2.5409999999999999</v>
      </c>
      <c r="C6" s="8">
        <f t="shared" si="2"/>
        <v>5</v>
      </c>
      <c r="D6" s="2">
        <v>16</v>
      </c>
      <c r="E6" s="8">
        <f t="shared" si="3"/>
        <v>4.5</v>
      </c>
      <c r="F6" s="1">
        <f t="shared" si="4"/>
        <v>0.5</v>
      </c>
      <c r="G6" s="1">
        <f t="shared" si="5"/>
        <v>0.25</v>
      </c>
      <c r="H6" s="1">
        <f t="shared" si="0"/>
        <v>0.40500466505036936</v>
      </c>
      <c r="I6" s="1">
        <f t="shared" si="1"/>
        <v>1.2041199826559248</v>
      </c>
    </row>
    <row r="7" spans="1:13" ht="15.75" thickBot="1">
      <c r="A7" s="22">
        <v>6</v>
      </c>
      <c r="B7" s="4">
        <v>2.4079999999999999</v>
      </c>
      <c r="C7" s="8">
        <f t="shared" si="2"/>
        <v>6</v>
      </c>
      <c r="D7" s="2">
        <v>4</v>
      </c>
      <c r="E7" s="8">
        <f t="shared" si="3"/>
        <v>10</v>
      </c>
      <c r="F7" s="1">
        <f t="shared" si="4"/>
        <v>-4</v>
      </c>
      <c r="G7" s="1">
        <f t="shared" si="5"/>
        <v>16</v>
      </c>
      <c r="H7" s="1">
        <f t="shared" si="0"/>
        <v>0.38165648258578694</v>
      </c>
      <c r="I7" s="1">
        <f t="shared" si="1"/>
        <v>0.6020599913279624</v>
      </c>
    </row>
    <row r="8" spans="1:13">
      <c r="A8" s="22">
        <v>7</v>
      </c>
      <c r="B8" s="4">
        <v>2.004</v>
      </c>
      <c r="C8" s="8">
        <f t="shared" si="2"/>
        <v>7</v>
      </c>
      <c r="D8" s="2">
        <v>8</v>
      </c>
      <c r="E8" s="8">
        <f t="shared" si="3"/>
        <v>7</v>
      </c>
      <c r="F8" s="1">
        <f t="shared" si="4"/>
        <v>0</v>
      </c>
      <c r="G8" s="1">
        <f t="shared" si="5"/>
        <v>0</v>
      </c>
      <c r="H8" s="1">
        <f t="shared" si="0"/>
        <v>0.30189771719520808</v>
      </c>
      <c r="I8" s="1">
        <f t="shared" si="1"/>
        <v>0.90308998699194354</v>
      </c>
      <c r="L8" s="11" t="s">
        <v>20</v>
      </c>
      <c r="M8" s="28">
        <f ca="1">1-((6*M2)/M5)</f>
        <v>0.32727272727272727</v>
      </c>
    </row>
    <row r="9" spans="1:13">
      <c r="A9" s="22">
        <v>8</v>
      </c>
      <c r="B9" s="4">
        <v>1.5535000000000001</v>
      </c>
      <c r="C9" s="8">
        <f t="shared" si="2"/>
        <v>8</v>
      </c>
      <c r="D9" s="2">
        <v>12</v>
      </c>
      <c r="E9" s="8">
        <f t="shared" si="3"/>
        <v>6</v>
      </c>
      <c r="F9" s="1">
        <f t="shared" si="4"/>
        <v>2</v>
      </c>
      <c r="G9" s="1">
        <f t="shared" si="5"/>
        <v>4</v>
      </c>
      <c r="H9" s="1">
        <f t="shared" si="0"/>
        <v>0.19131125759099329</v>
      </c>
      <c r="I9" s="1">
        <f t="shared" si="1"/>
        <v>1.0791812460476249</v>
      </c>
      <c r="L9" s="6" t="s">
        <v>9</v>
      </c>
      <c r="M9" s="3">
        <f>M3-2</f>
        <v>8</v>
      </c>
    </row>
    <row r="10" spans="1:13">
      <c r="A10" s="22">
        <v>9</v>
      </c>
      <c r="B10" s="4">
        <v>0</v>
      </c>
      <c r="C10" s="8">
        <f t="shared" si="2"/>
        <v>9.5</v>
      </c>
      <c r="D10" s="2">
        <v>17</v>
      </c>
      <c r="E10" s="8">
        <f t="shared" si="3"/>
        <v>3</v>
      </c>
      <c r="F10" s="1">
        <f t="shared" si="4"/>
        <v>6.5</v>
      </c>
      <c r="G10" s="1">
        <f t="shared" si="5"/>
        <v>42.25</v>
      </c>
      <c r="H10" s="36"/>
      <c r="I10" s="36"/>
      <c r="L10" s="25" t="s">
        <v>10</v>
      </c>
      <c r="M10" s="3">
        <v>0</v>
      </c>
    </row>
    <row r="11" spans="1:13" ht="18">
      <c r="A11" s="23">
        <v>10</v>
      </c>
      <c r="B11" s="3">
        <v>0</v>
      </c>
      <c r="C11" s="8">
        <f t="shared" si="2"/>
        <v>9.5</v>
      </c>
      <c r="D11" s="1">
        <v>7</v>
      </c>
      <c r="E11" s="8">
        <f t="shared" si="3"/>
        <v>8</v>
      </c>
      <c r="F11" s="1">
        <f t="shared" si="4"/>
        <v>1.5</v>
      </c>
      <c r="G11" s="1">
        <f t="shared" si="5"/>
        <v>2.25</v>
      </c>
      <c r="H11" s="36"/>
      <c r="I11" s="36"/>
      <c r="L11" s="6" t="s">
        <v>11</v>
      </c>
      <c r="M11" s="3">
        <f ca="1">SQRT((1-M8^2)/M9)</f>
        <v>0.33408317863659925</v>
      </c>
    </row>
    <row r="12" spans="1:13">
      <c r="A12" s="23"/>
      <c r="B12" s="3"/>
      <c r="C12" s="8"/>
      <c r="D12" s="1"/>
      <c r="E12" s="8"/>
      <c r="F12" s="1"/>
      <c r="G12" s="1"/>
      <c r="H12" s="1"/>
      <c r="I12" s="1"/>
      <c r="L12" s="6" t="s">
        <v>8</v>
      </c>
      <c r="M12" s="3">
        <f ca="1">M8/M11</f>
        <v>0.97961450381409332</v>
      </c>
    </row>
    <row r="13" spans="1:13" ht="15.75" thickBot="1">
      <c r="A13" s="24"/>
      <c r="B13" s="3"/>
      <c r="C13" s="8"/>
      <c r="D13" s="1"/>
      <c r="E13" s="8"/>
      <c r="F13" s="1"/>
      <c r="G13" s="1"/>
      <c r="H13" s="1"/>
      <c r="I13" s="1"/>
      <c r="L13" s="12" t="s">
        <v>7</v>
      </c>
      <c r="M13" s="26">
        <f ca="1">_xlfn.T.DIST.2T(M12,M9)</f>
        <v>0.35596801707995512</v>
      </c>
    </row>
    <row r="14" spans="1:13" ht="15.75" thickBot="1">
      <c r="L14" s="6"/>
      <c r="M14" s="3"/>
    </row>
    <row r="15" spans="1:13" ht="18">
      <c r="A15" s="5" t="s">
        <v>15</v>
      </c>
      <c r="B15" s="29">
        <f>AVERAGE(B2:B13)</f>
        <v>3.9192999999999998</v>
      </c>
      <c r="C15" s="1"/>
      <c r="D15" s="3">
        <f>AVERAGE(D2:D13)</f>
        <v>14.5</v>
      </c>
      <c r="L15" s="6" t="s">
        <v>11</v>
      </c>
      <c r="M15" s="3">
        <f ca="1">SQRT((1-M17^2)/M9)</f>
        <v>0.27430206537435792</v>
      </c>
    </row>
    <row r="16" spans="1:13">
      <c r="A16" s="6" t="s">
        <v>16</v>
      </c>
      <c r="B16" s="29">
        <f>_xlfn.STDEV.P(B2:B13)</f>
        <v>4.6908618834922029</v>
      </c>
      <c r="C16" s="1"/>
      <c r="D16" s="30">
        <f>_xlfn.STDEV.P(D2:D13)</f>
        <v>10.413932974625869</v>
      </c>
      <c r="L16" s="6" t="s">
        <v>8</v>
      </c>
      <c r="M16" s="3">
        <f ca="1">M17/M15</f>
        <v>2.3001121848729262</v>
      </c>
    </row>
    <row r="17" spans="1:13" ht="15.75" thickBot="1">
      <c r="A17" s="10" t="s">
        <v>17</v>
      </c>
      <c r="B17" s="29">
        <f>MEDIAN(B2:B13)</f>
        <v>2.4744999999999999</v>
      </c>
      <c r="C17" s="1"/>
      <c r="D17" s="3">
        <f>MEDIAN(D2:D13)</f>
        <v>14</v>
      </c>
      <c r="L17" s="12" t="s">
        <v>19</v>
      </c>
      <c r="M17" s="28">
        <f ca="1">PEARSON(INDIRECT(CONCATENATE("h2:h",COUNT(B2:B13)+1)),INDIRECT(CONCATENATE("i2:i",COUNT(B2:B13)+1)))</f>
        <v>0.63092552290337067</v>
      </c>
    </row>
    <row r="18" spans="1:13" ht="15.75" thickBot="1">
      <c r="L18" s="13" t="s">
        <v>7</v>
      </c>
      <c r="M18" s="27">
        <f ca="1">_xlfn.T.DIST.2T(M16,M9)</f>
        <v>5.0461994885581729E-2</v>
      </c>
    </row>
    <row r="22" spans="1:13" ht="15.75" thickBot="1">
      <c r="A22" s="31" t="s">
        <v>23</v>
      </c>
    </row>
    <row r="23" spans="1:13" ht="18" thickBot="1">
      <c r="A23" s="14" t="s">
        <v>2</v>
      </c>
      <c r="B23" s="16" t="s">
        <v>25</v>
      </c>
      <c r="C23" s="16" t="s">
        <v>24</v>
      </c>
      <c r="D23" s="16" t="s">
        <v>1</v>
      </c>
      <c r="E23" s="16" t="s">
        <v>4</v>
      </c>
      <c r="F23" s="17" t="s">
        <v>5</v>
      </c>
      <c r="G23" s="18" t="s">
        <v>14</v>
      </c>
      <c r="H23" s="19" t="s">
        <v>26</v>
      </c>
      <c r="I23" s="20" t="s">
        <v>22</v>
      </c>
    </row>
    <row r="24" spans="1:13" ht="17.25">
      <c r="A24" s="21">
        <v>1</v>
      </c>
      <c r="B24" s="32">
        <v>2572</v>
      </c>
      <c r="C24" s="33">
        <f t="shared" ref="C24:C32" si="6">_xlfn.RANK.AVG(B24,B$24:B$35)</f>
        <v>3</v>
      </c>
      <c r="D24" s="32">
        <v>42</v>
      </c>
      <c r="E24" s="33">
        <f t="shared" ref="E24:E32" si="7">_xlfn.RANK.AVG(D24,D$24:D$35)</f>
        <v>1</v>
      </c>
      <c r="F24" s="34">
        <f>C24-E24</f>
        <v>2</v>
      </c>
      <c r="G24" s="34">
        <f>POWER(F24,2)</f>
        <v>4</v>
      </c>
      <c r="H24" s="34">
        <f t="shared" ref="H24:H32" si="8">LOG10(B24)</f>
        <v>3.4102709642521845</v>
      </c>
      <c r="I24" s="34">
        <f t="shared" ref="I24:I25" si="9">LOG10(D24)</f>
        <v>1.6232492903979006</v>
      </c>
      <c r="L24" s="5" t="s">
        <v>18</v>
      </c>
      <c r="M24" s="3">
        <f ca="1">SUM(INDIRECT(CONCATENATE("G24:G",COUNT(B24:B35)+23)))</f>
        <v>46.5</v>
      </c>
    </row>
    <row r="25" spans="1:13">
      <c r="A25" s="22">
        <v>2</v>
      </c>
      <c r="B25" s="35">
        <v>6091</v>
      </c>
      <c r="C25" s="2">
        <f t="shared" si="6"/>
        <v>1</v>
      </c>
      <c r="D25" s="35">
        <v>16</v>
      </c>
      <c r="E25" s="2">
        <f t="shared" si="7"/>
        <v>4.5</v>
      </c>
      <c r="F25" s="1">
        <f t="shared" ref="F25" si="10">C25-E25</f>
        <v>-3.5</v>
      </c>
      <c r="G25" s="1">
        <f t="shared" ref="G25" si="11">POWER(F25,2)</f>
        <v>12.25</v>
      </c>
      <c r="H25" s="1">
        <f t="shared" si="8"/>
        <v>3.7846885995014214</v>
      </c>
      <c r="I25" s="1">
        <f t="shared" si="9"/>
        <v>1.2041199826559248</v>
      </c>
      <c r="L25" s="6" t="s">
        <v>6</v>
      </c>
      <c r="M25" s="3">
        <f>COUNT(B24:B35)</f>
        <v>9</v>
      </c>
    </row>
    <row r="26" spans="1:13" ht="17.25">
      <c r="A26" s="22">
        <v>3</v>
      </c>
      <c r="B26" s="35">
        <v>951</v>
      </c>
      <c r="C26" s="2">
        <f t="shared" si="6"/>
        <v>5</v>
      </c>
      <c r="D26" s="35">
        <v>5</v>
      </c>
      <c r="E26" s="2">
        <f t="shared" si="7"/>
        <v>8</v>
      </c>
      <c r="F26" s="1">
        <f>C26-E26</f>
        <v>-3</v>
      </c>
      <c r="G26" s="1">
        <f>POWER(F26,2)</f>
        <v>9</v>
      </c>
      <c r="H26" s="1">
        <f t="shared" si="8"/>
        <v>2.9781805169374138</v>
      </c>
      <c r="I26" s="1">
        <f>LOG10(D26)</f>
        <v>0.69897000433601886</v>
      </c>
      <c r="L26" s="6" t="s">
        <v>12</v>
      </c>
      <c r="M26" s="3">
        <f>POWER(M25,3)</f>
        <v>729</v>
      </c>
    </row>
    <row r="27" spans="1:13" ht="18" thickBot="1">
      <c r="A27" s="22">
        <v>4</v>
      </c>
      <c r="B27" s="35">
        <v>814</v>
      </c>
      <c r="C27" s="2">
        <f t="shared" si="6"/>
        <v>6</v>
      </c>
      <c r="D27" s="35">
        <v>18</v>
      </c>
      <c r="E27" s="2">
        <f t="shared" si="7"/>
        <v>2</v>
      </c>
      <c r="F27" s="1">
        <f>C27-E27</f>
        <v>4</v>
      </c>
      <c r="G27" s="1">
        <f>POWER(F27,2)</f>
        <v>16</v>
      </c>
      <c r="H27" s="1">
        <f t="shared" si="8"/>
        <v>2.9106244048892012</v>
      </c>
      <c r="I27" s="1">
        <f>LOG10(D27)</f>
        <v>1.255272505103306</v>
      </c>
      <c r="L27" s="10" t="s">
        <v>13</v>
      </c>
      <c r="M27" s="3">
        <f>M26-M25</f>
        <v>720</v>
      </c>
    </row>
    <row r="28" spans="1:13">
      <c r="A28" s="22">
        <v>5</v>
      </c>
      <c r="B28" s="35">
        <v>2039</v>
      </c>
      <c r="C28" s="2">
        <f t="shared" si="6"/>
        <v>4</v>
      </c>
      <c r="D28" s="35">
        <v>16</v>
      </c>
      <c r="E28" s="2">
        <f t="shared" si="7"/>
        <v>4.5</v>
      </c>
      <c r="F28" s="1">
        <f>C28-E28</f>
        <v>-0.5</v>
      </c>
      <c r="G28" s="1">
        <f>POWER(F28,2)</f>
        <v>0.25</v>
      </c>
      <c r="H28" s="1">
        <f t="shared" si="8"/>
        <v>3.30941722577814</v>
      </c>
      <c r="I28" s="1">
        <f>LOG10(D28)</f>
        <v>1.2041199826559248</v>
      </c>
    </row>
    <row r="29" spans="1:13" ht="15.75" thickBot="1">
      <c r="A29" s="22">
        <v>6</v>
      </c>
      <c r="B29" s="35">
        <v>303</v>
      </c>
      <c r="C29" s="2">
        <f t="shared" si="6"/>
        <v>9</v>
      </c>
      <c r="D29" s="35">
        <v>4</v>
      </c>
      <c r="E29" s="2">
        <f t="shared" si="7"/>
        <v>9</v>
      </c>
      <c r="F29" s="1">
        <f>C29-E29</f>
        <v>0</v>
      </c>
      <c r="G29" s="1">
        <f>POWER(F29,2)</f>
        <v>0</v>
      </c>
      <c r="H29" s="1">
        <f t="shared" si="8"/>
        <v>2.4814426285023048</v>
      </c>
      <c r="I29" s="1">
        <f>LOG10(D29)</f>
        <v>0.6020599913279624</v>
      </c>
    </row>
    <row r="30" spans="1:13">
      <c r="A30" s="21">
        <v>7</v>
      </c>
      <c r="B30" s="3">
        <v>718</v>
      </c>
      <c r="C30" s="33">
        <f t="shared" si="6"/>
        <v>7</v>
      </c>
      <c r="D30" s="1">
        <v>8</v>
      </c>
      <c r="E30" s="33">
        <f t="shared" si="7"/>
        <v>7</v>
      </c>
      <c r="F30" s="34">
        <f>C30-E30</f>
        <v>0</v>
      </c>
      <c r="G30" s="34">
        <f>POWER(F30,2)</f>
        <v>0</v>
      </c>
      <c r="H30" s="34">
        <f t="shared" si="8"/>
        <v>2.8561244442423002</v>
      </c>
      <c r="I30" s="34">
        <f t="shared" ref="I30:I31" si="12">LOG10(D30)</f>
        <v>0.90308998699194354</v>
      </c>
      <c r="L30" s="11" t="s">
        <v>20</v>
      </c>
      <c r="M30" s="28">
        <f ca="1">1-((6*M24)/M27)</f>
        <v>0.61250000000000004</v>
      </c>
    </row>
    <row r="31" spans="1:13">
      <c r="A31" s="22">
        <v>8</v>
      </c>
      <c r="B31" s="3">
        <v>448</v>
      </c>
      <c r="C31" s="2">
        <f t="shared" si="6"/>
        <v>8</v>
      </c>
      <c r="D31" s="1">
        <v>12</v>
      </c>
      <c r="E31" s="2">
        <f t="shared" si="7"/>
        <v>6</v>
      </c>
      <c r="F31" s="1">
        <f t="shared" ref="F31" si="13">C31-E31</f>
        <v>2</v>
      </c>
      <c r="G31" s="1">
        <f t="shared" ref="G31" si="14">POWER(F31,2)</f>
        <v>4</v>
      </c>
      <c r="H31" s="1">
        <f t="shared" si="8"/>
        <v>2.651278013998144</v>
      </c>
      <c r="I31" s="1">
        <f t="shared" si="12"/>
        <v>1.0791812460476249</v>
      </c>
      <c r="L31" s="6" t="s">
        <v>9</v>
      </c>
      <c r="M31" s="3">
        <f>M25-2</f>
        <v>7</v>
      </c>
    </row>
    <row r="32" spans="1:13">
      <c r="A32" s="22">
        <v>9</v>
      </c>
      <c r="B32" s="3">
        <v>5189</v>
      </c>
      <c r="C32" s="2">
        <f t="shared" si="6"/>
        <v>2</v>
      </c>
      <c r="D32" s="1">
        <v>17</v>
      </c>
      <c r="E32" s="2">
        <f t="shared" si="7"/>
        <v>3</v>
      </c>
      <c r="F32" s="1">
        <f>C32-E32</f>
        <v>-1</v>
      </c>
      <c r="G32" s="1">
        <f>POWER(F32,2)</f>
        <v>1</v>
      </c>
      <c r="H32" s="1">
        <f t="shared" si="8"/>
        <v>3.7150836706949271</v>
      </c>
      <c r="I32" s="1">
        <f>LOG10(D32)</f>
        <v>1.2304489213782739</v>
      </c>
      <c r="L32" s="25" t="s">
        <v>10</v>
      </c>
      <c r="M32" s="3">
        <v>0</v>
      </c>
    </row>
    <row r="33" spans="1:13" ht="18">
      <c r="A33" s="23"/>
      <c r="B33" s="3"/>
      <c r="C33" s="2"/>
      <c r="D33" s="1"/>
      <c r="E33" s="2"/>
      <c r="F33" s="1"/>
      <c r="G33" s="1"/>
      <c r="H33" s="1"/>
      <c r="I33" s="1"/>
      <c r="L33" s="6" t="s">
        <v>11</v>
      </c>
      <c r="M33" s="3">
        <f ca="1">SQRT((1-M30^2)/M31)</f>
        <v>0.29876979910483398</v>
      </c>
    </row>
    <row r="34" spans="1:13">
      <c r="A34" s="23"/>
      <c r="B34" s="3"/>
      <c r="C34" s="2"/>
      <c r="D34" s="1"/>
      <c r="E34" s="2"/>
      <c r="F34" s="1"/>
      <c r="G34" s="1"/>
      <c r="H34" s="1"/>
      <c r="I34" s="1"/>
      <c r="L34" s="6" t="s">
        <v>8</v>
      </c>
      <c r="M34" s="3">
        <f ca="1">M30/M33</f>
        <v>2.0500733401942099</v>
      </c>
    </row>
    <row r="35" spans="1:13" ht="15.75" thickBot="1">
      <c r="A35" s="24"/>
      <c r="B35" s="3"/>
      <c r="C35" s="2"/>
      <c r="D35" s="1"/>
      <c r="E35" s="2"/>
      <c r="F35" s="1"/>
      <c r="G35" s="1"/>
      <c r="H35" s="1"/>
      <c r="I35" s="1"/>
      <c r="L35" s="12" t="s">
        <v>7</v>
      </c>
      <c r="M35" s="26">
        <f ca="1">_xlfn.T.DIST.2T(M34,M31)</f>
        <v>7.9521784893599845E-2</v>
      </c>
    </row>
    <row r="36" spans="1:13" ht="15.75" thickBot="1">
      <c r="L36" s="6"/>
      <c r="M36" s="3"/>
    </row>
    <row r="37" spans="1:13" ht="18">
      <c r="A37" s="5" t="s">
        <v>15</v>
      </c>
      <c r="B37" s="29">
        <f>AVERAGE(B24:B35)</f>
        <v>2125</v>
      </c>
      <c r="C37" s="1"/>
      <c r="D37" s="3">
        <f>AVERAGE(D24:D35)</f>
        <v>15.333333333333334</v>
      </c>
      <c r="L37" s="6" t="s">
        <v>11</v>
      </c>
      <c r="M37" s="3">
        <f ca="1">SQRT((1-M39^2)/M31)</f>
        <v>0.29338561321279027</v>
      </c>
    </row>
    <row r="38" spans="1:13">
      <c r="A38" s="6" t="s">
        <v>16</v>
      </c>
      <c r="B38" s="29">
        <f>_xlfn.STDEV.P(B24:B35)</f>
        <v>2014.7543550296923</v>
      </c>
      <c r="C38" s="1"/>
      <c r="D38" s="30">
        <f>_xlfn.STDEV.P(D24:D35)</f>
        <v>10.656244908763854</v>
      </c>
      <c r="L38" s="6" t="s">
        <v>8</v>
      </c>
      <c r="M38" s="3">
        <f ca="1">M39/M37</f>
        <v>2.148897220404264</v>
      </c>
    </row>
    <row r="39" spans="1:13" ht="15.75" thickBot="1">
      <c r="A39" s="10" t="s">
        <v>17</v>
      </c>
      <c r="B39" s="29">
        <f>MEDIAN(B24:B35)</f>
        <v>951</v>
      </c>
      <c r="C39" s="1"/>
      <c r="D39" s="3">
        <f>MEDIAN(D24:D35)</f>
        <v>16</v>
      </c>
      <c r="L39" s="12" t="s">
        <v>19</v>
      </c>
      <c r="M39" s="28">
        <f ca="1">PEARSON(INDIRECT(CONCATENATE("h24:h",COUNT(B24:B35)+23)),INDIRECT(CONCATENATE("i24:i",COUNT(B24:B35)+23)))</f>
        <v>0.63045552873956556</v>
      </c>
    </row>
    <row r="40" spans="1:13" ht="15.75" thickBot="1">
      <c r="L40" s="13" t="s">
        <v>7</v>
      </c>
      <c r="M40" s="27">
        <f ca="1">_xlfn.T.DIST.2T(M38,M31)</f>
        <v>6.8725446745852223E-2</v>
      </c>
    </row>
    <row r="42" spans="1:13">
      <c r="A42" s="31" t="s">
        <v>49</v>
      </c>
    </row>
    <row r="43" spans="1:13" ht="15.75" thickBot="1"/>
    <row r="44" spans="1:13">
      <c r="A44" s="40" t="s">
        <v>27</v>
      </c>
      <c r="B44" s="40"/>
    </row>
    <row r="45" spans="1:13">
      <c r="A45" s="37" t="s">
        <v>28</v>
      </c>
      <c r="B45" s="37">
        <v>0.63092552290337056</v>
      </c>
    </row>
    <row r="46" spans="1:13">
      <c r="A46" s="37" t="s">
        <v>29</v>
      </c>
      <c r="B46" s="37">
        <v>0.39806701545089163</v>
      </c>
    </row>
    <row r="47" spans="1:13">
      <c r="A47" s="37" t="s">
        <v>30</v>
      </c>
      <c r="B47" s="37">
        <v>0.29774485135937362</v>
      </c>
    </row>
    <row r="48" spans="1:13">
      <c r="A48" s="37" t="s">
        <v>31</v>
      </c>
      <c r="B48" s="37">
        <v>0.27629698164107663</v>
      </c>
    </row>
    <row r="49" spans="1:9" ht="15.75" thickBot="1">
      <c r="A49" s="38" t="s">
        <v>32</v>
      </c>
      <c r="B49" s="38">
        <v>8</v>
      </c>
    </row>
    <row r="51" spans="1:9" ht="15.75" thickBot="1">
      <c r="A51" t="s">
        <v>33</v>
      </c>
    </row>
    <row r="52" spans="1:9">
      <c r="A52" s="39"/>
      <c r="B52" s="39" t="s">
        <v>9</v>
      </c>
      <c r="C52" s="39" t="s">
        <v>38</v>
      </c>
      <c r="D52" s="39" t="s">
        <v>39</v>
      </c>
      <c r="E52" s="39" t="s">
        <v>40</v>
      </c>
      <c r="F52" s="39" t="s">
        <v>41</v>
      </c>
    </row>
    <row r="53" spans="1:9">
      <c r="A53" s="37" t="s">
        <v>34</v>
      </c>
      <c r="B53" s="37">
        <v>1</v>
      </c>
      <c r="C53" s="37">
        <v>0.30290858473445526</v>
      </c>
      <c r="D53" s="37">
        <v>0.30290858473445526</v>
      </c>
      <c r="E53" s="37">
        <v>3.9678870472506778</v>
      </c>
      <c r="F53" s="37">
        <v>9.3462399782402422E-2</v>
      </c>
    </row>
    <row r="54" spans="1:9">
      <c r="A54" s="37" t="s">
        <v>35</v>
      </c>
      <c r="B54" s="37">
        <v>6</v>
      </c>
      <c r="C54" s="37">
        <v>0.45804013238381658</v>
      </c>
      <c r="D54" s="37">
        <v>7.6340022063969434E-2</v>
      </c>
      <c r="E54" s="37"/>
      <c r="F54" s="37"/>
    </row>
    <row r="55" spans="1:9" ht="15.75" thickBot="1">
      <c r="A55" s="38" t="s">
        <v>36</v>
      </c>
      <c r="B55" s="38">
        <v>7</v>
      </c>
      <c r="C55" s="38">
        <v>0.76094871711827183</v>
      </c>
      <c r="D55" s="38"/>
      <c r="E55" s="38"/>
      <c r="F55" s="38"/>
    </row>
    <row r="56" spans="1:9" ht="15.75" thickBot="1"/>
    <row r="57" spans="1:9">
      <c r="A57" s="39"/>
      <c r="B57" s="39" t="s">
        <v>42</v>
      </c>
      <c r="C57" s="39" t="s">
        <v>31</v>
      </c>
      <c r="D57" s="39" t="s">
        <v>43</v>
      </c>
      <c r="E57" s="39" t="s">
        <v>44</v>
      </c>
      <c r="F57" s="39" t="s">
        <v>45</v>
      </c>
      <c r="G57" s="39" t="s">
        <v>46</v>
      </c>
      <c r="H57" s="39" t="s">
        <v>47</v>
      </c>
      <c r="I57" s="39" t="s">
        <v>48</v>
      </c>
    </row>
    <row r="58" spans="1:9">
      <c r="A58" s="37" t="s">
        <v>37</v>
      </c>
      <c r="B58" s="37">
        <v>0.72821482726121411</v>
      </c>
      <c r="C58" s="37">
        <v>0.19799049225259235</v>
      </c>
      <c r="D58" s="37">
        <v>3.6780292779522568</v>
      </c>
      <c r="E58" s="37">
        <v>1.0354902061812377E-2</v>
      </c>
      <c r="F58" s="37">
        <v>0.24374954535431959</v>
      </c>
      <c r="G58" s="37">
        <v>1.2126801091681085</v>
      </c>
      <c r="H58" s="37">
        <v>0.24374954535431959</v>
      </c>
      <c r="I58" s="37">
        <v>1.2126801091681085</v>
      </c>
    </row>
    <row r="59" spans="1:9" ht="15.75" thickBot="1">
      <c r="A59" s="38" t="s">
        <v>21</v>
      </c>
      <c r="B59" s="43">
        <v>0.62071771758137761</v>
      </c>
      <c r="C59" s="38">
        <v>0.31161222804110961</v>
      </c>
      <c r="D59" s="38">
        <v>1.9919555836540828</v>
      </c>
      <c r="E59" s="38">
        <v>9.3462399782402478E-2</v>
      </c>
      <c r="F59" s="43">
        <v>-0.14176993617410227</v>
      </c>
      <c r="G59" s="43">
        <v>1.3832053713368575</v>
      </c>
      <c r="H59" s="38">
        <v>-0.14176993617410227</v>
      </c>
      <c r="I59" s="38">
        <v>1.3832053713368575</v>
      </c>
    </row>
    <row r="62" spans="1:9">
      <c r="A62" s="31" t="s">
        <v>51</v>
      </c>
    </row>
    <row r="63" spans="1:9" ht="15.75" thickBot="1"/>
    <row r="64" spans="1:9">
      <c r="A64" s="40" t="s">
        <v>27</v>
      </c>
      <c r="B64" s="40"/>
    </row>
    <row r="65" spans="1:9">
      <c r="A65" s="37" t="s">
        <v>28</v>
      </c>
      <c r="B65" s="37">
        <v>0.63045552873956567</v>
      </c>
    </row>
    <row r="66" spans="1:9">
      <c r="A66" s="37" t="s">
        <v>29</v>
      </c>
      <c r="B66" s="37">
        <v>0.39747417371828536</v>
      </c>
    </row>
    <row r="67" spans="1:9">
      <c r="A67" s="37" t="s">
        <v>30</v>
      </c>
      <c r="B67" s="37">
        <v>0.31139905567804044</v>
      </c>
    </row>
    <row r="68" spans="1:9">
      <c r="A68" s="37" t="s">
        <v>31</v>
      </c>
      <c r="B68" s="37">
        <v>0.25968766199467558</v>
      </c>
    </row>
    <row r="69" spans="1:9" ht="15.75" thickBot="1">
      <c r="A69" s="38" t="s">
        <v>32</v>
      </c>
      <c r="B69" s="38">
        <v>9</v>
      </c>
    </row>
    <row r="71" spans="1:9" ht="15.75" thickBot="1">
      <c r="A71" t="s">
        <v>33</v>
      </c>
    </row>
    <row r="72" spans="1:9">
      <c r="A72" s="39"/>
      <c r="B72" s="39" t="s">
        <v>9</v>
      </c>
      <c r="C72" s="39" t="s">
        <v>38</v>
      </c>
      <c r="D72" s="39" t="s">
        <v>39</v>
      </c>
      <c r="E72" s="39" t="s">
        <v>40</v>
      </c>
      <c r="F72" s="39" t="s">
        <v>41</v>
      </c>
    </row>
    <row r="73" spans="1:9">
      <c r="A73" s="37" t="s">
        <v>34</v>
      </c>
      <c r="B73" s="37">
        <v>1</v>
      </c>
      <c r="C73" s="37">
        <v>0.31141097982953492</v>
      </c>
      <c r="D73" s="37">
        <v>0.31141097982953492</v>
      </c>
      <c r="E73" s="37">
        <v>4.6177592638611769</v>
      </c>
      <c r="F73" s="37">
        <v>6.872544674585207E-2</v>
      </c>
    </row>
    <row r="74" spans="1:9">
      <c r="A74" s="37" t="s">
        <v>35</v>
      </c>
      <c r="B74" s="37">
        <v>7</v>
      </c>
      <c r="C74" s="37">
        <v>0.47206377254582621</v>
      </c>
      <c r="D74" s="37">
        <v>6.7437681792260881E-2</v>
      </c>
      <c r="E74" s="37"/>
      <c r="F74" s="37"/>
    </row>
    <row r="75" spans="1:9" ht="15.75" thickBot="1">
      <c r="A75" s="38" t="s">
        <v>36</v>
      </c>
      <c r="B75" s="38">
        <v>8</v>
      </c>
      <c r="C75" s="38">
        <v>0.78347475237536113</v>
      </c>
      <c r="D75" s="38"/>
      <c r="E75" s="38"/>
      <c r="F75" s="38"/>
    </row>
    <row r="76" spans="1:9" ht="15.75" thickBot="1"/>
    <row r="77" spans="1:9">
      <c r="A77" s="39"/>
      <c r="B77" s="39" t="s">
        <v>42</v>
      </c>
      <c r="C77" s="39" t="s">
        <v>31</v>
      </c>
      <c r="D77" s="39" t="s">
        <v>43</v>
      </c>
      <c r="E77" s="39" t="s">
        <v>44</v>
      </c>
      <c r="F77" s="39" t="s">
        <v>45</v>
      </c>
      <c r="G77" s="39" t="s">
        <v>46</v>
      </c>
      <c r="H77" s="39" t="s">
        <v>47</v>
      </c>
      <c r="I77" s="39" t="s">
        <v>48</v>
      </c>
    </row>
    <row r="78" spans="1:9">
      <c r="A78" s="37" t="s">
        <v>37</v>
      </c>
      <c r="B78" s="37">
        <v>-0.25632504975882298</v>
      </c>
      <c r="C78" s="37">
        <v>0.63198473756307993</v>
      </c>
      <c r="D78" s="37">
        <v>-0.40558740508070978</v>
      </c>
      <c r="E78" s="37">
        <v>0.69715624146885546</v>
      </c>
      <c r="F78" s="37">
        <v>-1.7507314868369834</v>
      </c>
      <c r="G78" s="37">
        <v>1.2380813873193375</v>
      </c>
      <c r="H78" s="37">
        <v>-1.7507314868369834</v>
      </c>
      <c r="I78" s="37">
        <v>1.2380813873193375</v>
      </c>
    </row>
    <row r="79" spans="1:9" ht="15.75" thickBot="1">
      <c r="A79" s="38" t="s">
        <v>26</v>
      </c>
      <c r="B79" s="43">
        <v>0.43091396790323006</v>
      </c>
      <c r="C79" s="38">
        <v>0.20052795629851658</v>
      </c>
      <c r="D79" s="38">
        <v>2.1488972204042645</v>
      </c>
      <c r="E79" s="38">
        <v>6.8725446745852153E-2</v>
      </c>
      <c r="F79" s="43">
        <v>-4.3259300682580382E-2</v>
      </c>
      <c r="G79" s="43">
        <v>0.90508723648904055</v>
      </c>
      <c r="H79" s="38">
        <v>-4.3259300682580382E-2</v>
      </c>
      <c r="I79" s="38">
        <v>0.90508723648904055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STARD</vt:lpstr>
      <vt:lpstr>STROBE</vt:lpstr>
      <vt:lpstr>PRISMA</vt:lpstr>
      <vt:lpstr>STREGA</vt:lpstr>
      <vt:lpstr>CONSORT</vt:lpstr>
      <vt:lpstr>REFLECT</vt:lpstr>
      <vt:lpstr>GRIPS</vt:lpstr>
      <vt:lpstr>CARE</vt:lpstr>
      <vt:lpstr>CHEERS</vt:lpstr>
    </vt:vector>
  </TitlesOfParts>
  <Company>Springer-SBM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Shanahan</dc:creator>
  <cp:lastModifiedBy>Daniel Shanahan</cp:lastModifiedBy>
  <dcterms:created xsi:type="dcterms:W3CDTF">2015-09-09T10:06:56Z</dcterms:created>
  <dcterms:modified xsi:type="dcterms:W3CDTF">2016-02-29T11:53:49Z</dcterms:modified>
</cp:coreProperties>
</file>