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reth\Dropbox\Ph.D\Projects\My manuscripts\Optimization of virus extractions from peat soils\data\"/>
    </mc:Choice>
  </mc:AlternateContent>
  <bookViews>
    <workbookView xWindow="0" yWindow="0" windowWidth="23880" windowHeight="9630" activeTab="3"/>
  </bookViews>
  <sheets>
    <sheet name="Exp1A" sheetId="1" r:id="rId1"/>
    <sheet name="Exp 1B" sheetId="2" r:id="rId2"/>
    <sheet name="Exp 2" sheetId="3" r:id="rId3"/>
    <sheet name="Exp 3" sheetId="4" r:id="rId4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0" i="4" l="1"/>
  <c r="B90" i="4"/>
  <c r="N90" i="4"/>
  <c r="I72" i="4"/>
  <c r="B72" i="4"/>
  <c r="N72" i="4"/>
  <c r="K90" i="4"/>
  <c r="I89" i="4"/>
  <c r="B89" i="4"/>
  <c r="N89" i="4"/>
  <c r="I71" i="4"/>
  <c r="B71" i="4"/>
  <c r="N71" i="4"/>
  <c r="P89" i="4"/>
  <c r="D89" i="4"/>
  <c r="O89" i="4"/>
  <c r="L89" i="4"/>
  <c r="K89" i="4"/>
  <c r="C89" i="4"/>
  <c r="I87" i="4"/>
  <c r="B87" i="4"/>
  <c r="N87" i="4"/>
  <c r="I69" i="4"/>
  <c r="B69" i="4"/>
  <c r="N69" i="4"/>
  <c r="K87" i="4"/>
  <c r="I86" i="4"/>
  <c r="B86" i="4"/>
  <c r="N86" i="4"/>
  <c r="I68" i="4"/>
  <c r="B68" i="4"/>
  <c r="N68" i="4"/>
  <c r="P86" i="4"/>
  <c r="D86" i="4"/>
  <c r="O86" i="4"/>
  <c r="L86" i="4"/>
  <c r="K86" i="4"/>
  <c r="C86" i="4"/>
  <c r="I84" i="4"/>
  <c r="B84" i="4"/>
  <c r="N84" i="4"/>
  <c r="I66" i="4"/>
  <c r="B66" i="4"/>
  <c r="N66" i="4"/>
  <c r="K84" i="4"/>
  <c r="I83" i="4"/>
  <c r="B83" i="4"/>
  <c r="N83" i="4"/>
  <c r="I65" i="4"/>
  <c r="B65" i="4"/>
  <c r="N65" i="4"/>
  <c r="P83" i="4"/>
  <c r="D83" i="4"/>
  <c r="O83" i="4"/>
  <c r="L83" i="4"/>
  <c r="K83" i="4"/>
  <c r="C83" i="4"/>
  <c r="I81" i="4"/>
  <c r="B81" i="4"/>
  <c r="N81" i="4"/>
  <c r="I63" i="4"/>
  <c r="B63" i="4"/>
  <c r="N63" i="4"/>
  <c r="K81" i="4"/>
  <c r="I80" i="4"/>
  <c r="B80" i="4"/>
  <c r="N80" i="4"/>
  <c r="I62" i="4"/>
  <c r="B62" i="4"/>
  <c r="N62" i="4"/>
  <c r="P80" i="4"/>
  <c r="D80" i="4"/>
  <c r="O80" i="4"/>
  <c r="L80" i="4"/>
  <c r="K80" i="4"/>
  <c r="C80" i="4"/>
  <c r="I78" i="4"/>
  <c r="B78" i="4"/>
  <c r="N78" i="4"/>
  <c r="I60" i="4"/>
  <c r="B60" i="4"/>
  <c r="N60" i="4"/>
  <c r="K78" i="4"/>
  <c r="I77" i="4"/>
  <c r="B77" i="4"/>
  <c r="N77" i="4"/>
  <c r="I59" i="4"/>
  <c r="B59" i="4"/>
  <c r="N59" i="4"/>
  <c r="P77" i="4"/>
  <c r="D77" i="4"/>
  <c r="O77" i="4"/>
  <c r="L77" i="4"/>
  <c r="K77" i="4"/>
  <c r="C77" i="4"/>
  <c r="I75" i="4"/>
  <c r="B75" i="4"/>
  <c r="N75" i="4"/>
  <c r="I57" i="4"/>
  <c r="B57" i="4"/>
  <c r="N57" i="4"/>
  <c r="K75" i="4"/>
  <c r="I74" i="4"/>
  <c r="B74" i="4"/>
  <c r="N74" i="4"/>
  <c r="I56" i="4"/>
  <c r="B56" i="4"/>
  <c r="N56" i="4"/>
  <c r="P74" i="4"/>
  <c r="D74" i="4"/>
  <c r="O74" i="4"/>
  <c r="L74" i="4"/>
  <c r="K74" i="4"/>
  <c r="C74" i="4"/>
  <c r="I54" i="4"/>
  <c r="B54" i="4"/>
  <c r="N54" i="4"/>
  <c r="K72" i="4"/>
  <c r="I53" i="4"/>
  <c r="B53" i="4"/>
  <c r="N53" i="4"/>
  <c r="P71" i="4"/>
  <c r="D71" i="4"/>
  <c r="O71" i="4"/>
  <c r="L71" i="4"/>
  <c r="K71" i="4"/>
  <c r="C71" i="4"/>
  <c r="I51" i="4"/>
  <c r="B51" i="4"/>
  <c r="N51" i="4"/>
  <c r="K69" i="4"/>
  <c r="I50" i="4"/>
  <c r="B50" i="4"/>
  <c r="N50" i="4"/>
  <c r="P68" i="4"/>
  <c r="D68" i="4"/>
  <c r="O68" i="4"/>
  <c r="L68" i="4"/>
  <c r="K68" i="4"/>
  <c r="C68" i="4"/>
  <c r="I48" i="4"/>
  <c r="B48" i="4"/>
  <c r="N48" i="4"/>
  <c r="K66" i="4"/>
  <c r="I47" i="4"/>
  <c r="B47" i="4"/>
  <c r="N47" i="4"/>
  <c r="P65" i="4"/>
  <c r="D65" i="4"/>
  <c r="O65" i="4"/>
  <c r="L65" i="4"/>
  <c r="K65" i="4"/>
  <c r="C65" i="4"/>
  <c r="I45" i="4"/>
  <c r="B45" i="4"/>
  <c r="N45" i="4"/>
  <c r="K63" i="4"/>
  <c r="I44" i="4"/>
  <c r="B44" i="4"/>
  <c r="N44" i="4"/>
  <c r="P62" i="4"/>
  <c r="D62" i="4"/>
  <c r="O62" i="4"/>
  <c r="L62" i="4"/>
  <c r="K62" i="4"/>
  <c r="C62" i="4"/>
  <c r="I42" i="4"/>
  <c r="B42" i="4"/>
  <c r="N42" i="4"/>
  <c r="K60" i="4"/>
  <c r="I41" i="4"/>
  <c r="B41" i="4"/>
  <c r="N41" i="4"/>
  <c r="P59" i="4"/>
  <c r="D59" i="4"/>
  <c r="O59" i="4"/>
  <c r="L59" i="4"/>
  <c r="K59" i="4"/>
  <c r="C59" i="4"/>
  <c r="I39" i="4"/>
  <c r="B39" i="4"/>
  <c r="N39" i="4"/>
  <c r="K57" i="4"/>
  <c r="I38" i="4"/>
  <c r="B38" i="4"/>
  <c r="N38" i="4"/>
  <c r="P56" i="4"/>
  <c r="D56" i="4"/>
  <c r="O56" i="4"/>
  <c r="L56" i="4"/>
  <c r="K56" i="4"/>
  <c r="C56" i="4"/>
  <c r="I36" i="4"/>
  <c r="B36" i="4"/>
  <c r="N36" i="4"/>
  <c r="K54" i="4"/>
  <c r="I35" i="4"/>
  <c r="B35" i="4"/>
  <c r="N35" i="4"/>
  <c r="P53" i="4"/>
  <c r="D53" i="4"/>
  <c r="O53" i="4"/>
  <c r="L53" i="4"/>
  <c r="K53" i="4"/>
  <c r="C53" i="4"/>
  <c r="I33" i="4"/>
  <c r="B33" i="4"/>
  <c r="N33" i="4"/>
  <c r="K51" i="4"/>
  <c r="I32" i="4"/>
  <c r="B32" i="4"/>
  <c r="N32" i="4"/>
  <c r="P50" i="4"/>
  <c r="D50" i="4"/>
  <c r="O50" i="4"/>
  <c r="L50" i="4"/>
  <c r="K50" i="4"/>
  <c r="C50" i="4"/>
  <c r="I30" i="4"/>
  <c r="B30" i="4"/>
  <c r="N30" i="4"/>
  <c r="K48" i="4"/>
  <c r="I29" i="4"/>
  <c r="B29" i="4"/>
  <c r="N29" i="4"/>
  <c r="P47" i="4"/>
  <c r="D47" i="4"/>
  <c r="O47" i="4"/>
  <c r="L47" i="4"/>
  <c r="K47" i="4"/>
  <c r="C47" i="4"/>
  <c r="I27" i="4"/>
  <c r="B27" i="4"/>
  <c r="N27" i="4"/>
  <c r="K45" i="4"/>
  <c r="I26" i="4"/>
  <c r="B26" i="4"/>
  <c r="N26" i="4"/>
  <c r="P44" i="4"/>
  <c r="D44" i="4"/>
  <c r="O44" i="4"/>
  <c r="L44" i="4"/>
  <c r="K44" i="4"/>
  <c r="C44" i="4"/>
  <c r="I24" i="4"/>
  <c r="B24" i="4"/>
  <c r="N24" i="4"/>
  <c r="K42" i="4"/>
  <c r="I23" i="4"/>
  <c r="B23" i="4"/>
  <c r="N23" i="4"/>
  <c r="P41" i="4"/>
  <c r="D41" i="4"/>
  <c r="O41" i="4"/>
  <c r="L41" i="4"/>
  <c r="K41" i="4"/>
  <c r="C41" i="4"/>
  <c r="I21" i="4"/>
  <c r="B21" i="4"/>
  <c r="N21" i="4"/>
  <c r="K39" i="4"/>
  <c r="I20" i="4"/>
  <c r="B20" i="4"/>
  <c r="N20" i="4"/>
  <c r="P38" i="4"/>
  <c r="D38" i="4"/>
  <c r="O38" i="4"/>
  <c r="L38" i="4"/>
  <c r="K38" i="4"/>
  <c r="C38" i="4"/>
  <c r="I18" i="4"/>
  <c r="B18" i="4"/>
  <c r="N18" i="4"/>
  <c r="K36" i="4"/>
  <c r="I17" i="4"/>
  <c r="B17" i="4"/>
  <c r="N17" i="4"/>
  <c r="P35" i="4"/>
  <c r="D35" i="4"/>
  <c r="O35" i="4"/>
  <c r="L35" i="4"/>
  <c r="K35" i="4"/>
  <c r="C35" i="4"/>
  <c r="I15" i="4"/>
  <c r="B15" i="4"/>
  <c r="N15" i="4"/>
  <c r="K33" i="4"/>
  <c r="I14" i="4"/>
  <c r="B14" i="4"/>
  <c r="N14" i="4"/>
  <c r="P32" i="4"/>
  <c r="D32" i="4"/>
  <c r="O32" i="4"/>
  <c r="L32" i="4"/>
  <c r="K32" i="4"/>
  <c r="C32" i="4"/>
  <c r="I12" i="4"/>
  <c r="B12" i="4"/>
  <c r="N12" i="4"/>
  <c r="K30" i="4"/>
  <c r="I11" i="4"/>
  <c r="B11" i="4"/>
  <c r="N11" i="4"/>
  <c r="P29" i="4"/>
  <c r="D29" i="4"/>
  <c r="O29" i="4"/>
  <c r="L29" i="4"/>
  <c r="K29" i="4"/>
  <c r="C29" i="4"/>
  <c r="I9" i="4"/>
  <c r="B9" i="4"/>
  <c r="N9" i="4"/>
  <c r="K27" i="4"/>
  <c r="I8" i="4"/>
  <c r="B8" i="4"/>
  <c r="N8" i="4"/>
  <c r="P26" i="4"/>
  <c r="D26" i="4"/>
  <c r="O26" i="4"/>
  <c r="L26" i="4"/>
  <c r="K26" i="4"/>
  <c r="C26" i="4"/>
  <c r="I6" i="4"/>
  <c r="B6" i="4"/>
  <c r="N6" i="4"/>
  <c r="K24" i="4"/>
  <c r="I5" i="4"/>
  <c r="B5" i="4"/>
  <c r="N5" i="4"/>
  <c r="P23" i="4"/>
  <c r="D23" i="4"/>
  <c r="O23" i="4"/>
  <c r="L23" i="4"/>
  <c r="K23" i="4"/>
  <c r="C23" i="4"/>
  <c r="I3" i="4"/>
  <c r="B3" i="4"/>
  <c r="N3" i="4"/>
  <c r="K21" i="4"/>
  <c r="I2" i="4"/>
  <c r="B2" i="4"/>
  <c r="N2" i="4"/>
  <c r="P20" i="4"/>
  <c r="D20" i="4"/>
  <c r="O20" i="4"/>
  <c r="L20" i="4"/>
  <c r="K20" i="4"/>
  <c r="C20" i="4"/>
  <c r="K18" i="4"/>
  <c r="P17" i="4"/>
  <c r="D17" i="4"/>
  <c r="O17" i="4"/>
  <c r="L17" i="4"/>
  <c r="K17" i="4"/>
  <c r="C17" i="4"/>
  <c r="K15" i="4"/>
  <c r="P14" i="4"/>
  <c r="D14" i="4"/>
  <c r="O14" i="4"/>
  <c r="L14" i="4"/>
  <c r="K14" i="4"/>
  <c r="C14" i="4"/>
  <c r="K12" i="4"/>
  <c r="P11" i="4"/>
  <c r="D11" i="4"/>
  <c r="O11" i="4"/>
  <c r="L11" i="4"/>
  <c r="K11" i="4"/>
  <c r="C11" i="4"/>
  <c r="K9" i="4"/>
  <c r="P8" i="4"/>
  <c r="D8" i="4"/>
  <c r="O8" i="4"/>
  <c r="L8" i="4"/>
  <c r="K8" i="4"/>
  <c r="C8" i="4"/>
  <c r="K6" i="4"/>
  <c r="P5" i="4"/>
  <c r="D5" i="4"/>
  <c r="O5" i="4"/>
  <c r="L5" i="4"/>
  <c r="K5" i="4"/>
  <c r="C5" i="4"/>
  <c r="K3" i="4"/>
  <c r="P2" i="4"/>
  <c r="D2" i="4"/>
  <c r="O2" i="4"/>
  <c r="K2" i="4"/>
  <c r="L2" i="4"/>
  <c r="C2" i="4"/>
  <c r="V144" i="3"/>
  <c r="D144" i="3"/>
  <c r="J143" i="3"/>
  <c r="O143" i="3"/>
  <c r="V142" i="3"/>
  <c r="D142" i="3"/>
  <c r="J142" i="3"/>
  <c r="O142" i="3"/>
  <c r="K142" i="3"/>
  <c r="F142" i="3"/>
  <c r="E142" i="3"/>
  <c r="V140" i="3"/>
  <c r="D140" i="3"/>
  <c r="J139" i="3"/>
  <c r="O139" i="3"/>
  <c r="V138" i="3"/>
  <c r="D138" i="3"/>
  <c r="J138" i="3"/>
  <c r="O138" i="3"/>
  <c r="K138" i="3"/>
  <c r="F138" i="3"/>
  <c r="E138" i="3"/>
  <c r="V136" i="3"/>
  <c r="D136" i="3"/>
  <c r="J135" i="3"/>
  <c r="O135" i="3"/>
  <c r="V134" i="3"/>
  <c r="D134" i="3"/>
  <c r="J134" i="3"/>
  <c r="O134" i="3"/>
  <c r="Q134" i="3"/>
  <c r="P134" i="3"/>
  <c r="N134" i="3"/>
  <c r="M134" i="3"/>
  <c r="K134" i="3"/>
  <c r="E134" i="3"/>
  <c r="H134" i="3"/>
  <c r="G134" i="3"/>
  <c r="F134" i="3"/>
  <c r="V132" i="3"/>
  <c r="D132" i="3"/>
  <c r="J131" i="3"/>
  <c r="O131" i="3"/>
  <c r="V130" i="3"/>
  <c r="D130" i="3"/>
  <c r="J130" i="3"/>
  <c r="O130" i="3"/>
  <c r="K130" i="3"/>
  <c r="F130" i="3"/>
  <c r="E130" i="3"/>
  <c r="V128" i="3"/>
  <c r="D128" i="3"/>
  <c r="J127" i="3"/>
  <c r="O127" i="3"/>
  <c r="V126" i="3"/>
  <c r="D126" i="3"/>
  <c r="J126" i="3"/>
  <c r="O126" i="3"/>
  <c r="K126" i="3"/>
  <c r="F126" i="3"/>
  <c r="E126" i="3"/>
  <c r="V124" i="3"/>
  <c r="D124" i="3"/>
  <c r="J123" i="3"/>
  <c r="O123" i="3"/>
  <c r="V122" i="3"/>
  <c r="D122" i="3"/>
  <c r="J122" i="3"/>
  <c r="O122" i="3"/>
  <c r="Q122" i="3"/>
  <c r="P122" i="3"/>
  <c r="N122" i="3"/>
  <c r="M122" i="3"/>
  <c r="K122" i="3"/>
  <c r="E122" i="3"/>
  <c r="H122" i="3"/>
  <c r="G122" i="3"/>
  <c r="F122" i="3"/>
  <c r="V120" i="3"/>
  <c r="D120" i="3"/>
  <c r="J119" i="3"/>
  <c r="O119" i="3"/>
  <c r="V118" i="3"/>
  <c r="D118" i="3"/>
  <c r="J118" i="3"/>
  <c r="O118" i="3"/>
  <c r="K118" i="3"/>
  <c r="F118" i="3"/>
  <c r="E118" i="3"/>
  <c r="V116" i="3"/>
  <c r="D116" i="3"/>
  <c r="J115" i="3"/>
  <c r="O115" i="3"/>
  <c r="V114" i="3"/>
  <c r="D114" i="3"/>
  <c r="J114" i="3"/>
  <c r="O114" i="3"/>
  <c r="K114" i="3"/>
  <c r="F114" i="3"/>
  <c r="E114" i="3"/>
  <c r="V112" i="3"/>
  <c r="D112" i="3"/>
  <c r="J111" i="3"/>
  <c r="O111" i="3"/>
  <c r="V110" i="3"/>
  <c r="D110" i="3"/>
  <c r="J110" i="3"/>
  <c r="O110" i="3"/>
  <c r="Q110" i="3"/>
  <c r="P110" i="3"/>
  <c r="N110" i="3"/>
  <c r="M110" i="3"/>
  <c r="K110" i="3"/>
  <c r="E110" i="3"/>
  <c r="H110" i="3"/>
  <c r="G110" i="3"/>
  <c r="F110" i="3"/>
  <c r="V108" i="3"/>
  <c r="D108" i="3"/>
  <c r="J107" i="3"/>
  <c r="O107" i="3"/>
  <c r="V106" i="3"/>
  <c r="D106" i="3"/>
  <c r="J106" i="3"/>
  <c r="O106" i="3"/>
  <c r="K106" i="3"/>
  <c r="F106" i="3"/>
  <c r="E106" i="3"/>
  <c r="V104" i="3"/>
  <c r="D104" i="3"/>
  <c r="J103" i="3"/>
  <c r="O103" i="3"/>
  <c r="V102" i="3"/>
  <c r="D102" i="3"/>
  <c r="J102" i="3"/>
  <c r="O102" i="3"/>
  <c r="K102" i="3"/>
  <c r="F102" i="3"/>
  <c r="E102" i="3"/>
  <c r="V100" i="3"/>
  <c r="D100" i="3"/>
  <c r="J99" i="3"/>
  <c r="O99" i="3"/>
  <c r="V98" i="3"/>
  <c r="D98" i="3"/>
  <c r="J98" i="3"/>
  <c r="O98" i="3"/>
  <c r="Q98" i="3"/>
  <c r="P98" i="3"/>
  <c r="N98" i="3"/>
  <c r="M98" i="3"/>
  <c r="K98" i="3"/>
  <c r="E98" i="3"/>
  <c r="H98" i="3"/>
  <c r="G98" i="3"/>
  <c r="F98" i="3"/>
  <c r="V96" i="3"/>
  <c r="D96" i="3"/>
  <c r="J95" i="3"/>
  <c r="O95" i="3"/>
  <c r="V94" i="3"/>
  <c r="D94" i="3"/>
  <c r="J94" i="3"/>
  <c r="O94" i="3"/>
  <c r="K94" i="3"/>
  <c r="F94" i="3"/>
  <c r="E94" i="3"/>
  <c r="V92" i="3"/>
  <c r="D92" i="3"/>
  <c r="J91" i="3"/>
  <c r="O91" i="3"/>
  <c r="V90" i="3"/>
  <c r="D90" i="3"/>
  <c r="J90" i="3"/>
  <c r="O90" i="3"/>
  <c r="K90" i="3"/>
  <c r="F90" i="3"/>
  <c r="E90" i="3"/>
  <c r="V88" i="3"/>
  <c r="D88" i="3"/>
  <c r="J87" i="3"/>
  <c r="O87" i="3"/>
  <c r="V86" i="3"/>
  <c r="D86" i="3"/>
  <c r="J86" i="3"/>
  <c r="O86" i="3"/>
  <c r="Q86" i="3"/>
  <c r="P86" i="3"/>
  <c r="N86" i="3"/>
  <c r="M86" i="3"/>
  <c r="K86" i="3"/>
  <c r="E86" i="3"/>
  <c r="H86" i="3"/>
  <c r="G86" i="3"/>
  <c r="F86" i="3"/>
  <c r="V84" i="3"/>
  <c r="D84" i="3"/>
  <c r="J83" i="3"/>
  <c r="O83" i="3"/>
  <c r="V82" i="3"/>
  <c r="D82" i="3"/>
  <c r="J82" i="3"/>
  <c r="O82" i="3"/>
  <c r="K82" i="3"/>
  <c r="F82" i="3"/>
  <c r="E82" i="3"/>
  <c r="V80" i="3"/>
  <c r="D80" i="3"/>
  <c r="J79" i="3"/>
  <c r="O79" i="3"/>
  <c r="V78" i="3"/>
  <c r="D78" i="3"/>
  <c r="J78" i="3"/>
  <c r="O78" i="3"/>
  <c r="K78" i="3"/>
  <c r="F78" i="3"/>
  <c r="E78" i="3"/>
  <c r="V76" i="3"/>
  <c r="D76" i="3"/>
  <c r="J75" i="3"/>
  <c r="O75" i="3"/>
  <c r="V74" i="3"/>
  <c r="D74" i="3"/>
  <c r="J74" i="3"/>
  <c r="O74" i="3"/>
  <c r="Q74" i="3"/>
  <c r="P74" i="3"/>
  <c r="N74" i="3"/>
  <c r="M74" i="3"/>
  <c r="K74" i="3"/>
  <c r="E74" i="3"/>
  <c r="H74" i="3"/>
  <c r="G74" i="3"/>
  <c r="F74" i="3"/>
  <c r="V72" i="3"/>
  <c r="D72" i="3"/>
  <c r="J71" i="3"/>
  <c r="O71" i="3"/>
  <c r="V70" i="3"/>
  <c r="D70" i="3"/>
  <c r="J70" i="3"/>
  <c r="O70" i="3"/>
  <c r="K70" i="3"/>
  <c r="F70" i="3"/>
  <c r="E70" i="3"/>
  <c r="V68" i="3"/>
  <c r="D68" i="3"/>
  <c r="J67" i="3"/>
  <c r="O67" i="3"/>
  <c r="V66" i="3"/>
  <c r="D66" i="3"/>
  <c r="J66" i="3"/>
  <c r="O66" i="3"/>
  <c r="K66" i="3"/>
  <c r="F66" i="3"/>
  <c r="E66" i="3"/>
  <c r="V64" i="3"/>
  <c r="D64" i="3"/>
  <c r="J63" i="3"/>
  <c r="O63" i="3"/>
  <c r="V62" i="3"/>
  <c r="D62" i="3"/>
  <c r="J62" i="3"/>
  <c r="O62" i="3"/>
  <c r="Q62" i="3"/>
  <c r="P62" i="3"/>
  <c r="N62" i="3"/>
  <c r="M62" i="3"/>
  <c r="K62" i="3"/>
  <c r="E62" i="3"/>
  <c r="H62" i="3"/>
  <c r="G62" i="3"/>
  <c r="F62" i="3"/>
  <c r="V60" i="3"/>
  <c r="D60" i="3"/>
  <c r="J59" i="3"/>
  <c r="O59" i="3"/>
  <c r="V58" i="3"/>
  <c r="D58" i="3"/>
  <c r="J58" i="3"/>
  <c r="O58" i="3"/>
  <c r="K58" i="3"/>
  <c r="F58" i="3"/>
  <c r="E58" i="3"/>
  <c r="V56" i="3"/>
  <c r="D56" i="3"/>
  <c r="J55" i="3"/>
  <c r="O55" i="3"/>
  <c r="V54" i="3"/>
  <c r="D54" i="3"/>
  <c r="J54" i="3"/>
  <c r="O54" i="3"/>
  <c r="K54" i="3"/>
  <c r="F54" i="3"/>
  <c r="E54" i="3"/>
  <c r="V52" i="3"/>
  <c r="D52" i="3"/>
  <c r="J51" i="3"/>
  <c r="O51" i="3"/>
  <c r="V50" i="3"/>
  <c r="D50" i="3"/>
  <c r="J50" i="3"/>
  <c r="O50" i="3"/>
  <c r="Q50" i="3"/>
  <c r="P50" i="3"/>
  <c r="N50" i="3"/>
  <c r="M50" i="3"/>
  <c r="K50" i="3"/>
  <c r="E50" i="3"/>
  <c r="H50" i="3"/>
  <c r="G50" i="3"/>
  <c r="F50" i="3"/>
  <c r="V48" i="3"/>
  <c r="D48" i="3"/>
  <c r="J47" i="3"/>
  <c r="O47" i="3"/>
  <c r="V46" i="3"/>
  <c r="D46" i="3"/>
  <c r="J46" i="3"/>
  <c r="O46" i="3"/>
  <c r="K46" i="3"/>
  <c r="F46" i="3"/>
  <c r="E46" i="3"/>
  <c r="V44" i="3"/>
  <c r="D44" i="3"/>
  <c r="J43" i="3"/>
  <c r="O43" i="3"/>
  <c r="V42" i="3"/>
  <c r="D42" i="3"/>
  <c r="J42" i="3"/>
  <c r="O42" i="3"/>
  <c r="K42" i="3"/>
  <c r="F42" i="3"/>
  <c r="E42" i="3"/>
  <c r="V40" i="3"/>
  <c r="D40" i="3"/>
  <c r="J39" i="3"/>
  <c r="O39" i="3"/>
  <c r="V38" i="3"/>
  <c r="D38" i="3"/>
  <c r="J38" i="3"/>
  <c r="O38" i="3"/>
  <c r="Q38" i="3"/>
  <c r="P38" i="3"/>
  <c r="N38" i="3"/>
  <c r="M38" i="3"/>
  <c r="K38" i="3"/>
  <c r="E38" i="3"/>
  <c r="H38" i="3"/>
  <c r="G38" i="3"/>
  <c r="F38" i="3"/>
  <c r="V36" i="3"/>
  <c r="D36" i="3"/>
  <c r="J35" i="3"/>
  <c r="O35" i="3"/>
  <c r="V34" i="3"/>
  <c r="D34" i="3"/>
  <c r="J34" i="3"/>
  <c r="O34" i="3"/>
  <c r="K34" i="3"/>
  <c r="F34" i="3"/>
  <c r="E34" i="3"/>
  <c r="V32" i="3"/>
  <c r="D32" i="3"/>
  <c r="J31" i="3"/>
  <c r="O31" i="3"/>
  <c r="V30" i="3"/>
  <c r="D30" i="3"/>
  <c r="J30" i="3"/>
  <c r="O30" i="3"/>
  <c r="K30" i="3"/>
  <c r="F30" i="3"/>
  <c r="E30" i="3"/>
  <c r="V28" i="3"/>
  <c r="D28" i="3"/>
  <c r="J27" i="3"/>
  <c r="O27" i="3"/>
  <c r="V26" i="3"/>
  <c r="D26" i="3"/>
  <c r="J26" i="3"/>
  <c r="O26" i="3"/>
  <c r="Q26" i="3"/>
  <c r="P26" i="3"/>
  <c r="N26" i="3"/>
  <c r="M26" i="3"/>
  <c r="K26" i="3"/>
  <c r="E26" i="3"/>
  <c r="H26" i="3"/>
  <c r="G26" i="3"/>
  <c r="F26" i="3"/>
  <c r="V24" i="3"/>
  <c r="D24" i="3"/>
  <c r="J23" i="3"/>
  <c r="O23" i="3"/>
  <c r="V22" i="3"/>
  <c r="D22" i="3"/>
  <c r="J22" i="3"/>
  <c r="O22" i="3"/>
  <c r="K22" i="3"/>
  <c r="F22" i="3"/>
  <c r="E22" i="3"/>
  <c r="V20" i="3"/>
  <c r="D20" i="3"/>
  <c r="J19" i="3"/>
  <c r="O19" i="3"/>
  <c r="V18" i="3"/>
  <c r="D18" i="3"/>
  <c r="J18" i="3"/>
  <c r="O18" i="3"/>
  <c r="K18" i="3"/>
  <c r="F18" i="3"/>
  <c r="E18" i="3"/>
  <c r="V16" i="3"/>
  <c r="D16" i="3"/>
  <c r="J15" i="3"/>
  <c r="O15" i="3"/>
  <c r="V14" i="3"/>
  <c r="D14" i="3"/>
  <c r="J14" i="3"/>
  <c r="O14" i="3"/>
  <c r="Q14" i="3"/>
  <c r="P14" i="3"/>
  <c r="N14" i="3"/>
  <c r="M14" i="3"/>
  <c r="K14" i="3"/>
  <c r="E14" i="3"/>
  <c r="H14" i="3"/>
  <c r="G14" i="3"/>
  <c r="F14" i="3"/>
  <c r="V12" i="3"/>
  <c r="D12" i="3"/>
  <c r="J11" i="3"/>
  <c r="O11" i="3"/>
  <c r="V10" i="3"/>
  <c r="D10" i="3"/>
  <c r="J10" i="3"/>
  <c r="O10" i="3"/>
  <c r="K10" i="3"/>
  <c r="F10" i="3"/>
  <c r="E10" i="3"/>
  <c r="V8" i="3"/>
  <c r="D8" i="3"/>
  <c r="J7" i="3"/>
  <c r="O7" i="3"/>
  <c r="V6" i="3"/>
  <c r="D6" i="3"/>
  <c r="J6" i="3"/>
  <c r="O6" i="3"/>
  <c r="K6" i="3"/>
  <c r="F6" i="3"/>
  <c r="E6" i="3"/>
  <c r="V4" i="3"/>
  <c r="D4" i="3"/>
  <c r="J3" i="3"/>
  <c r="O3" i="3"/>
  <c r="V2" i="3"/>
  <c r="D2" i="3"/>
  <c r="J2" i="3"/>
  <c r="O2" i="3"/>
  <c r="Q2" i="3"/>
  <c r="P2" i="3"/>
  <c r="N2" i="3"/>
  <c r="M2" i="3"/>
  <c r="K2" i="3"/>
  <c r="E2" i="3"/>
  <c r="H2" i="3"/>
  <c r="G2" i="3"/>
  <c r="F2" i="3"/>
  <c r="O37" i="2"/>
  <c r="B37" i="2"/>
  <c r="E37" i="2"/>
  <c r="G37" i="2"/>
  <c r="O36" i="2"/>
  <c r="B36" i="2"/>
  <c r="E36" i="2"/>
  <c r="G36" i="2"/>
  <c r="D36" i="2"/>
  <c r="C36" i="2"/>
  <c r="O35" i="2"/>
  <c r="B35" i="2"/>
  <c r="E35" i="2"/>
  <c r="G35" i="2"/>
  <c r="O34" i="2"/>
  <c r="B34" i="2"/>
  <c r="E34" i="2"/>
  <c r="G34" i="2"/>
  <c r="I34" i="2"/>
  <c r="H34" i="2"/>
  <c r="D34" i="2"/>
  <c r="C34" i="2"/>
  <c r="O33" i="2"/>
  <c r="B33" i="2"/>
  <c r="E33" i="2"/>
  <c r="G33" i="2"/>
  <c r="O32" i="2"/>
  <c r="B32" i="2"/>
  <c r="E32" i="2"/>
  <c r="G32" i="2"/>
  <c r="D32" i="2"/>
  <c r="C32" i="2"/>
  <c r="O31" i="2"/>
  <c r="B31" i="2"/>
  <c r="E31" i="2"/>
  <c r="G31" i="2"/>
  <c r="O30" i="2"/>
  <c r="B30" i="2"/>
  <c r="E30" i="2"/>
  <c r="G30" i="2"/>
  <c r="I30" i="2"/>
  <c r="H30" i="2"/>
  <c r="D30" i="2"/>
  <c r="C30" i="2"/>
  <c r="O29" i="2"/>
  <c r="B29" i="2"/>
  <c r="E29" i="2"/>
  <c r="G29" i="2"/>
  <c r="O28" i="2"/>
  <c r="B28" i="2"/>
  <c r="E28" i="2"/>
  <c r="G28" i="2"/>
  <c r="D28" i="2"/>
  <c r="C28" i="2"/>
  <c r="O27" i="2"/>
  <c r="B27" i="2"/>
  <c r="E27" i="2"/>
  <c r="G27" i="2"/>
  <c r="O26" i="2"/>
  <c r="B26" i="2"/>
  <c r="E26" i="2"/>
  <c r="G26" i="2"/>
  <c r="I26" i="2"/>
  <c r="H26" i="2"/>
  <c r="D26" i="2"/>
  <c r="C26" i="2"/>
  <c r="O25" i="2"/>
  <c r="B25" i="2"/>
  <c r="E25" i="2"/>
  <c r="G25" i="2"/>
  <c r="O24" i="2"/>
  <c r="B24" i="2"/>
  <c r="E24" i="2"/>
  <c r="G24" i="2"/>
  <c r="D24" i="2"/>
  <c r="C24" i="2"/>
  <c r="O23" i="2"/>
  <c r="B23" i="2"/>
  <c r="E23" i="2"/>
  <c r="G23" i="2"/>
  <c r="O22" i="2"/>
  <c r="B22" i="2"/>
  <c r="E22" i="2"/>
  <c r="G22" i="2"/>
  <c r="I22" i="2"/>
  <c r="H22" i="2"/>
  <c r="D22" i="2"/>
  <c r="C22" i="2"/>
  <c r="O21" i="2"/>
  <c r="B21" i="2"/>
  <c r="E21" i="2"/>
  <c r="G21" i="2"/>
  <c r="O20" i="2"/>
  <c r="B20" i="2"/>
  <c r="E20" i="2"/>
  <c r="G20" i="2"/>
  <c r="D20" i="2"/>
  <c r="C20" i="2"/>
  <c r="O19" i="2"/>
  <c r="B19" i="2"/>
  <c r="E19" i="2"/>
  <c r="G19" i="2"/>
  <c r="O18" i="2"/>
  <c r="B18" i="2"/>
  <c r="E18" i="2"/>
  <c r="G18" i="2"/>
  <c r="I18" i="2"/>
  <c r="H18" i="2"/>
  <c r="D18" i="2"/>
  <c r="C18" i="2"/>
  <c r="O17" i="2"/>
  <c r="B17" i="2"/>
  <c r="E17" i="2"/>
  <c r="G17" i="2"/>
  <c r="O16" i="2"/>
  <c r="B16" i="2"/>
  <c r="E16" i="2"/>
  <c r="G16" i="2"/>
  <c r="D16" i="2"/>
  <c r="C16" i="2"/>
  <c r="O15" i="2"/>
  <c r="B15" i="2"/>
  <c r="E15" i="2"/>
  <c r="G15" i="2"/>
  <c r="O14" i="2"/>
  <c r="B14" i="2"/>
  <c r="E14" i="2"/>
  <c r="G14" i="2"/>
  <c r="I14" i="2"/>
  <c r="H14" i="2"/>
  <c r="D14" i="2"/>
  <c r="C14" i="2"/>
  <c r="O13" i="2"/>
  <c r="B13" i="2"/>
  <c r="E13" i="2"/>
  <c r="G13" i="2"/>
  <c r="O12" i="2"/>
  <c r="B12" i="2"/>
  <c r="E12" i="2"/>
  <c r="G12" i="2"/>
  <c r="D12" i="2"/>
  <c r="C12" i="2"/>
  <c r="O11" i="2"/>
  <c r="B11" i="2"/>
  <c r="E11" i="2"/>
  <c r="G11" i="2"/>
  <c r="O10" i="2"/>
  <c r="B10" i="2"/>
  <c r="E10" i="2"/>
  <c r="G10" i="2"/>
  <c r="I10" i="2"/>
  <c r="H10" i="2"/>
  <c r="D10" i="2"/>
  <c r="C10" i="2"/>
  <c r="O9" i="2"/>
  <c r="B9" i="2"/>
  <c r="E9" i="2"/>
  <c r="G9" i="2"/>
  <c r="O8" i="2"/>
  <c r="B8" i="2"/>
  <c r="E8" i="2"/>
  <c r="G8" i="2"/>
  <c r="D8" i="2"/>
  <c r="C8" i="2"/>
  <c r="O7" i="2"/>
  <c r="B7" i="2"/>
  <c r="E7" i="2"/>
  <c r="G7" i="2"/>
  <c r="O6" i="2"/>
  <c r="B6" i="2"/>
  <c r="E6" i="2"/>
  <c r="G6" i="2"/>
  <c r="I6" i="2"/>
  <c r="H6" i="2"/>
  <c r="D6" i="2"/>
  <c r="C6" i="2"/>
  <c r="O5" i="2"/>
  <c r="B5" i="2"/>
  <c r="E5" i="2"/>
  <c r="G5" i="2"/>
  <c r="O4" i="2"/>
  <c r="B4" i="2"/>
  <c r="E4" i="2"/>
  <c r="G4" i="2"/>
  <c r="D4" i="2"/>
  <c r="C4" i="2"/>
  <c r="O3" i="2"/>
  <c r="B3" i="2"/>
  <c r="E3" i="2"/>
  <c r="G3" i="2"/>
  <c r="O2" i="2"/>
  <c r="B2" i="2"/>
  <c r="E2" i="2"/>
  <c r="G2" i="2"/>
  <c r="I2" i="2"/>
  <c r="H2" i="2"/>
  <c r="D2" i="2"/>
  <c r="C2" i="2"/>
  <c r="O37" i="1"/>
  <c r="B37" i="1"/>
  <c r="E37" i="1"/>
  <c r="G37" i="1"/>
  <c r="O36" i="1"/>
  <c r="B36" i="1"/>
  <c r="E36" i="1"/>
  <c r="G36" i="1"/>
  <c r="D36" i="1"/>
  <c r="C36" i="1"/>
  <c r="O35" i="1"/>
  <c r="B35" i="1"/>
  <c r="E35" i="1"/>
  <c r="G35" i="1"/>
  <c r="O34" i="1"/>
  <c r="B34" i="1"/>
  <c r="E34" i="1"/>
  <c r="G34" i="1"/>
  <c r="I34" i="1"/>
  <c r="H34" i="1"/>
  <c r="D34" i="1"/>
  <c r="C34" i="1"/>
  <c r="O33" i="1"/>
  <c r="B33" i="1"/>
  <c r="E33" i="1"/>
  <c r="G33" i="1"/>
  <c r="O32" i="1"/>
  <c r="B32" i="1"/>
  <c r="E32" i="1"/>
  <c r="G32" i="1"/>
  <c r="D32" i="1"/>
  <c r="C32" i="1"/>
  <c r="O31" i="1"/>
  <c r="B31" i="1"/>
  <c r="E31" i="1"/>
  <c r="G31" i="1"/>
  <c r="O30" i="1"/>
  <c r="B30" i="1"/>
  <c r="E30" i="1"/>
  <c r="G30" i="1"/>
  <c r="I30" i="1"/>
  <c r="H30" i="1"/>
  <c r="D30" i="1"/>
  <c r="C30" i="1"/>
  <c r="O29" i="1"/>
  <c r="B29" i="1"/>
  <c r="E29" i="1"/>
  <c r="G29" i="1"/>
  <c r="O28" i="1"/>
  <c r="B28" i="1"/>
  <c r="E28" i="1"/>
  <c r="G28" i="1"/>
  <c r="D28" i="1"/>
  <c r="C28" i="1"/>
  <c r="O27" i="1"/>
  <c r="B27" i="1"/>
  <c r="E27" i="1"/>
  <c r="G27" i="1"/>
  <c r="O26" i="1"/>
  <c r="B26" i="1"/>
  <c r="E26" i="1"/>
  <c r="G26" i="1"/>
  <c r="I26" i="1"/>
  <c r="H26" i="1"/>
  <c r="D26" i="1"/>
  <c r="C26" i="1"/>
  <c r="O25" i="1"/>
  <c r="B25" i="1"/>
  <c r="E25" i="1"/>
  <c r="G25" i="1"/>
  <c r="O24" i="1"/>
  <c r="B24" i="1"/>
  <c r="E24" i="1"/>
  <c r="G24" i="1"/>
  <c r="D24" i="1"/>
  <c r="C24" i="1"/>
  <c r="O23" i="1"/>
  <c r="B23" i="1"/>
  <c r="E23" i="1"/>
  <c r="G23" i="1"/>
  <c r="O22" i="1"/>
  <c r="B22" i="1"/>
  <c r="E22" i="1"/>
  <c r="G22" i="1"/>
  <c r="I22" i="1"/>
  <c r="H22" i="1"/>
  <c r="D22" i="1"/>
  <c r="C22" i="1"/>
  <c r="O21" i="1"/>
  <c r="B21" i="1"/>
  <c r="E21" i="1"/>
  <c r="G21" i="1"/>
  <c r="O20" i="1"/>
  <c r="B20" i="1"/>
  <c r="E20" i="1"/>
  <c r="G20" i="1"/>
  <c r="D20" i="1"/>
  <c r="C20" i="1"/>
  <c r="O19" i="1"/>
  <c r="B19" i="1"/>
  <c r="E19" i="1"/>
  <c r="G19" i="1"/>
  <c r="O18" i="1"/>
  <c r="B18" i="1"/>
  <c r="E18" i="1"/>
  <c r="G18" i="1"/>
  <c r="I18" i="1"/>
  <c r="H18" i="1"/>
  <c r="D18" i="1"/>
  <c r="C18" i="1"/>
  <c r="O17" i="1"/>
  <c r="B17" i="1"/>
  <c r="E17" i="1"/>
  <c r="G17" i="1"/>
  <c r="O16" i="1"/>
  <c r="B16" i="1"/>
  <c r="E16" i="1"/>
  <c r="G16" i="1"/>
  <c r="D16" i="1"/>
  <c r="C16" i="1"/>
  <c r="O15" i="1"/>
  <c r="B15" i="1"/>
  <c r="E15" i="1"/>
  <c r="G15" i="1"/>
  <c r="O14" i="1"/>
  <c r="B14" i="1"/>
  <c r="E14" i="1"/>
  <c r="G14" i="1"/>
  <c r="I14" i="1"/>
  <c r="H14" i="1"/>
  <c r="D14" i="1"/>
  <c r="C14" i="1"/>
  <c r="O13" i="1"/>
  <c r="B13" i="1"/>
  <c r="E13" i="1"/>
  <c r="G13" i="1"/>
  <c r="O12" i="1"/>
  <c r="B12" i="1"/>
  <c r="E12" i="1"/>
  <c r="G12" i="1"/>
  <c r="D12" i="1"/>
  <c r="C12" i="1"/>
  <c r="O11" i="1"/>
  <c r="B11" i="1"/>
  <c r="E11" i="1"/>
  <c r="G11" i="1"/>
  <c r="O10" i="1"/>
  <c r="B10" i="1"/>
  <c r="E10" i="1"/>
  <c r="G10" i="1"/>
  <c r="I10" i="1"/>
  <c r="H10" i="1"/>
  <c r="D10" i="1"/>
  <c r="C10" i="1"/>
  <c r="O9" i="1"/>
  <c r="B9" i="1"/>
  <c r="E9" i="1"/>
  <c r="G9" i="1"/>
  <c r="O8" i="1"/>
  <c r="B8" i="1"/>
  <c r="E8" i="1"/>
  <c r="G8" i="1"/>
  <c r="D8" i="1"/>
  <c r="C8" i="1"/>
  <c r="O7" i="1"/>
  <c r="B7" i="1"/>
  <c r="E7" i="1"/>
  <c r="G7" i="1"/>
  <c r="O6" i="1"/>
  <c r="B6" i="1"/>
  <c r="E6" i="1"/>
  <c r="G6" i="1"/>
  <c r="I6" i="1"/>
  <c r="H6" i="1"/>
  <c r="D6" i="1"/>
  <c r="C6" i="1"/>
  <c r="O5" i="1"/>
  <c r="B5" i="1"/>
  <c r="E5" i="1"/>
  <c r="G5" i="1"/>
  <c r="O4" i="1"/>
  <c r="B4" i="1"/>
  <c r="E4" i="1"/>
  <c r="G4" i="1"/>
  <c r="D4" i="1"/>
  <c r="C4" i="1"/>
  <c r="O3" i="1"/>
  <c r="B3" i="1"/>
  <c r="E3" i="1"/>
  <c r="G3" i="1"/>
  <c r="O2" i="1"/>
  <c r="B2" i="1"/>
  <c r="E2" i="1"/>
  <c r="G2" i="1"/>
  <c r="I2" i="1"/>
  <c r="H2" i="1"/>
  <c r="D2" i="1"/>
  <c r="C2" i="1"/>
</calcChain>
</file>

<file path=xl/sharedStrings.xml><?xml version="1.0" encoding="utf-8"?>
<sst xmlns="http://schemas.openxmlformats.org/spreadsheetml/2006/main" count="246" uniqueCount="191">
  <si>
    <t>Sample</t>
  </si>
  <si>
    <t>Virus Concentration (ml-1)</t>
  </si>
  <si>
    <t>tech. average</t>
  </si>
  <si>
    <t>tech. stdev</t>
  </si>
  <si>
    <t>total viruses</t>
  </si>
  <si>
    <t>Starting soil</t>
  </si>
  <si>
    <t>viruses/g</t>
  </si>
  <si>
    <t>avg viruses/g</t>
  </si>
  <si>
    <t>Stdev</t>
  </si>
  <si>
    <t>volume(mL)</t>
  </si>
  <si>
    <t>nvirus (number of viruses counted)</t>
  </si>
  <si>
    <t>nbeads (number of beads counted)</t>
  </si>
  <si>
    <t>Vbeads (volume of beads used (ul))</t>
  </si>
  <si>
    <t>Vsample (volume of stained sample used (ul))</t>
  </si>
  <si>
    <t>Cbeads (bead stock conc ml-1)</t>
  </si>
  <si>
    <t>KC Sphag A</t>
  </si>
  <si>
    <t>KC Sphag B</t>
  </si>
  <si>
    <t>KC Erio A</t>
  </si>
  <si>
    <t>KC Erio B</t>
  </si>
  <si>
    <t>KC Palsa A</t>
  </si>
  <si>
    <t>KC Palsa B</t>
  </si>
  <si>
    <t>PP Sphag A</t>
  </si>
  <si>
    <t>PP Sphag B</t>
  </si>
  <si>
    <t>PP Erio A</t>
  </si>
  <si>
    <t>PP Erio B</t>
  </si>
  <si>
    <t>PP Palsa A</t>
  </si>
  <si>
    <t>PP Palsa B</t>
  </si>
  <si>
    <t>AKC Sphag A</t>
  </si>
  <si>
    <t>AKC Sphag B</t>
  </si>
  <si>
    <t>AKC Erio A</t>
  </si>
  <si>
    <t>AKC Erio B</t>
  </si>
  <si>
    <t>AKC Palsa A</t>
  </si>
  <si>
    <t>AKC Palsa B</t>
  </si>
  <si>
    <t>starting peat</t>
  </si>
  <si>
    <t>avg viruses/gm</t>
  </si>
  <si>
    <t>VX-P-A</t>
  </si>
  <si>
    <t>VX-P-B</t>
  </si>
  <si>
    <t>VX-S-A</t>
  </si>
  <si>
    <t>VX-S-B</t>
  </si>
  <si>
    <t>VX-E-A</t>
  </si>
  <si>
    <t>VX-E-B</t>
  </si>
  <si>
    <t>BB-P-A</t>
  </si>
  <si>
    <t>BB-P-B</t>
  </si>
  <si>
    <t>BB-S-A</t>
  </si>
  <si>
    <t>BB-S-B</t>
  </si>
  <si>
    <t>BB-E-A</t>
  </si>
  <si>
    <t>BB-E-B</t>
  </si>
  <si>
    <t>SC-P-A</t>
  </si>
  <si>
    <t>SC-P-B</t>
  </si>
  <si>
    <t>SC-S-A</t>
  </si>
  <si>
    <t>SC-S-B</t>
  </si>
  <si>
    <t>SC-E-A</t>
  </si>
  <si>
    <t>SC-E-B</t>
  </si>
  <si>
    <t>Prepared</t>
  </si>
  <si>
    <t>Counted</t>
  </si>
  <si>
    <t>Virus Conc (ml-1)</t>
  </si>
  <si>
    <t>Taverage</t>
  </si>
  <si>
    <t>Tstdev</t>
  </si>
  <si>
    <t>Baverage</t>
  </si>
  <si>
    <t>Bstdev</t>
  </si>
  <si>
    <t>volume</t>
  </si>
  <si>
    <t>totalvirus</t>
  </si>
  <si>
    <t>ave. total virus</t>
  </si>
  <si>
    <t>Starting peat (g)</t>
  </si>
  <si>
    <t>Naverage</t>
  </si>
  <si>
    <t>Nstdev</t>
  </si>
  <si>
    <t>ave. viruses/g</t>
  </si>
  <si>
    <t>stdev</t>
  </si>
  <si>
    <t>nvirus</t>
  </si>
  <si>
    <t>nbeads</t>
  </si>
  <si>
    <t>Vbeads (ul)</t>
  </si>
  <si>
    <t>Vsample (ul)</t>
  </si>
  <si>
    <t>Cbeads (ml-1)</t>
  </si>
  <si>
    <t>sphag top frozen A 1</t>
  </si>
  <si>
    <t>sphag top frozen A 2</t>
  </si>
  <si>
    <t>sphag top frozen B 1</t>
  </si>
  <si>
    <t>sphag top frozen B 2</t>
  </si>
  <si>
    <t>sphag top frozen C 1</t>
  </si>
  <si>
    <t>sphag top frozen C 2</t>
  </si>
  <si>
    <t>sphag bottom frozen A 1</t>
  </si>
  <si>
    <t>sphag bottom frozen A 2</t>
  </si>
  <si>
    <t>sphag bottom frozen B 1</t>
  </si>
  <si>
    <t>sphag bottom frozen B 2</t>
  </si>
  <si>
    <t>sphag bottom frozen C 1</t>
  </si>
  <si>
    <t>sphag bottom frozen C 2</t>
  </si>
  <si>
    <t>palsa top frozen A 1</t>
  </si>
  <si>
    <t>palsa top frozen A 2</t>
  </si>
  <si>
    <t>palsa top frozen B 1</t>
  </si>
  <si>
    <t>pasla top frozen B 2</t>
  </si>
  <si>
    <t>palsa top frozen C 1</t>
  </si>
  <si>
    <t>palsa top frozen C 2</t>
  </si>
  <si>
    <t>palsa bottom frozen A 1</t>
  </si>
  <si>
    <t>palsa bottom frozen A 2</t>
  </si>
  <si>
    <t>palsa bottom frozen B1</t>
  </si>
  <si>
    <t>palsa bottom frozen B2</t>
  </si>
  <si>
    <t>palsa bottom frozen C 1</t>
  </si>
  <si>
    <t>palsa bottom frozen C 2</t>
  </si>
  <si>
    <t>erio top frozen A 1</t>
  </si>
  <si>
    <t>erio top frozen A 2</t>
  </si>
  <si>
    <t>erio top frozen B 1</t>
  </si>
  <si>
    <t>erio top frozen B 2</t>
  </si>
  <si>
    <t>erio top frozen C 1</t>
  </si>
  <si>
    <t>erio top frozen C 2</t>
  </si>
  <si>
    <t>erio bottom frozen A 1</t>
  </si>
  <si>
    <t>erio bottom frozen A 2</t>
  </si>
  <si>
    <t>erio bottom frozen B 1</t>
  </si>
  <si>
    <t>erio bottom frozen B 2</t>
  </si>
  <si>
    <t>erio bottom frozen C 1</t>
  </si>
  <si>
    <t>erio bottom frozen C 2</t>
  </si>
  <si>
    <t>sphag top cooled A 1</t>
  </si>
  <si>
    <t>sphag top cooled A 2</t>
  </si>
  <si>
    <t>sphag top cooled B 1</t>
  </si>
  <si>
    <t>sphag top cooled B 2</t>
  </si>
  <si>
    <t>sphag top cooled C 1</t>
  </si>
  <si>
    <t>sphag top cooled C 2</t>
  </si>
  <si>
    <t>sphag bottom cooled A 1</t>
  </si>
  <si>
    <t>sphag bottom cooled A 2</t>
  </si>
  <si>
    <t>sphag bottom cooled B 1</t>
  </si>
  <si>
    <t>sphag bottom cooled B 2</t>
  </si>
  <si>
    <t>sphag bottom cooled C 1</t>
  </si>
  <si>
    <t>sphag bottom cooled C 2</t>
  </si>
  <si>
    <t>palsa top cooled A 1</t>
  </si>
  <si>
    <t>palsa top cooled A 2</t>
  </si>
  <si>
    <t>palsa top cooled B 1</t>
  </si>
  <si>
    <t>pasla top cooled B 2</t>
  </si>
  <si>
    <t>palsa top cooled C 1</t>
  </si>
  <si>
    <t>palsa top cooled C 2</t>
  </si>
  <si>
    <t>palsa bottom cooled A 1</t>
  </si>
  <si>
    <t>palsa bottom cooled A 2</t>
  </si>
  <si>
    <t>palsa bottom cooled B 1</t>
  </si>
  <si>
    <t>palsa bottom cooled B 2</t>
  </si>
  <si>
    <t>palsa bottom cooled C 1</t>
  </si>
  <si>
    <t>palsa bottom cooled C 2</t>
  </si>
  <si>
    <t>erio top cooled A 1</t>
  </si>
  <si>
    <t>erio top cooled A 2</t>
  </si>
  <si>
    <t>erio top cooled B 1</t>
  </si>
  <si>
    <t>erio top cooled B 2</t>
  </si>
  <si>
    <t>erio top cooled C 1</t>
  </si>
  <si>
    <t>erio top cooled C 2</t>
  </si>
  <si>
    <t>erio bottom cooled A 1</t>
  </si>
  <si>
    <t>erio bottom cooled A 2</t>
  </si>
  <si>
    <t>erio bottom cooled B 1</t>
  </si>
  <si>
    <t>erio bottom cooled B 2</t>
  </si>
  <si>
    <t>erio bottom cooled C 1</t>
  </si>
  <si>
    <t>erio bottom cooled C 2</t>
  </si>
  <si>
    <t>average</t>
  </si>
  <si>
    <t>per gram</t>
  </si>
  <si>
    <t xml:space="preserve">STDEV </t>
  </si>
  <si>
    <t>total phages</t>
  </si>
  <si>
    <t>SD</t>
  </si>
  <si>
    <t>ave. total phage</t>
  </si>
  <si>
    <t>sphag bottom frozen</t>
  </si>
  <si>
    <t>sphag bottom cooled</t>
  </si>
  <si>
    <t>erio bottom frozen</t>
  </si>
  <si>
    <t>erio bottom cooled</t>
  </si>
  <si>
    <t>palsa bottom frozen</t>
  </si>
  <si>
    <t>palsa bottom cooled</t>
  </si>
  <si>
    <t>SBF A</t>
  </si>
  <si>
    <t>SBF B</t>
  </si>
  <si>
    <t>SBC A</t>
  </si>
  <si>
    <t>SBC B</t>
  </si>
  <si>
    <t>EBF A</t>
  </si>
  <si>
    <t>EBF B</t>
  </si>
  <si>
    <t>EBC A</t>
  </si>
  <si>
    <t>EBC B</t>
  </si>
  <si>
    <t>PBF A</t>
  </si>
  <si>
    <t>PBF B</t>
  </si>
  <si>
    <t>PBC A</t>
  </si>
  <si>
    <t>PBC B</t>
  </si>
  <si>
    <t>SBF A CsCl</t>
  </si>
  <si>
    <t>SBF B CsCl</t>
  </si>
  <si>
    <t>SBC A CsCl</t>
  </si>
  <si>
    <t>SBC B CsCl</t>
  </si>
  <si>
    <t>EBF A CsCl</t>
  </si>
  <si>
    <t>EBF B CsCl</t>
  </si>
  <si>
    <t>EBC A CsCl</t>
  </si>
  <si>
    <t>EBC B CsCl</t>
  </si>
  <si>
    <t>PBF A CsCl</t>
  </si>
  <si>
    <t>PBF B CsCl</t>
  </si>
  <si>
    <t>PBC A CsCl</t>
  </si>
  <si>
    <t>PBC B CsCl</t>
  </si>
  <si>
    <t>Sphag is Bog</t>
  </si>
  <si>
    <t>Erio is fen</t>
  </si>
  <si>
    <t>Vx is vortexing</t>
  </si>
  <si>
    <t>BB is bead beating</t>
  </si>
  <si>
    <t>Sc is sonication</t>
  </si>
  <si>
    <t>A is without BSA</t>
  </si>
  <si>
    <t>B is with BSA</t>
  </si>
  <si>
    <t>Top group is no Amicon or CsCl</t>
  </si>
  <si>
    <t>Middle is after Amicon</t>
  </si>
  <si>
    <t>Bottom is after CsCl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</si>
</sst>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66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1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1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1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1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NumberFormat="1" applyFill="1" applyBorder="1"/>
    <xf numFmtId="11" fontId="0" fillId="0" borderId="1" xfId="0" applyNumberFormat="1" applyFill="1" applyBorder="1"/>
    <xf numFmtId="0" fontId="0" fillId="0" borderId="0" xfId="0" applyFill="1"/>
    <xf numFmtId="18" fontId="0" fillId="0" borderId="0" xfId="0" quotePrefix="1" applyNumberFormat="1" applyFill="1"/>
    <xf numFmtId="14" fontId="0" fillId="0" borderId="0" xfId="0" applyNumberFormat="1" applyFill="1"/>
    <xf numFmtId="11" fontId="0" fillId="0" borderId="0" xfId="0" applyNumberFormat="1" applyFill="1"/>
    <xf numFmtId="0" fontId="0" fillId="0" borderId="0" xfId="0" applyNumberFormat="1" applyFill="1"/>
    <xf numFmtId="0" fontId="2" fillId="0" borderId="0" xfId="0" applyFont="1" applyFill="1"/>
    <xf numFmtId="14" fontId="3" fillId="0" borderId="0" xfId="0" applyNumberFormat="1" applyFont="1" applyFill="1"/>
    <xf numFmtId="0" fontId="4" fillId="0" borderId="0" xfId="0" applyFont="1" applyFill="1"/>
    <xf numFmtId="18" fontId="2" fillId="0" borderId="0" xfId="0" quotePrefix="1" applyNumberFormat="1" applyFont="1" applyFill="1"/>
    <xf numFmtId="0" fontId="2" fillId="0" borderId="0" xfId="0" quotePrefix="1" applyFont="1" applyFill="1"/>
    <xf numFmtId="0" fontId="2" fillId="0" borderId="0" xfId="0" applyFont="1" applyFill="1" applyBorder="1"/>
    <xf numFmtId="14" fontId="0" fillId="0" borderId="0" xfId="0" applyNumberFormat="1" applyFill="1" applyBorder="1"/>
    <xf numFmtId="11" fontId="0" fillId="0" borderId="0" xfId="0" applyNumberFormat="1" applyFill="1" applyBorder="1"/>
    <xf numFmtId="0" fontId="0" fillId="0" borderId="0" xfId="0" applyNumberFormat="1" applyFill="1" applyBorder="1"/>
    <xf numFmtId="0" fontId="0" fillId="0" borderId="0" xfId="0" applyFill="1" applyBorder="1"/>
    <xf numFmtId="0" fontId="4" fillId="0" borderId="1" xfId="0" applyFont="1" applyFill="1" applyBorder="1"/>
    <xf numFmtId="2" fontId="0" fillId="0" borderId="1" xfId="0" applyNumberFormat="1" applyFill="1" applyBorder="1" applyAlignment="1">
      <alignment horizontal="center" vertical="center"/>
    </xf>
    <xf numFmtId="9" fontId="0" fillId="0" borderId="0" xfId="1" applyFont="1" applyFill="1" applyBorder="1" applyAlignment="1">
      <alignment horizontal="center" vertical="center"/>
    </xf>
    <xf numFmtId="11" fontId="0" fillId="0" borderId="0" xfId="1" applyNumberFormat="1" applyFont="1" applyFill="1" applyAlignment="1">
      <alignment horizontal="center" vertical="center"/>
    </xf>
    <xf numFmtId="18" fontId="0" fillId="0" borderId="0" xfId="0" quotePrefix="1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9" fontId="0" fillId="0" borderId="0" xfId="1" applyFont="1" applyFill="1" applyAlignment="1">
      <alignment horizontal="center" vertical="center"/>
    </xf>
    <xf numFmtId="0" fontId="0" fillId="0" borderId="0" xfId="0" quotePrefix="1" applyFill="1" applyAlignment="1">
      <alignment horizontal="center" vertical="center"/>
    </xf>
    <xf numFmtId="11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1" fontId="0" fillId="0" borderId="0" xfId="1" applyNumberFormat="1" applyFont="1" applyFill="1" applyBorder="1" applyAlignment="1">
      <alignment horizontal="center" vertical="center"/>
    </xf>
    <xf numFmtId="0" fontId="0" fillId="2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opLeftCell="A13" workbookViewId="0">
      <selection activeCell="H40" sqref="H40"/>
    </sheetView>
  </sheetViews>
  <sheetFormatPr defaultRowHeight="15" x14ac:dyDescent="0.25"/>
  <cols>
    <col min="1" max="1" width="12" bestFit="1" customWidth="1"/>
    <col min="2" max="2" width="24.85546875" bestFit="1" customWidth="1"/>
    <col min="3" max="3" width="12.85546875" bestFit="1" customWidth="1"/>
    <col min="4" max="5" width="11.85546875" bestFit="1" customWidth="1"/>
    <col min="6" max="6" width="11.42578125" bestFit="1" customWidth="1"/>
    <col min="8" max="8" width="12.5703125" bestFit="1" customWidth="1"/>
    <col min="9" max="9" width="8.5703125" bestFit="1" customWidth="1"/>
    <col min="10" max="10" width="11.7109375" bestFit="1" customWidth="1"/>
    <col min="11" max="12" width="32.7109375" bestFit="1" customWidth="1"/>
    <col min="13" max="13" width="33.140625" bestFit="1" customWidth="1"/>
    <col min="14" max="14" width="42.85546875" bestFit="1" customWidth="1"/>
    <col min="15" max="15" width="28.140625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 s="3" t="s">
        <v>15</v>
      </c>
      <c r="B2" s="4">
        <f t="shared" ref="B2:B29" si="0">(K2*M2*O2)/(L2*N2)</f>
        <v>234437790.69767442</v>
      </c>
      <c r="C2" s="4">
        <f>AVERAGE(B2,B3)</f>
        <v>229901622.62156448</v>
      </c>
      <c r="D2" s="4">
        <f>STDEV(B2,B3)</f>
        <v>6415110.4144385559</v>
      </c>
      <c r="E2" s="4">
        <f>B2*J2</f>
        <v>2180271453.4883723</v>
      </c>
      <c r="F2" s="5">
        <v>5.4</v>
      </c>
      <c r="G2" s="4">
        <f>E2/F2</f>
        <v>403753972.86821705</v>
      </c>
      <c r="H2" s="4">
        <f>AVERAGE(G3,G5,G2,G4)</f>
        <v>417628877.4002198</v>
      </c>
      <c r="I2" s="4">
        <f>STDEV(G2,G3,G5,G4)</f>
        <v>33053720.711105753</v>
      </c>
      <c r="J2" s="5">
        <v>9.3000000000000007</v>
      </c>
      <c r="K2" s="3">
        <v>257</v>
      </c>
      <c r="L2" s="3">
        <v>172</v>
      </c>
      <c r="M2" s="3">
        <v>2</v>
      </c>
      <c r="N2" s="3">
        <v>10</v>
      </c>
      <c r="O2" s="3">
        <f>7.845*10^8</f>
        <v>784500000</v>
      </c>
    </row>
    <row r="3" spans="1:15" x14ac:dyDescent="0.25">
      <c r="A3" s="3"/>
      <c r="B3" s="4">
        <f t="shared" si="0"/>
        <v>225365454.54545453</v>
      </c>
      <c r="C3" s="3"/>
      <c r="D3" s="3"/>
      <c r="E3" s="4">
        <f>B3*J2</f>
        <v>2095898727.2727273</v>
      </c>
      <c r="F3" s="5"/>
      <c r="G3" s="4">
        <f>E3/F2</f>
        <v>388129393.93939394</v>
      </c>
      <c r="H3" s="4"/>
      <c r="I3" s="4"/>
      <c r="J3" s="5"/>
      <c r="K3" s="3">
        <v>316</v>
      </c>
      <c r="L3" s="3">
        <v>220</v>
      </c>
      <c r="M3" s="3">
        <v>2</v>
      </c>
      <c r="N3" s="3">
        <v>10</v>
      </c>
      <c r="O3" s="3">
        <f t="shared" ref="O3:O13" si="1">7.845*10^8</f>
        <v>784500000</v>
      </c>
    </row>
    <row r="4" spans="1:15" x14ac:dyDescent="0.25">
      <c r="A4" s="3" t="s">
        <v>16</v>
      </c>
      <c r="B4" s="4">
        <f t="shared" si="0"/>
        <v>176869090.90909091</v>
      </c>
      <c r="C4" s="4">
        <f>AVERAGE(B4,B5)</f>
        <v>187650721.92513371</v>
      </c>
      <c r="D4" s="4">
        <f>STDEV(B4,B5)</f>
        <v>15247528.807390118</v>
      </c>
      <c r="E4" s="4">
        <f>B4*J4</f>
        <v>2476167272.7272725</v>
      </c>
      <c r="F4" s="5">
        <v>5.98</v>
      </c>
      <c r="G4" s="4">
        <f>E4/F4</f>
        <v>414074794.7704469</v>
      </c>
      <c r="H4" s="4"/>
      <c r="I4" s="4"/>
      <c r="J4" s="5">
        <v>14</v>
      </c>
      <c r="K4" s="3">
        <v>248</v>
      </c>
      <c r="L4" s="3">
        <v>220</v>
      </c>
      <c r="M4" s="3">
        <v>2</v>
      </c>
      <c r="N4" s="3">
        <v>10</v>
      </c>
      <c r="O4" s="3">
        <f t="shared" si="1"/>
        <v>784500000</v>
      </c>
    </row>
    <row r="5" spans="1:15" x14ac:dyDescent="0.25">
      <c r="A5" s="3"/>
      <c r="B5" s="4">
        <f t="shared" si="0"/>
        <v>198432352.94117647</v>
      </c>
      <c r="C5" s="3"/>
      <c r="D5" s="3"/>
      <c r="E5" s="4">
        <f>B5*J4</f>
        <v>2778052941.1764708</v>
      </c>
      <c r="F5" s="5"/>
      <c r="G5" s="4">
        <f>E5/F4</f>
        <v>464557348.02282119</v>
      </c>
      <c r="H5" s="4"/>
      <c r="I5" s="4"/>
      <c r="J5" s="5"/>
      <c r="K5" s="3">
        <v>215</v>
      </c>
      <c r="L5" s="3">
        <v>170</v>
      </c>
      <c r="M5" s="3">
        <v>2</v>
      </c>
      <c r="N5" s="3">
        <v>10</v>
      </c>
      <c r="O5" s="3">
        <f t="shared" si="1"/>
        <v>784500000</v>
      </c>
    </row>
    <row r="6" spans="1:15" x14ac:dyDescent="0.25">
      <c r="A6" s="3" t="s">
        <v>17</v>
      </c>
      <c r="B6" s="4">
        <f t="shared" si="0"/>
        <v>153382062.78026906</v>
      </c>
      <c r="C6" s="4">
        <f>AVERAGE(B6,B7)</f>
        <v>132376522.46156311</v>
      </c>
      <c r="D6" s="4">
        <f>STDEV(B6,B7)</f>
        <v>29706320.003688846</v>
      </c>
      <c r="E6" s="4">
        <f>B6*J6</f>
        <v>3558463856.5022421</v>
      </c>
      <c r="F6" s="5">
        <v>5.99</v>
      </c>
      <c r="G6" s="4">
        <f>E6/F6</f>
        <v>594067421.78668475</v>
      </c>
      <c r="H6" s="4">
        <f>AVERAGE(G7,G9,G6,G8)</f>
        <v>504910458.63541114</v>
      </c>
      <c r="I6" s="4">
        <f>STDEV(G6,G7,G9,G8)</f>
        <v>77455614.900601849</v>
      </c>
      <c r="J6" s="5">
        <v>23.2</v>
      </c>
      <c r="K6" s="3">
        <v>218</v>
      </c>
      <c r="L6" s="3">
        <v>223</v>
      </c>
      <c r="M6" s="3">
        <v>2</v>
      </c>
      <c r="N6" s="3">
        <v>10</v>
      </c>
      <c r="O6" s="3">
        <f t="shared" si="1"/>
        <v>784500000</v>
      </c>
    </row>
    <row r="7" spans="1:15" x14ac:dyDescent="0.25">
      <c r="A7" s="3"/>
      <c r="B7" s="4">
        <f t="shared" si="0"/>
        <v>111370982.14285715</v>
      </c>
      <c r="C7" s="3"/>
      <c r="D7" s="3"/>
      <c r="E7" s="4">
        <f>B7*J6</f>
        <v>2583806785.7142859</v>
      </c>
      <c r="F7" s="5"/>
      <c r="G7" s="4">
        <f>E7/F6</f>
        <v>431353386.59670883</v>
      </c>
      <c r="H7" s="4"/>
      <c r="I7" s="4"/>
      <c r="J7" s="5"/>
      <c r="K7" s="3">
        <v>159</v>
      </c>
      <c r="L7" s="3">
        <v>224</v>
      </c>
      <c r="M7" s="3">
        <v>2</v>
      </c>
      <c r="N7" s="3">
        <v>10</v>
      </c>
      <c r="O7" s="3">
        <f t="shared" si="1"/>
        <v>784500000</v>
      </c>
    </row>
    <row r="8" spans="1:15" x14ac:dyDescent="0.25">
      <c r="A8" s="3" t="s">
        <v>18</v>
      </c>
      <c r="B8" s="4">
        <f t="shared" si="0"/>
        <v>88256250</v>
      </c>
      <c r="C8" s="4">
        <f>AVERAGE(B8,B9)</f>
        <v>97585204.6460177</v>
      </c>
      <c r="D8" s="4">
        <f>STDEV(B8,B9)</f>
        <v>13193134.183161728</v>
      </c>
      <c r="E8" s="4">
        <f>B8*J8</f>
        <v>2292897375</v>
      </c>
      <c r="F8" s="5">
        <v>5.0999999999999996</v>
      </c>
      <c r="G8" s="4">
        <f>E8/F8</f>
        <v>449587720.58823532</v>
      </c>
      <c r="H8" s="4"/>
      <c r="I8" s="4"/>
      <c r="J8" s="5">
        <v>25.98</v>
      </c>
      <c r="K8" s="3">
        <v>126</v>
      </c>
      <c r="L8" s="3">
        <v>224</v>
      </c>
      <c r="M8" s="3">
        <v>2</v>
      </c>
      <c r="N8" s="3">
        <v>10</v>
      </c>
      <c r="O8" s="3">
        <f t="shared" si="1"/>
        <v>784500000</v>
      </c>
    </row>
    <row r="9" spans="1:15" x14ac:dyDescent="0.25">
      <c r="A9" s="3"/>
      <c r="B9" s="4">
        <f t="shared" si="0"/>
        <v>106914159.2920354</v>
      </c>
      <c r="C9" s="3"/>
      <c r="D9" s="3"/>
      <c r="E9" s="4">
        <f>B9*J8</f>
        <v>2777629858.4070797</v>
      </c>
      <c r="F9" s="5"/>
      <c r="G9" s="4">
        <f>E9/F8</f>
        <v>544633305.57001567</v>
      </c>
      <c r="H9" s="4"/>
      <c r="I9" s="4"/>
      <c r="J9" s="5"/>
      <c r="K9" s="3">
        <v>154</v>
      </c>
      <c r="L9" s="3">
        <v>226</v>
      </c>
      <c r="M9" s="3">
        <v>2</v>
      </c>
      <c r="N9" s="3">
        <v>10</v>
      </c>
      <c r="O9" s="3">
        <f t="shared" si="1"/>
        <v>784500000</v>
      </c>
    </row>
    <row r="10" spans="1:15" x14ac:dyDescent="0.25">
      <c r="A10" s="3" t="s">
        <v>19</v>
      </c>
      <c r="B10" s="4">
        <f t="shared" si="0"/>
        <v>134791363.63636363</v>
      </c>
      <c r="C10" s="4">
        <f>AVERAGE(B10,B11)</f>
        <v>146552438.57493857</v>
      </c>
      <c r="D10" s="4">
        <f>STDEV(B10,B11)</f>
        <v>16632671.686218996</v>
      </c>
      <c r="E10" s="4">
        <f>B10*J10</f>
        <v>1792725136.3636363</v>
      </c>
      <c r="F10" s="5">
        <v>5.67</v>
      </c>
      <c r="G10" s="4">
        <f>E10/F10</f>
        <v>316177272.72727269</v>
      </c>
      <c r="H10" s="4">
        <f>AVERAGE(G11,G13,G10,G12)</f>
        <v>309310680.7777403</v>
      </c>
      <c r="I10" s="4">
        <f>STDEV(G10,G11,G13,G12)</f>
        <v>47005612.579525299</v>
      </c>
      <c r="J10" s="5">
        <v>13.3</v>
      </c>
      <c r="K10" s="3">
        <v>189</v>
      </c>
      <c r="L10" s="3">
        <v>220</v>
      </c>
      <c r="M10" s="3">
        <v>2</v>
      </c>
      <c r="N10" s="3">
        <v>10</v>
      </c>
      <c r="O10" s="3">
        <f t="shared" si="1"/>
        <v>784500000</v>
      </c>
    </row>
    <row r="11" spans="1:15" x14ac:dyDescent="0.25">
      <c r="A11" s="3"/>
      <c r="B11" s="4">
        <f t="shared" si="0"/>
        <v>158313513.51351351</v>
      </c>
      <c r="C11" s="3"/>
      <c r="D11" s="3"/>
      <c r="E11" s="4">
        <f>B11*J10</f>
        <v>2105569729.7297297</v>
      </c>
      <c r="F11" s="5"/>
      <c r="G11" s="4">
        <f>E11/F10</f>
        <v>371352686.01935267</v>
      </c>
      <c r="H11" s="4"/>
      <c r="I11" s="4"/>
      <c r="J11" s="5"/>
      <c r="K11" s="3">
        <v>224</v>
      </c>
      <c r="L11" s="3">
        <v>222</v>
      </c>
      <c r="M11" s="3">
        <v>2</v>
      </c>
      <c r="N11" s="3">
        <v>10</v>
      </c>
      <c r="O11" s="3">
        <f t="shared" si="1"/>
        <v>784500000</v>
      </c>
    </row>
    <row r="12" spans="1:15" x14ac:dyDescent="0.25">
      <c r="A12" s="3" t="s">
        <v>20</v>
      </c>
      <c r="B12" s="4">
        <f t="shared" si="0"/>
        <v>96606550.218340605</v>
      </c>
      <c r="C12" s="4">
        <f>AVERAGE(B12,B13)</f>
        <v>92122194.028089225</v>
      </c>
      <c r="D12" s="4">
        <f>STDEV(B12,B13)</f>
        <v>6341837.3427652447</v>
      </c>
      <c r="E12" s="4">
        <f>B12*J12</f>
        <v>1406591371.1790392</v>
      </c>
      <c r="F12" s="5">
        <v>4.88</v>
      </c>
      <c r="G12" s="4">
        <f>E12/F12</f>
        <v>288235936.71701622</v>
      </c>
      <c r="H12" s="4"/>
      <c r="I12" s="4"/>
      <c r="J12" s="5">
        <v>14.56</v>
      </c>
      <c r="K12" s="3">
        <v>141</v>
      </c>
      <c r="L12" s="3">
        <v>229</v>
      </c>
      <c r="M12" s="3">
        <v>2</v>
      </c>
      <c r="N12" s="3">
        <v>10</v>
      </c>
      <c r="O12" s="3">
        <f t="shared" si="1"/>
        <v>784500000</v>
      </c>
    </row>
    <row r="13" spans="1:15" x14ac:dyDescent="0.25">
      <c r="A13" s="1"/>
      <c r="B13" s="6">
        <f t="shared" si="0"/>
        <v>87637837.837837845</v>
      </c>
      <c r="C13" s="1"/>
      <c r="D13" s="1"/>
      <c r="E13" s="6">
        <f>B13*J12</f>
        <v>1276006918.9189191</v>
      </c>
      <c r="F13" s="2"/>
      <c r="G13" s="6">
        <f>E13/F12</f>
        <v>261476827.6473195</v>
      </c>
      <c r="H13" s="6"/>
      <c r="I13" s="6"/>
      <c r="J13" s="2"/>
      <c r="K13" s="1">
        <v>124</v>
      </c>
      <c r="L13" s="1">
        <v>222</v>
      </c>
      <c r="M13" s="1">
        <v>2</v>
      </c>
      <c r="N13" s="1">
        <v>10</v>
      </c>
      <c r="O13" s="1">
        <f t="shared" si="1"/>
        <v>784500000</v>
      </c>
    </row>
    <row r="14" spans="1:15" x14ac:dyDescent="0.25">
      <c r="A14" s="3" t="s">
        <v>21</v>
      </c>
      <c r="B14" s="4">
        <f t="shared" si="0"/>
        <v>123868421.05263157</v>
      </c>
      <c r="C14" s="4">
        <f>AVERAGE(B14,B15)</f>
        <v>124453750.75620085</v>
      </c>
      <c r="D14" s="4">
        <f>STDEV(B14,B15)</f>
        <v>827781.20524748601</v>
      </c>
      <c r="E14" s="4">
        <f>B14*J14</f>
        <v>2601236842.1052632</v>
      </c>
      <c r="F14" s="5">
        <v>5.77</v>
      </c>
      <c r="G14" s="4">
        <f>E14/F14</f>
        <v>450820943.17248935</v>
      </c>
      <c r="H14" s="4">
        <f>AVERAGE(G15,G17,G14,G16)</f>
        <v>404576963.72479844</v>
      </c>
      <c r="I14" s="4">
        <f>STDEV(G14,G15,G17,G16)</f>
        <v>56105853.13207522</v>
      </c>
      <c r="J14" s="5">
        <v>21</v>
      </c>
      <c r="K14" s="7">
        <v>210</v>
      </c>
      <c r="L14" s="7">
        <v>266</v>
      </c>
      <c r="M14" s="3">
        <v>2</v>
      </c>
      <c r="N14" s="3">
        <v>10</v>
      </c>
      <c r="O14" s="3">
        <f>7.845*10^8</f>
        <v>784500000</v>
      </c>
    </row>
    <row r="15" spans="1:15" x14ac:dyDescent="0.25">
      <c r="A15" s="3"/>
      <c r="B15" s="4">
        <f t="shared" si="0"/>
        <v>125039080.45977011</v>
      </c>
      <c r="C15" s="3"/>
      <c r="D15" s="3"/>
      <c r="E15" s="4">
        <f>B15*J14</f>
        <v>2625820689.6551723</v>
      </c>
      <c r="F15" s="5"/>
      <c r="G15" s="4">
        <f>E15/F14</f>
        <v>455081575.33018589</v>
      </c>
      <c r="H15" s="4"/>
      <c r="I15" s="4"/>
      <c r="J15" s="5"/>
      <c r="K15" s="7">
        <v>208</v>
      </c>
      <c r="L15" s="7">
        <v>261</v>
      </c>
      <c r="M15" s="3">
        <v>2</v>
      </c>
      <c r="N15" s="3">
        <v>10</v>
      </c>
      <c r="O15" s="3">
        <f t="shared" ref="O15:O25" si="2">7.845*10^8</f>
        <v>784500000</v>
      </c>
    </row>
    <row r="16" spans="1:15" x14ac:dyDescent="0.25">
      <c r="A16" s="3" t="s">
        <v>22</v>
      </c>
      <c r="B16" s="4">
        <f t="shared" si="0"/>
        <v>98148898.678414091</v>
      </c>
      <c r="C16" s="4">
        <f>AVERAGE(B16,B17)</f>
        <v>99856815.41063562</v>
      </c>
      <c r="D16" s="4">
        <f>STDEV(B16,B17)</f>
        <v>2415359.0061116237</v>
      </c>
      <c r="E16" s="4">
        <f>B16*J16</f>
        <v>1747050396.475771</v>
      </c>
      <c r="F16" s="5">
        <v>4.99</v>
      </c>
      <c r="G16" s="4">
        <f>E16/F16</f>
        <v>350110299.89494407</v>
      </c>
      <c r="H16" s="4"/>
      <c r="I16" s="4"/>
      <c r="J16" s="5">
        <v>17.8</v>
      </c>
      <c r="K16" s="3">
        <v>142</v>
      </c>
      <c r="L16" s="3">
        <v>227</v>
      </c>
      <c r="M16" s="3">
        <v>2</v>
      </c>
      <c r="N16" s="3">
        <v>10</v>
      </c>
      <c r="O16" s="3">
        <f t="shared" si="2"/>
        <v>784500000</v>
      </c>
    </row>
    <row r="17" spans="1:15" x14ac:dyDescent="0.25">
      <c r="A17" s="3"/>
      <c r="B17" s="4">
        <f t="shared" si="0"/>
        <v>101564732.14285715</v>
      </c>
      <c r="C17" s="3"/>
      <c r="D17" s="3"/>
      <c r="E17" s="4">
        <f>B17*J16</f>
        <v>1807852232.1428573</v>
      </c>
      <c r="F17" s="5"/>
      <c r="G17" s="4">
        <f>E17/F16</f>
        <v>362295036.50157458</v>
      </c>
      <c r="H17" s="4"/>
      <c r="I17" s="4"/>
      <c r="J17" s="5"/>
      <c r="K17" s="3">
        <v>145</v>
      </c>
      <c r="L17" s="3">
        <v>224</v>
      </c>
      <c r="M17" s="3">
        <v>2</v>
      </c>
      <c r="N17" s="3">
        <v>10</v>
      </c>
      <c r="O17" s="3">
        <f t="shared" si="2"/>
        <v>784500000</v>
      </c>
    </row>
    <row r="18" spans="1:15" x14ac:dyDescent="0.25">
      <c r="A18" s="3" t="s">
        <v>23</v>
      </c>
      <c r="B18" s="4">
        <f t="shared" si="0"/>
        <v>116222222.22222222</v>
      </c>
      <c r="C18" s="4">
        <f>AVERAGE(B18,B19)</f>
        <v>124303298.6111111</v>
      </c>
      <c r="D18" s="4">
        <f>STDEV(B18,B19)</f>
        <v>11428367.827739662</v>
      </c>
      <c r="E18" s="4">
        <f>B18*J18</f>
        <v>2324444444.4444447</v>
      </c>
      <c r="F18" s="5">
        <v>5.59</v>
      </c>
      <c r="G18" s="4">
        <f>E18/F18</f>
        <v>415821904.19399726</v>
      </c>
      <c r="H18" s="4">
        <f>AVERAGE(G19,G21,G18,G20)</f>
        <v>450595773.99741089</v>
      </c>
      <c r="I18" s="4">
        <f>STDEV(G18,G19,G21,G20)</f>
        <v>39282219.272068985</v>
      </c>
      <c r="J18" s="5">
        <v>20</v>
      </c>
      <c r="K18" s="3">
        <v>120</v>
      </c>
      <c r="L18" s="3">
        <v>162</v>
      </c>
      <c r="M18" s="3">
        <v>2</v>
      </c>
      <c r="N18" s="3">
        <v>10</v>
      </c>
      <c r="O18" s="3">
        <f t="shared" si="2"/>
        <v>784500000</v>
      </c>
    </row>
    <row r="19" spans="1:15" x14ac:dyDescent="0.25">
      <c r="A19" s="3"/>
      <c r="B19" s="4">
        <f t="shared" si="0"/>
        <v>132384375</v>
      </c>
      <c r="C19" s="3"/>
      <c r="D19" s="3"/>
      <c r="E19" s="4">
        <f>B19*J18</f>
        <v>2647687500</v>
      </c>
      <c r="F19" s="5"/>
      <c r="G19" s="4">
        <f>E19/F18</f>
        <v>473647137.74597496</v>
      </c>
      <c r="H19" s="4"/>
      <c r="I19" s="4"/>
      <c r="J19" s="5"/>
      <c r="K19" s="3">
        <v>135</v>
      </c>
      <c r="L19" s="3">
        <v>160</v>
      </c>
      <c r="M19" s="3">
        <v>2</v>
      </c>
      <c r="N19" s="3">
        <v>10</v>
      </c>
      <c r="O19" s="3">
        <f t="shared" si="2"/>
        <v>784500000</v>
      </c>
    </row>
    <row r="20" spans="1:15" x14ac:dyDescent="0.25">
      <c r="A20" s="3" t="s">
        <v>24</v>
      </c>
      <c r="B20" s="4">
        <f t="shared" si="0"/>
        <v>89551415.094339624</v>
      </c>
      <c r="C20" s="4">
        <f>AVERAGE(B20,B21)</f>
        <v>97578592.162554428</v>
      </c>
      <c r="D20" s="4">
        <f>STDEV(B20,B21)</f>
        <v>11352142.677439675</v>
      </c>
      <c r="E20" s="4">
        <f>B20*J20</f>
        <v>2249531547.1698112</v>
      </c>
      <c r="F20" s="5">
        <v>5.37</v>
      </c>
      <c r="G20" s="4">
        <f>E20/F20</f>
        <v>418907178.2439127</v>
      </c>
      <c r="H20" s="4"/>
      <c r="I20" s="4"/>
      <c r="J20" s="5">
        <v>25.12</v>
      </c>
      <c r="K20" s="3">
        <v>121</v>
      </c>
      <c r="L20" s="3">
        <v>212</v>
      </c>
      <c r="M20" s="3">
        <v>2</v>
      </c>
      <c r="N20" s="3">
        <v>10</v>
      </c>
      <c r="O20" s="3">
        <f t="shared" si="2"/>
        <v>784500000</v>
      </c>
    </row>
    <row r="21" spans="1:15" x14ac:dyDescent="0.25">
      <c r="A21" s="3"/>
      <c r="B21" s="4">
        <f t="shared" si="0"/>
        <v>105605769.23076923</v>
      </c>
      <c r="C21" s="3"/>
      <c r="D21" s="3"/>
      <c r="E21" s="4">
        <f>B21*J20</f>
        <v>2652816923.0769234</v>
      </c>
      <c r="F21" s="5"/>
      <c r="G21" s="4">
        <f>E21/F20</f>
        <v>494006875.80575854</v>
      </c>
      <c r="H21" s="4"/>
      <c r="I21" s="4"/>
      <c r="J21" s="5"/>
      <c r="K21" s="3">
        <v>105</v>
      </c>
      <c r="L21" s="3">
        <v>156</v>
      </c>
      <c r="M21" s="3">
        <v>2</v>
      </c>
      <c r="N21" s="3">
        <v>10</v>
      </c>
      <c r="O21" s="3">
        <f t="shared" si="2"/>
        <v>784500000</v>
      </c>
    </row>
    <row r="22" spans="1:15" x14ac:dyDescent="0.25">
      <c r="A22" s="3" t="s">
        <v>25</v>
      </c>
      <c r="B22" s="4">
        <f t="shared" si="0"/>
        <v>128372727.27272727</v>
      </c>
      <c r="C22" s="4">
        <f>AVERAGE(B22,B23)</f>
        <v>130669414.48382126</v>
      </c>
      <c r="D22" s="4">
        <f>STDEV(B22,B23)</f>
        <v>3248006.202457963</v>
      </c>
      <c r="E22" s="4">
        <f>B22*J22</f>
        <v>1797218181.8181818</v>
      </c>
      <c r="F22" s="5">
        <v>5.21</v>
      </c>
      <c r="G22" s="4">
        <f>E22/F22</f>
        <v>344955505.14744371</v>
      </c>
      <c r="H22" s="4">
        <f>AVERAGE(G23,G25,G22,G24)</f>
        <v>325260391.79535598</v>
      </c>
      <c r="I22" s="4">
        <f>STDEV(G22,G23,G25,G24)</f>
        <v>46177971.364218011</v>
      </c>
      <c r="J22" s="5">
        <v>14</v>
      </c>
      <c r="K22" s="3">
        <v>207</v>
      </c>
      <c r="L22" s="3">
        <v>253</v>
      </c>
      <c r="M22" s="3">
        <v>2</v>
      </c>
      <c r="N22" s="3">
        <v>10</v>
      </c>
      <c r="O22" s="3">
        <f t="shared" si="2"/>
        <v>784500000</v>
      </c>
    </row>
    <row r="23" spans="1:15" x14ac:dyDescent="0.25">
      <c r="A23" s="3"/>
      <c r="B23" s="4">
        <f t="shared" si="0"/>
        <v>132966101.69491525</v>
      </c>
      <c r="C23" s="3"/>
      <c r="D23" s="3"/>
      <c r="E23" s="4">
        <f>B23*J22</f>
        <v>1861525423.7288134</v>
      </c>
      <c r="F23" s="5"/>
      <c r="G23" s="4">
        <f>E23/F22</f>
        <v>357298545.82126939</v>
      </c>
      <c r="H23" s="4"/>
      <c r="I23" s="4"/>
      <c r="J23" s="5"/>
      <c r="K23" s="3">
        <v>200</v>
      </c>
      <c r="L23" s="3">
        <v>236</v>
      </c>
      <c r="M23" s="3">
        <v>2</v>
      </c>
      <c r="N23" s="3">
        <v>10</v>
      </c>
      <c r="O23" s="3">
        <f t="shared" si="2"/>
        <v>784500000</v>
      </c>
    </row>
    <row r="24" spans="1:15" x14ac:dyDescent="0.25">
      <c r="A24" s="3" t="s">
        <v>26</v>
      </c>
      <c r="B24" s="4">
        <f t="shared" si="0"/>
        <v>93407392.996108949</v>
      </c>
      <c r="C24" s="4">
        <f>AVERAGE(B24,B25)</f>
        <v>108940696.49805447</v>
      </c>
      <c r="D24" s="4">
        <f>STDEV(B24,B25)</f>
        <v>21967408.480908893</v>
      </c>
      <c r="E24" s="4">
        <f>B24*J24</f>
        <v>1447814591.4396887</v>
      </c>
      <c r="F24" s="5">
        <v>5.64</v>
      </c>
      <c r="G24" s="4">
        <f>E24/F24</f>
        <v>256704714.79427105</v>
      </c>
      <c r="H24" s="4"/>
      <c r="I24" s="4"/>
      <c r="J24" s="5">
        <v>15.5</v>
      </c>
      <c r="K24" s="3">
        <v>153</v>
      </c>
      <c r="L24" s="3">
        <v>257</v>
      </c>
      <c r="M24" s="3">
        <v>2</v>
      </c>
      <c r="N24" s="3">
        <v>10</v>
      </c>
      <c r="O24" s="3">
        <f t="shared" si="2"/>
        <v>784500000</v>
      </c>
    </row>
    <row r="25" spans="1:15" x14ac:dyDescent="0.25">
      <c r="A25" s="1"/>
      <c r="B25" s="6">
        <f t="shared" si="0"/>
        <v>124474000</v>
      </c>
      <c r="C25" s="1"/>
      <c r="D25" s="1"/>
      <c r="E25" s="6">
        <f>B25*J24</f>
        <v>1929347000</v>
      </c>
      <c r="F25" s="2"/>
      <c r="G25" s="6">
        <f>E25/F24</f>
        <v>342082801.41843975</v>
      </c>
      <c r="H25" s="6"/>
      <c r="I25" s="6"/>
      <c r="J25" s="2"/>
      <c r="K25" s="1">
        <v>119</v>
      </c>
      <c r="L25" s="1">
        <v>150</v>
      </c>
      <c r="M25" s="1">
        <v>2</v>
      </c>
      <c r="N25" s="1">
        <v>10</v>
      </c>
      <c r="O25" s="1">
        <f t="shared" si="2"/>
        <v>784500000</v>
      </c>
    </row>
    <row r="26" spans="1:15" x14ac:dyDescent="0.25">
      <c r="A26" s="3" t="s">
        <v>27</v>
      </c>
      <c r="B26" s="4">
        <f t="shared" si="0"/>
        <v>87551933.701657459</v>
      </c>
      <c r="C26" s="4">
        <f>AVERAGE(B26,B27)</f>
        <v>85504690.255084038</v>
      </c>
      <c r="D26" s="4">
        <f>STDEV(B26,B27)</f>
        <v>2895239.4476235607</v>
      </c>
      <c r="E26" s="4">
        <f>B26*J26</f>
        <v>2561769580.1104975</v>
      </c>
      <c r="F26" s="5">
        <v>4.3899999999999997</v>
      </c>
      <c r="G26" s="4">
        <f>E26/F26</f>
        <v>583546601.39191294</v>
      </c>
      <c r="H26" s="4">
        <f>AVERAGE(G26,G28,G27,G29)</f>
        <v>569036954.40971065</v>
      </c>
      <c r="I26" s="4">
        <f>STDEV(G26,G27,G29,G28)</f>
        <v>12269906.722340915</v>
      </c>
      <c r="J26" s="5">
        <v>29.26</v>
      </c>
      <c r="K26" s="7">
        <v>101</v>
      </c>
      <c r="L26" s="7">
        <v>181</v>
      </c>
      <c r="M26" s="3">
        <v>2</v>
      </c>
      <c r="N26" s="3">
        <v>10</v>
      </c>
      <c r="O26" s="3">
        <f>7.845*10^8</f>
        <v>784500000</v>
      </c>
    </row>
    <row r="27" spans="1:15" x14ac:dyDescent="0.25">
      <c r="A27" s="3"/>
      <c r="B27" s="4">
        <f t="shared" si="0"/>
        <v>83457446.808510631</v>
      </c>
      <c r="C27" s="3"/>
      <c r="D27" s="3"/>
      <c r="E27" s="4">
        <f>B27*J26</f>
        <v>2441964893.6170211</v>
      </c>
      <c r="F27" s="5"/>
      <c r="G27" s="4">
        <f>E27/F26</f>
        <v>556256240.00387728</v>
      </c>
      <c r="H27" s="4"/>
      <c r="I27" s="4"/>
      <c r="J27" s="5"/>
      <c r="K27" s="7">
        <v>100</v>
      </c>
      <c r="L27" s="7">
        <v>188</v>
      </c>
      <c r="M27" s="3">
        <v>2</v>
      </c>
      <c r="N27" s="3">
        <v>10</v>
      </c>
      <c r="O27" s="3">
        <f t="shared" ref="O27:O37" si="3">7.845*10^8</f>
        <v>784500000</v>
      </c>
    </row>
    <row r="28" spans="1:15" x14ac:dyDescent="0.25">
      <c r="A28" s="3" t="s">
        <v>28</v>
      </c>
      <c r="B28" s="4">
        <f t="shared" si="0"/>
        <v>87070879.120879114</v>
      </c>
      <c r="C28" s="4">
        <f>AVERAGE(B28,B29)</f>
        <v>86134633.108826652</v>
      </c>
      <c r="D28" s="4">
        <f>STDEV(B28,B29)</f>
        <v>1324051.8079623154</v>
      </c>
      <c r="E28" s="4">
        <f>B28*J28</f>
        <v>2504158483.5164833</v>
      </c>
      <c r="F28" s="5">
        <v>4.3600000000000003</v>
      </c>
      <c r="G28" s="4">
        <f>E28/F28</f>
        <v>574348276.03589058</v>
      </c>
      <c r="H28" s="4"/>
      <c r="I28" s="4"/>
      <c r="J28" s="5">
        <v>28.76</v>
      </c>
      <c r="K28" s="7">
        <v>101</v>
      </c>
      <c r="L28" s="7">
        <v>182</v>
      </c>
      <c r="M28" s="3">
        <v>2</v>
      </c>
      <c r="N28" s="3">
        <v>10</v>
      </c>
      <c r="O28" s="3">
        <f t="shared" si="3"/>
        <v>784500000</v>
      </c>
    </row>
    <row r="29" spans="1:15" x14ac:dyDescent="0.25">
      <c r="A29" s="3"/>
      <c r="B29" s="4">
        <f t="shared" si="0"/>
        <v>85198387.096774191</v>
      </c>
      <c r="C29" s="3"/>
      <c r="D29" s="3"/>
      <c r="E29" s="4">
        <f>B29*J28</f>
        <v>2450305612.9032259</v>
      </c>
      <c r="F29" s="5"/>
      <c r="G29" s="4">
        <f>E29/F28</f>
        <v>561996700.2071619</v>
      </c>
      <c r="H29" s="4"/>
      <c r="I29" s="4"/>
      <c r="J29" s="5"/>
      <c r="K29" s="7">
        <v>101</v>
      </c>
      <c r="L29" s="7">
        <v>186</v>
      </c>
      <c r="M29" s="3">
        <v>2</v>
      </c>
      <c r="N29" s="3">
        <v>10</v>
      </c>
      <c r="O29" s="3">
        <f t="shared" si="3"/>
        <v>784500000</v>
      </c>
    </row>
    <row r="30" spans="1:15" x14ac:dyDescent="0.25">
      <c r="A30" s="3" t="s">
        <v>29</v>
      </c>
      <c r="B30" s="4">
        <f>(K30*M30*O30)/(L30*N30)</f>
        <v>101639622.64150943</v>
      </c>
      <c r="C30" s="4">
        <f>AVERAGE(B30,B31)</f>
        <v>103470818.03216411</v>
      </c>
      <c r="D30" s="4">
        <f>STDEV(B30,B31)</f>
        <v>2589701.3568189507</v>
      </c>
      <c r="E30" s="4">
        <f>B30*J30</f>
        <v>3010565622.6415095</v>
      </c>
      <c r="F30" s="5">
        <v>4.41</v>
      </c>
      <c r="G30" s="4">
        <f>E30/F30</f>
        <v>682667941.64206564</v>
      </c>
      <c r="H30" s="4">
        <f>AVERAGE(G30,G32,G31,G33)</f>
        <v>689874723.66139948</v>
      </c>
      <c r="I30" s="4">
        <f>STDEV(G30,G31,G33,G32)</f>
        <v>11958830.806426847</v>
      </c>
      <c r="J30" s="5">
        <v>29.62</v>
      </c>
      <c r="K30" s="7">
        <v>103</v>
      </c>
      <c r="L30" s="7">
        <v>159</v>
      </c>
      <c r="M30" s="3">
        <v>2</v>
      </c>
      <c r="N30" s="3">
        <v>10</v>
      </c>
      <c r="O30" s="3">
        <f t="shared" si="3"/>
        <v>784500000</v>
      </c>
    </row>
    <row r="31" spans="1:15" x14ac:dyDescent="0.25">
      <c r="A31" s="3"/>
      <c r="B31" s="4">
        <f t="shared" ref="B31:B33" si="4">(K31*M31*O31)/(L31*N31)</f>
        <v>105302013.42281879</v>
      </c>
      <c r="C31" s="3"/>
      <c r="D31" s="3"/>
      <c r="E31" s="4">
        <f>B31*J30</f>
        <v>3119045637.5838928</v>
      </c>
      <c r="F31" s="5"/>
      <c r="G31" s="4">
        <f>E31/F30</f>
        <v>707266584.48614347</v>
      </c>
      <c r="H31" s="4"/>
      <c r="I31" s="4"/>
      <c r="J31" s="5"/>
      <c r="K31" s="7">
        <v>100</v>
      </c>
      <c r="L31" s="7">
        <v>149</v>
      </c>
      <c r="M31" s="3">
        <v>2</v>
      </c>
      <c r="N31" s="3">
        <v>10</v>
      </c>
      <c r="O31" s="3">
        <f t="shared" si="3"/>
        <v>784500000</v>
      </c>
    </row>
    <row r="32" spans="1:15" x14ac:dyDescent="0.25">
      <c r="A32" s="3" t="s">
        <v>30</v>
      </c>
      <c r="B32" s="4">
        <f t="shared" si="4"/>
        <v>103920779.22077923</v>
      </c>
      <c r="C32" s="4">
        <f>AVERAGE(B32,B33)</f>
        <v>103411363.63636364</v>
      </c>
      <c r="D32" s="4">
        <f>STDEV(B32,B33)</f>
        <v>720422.42836473626</v>
      </c>
      <c r="E32" s="4">
        <f t="shared" ref="E32" si="5">B32*J32</f>
        <v>3076055064.9350653</v>
      </c>
      <c r="F32" s="5">
        <v>4.47</v>
      </c>
      <c r="G32" s="4">
        <f>E32/F32</f>
        <v>688155495.51120031</v>
      </c>
      <c r="H32" s="4"/>
      <c r="I32" s="4"/>
      <c r="J32" s="5">
        <v>29.6</v>
      </c>
      <c r="K32" s="7">
        <v>102</v>
      </c>
      <c r="L32" s="7">
        <v>154</v>
      </c>
      <c r="M32" s="3">
        <v>2</v>
      </c>
      <c r="N32" s="3">
        <v>10</v>
      </c>
      <c r="O32" s="3">
        <f t="shared" si="3"/>
        <v>784500000</v>
      </c>
    </row>
    <row r="33" spans="1:15" x14ac:dyDescent="0.25">
      <c r="A33" s="3"/>
      <c r="B33" s="4">
        <f t="shared" si="4"/>
        <v>102901948.05194806</v>
      </c>
      <c r="C33" s="3"/>
      <c r="D33" s="3"/>
      <c r="E33" s="4">
        <f>B33*J32</f>
        <v>3045897662.3376627</v>
      </c>
      <c r="F33" s="8"/>
      <c r="G33" s="4">
        <f>E33/F32</f>
        <v>681408873.00618851</v>
      </c>
      <c r="H33" s="4"/>
      <c r="I33" s="4"/>
      <c r="J33" s="5"/>
      <c r="K33" s="7">
        <v>101</v>
      </c>
      <c r="L33" s="7">
        <v>154</v>
      </c>
      <c r="M33" s="3">
        <v>2</v>
      </c>
      <c r="N33" s="3">
        <v>10</v>
      </c>
      <c r="O33" s="3">
        <f t="shared" si="3"/>
        <v>784500000</v>
      </c>
    </row>
    <row r="34" spans="1:15" x14ac:dyDescent="0.25">
      <c r="A34" s="3" t="s">
        <v>31</v>
      </c>
      <c r="B34" s="4">
        <f>(K34*M34*O34)/(L34*N34)</f>
        <v>122688721.80451128</v>
      </c>
      <c r="C34" s="4">
        <f>AVERAGE(B34,B35)</f>
        <v>126719360.90225564</v>
      </c>
      <c r="D34" s="4">
        <f>STDEV(B34,B35)</f>
        <v>5700184.4770613294</v>
      </c>
      <c r="E34" s="4">
        <f>B34*J34</f>
        <v>1889406315.7894738</v>
      </c>
      <c r="F34" s="5">
        <v>4.08</v>
      </c>
      <c r="G34" s="4">
        <f>E34/F34</f>
        <v>463089783.28173375</v>
      </c>
      <c r="H34" s="4">
        <f>AVERAGE(G34,G36,G35,G37)</f>
        <v>459456035.23318666</v>
      </c>
      <c r="I34" s="4">
        <f>STDEV(G34,G36,G35,G37)</f>
        <v>27485130.953442037</v>
      </c>
      <c r="J34" s="5">
        <v>15.4</v>
      </c>
      <c r="K34" s="7">
        <v>104</v>
      </c>
      <c r="L34" s="7">
        <v>133</v>
      </c>
      <c r="M34" s="3">
        <v>2</v>
      </c>
      <c r="N34" s="3">
        <v>10</v>
      </c>
      <c r="O34" s="3">
        <f t="shared" si="3"/>
        <v>784500000</v>
      </c>
    </row>
    <row r="35" spans="1:15" x14ac:dyDescent="0.25">
      <c r="A35" s="3"/>
      <c r="B35" s="4">
        <f>(K35*M35*O35)/(L35*N35)</f>
        <v>130750000</v>
      </c>
      <c r="C35" s="3"/>
      <c r="D35" s="3"/>
      <c r="E35" s="4">
        <f>B35*J34</f>
        <v>2013550000</v>
      </c>
      <c r="F35" s="5"/>
      <c r="G35" s="4">
        <f>E35/F34</f>
        <v>493517156.86274511</v>
      </c>
      <c r="H35" s="4"/>
      <c r="I35" s="4"/>
      <c r="J35" s="5"/>
      <c r="K35" s="7">
        <v>100</v>
      </c>
      <c r="L35" s="7">
        <v>120</v>
      </c>
      <c r="M35" s="3">
        <v>2</v>
      </c>
      <c r="N35" s="3">
        <v>10</v>
      </c>
      <c r="O35" s="3">
        <f t="shared" si="3"/>
        <v>784500000</v>
      </c>
    </row>
    <row r="36" spans="1:15" x14ac:dyDescent="0.25">
      <c r="A36" s="3" t="s">
        <v>32</v>
      </c>
      <c r="B36" s="4">
        <f>(K36*M36*O36)/(L36*N36)</f>
        <v>122844186.04651164</v>
      </c>
      <c r="C36" s="4">
        <f>AVERAGE(B36,B37)</f>
        <v>119105916.55266759</v>
      </c>
      <c r="D36" s="4">
        <f>STDEV(B36,B37)</f>
        <v>5286711.4179998673</v>
      </c>
      <c r="E36" s="4">
        <f>B36*J36</f>
        <v>1949537232.5581396</v>
      </c>
      <c r="F36" s="5">
        <v>4.29</v>
      </c>
      <c r="G36" s="4">
        <f>E36/F36</f>
        <v>454437583.34688568</v>
      </c>
      <c r="H36" s="4"/>
      <c r="I36" s="4"/>
      <c r="J36" s="5">
        <v>15.87</v>
      </c>
      <c r="K36" s="7">
        <v>101</v>
      </c>
      <c r="L36" s="7">
        <v>129</v>
      </c>
      <c r="M36" s="3">
        <v>2</v>
      </c>
      <c r="N36" s="3">
        <v>10</v>
      </c>
      <c r="O36" s="3">
        <f t="shared" si="3"/>
        <v>784500000</v>
      </c>
    </row>
    <row r="37" spans="1:15" x14ac:dyDescent="0.25">
      <c r="A37" s="3"/>
      <c r="B37" s="4">
        <f>(K37*M37*O37)/(L37*N37)</f>
        <v>115367647.05882353</v>
      </c>
      <c r="C37" s="3"/>
      <c r="D37" s="3"/>
      <c r="E37" s="4">
        <f>B37*J36</f>
        <v>1830884558.8235292</v>
      </c>
      <c r="F37" s="5"/>
      <c r="G37" s="4">
        <f>E37/F36</f>
        <v>426779617.44138211</v>
      </c>
      <c r="H37" s="4"/>
      <c r="I37" s="4"/>
      <c r="J37" s="5"/>
      <c r="K37" s="7">
        <v>100</v>
      </c>
      <c r="L37" s="7">
        <v>136</v>
      </c>
      <c r="M37" s="3">
        <v>2</v>
      </c>
      <c r="N37" s="3">
        <v>10</v>
      </c>
      <c r="O37" s="3">
        <f t="shared" si="3"/>
        <v>784500000</v>
      </c>
    </row>
    <row r="40" spans="1:15" x14ac:dyDescent="0.25">
      <c r="D40" s="46" t="s">
        <v>181</v>
      </c>
      <c r="E40" s="46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A13" workbookViewId="0">
      <selection activeCell="D39" sqref="D39:F39"/>
    </sheetView>
  </sheetViews>
  <sheetFormatPr defaultRowHeight="15" x14ac:dyDescent="0.25"/>
  <sheetData>
    <row r="1" spans="1:1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0" t="s">
        <v>33</v>
      </c>
      <c r="G1" s="9" t="s">
        <v>6</v>
      </c>
      <c r="H1" s="9" t="s">
        <v>34</v>
      </c>
      <c r="I1" s="9" t="s">
        <v>8</v>
      </c>
      <c r="J1" s="10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</row>
    <row r="2" spans="1:15" x14ac:dyDescent="0.25">
      <c r="A2" s="11" t="s">
        <v>35</v>
      </c>
      <c r="B2" s="12">
        <f t="shared" ref="B2:B36" si="0">(K2*M2*O2)/(L2*N2)</f>
        <v>297864843.75</v>
      </c>
      <c r="C2" s="12">
        <f>AVERAGE(B2,B3)</f>
        <v>314488973.5991379</v>
      </c>
      <c r="D2" s="12">
        <f>STDEV(B2,B3)</f>
        <v>23510069.895302258</v>
      </c>
      <c r="E2" s="12">
        <f>B2*J2</f>
        <v>2442491718.75</v>
      </c>
      <c r="F2" s="13">
        <v>5.34</v>
      </c>
      <c r="G2" s="12">
        <f>E2/F2</f>
        <v>457395452.94943821</v>
      </c>
      <c r="H2" s="12">
        <f>AVERAGE(G2:G5)</f>
        <v>469638706.87257779</v>
      </c>
      <c r="I2" s="12">
        <f>STDEV(G2,G4,G3,G5)</f>
        <v>31056893.689265624</v>
      </c>
      <c r="J2" s="13">
        <v>8.1999999999999993</v>
      </c>
      <c r="K2" s="3">
        <v>243</v>
      </c>
      <c r="L2" s="3">
        <v>128</v>
      </c>
      <c r="M2" s="3">
        <v>2</v>
      </c>
      <c r="N2" s="3">
        <v>10</v>
      </c>
      <c r="O2" s="11">
        <f>7.845*10^8</f>
        <v>784500000</v>
      </c>
    </row>
    <row r="3" spans="1:15" x14ac:dyDescent="0.25">
      <c r="A3" s="11"/>
      <c r="B3" s="12">
        <f>(K3*M3*O3)/(L3*N3)</f>
        <v>331113103.44827586</v>
      </c>
      <c r="C3" s="11"/>
      <c r="D3" s="11"/>
      <c r="E3" s="12">
        <f>B3*J2</f>
        <v>2715127448.2758617</v>
      </c>
      <c r="F3" s="13"/>
      <c r="G3" s="12">
        <f>E3/F2</f>
        <v>508450833.01046103</v>
      </c>
      <c r="H3" s="12"/>
      <c r="I3" s="12"/>
      <c r="J3" s="13"/>
      <c r="K3" s="3">
        <v>306</v>
      </c>
      <c r="L3" s="3">
        <v>145</v>
      </c>
      <c r="M3" s="3">
        <v>2</v>
      </c>
      <c r="N3" s="3">
        <v>10</v>
      </c>
      <c r="O3" s="11">
        <f t="shared" ref="O3:O13" si="1">7.845*10^8</f>
        <v>784500000</v>
      </c>
    </row>
    <row r="4" spans="1:15" x14ac:dyDescent="0.25">
      <c r="A4" s="11" t="s">
        <v>36</v>
      </c>
      <c r="B4" s="12">
        <f>(K4*M4*O4)/(L4*N4)</f>
        <v>218982733.81294963</v>
      </c>
      <c r="C4" s="12">
        <f>AVERAGE(B4,B5)</f>
        <v>209336821.45192936</v>
      </c>
      <c r="D4" s="12">
        <f>STDEV(B4,B5)</f>
        <v>13641380.082417144</v>
      </c>
      <c r="E4" s="12">
        <f>B4*J4</f>
        <v>2386911798.561151</v>
      </c>
      <c r="F4" s="13">
        <v>5</v>
      </c>
      <c r="G4" s="12">
        <f>E4/F4</f>
        <v>477382359.71223021</v>
      </c>
      <c r="H4" s="12"/>
      <c r="I4" s="12"/>
      <c r="J4" s="13">
        <v>10.9</v>
      </c>
      <c r="K4" s="3">
        <v>194</v>
      </c>
      <c r="L4" s="3">
        <v>139</v>
      </c>
      <c r="M4" s="3">
        <v>2</v>
      </c>
      <c r="N4" s="3">
        <v>10</v>
      </c>
      <c r="O4" s="11">
        <f t="shared" si="1"/>
        <v>784500000</v>
      </c>
    </row>
    <row r="5" spans="1:15" x14ac:dyDescent="0.25">
      <c r="A5" s="11"/>
      <c r="B5" s="12">
        <f t="shared" si="0"/>
        <v>199690909.09090909</v>
      </c>
      <c r="C5" s="11"/>
      <c r="D5" s="11"/>
      <c r="E5" s="12">
        <f>B5*J4</f>
        <v>2176630909.090909</v>
      </c>
      <c r="F5" s="13"/>
      <c r="G5" s="12">
        <f>E5/F4</f>
        <v>435326181.81818181</v>
      </c>
      <c r="H5" s="12"/>
      <c r="I5" s="12"/>
      <c r="J5" s="13"/>
      <c r="K5" s="3">
        <v>182</v>
      </c>
      <c r="L5" s="3">
        <v>143</v>
      </c>
      <c r="M5" s="3">
        <v>2</v>
      </c>
      <c r="N5" s="3">
        <v>10</v>
      </c>
      <c r="O5" s="11">
        <f t="shared" si="1"/>
        <v>784500000</v>
      </c>
    </row>
    <row r="6" spans="1:15" x14ac:dyDescent="0.25">
      <c r="A6" s="11" t="s">
        <v>37</v>
      </c>
      <c r="B6" s="12">
        <f t="shared" si="0"/>
        <v>118521582.73381294</v>
      </c>
      <c r="C6" s="12">
        <f>AVERAGE(B6,B7)</f>
        <v>128890968.88169938</v>
      </c>
      <c r="D6" s="12">
        <f>STDEV(B6,B7)</f>
        <v>14664526.523824697</v>
      </c>
      <c r="E6" s="12">
        <f>B6*J6</f>
        <v>2631179136.6906471</v>
      </c>
      <c r="F6" s="13">
        <v>4.8499999999999996</v>
      </c>
      <c r="G6" s="12">
        <f>E6/F6</f>
        <v>542511162.20425713</v>
      </c>
      <c r="H6" s="12">
        <f>AVERAGE(G6:G9)</f>
        <v>624734863.0275687</v>
      </c>
      <c r="I6" s="12">
        <f>STDEV(G6,G8,G7,G9)</f>
        <v>62289918.526968025</v>
      </c>
      <c r="J6" s="13">
        <v>22.2</v>
      </c>
      <c r="K6" s="3">
        <v>105</v>
      </c>
      <c r="L6" s="3">
        <v>139</v>
      </c>
      <c r="M6" s="3">
        <v>2</v>
      </c>
      <c r="N6" s="3">
        <v>10</v>
      </c>
      <c r="O6" s="11">
        <f t="shared" si="1"/>
        <v>784500000</v>
      </c>
    </row>
    <row r="7" spans="1:15" x14ac:dyDescent="0.25">
      <c r="A7" s="11"/>
      <c r="B7" s="12">
        <f t="shared" si="0"/>
        <v>139260355.02958581</v>
      </c>
      <c r="C7" s="11"/>
      <c r="D7" s="11"/>
      <c r="E7" s="12">
        <f>B7*J6</f>
        <v>3091579881.656805</v>
      </c>
      <c r="F7" s="13"/>
      <c r="G7" s="12">
        <f>E7/F6</f>
        <v>637439150.85707331</v>
      </c>
      <c r="H7" s="12"/>
      <c r="I7" s="12"/>
      <c r="J7" s="13"/>
      <c r="K7" s="3">
        <v>150</v>
      </c>
      <c r="L7" s="3">
        <v>169</v>
      </c>
      <c r="M7" s="3">
        <v>2</v>
      </c>
      <c r="N7" s="3">
        <v>10</v>
      </c>
      <c r="O7" s="11">
        <f t="shared" si="1"/>
        <v>784500000</v>
      </c>
    </row>
    <row r="8" spans="1:15" x14ac:dyDescent="0.25">
      <c r="A8" s="11" t="s">
        <v>38</v>
      </c>
      <c r="B8" s="12">
        <f t="shared" si="0"/>
        <v>164905102.04081634</v>
      </c>
      <c r="C8" s="12">
        <f>AVERAGE(B8,B9)</f>
        <v>156837784.18102992</v>
      </c>
      <c r="D8" s="12">
        <f>STDEV(B8,B9)</f>
        <v>11408910.329284627</v>
      </c>
      <c r="E8" s="12">
        <f>B8*J8</f>
        <v>3924741428.5714288</v>
      </c>
      <c r="F8" s="13">
        <v>5.66</v>
      </c>
      <c r="G8" s="12">
        <f>E8/F8</f>
        <v>693417213.52852094</v>
      </c>
      <c r="H8" s="12"/>
      <c r="I8" s="12"/>
      <c r="J8" s="13">
        <v>23.8</v>
      </c>
      <c r="K8" s="3">
        <v>206</v>
      </c>
      <c r="L8" s="3">
        <v>196</v>
      </c>
      <c r="M8" s="3">
        <v>2</v>
      </c>
      <c r="N8" s="3">
        <v>10</v>
      </c>
      <c r="O8" s="11">
        <f t="shared" si="1"/>
        <v>784500000</v>
      </c>
    </row>
    <row r="9" spans="1:15" x14ac:dyDescent="0.25">
      <c r="A9" s="11"/>
      <c r="B9" s="12">
        <f t="shared" si="0"/>
        <v>148770466.32124352</v>
      </c>
      <c r="C9" s="11"/>
      <c r="D9" s="11"/>
      <c r="E9" s="12">
        <f>B9*J8</f>
        <v>3540737098.4455962</v>
      </c>
      <c r="F9" s="13"/>
      <c r="G9" s="12">
        <f>E9/F8</f>
        <v>625571925.52042329</v>
      </c>
      <c r="H9" s="12"/>
      <c r="I9" s="12"/>
      <c r="J9" s="13"/>
      <c r="K9" s="3">
        <v>183</v>
      </c>
      <c r="L9" s="3">
        <v>193</v>
      </c>
      <c r="M9" s="3">
        <v>2</v>
      </c>
      <c r="N9" s="3">
        <v>10</v>
      </c>
      <c r="O9" s="11">
        <f t="shared" si="1"/>
        <v>784500000</v>
      </c>
    </row>
    <row r="10" spans="1:15" x14ac:dyDescent="0.25">
      <c r="A10" s="11" t="s">
        <v>39</v>
      </c>
      <c r="B10" s="12">
        <f t="shared" si="0"/>
        <v>129211764.70588236</v>
      </c>
      <c r="C10" s="12">
        <f>AVERAGE(B10,B11)</f>
        <v>129443553.58581789</v>
      </c>
      <c r="D10" s="12">
        <f>STDEV(B10,B11)</f>
        <v>327798.97761209949</v>
      </c>
      <c r="E10" s="12">
        <f>B10*J10</f>
        <v>3540402352.9411764</v>
      </c>
      <c r="F10" s="13">
        <v>4.7699999999999996</v>
      </c>
      <c r="G10" s="12">
        <f>E10/F10</f>
        <v>742222715.50129497</v>
      </c>
      <c r="H10" s="12">
        <f>AVERAGE(G10:G13)</f>
        <v>715851071.70955813</v>
      </c>
      <c r="I10" s="12">
        <f>STDEV(G10,G12,G11,G13)</f>
        <v>33856366.324531563</v>
      </c>
      <c r="J10" s="13">
        <v>27.4</v>
      </c>
      <c r="K10" s="3">
        <v>168</v>
      </c>
      <c r="L10" s="3">
        <v>204</v>
      </c>
      <c r="M10" s="3">
        <v>2</v>
      </c>
      <c r="N10" s="3">
        <v>10</v>
      </c>
      <c r="O10" s="11">
        <f t="shared" si="1"/>
        <v>784500000</v>
      </c>
    </row>
    <row r="11" spans="1:15" x14ac:dyDescent="0.25">
      <c r="A11" s="11"/>
      <c r="B11" s="12">
        <f t="shared" si="0"/>
        <v>129675342.46575342</v>
      </c>
      <c r="C11" s="11"/>
      <c r="D11" s="11"/>
      <c r="E11" s="12">
        <f>B11*J10</f>
        <v>3553104383.5616436</v>
      </c>
      <c r="F11" s="13"/>
      <c r="G11" s="12">
        <f>E11/F10</f>
        <v>744885615.00244105</v>
      </c>
      <c r="H11" s="12"/>
      <c r="I11" s="12"/>
      <c r="J11" s="13"/>
      <c r="K11" s="3">
        <v>181</v>
      </c>
      <c r="L11" s="3">
        <v>219</v>
      </c>
      <c r="M11" s="3">
        <v>2</v>
      </c>
      <c r="N11" s="3">
        <v>10</v>
      </c>
      <c r="O11" s="11">
        <f t="shared" si="1"/>
        <v>784500000</v>
      </c>
    </row>
    <row r="12" spans="1:15" x14ac:dyDescent="0.25">
      <c r="A12" s="11" t="s">
        <v>40</v>
      </c>
      <c r="B12" s="12">
        <f t="shared" si="0"/>
        <v>186348923.07692307</v>
      </c>
      <c r="C12" s="12">
        <f>AVERAGE(B12,B13)</f>
        <v>182759300.24813896</v>
      </c>
      <c r="D12" s="12">
        <f>STDEV(B12,B13)</f>
        <v>5076493.2882705815</v>
      </c>
      <c r="E12" s="12">
        <f>B12*J12</f>
        <v>4006501846.1538463</v>
      </c>
      <c r="F12" s="13">
        <v>5.71</v>
      </c>
      <c r="G12" s="12">
        <f>E12/F12</f>
        <v>701664071.13027084</v>
      </c>
      <c r="H12" s="12"/>
      <c r="I12" s="12"/>
      <c r="J12" s="13">
        <v>21.5</v>
      </c>
      <c r="K12" s="3">
        <v>386</v>
      </c>
      <c r="L12" s="3">
        <v>325</v>
      </c>
      <c r="M12" s="3">
        <v>2</v>
      </c>
      <c r="N12" s="3">
        <v>10</v>
      </c>
      <c r="O12" s="11">
        <f t="shared" si="1"/>
        <v>784500000</v>
      </c>
    </row>
    <row r="13" spans="1:15" x14ac:dyDescent="0.25">
      <c r="A13" s="9"/>
      <c r="B13" s="14">
        <f t="shared" si="0"/>
        <v>179169677.41935483</v>
      </c>
      <c r="C13" s="9"/>
      <c r="D13" s="9"/>
      <c r="E13" s="14">
        <f>B13*J12</f>
        <v>3852148064.5161285</v>
      </c>
      <c r="F13" s="10"/>
      <c r="G13" s="14">
        <f>E13/F12</f>
        <v>674631885.20422566</v>
      </c>
      <c r="H13" s="14"/>
      <c r="I13" s="14"/>
      <c r="J13" s="10"/>
      <c r="K13" s="1">
        <v>354</v>
      </c>
      <c r="L13" s="1">
        <v>310</v>
      </c>
      <c r="M13" s="1">
        <v>2</v>
      </c>
      <c r="N13" s="1">
        <v>10</v>
      </c>
      <c r="O13" s="9">
        <f t="shared" si="1"/>
        <v>784500000</v>
      </c>
    </row>
    <row r="14" spans="1:15" x14ac:dyDescent="0.25">
      <c r="A14" s="11" t="s">
        <v>41</v>
      </c>
      <c r="B14" s="12">
        <f t="shared" si="0"/>
        <v>242554591.83673468</v>
      </c>
      <c r="C14" s="12">
        <f>AVERAGE(B14,B15)</f>
        <v>245729390.15920502</v>
      </c>
      <c r="D14" s="12">
        <f>STDEV(B14,B15)</f>
        <v>4489842.8454369232</v>
      </c>
      <c r="E14" s="12">
        <f>B14*J14</f>
        <v>2910655102.0408163</v>
      </c>
      <c r="F14" s="13">
        <v>5.84</v>
      </c>
      <c r="G14" s="12">
        <f>E14/F14</f>
        <v>498399846.23986584</v>
      </c>
      <c r="H14" s="12">
        <f>AVERAGE(G14:G17)</f>
        <v>515827002.48748147</v>
      </c>
      <c r="I14" s="12">
        <f>STDEV(G14,G16,G15,G17)</f>
        <v>60225140.257813618</v>
      </c>
      <c r="J14" s="13">
        <v>12</v>
      </c>
      <c r="K14" s="3">
        <v>303</v>
      </c>
      <c r="L14" s="3">
        <v>196</v>
      </c>
      <c r="M14" s="3">
        <v>2</v>
      </c>
      <c r="N14" s="3">
        <v>10</v>
      </c>
      <c r="O14" s="11">
        <f>7.845*10^8</f>
        <v>784500000</v>
      </c>
    </row>
    <row r="15" spans="1:15" x14ac:dyDescent="0.25">
      <c r="A15" s="11"/>
      <c r="B15" s="12">
        <f t="shared" si="0"/>
        <v>248904188.48167539</v>
      </c>
      <c r="C15" s="11"/>
      <c r="D15" s="11"/>
      <c r="E15" s="12">
        <f>B15*J14</f>
        <v>2986850261.7801046</v>
      </c>
      <c r="F15" s="13"/>
      <c r="G15" s="12">
        <f>E15/F14</f>
        <v>511446962.63357955</v>
      </c>
      <c r="H15" s="12"/>
      <c r="I15" s="12"/>
      <c r="J15" s="13"/>
      <c r="K15" s="3">
        <v>303</v>
      </c>
      <c r="L15" s="3">
        <v>191</v>
      </c>
      <c r="M15" s="3">
        <v>2</v>
      </c>
      <c r="N15" s="3">
        <v>10</v>
      </c>
      <c r="O15" s="11">
        <f t="shared" ref="O15:O25" si="2">7.845*10^8</f>
        <v>784500000</v>
      </c>
    </row>
    <row r="16" spans="1:15" x14ac:dyDescent="0.25">
      <c r="A16" s="11" t="s">
        <v>42</v>
      </c>
      <c r="B16" s="12">
        <f t="shared" si="0"/>
        <v>300156521.73913044</v>
      </c>
      <c r="C16" s="12">
        <f>AVERAGE(B16,B17)</f>
        <v>347555847.07646179</v>
      </c>
      <c r="D16" s="12">
        <f>STDEV(B16,B17)</f>
        <v>67032768.739388347</v>
      </c>
      <c r="E16" s="12">
        <f>B16*J16</f>
        <v>2197145739.130435</v>
      </c>
      <c r="F16" s="13">
        <v>4.83</v>
      </c>
      <c r="G16" s="12">
        <f>E16/F16</f>
        <v>454895598.16365111</v>
      </c>
      <c r="H16" s="12"/>
      <c r="I16" s="12"/>
      <c r="J16" s="13">
        <v>7.32</v>
      </c>
      <c r="K16" s="3">
        <v>308</v>
      </c>
      <c r="L16" s="3">
        <v>161</v>
      </c>
      <c r="M16" s="3">
        <v>2</v>
      </c>
      <c r="N16" s="3">
        <v>10</v>
      </c>
      <c r="O16" s="11">
        <f t="shared" si="2"/>
        <v>784500000</v>
      </c>
    </row>
    <row r="17" spans="1:15" x14ac:dyDescent="0.25">
      <c r="A17" s="11"/>
      <c r="B17" s="12">
        <f t="shared" si="0"/>
        <v>394955172.41379309</v>
      </c>
      <c r="C17" s="11"/>
      <c r="D17" s="11"/>
      <c r="E17" s="12">
        <f>B17*J16</f>
        <v>2891071862.0689654</v>
      </c>
      <c r="F17" s="13"/>
      <c r="G17" s="12">
        <f>E17/F16</f>
        <v>598565602.91282928</v>
      </c>
      <c r="H17" s="12"/>
      <c r="I17" s="12"/>
      <c r="J17" s="13"/>
      <c r="K17" s="3">
        <v>292</v>
      </c>
      <c r="L17" s="3">
        <v>116</v>
      </c>
      <c r="M17" s="3">
        <v>2</v>
      </c>
      <c r="N17" s="3">
        <v>10</v>
      </c>
      <c r="O17" s="11">
        <f t="shared" si="2"/>
        <v>784500000</v>
      </c>
    </row>
    <row r="18" spans="1:15" x14ac:dyDescent="0.25">
      <c r="A18" s="11" t="s">
        <v>43</v>
      </c>
      <c r="B18" s="12">
        <f t="shared" si="0"/>
        <v>140492156.86274511</v>
      </c>
      <c r="C18" s="12">
        <f>AVERAGE(B18,B19)</f>
        <v>159903221.28851539</v>
      </c>
      <c r="D18" s="12">
        <f>STDEV(B18,B19)</f>
        <v>27451390.571022373</v>
      </c>
      <c r="E18" s="12">
        <f>B18*J18</f>
        <v>2800008686.2745099</v>
      </c>
      <c r="F18" s="13">
        <v>4.55</v>
      </c>
      <c r="G18" s="12">
        <f>E18/F18</f>
        <v>615386524.45593631</v>
      </c>
      <c r="H18" s="12">
        <f>AVERAGE(G18:G21)</f>
        <v>705539043.11644244</v>
      </c>
      <c r="I18" s="12">
        <f>STDEV(G18,G20,G19,G21)</f>
        <v>87218741.312725976</v>
      </c>
      <c r="J18" s="13">
        <v>19.93</v>
      </c>
      <c r="K18" s="3">
        <v>137</v>
      </c>
      <c r="L18" s="3">
        <v>153</v>
      </c>
      <c r="M18" s="3">
        <v>2</v>
      </c>
      <c r="N18" s="3">
        <v>10</v>
      </c>
      <c r="O18" s="11">
        <f t="shared" si="2"/>
        <v>784500000</v>
      </c>
    </row>
    <row r="19" spans="1:15" x14ac:dyDescent="0.25">
      <c r="A19" s="11"/>
      <c r="B19" s="12">
        <f t="shared" si="0"/>
        <v>179314285.7142857</v>
      </c>
      <c r="C19" s="11"/>
      <c r="D19" s="11"/>
      <c r="E19" s="12">
        <f>B19*J18</f>
        <v>3573733714.2857141</v>
      </c>
      <c r="F19" s="13"/>
      <c r="G19" s="12">
        <f>E19/F18</f>
        <v>785435981.16169548</v>
      </c>
      <c r="H19" s="12"/>
      <c r="I19" s="12"/>
      <c r="J19" s="13"/>
      <c r="K19" s="3">
        <v>184</v>
      </c>
      <c r="L19" s="3">
        <v>161</v>
      </c>
      <c r="M19" s="3">
        <v>2</v>
      </c>
      <c r="N19" s="3">
        <v>10</v>
      </c>
      <c r="O19" s="11">
        <f t="shared" si="2"/>
        <v>784500000</v>
      </c>
    </row>
    <row r="20" spans="1:15" x14ac:dyDescent="0.25">
      <c r="A20" s="11" t="s">
        <v>44</v>
      </c>
      <c r="B20" s="12">
        <f t="shared" si="0"/>
        <v>132126315.78947368</v>
      </c>
      <c r="C20" s="12">
        <f>AVERAGE(B20,B21)</f>
        <v>145260300.75187969</v>
      </c>
      <c r="D20" s="12">
        <f>STDEV(B20,B21)</f>
        <v>18574259.661838863</v>
      </c>
      <c r="E20" s="12">
        <f>B20*J20</f>
        <v>3303157894.7368422</v>
      </c>
      <c r="F20" s="13">
        <v>5.1100000000000003</v>
      </c>
      <c r="G20" s="12">
        <f>E20/F20</f>
        <v>646410546.91523325</v>
      </c>
      <c r="H20" s="12"/>
      <c r="I20" s="12"/>
      <c r="J20" s="13">
        <v>25</v>
      </c>
      <c r="K20" s="3">
        <v>128</v>
      </c>
      <c r="L20" s="3">
        <v>152</v>
      </c>
      <c r="M20" s="3">
        <v>2</v>
      </c>
      <c r="N20" s="3">
        <v>10</v>
      </c>
      <c r="O20" s="11">
        <f t="shared" si="2"/>
        <v>784500000</v>
      </c>
    </row>
    <row r="21" spans="1:15" x14ac:dyDescent="0.25">
      <c r="A21" s="11"/>
      <c r="B21" s="12">
        <f t="shared" si="0"/>
        <v>158394285.7142857</v>
      </c>
      <c r="C21" s="11"/>
      <c r="D21" s="11"/>
      <c r="E21" s="12">
        <f>B21*J20</f>
        <v>3959857142.8571424</v>
      </c>
      <c r="F21" s="13"/>
      <c r="G21" s="12">
        <f>E21/F20</f>
        <v>774923119.93290448</v>
      </c>
      <c r="H21" s="12"/>
      <c r="I21" s="12"/>
      <c r="J21" s="13"/>
      <c r="K21" s="3">
        <v>106</v>
      </c>
      <c r="L21" s="3">
        <v>105</v>
      </c>
      <c r="M21" s="3">
        <v>2</v>
      </c>
      <c r="N21" s="3">
        <v>10</v>
      </c>
      <c r="O21" s="11">
        <f t="shared" si="2"/>
        <v>784500000</v>
      </c>
    </row>
    <row r="22" spans="1:15" x14ac:dyDescent="0.25">
      <c r="A22" s="11" t="s">
        <v>45</v>
      </c>
      <c r="B22" s="12">
        <f t="shared" si="0"/>
        <v>202720353.98230088</v>
      </c>
      <c r="C22" s="12">
        <f>AVERAGE(B22,B23)</f>
        <v>224729128.60405368</v>
      </c>
      <c r="D22" s="12">
        <f>STDEV(B22,B23)</f>
        <v>31125107.561295573</v>
      </c>
      <c r="E22" s="12">
        <f>B22*J22</f>
        <v>3790870619.4690261</v>
      </c>
      <c r="F22" s="13">
        <v>5.63</v>
      </c>
      <c r="G22" s="12">
        <f>E22/F22</f>
        <v>673334035.42966712</v>
      </c>
      <c r="H22" s="12">
        <f>AVERAGE(G22:G25)</f>
        <v>765098757.94179332</v>
      </c>
      <c r="I22" s="12">
        <f>STDEV(G22,G24,G23,G25)</f>
        <v>88340785.491025656</v>
      </c>
      <c r="J22" s="13">
        <v>18.7</v>
      </c>
      <c r="K22" s="3">
        <v>146</v>
      </c>
      <c r="L22" s="3">
        <v>113</v>
      </c>
      <c r="M22" s="3">
        <v>2</v>
      </c>
      <c r="N22" s="3">
        <v>10</v>
      </c>
      <c r="O22" s="11">
        <f t="shared" si="2"/>
        <v>784500000</v>
      </c>
    </row>
    <row r="23" spans="1:15" x14ac:dyDescent="0.25">
      <c r="A23" s="11"/>
      <c r="B23" s="12">
        <f t="shared" si="0"/>
        <v>246737903.22580644</v>
      </c>
      <c r="C23" s="11"/>
      <c r="D23" s="11"/>
      <c r="E23" s="12">
        <f>B23*J22</f>
        <v>4613998790.3225803</v>
      </c>
      <c r="F23" s="13"/>
      <c r="G23" s="12">
        <f>E23/F22</f>
        <v>819537973.41431272</v>
      </c>
      <c r="H23" s="12"/>
      <c r="I23" s="12"/>
      <c r="J23" s="13"/>
      <c r="K23" s="3">
        <v>195</v>
      </c>
      <c r="L23" s="3">
        <v>124</v>
      </c>
      <c r="M23" s="3">
        <v>2</v>
      </c>
      <c r="N23" s="3">
        <v>10</v>
      </c>
      <c r="O23" s="11">
        <f t="shared" si="2"/>
        <v>784500000</v>
      </c>
    </row>
    <row r="24" spans="1:15" x14ac:dyDescent="0.25">
      <c r="A24" s="11" t="s">
        <v>46</v>
      </c>
      <c r="B24" s="12">
        <f t="shared" si="0"/>
        <v>164443269.23076922</v>
      </c>
      <c r="C24" s="12">
        <f>AVERAGE(B24,B25)</f>
        <v>150034346.4797914</v>
      </c>
      <c r="D24" s="12">
        <f>STDEV(B24,B25)</f>
        <v>20377293.973619092</v>
      </c>
      <c r="E24" s="12">
        <f>B24*J24</f>
        <v>4028860096.1538458</v>
      </c>
      <c r="F24" s="13">
        <v>4.6900000000000004</v>
      </c>
      <c r="G24" s="12">
        <f>E24/F24</f>
        <v>859032003.44431674</v>
      </c>
      <c r="H24" s="12"/>
      <c r="I24" s="12"/>
      <c r="J24" s="13">
        <v>24.5</v>
      </c>
      <c r="K24" s="3">
        <v>109</v>
      </c>
      <c r="L24" s="3">
        <v>104</v>
      </c>
      <c r="M24" s="3">
        <v>2</v>
      </c>
      <c r="N24" s="3">
        <v>10</v>
      </c>
      <c r="O24" s="11">
        <f t="shared" si="2"/>
        <v>784500000</v>
      </c>
    </row>
    <row r="25" spans="1:15" x14ac:dyDescent="0.25">
      <c r="A25" s="9"/>
      <c r="B25" s="14">
        <f t="shared" si="0"/>
        <v>135625423.72881356</v>
      </c>
      <c r="C25" s="9"/>
      <c r="D25" s="9"/>
      <c r="E25" s="14">
        <f>B25*J24</f>
        <v>3322822881.3559322</v>
      </c>
      <c r="F25" s="10"/>
      <c r="G25" s="14">
        <f>E25/F24</f>
        <v>708491019.47887671</v>
      </c>
      <c r="H25" s="14"/>
      <c r="I25" s="14"/>
      <c r="J25" s="10"/>
      <c r="K25" s="1">
        <v>102</v>
      </c>
      <c r="L25" s="1">
        <v>118</v>
      </c>
      <c r="M25" s="1">
        <v>2</v>
      </c>
      <c r="N25" s="1">
        <v>10</v>
      </c>
      <c r="O25" s="9">
        <f t="shared" si="2"/>
        <v>784500000</v>
      </c>
    </row>
    <row r="26" spans="1:15" x14ac:dyDescent="0.25">
      <c r="A26" s="11" t="s">
        <v>47</v>
      </c>
      <c r="B26" s="12">
        <f>(K26*M26*O26)/(L26*N26)</f>
        <v>122688721.80451128</v>
      </c>
      <c r="C26" s="12">
        <f>AVERAGE(B26,B27)</f>
        <v>126719360.90225564</v>
      </c>
      <c r="D26" s="12">
        <f>STDEV(B26,B27)</f>
        <v>5700184.4770613294</v>
      </c>
      <c r="E26" s="12">
        <f>B26*J26</f>
        <v>1889406315.7894738</v>
      </c>
      <c r="F26" s="5">
        <v>4.08</v>
      </c>
      <c r="G26" s="12">
        <f>E26/F26</f>
        <v>463089783.28173375</v>
      </c>
      <c r="H26" s="12">
        <f>AVERAGE(G26:G29)</f>
        <v>459456035.23318666</v>
      </c>
      <c r="I26" s="12">
        <f>STDEV(G26,G28,G27,G29)</f>
        <v>27485130.953442037</v>
      </c>
      <c r="J26" s="5">
        <v>15.4</v>
      </c>
      <c r="K26" s="7">
        <v>104</v>
      </c>
      <c r="L26" s="7">
        <v>133</v>
      </c>
      <c r="M26" s="3">
        <v>2</v>
      </c>
      <c r="N26" s="3">
        <v>10</v>
      </c>
      <c r="O26" s="11">
        <f>7.845*10^8</f>
        <v>784500000</v>
      </c>
    </row>
    <row r="27" spans="1:15" x14ac:dyDescent="0.25">
      <c r="A27" s="11"/>
      <c r="B27" s="12">
        <f t="shared" si="0"/>
        <v>130750000</v>
      </c>
      <c r="C27" s="11"/>
      <c r="D27" s="11"/>
      <c r="E27" s="12">
        <f>B27*J26</f>
        <v>2013550000</v>
      </c>
      <c r="F27" s="5"/>
      <c r="G27" s="12">
        <f>E27/F26</f>
        <v>493517156.86274511</v>
      </c>
      <c r="H27" s="12"/>
      <c r="I27" s="12"/>
      <c r="J27" s="5"/>
      <c r="K27" s="7">
        <v>100</v>
      </c>
      <c r="L27" s="7">
        <v>120</v>
      </c>
      <c r="M27" s="3">
        <v>2</v>
      </c>
      <c r="N27" s="3">
        <v>10</v>
      </c>
      <c r="O27" s="11">
        <f t="shared" ref="O27:O37" si="3">7.845*10^8</f>
        <v>784500000</v>
      </c>
    </row>
    <row r="28" spans="1:15" x14ac:dyDescent="0.25">
      <c r="A28" s="11" t="s">
        <v>48</v>
      </c>
      <c r="B28" s="12">
        <f>(K28*M28*O28)/(L28*N28)</f>
        <v>122844186.04651164</v>
      </c>
      <c r="C28" s="12">
        <f>AVERAGE(B28,B29)</f>
        <v>119105916.55266759</v>
      </c>
      <c r="D28" s="12">
        <f>STDEV(B28,B29)</f>
        <v>5286711.4179998673</v>
      </c>
      <c r="E28" s="12">
        <f>B28*J28</f>
        <v>1949537232.5581396</v>
      </c>
      <c r="F28" s="5">
        <v>4.29</v>
      </c>
      <c r="G28" s="12">
        <f>E28/F28</f>
        <v>454437583.34688568</v>
      </c>
      <c r="H28" s="12"/>
      <c r="I28" s="12"/>
      <c r="J28" s="5">
        <v>15.87</v>
      </c>
      <c r="K28" s="7">
        <v>101</v>
      </c>
      <c r="L28" s="7">
        <v>129</v>
      </c>
      <c r="M28" s="3">
        <v>2</v>
      </c>
      <c r="N28" s="3">
        <v>10</v>
      </c>
      <c r="O28" s="11">
        <f t="shared" si="3"/>
        <v>784500000</v>
      </c>
    </row>
    <row r="29" spans="1:15" x14ac:dyDescent="0.25">
      <c r="A29" s="11"/>
      <c r="B29" s="12">
        <f t="shared" si="0"/>
        <v>115367647.05882353</v>
      </c>
      <c r="C29" s="11"/>
      <c r="D29" s="11"/>
      <c r="E29" s="12">
        <f>B29*J28</f>
        <v>1830884558.8235292</v>
      </c>
      <c r="F29" s="13"/>
      <c r="G29" s="12">
        <f>E29/F28</f>
        <v>426779617.44138211</v>
      </c>
      <c r="H29" s="12"/>
      <c r="I29" s="12"/>
      <c r="J29" s="13"/>
      <c r="K29" s="7">
        <v>100</v>
      </c>
      <c r="L29" s="7">
        <v>136</v>
      </c>
      <c r="M29" s="11">
        <v>2</v>
      </c>
      <c r="N29" s="11">
        <v>10</v>
      </c>
      <c r="O29" s="11">
        <f t="shared" si="3"/>
        <v>784500000</v>
      </c>
    </row>
    <row r="30" spans="1:15" x14ac:dyDescent="0.25">
      <c r="A30" s="11" t="s">
        <v>49</v>
      </c>
      <c r="B30" s="12">
        <f t="shared" si="0"/>
        <v>87551933.701657459</v>
      </c>
      <c r="C30" s="12">
        <f>AVERAGE(B30,B31)</f>
        <v>85504690.255084038</v>
      </c>
      <c r="D30" s="12">
        <f>STDEV(B30,B31)</f>
        <v>2895239.4476235607</v>
      </c>
      <c r="E30" s="12">
        <f>B30*J30</f>
        <v>2561769580.1104975</v>
      </c>
      <c r="F30" s="5">
        <v>4.3899999999999997</v>
      </c>
      <c r="G30" s="12">
        <f>E30/F30</f>
        <v>583546601.39191294</v>
      </c>
      <c r="H30" s="12">
        <f>AVERAGE(G30:G33)</f>
        <v>569036954.40971065</v>
      </c>
      <c r="I30" s="12">
        <f>STDEV(G30,G32,G31,G33)</f>
        <v>12269906.722340917</v>
      </c>
      <c r="J30" s="5">
        <v>29.26</v>
      </c>
      <c r="K30" s="7">
        <v>101</v>
      </c>
      <c r="L30" s="7">
        <v>181</v>
      </c>
      <c r="M30" s="11">
        <v>2</v>
      </c>
      <c r="N30" s="11">
        <v>10</v>
      </c>
      <c r="O30" s="11">
        <f t="shared" si="3"/>
        <v>784500000</v>
      </c>
    </row>
    <row r="31" spans="1:15" x14ac:dyDescent="0.25">
      <c r="A31" s="11"/>
      <c r="B31" s="12">
        <f t="shared" si="0"/>
        <v>83457446.808510631</v>
      </c>
      <c r="C31" s="11"/>
      <c r="D31" s="11"/>
      <c r="E31" s="12">
        <f>B31*J30</f>
        <v>2441964893.6170211</v>
      </c>
      <c r="F31" s="5"/>
      <c r="G31" s="12">
        <f>E31/F30</f>
        <v>556256240.00387728</v>
      </c>
      <c r="H31" s="12"/>
      <c r="I31" s="12"/>
      <c r="J31" s="5"/>
      <c r="K31" s="7">
        <v>100</v>
      </c>
      <c r="L31" s="7">
        <v>188</v>
      </c>
      <c r="M31" s="11">
        <v>2</v>
      </c>
      <c r="N31" s="11">
        <v>10</v>
      </c>
      <c r="O31" s="11">
        <f t="shared" si="3"/>
        <v>784500000</v>
      </c>
    </row>
    <row r="32" spans="1:15" x14ac:dyDescent="0.25">
      <c r="A32" s="11" t="s">
        <v>50</v>
      </c>
      <c r="B32" s="12">
        <f t="shared" si="0"/>
        <v>87070879.120879114</v>
      </c>
      <c r="C32" s="12">
        <f>AVERAGE(B32,B33)</f>
        <v>86134633.108826652</v>
      </c>
      <c r="D32" s="12">
        <f>STDEV(B32,B33)</f>
        <v>1324051.8079623154</v>
      </c>
      <c r="E32" s="12">
        <f>B32*J32</f>
        <v>2504158483.5164833</v>
      </c>
      <c r="F32" s="5">
        <v>4.3600000000000003</v>
      </c>
      <c r="G32" s="12">
        <f>E32/F32</f>
        <v>574348276.03589058</v>
      </c>
      <c r="H32" s="12"/>
      <c r="I32" s="12"/>
      <c r="J32" s="5">
        <v>28.76</v>
      </c>
      <c r="K32" s="7">
        <v>101</v>
      </c>
      <c r="L32" s="7">
        <v>182</v>
      </c>
      <c r="M32" s="11">
        <v>2</v>
      </c>
      <c r="N32" s="11">
        <v>10</v>
      </c>
      <c r="O32" s="11">
        <f t="shared" si="3"/>
        <v>784500000</v>
      </c>
    </row>
    <row r="33" spans="1:15" x14ac:dyDescent="0.25">
      <c r="A33" s="11"/>
      <c r="B33" s="12">
        <f t="shared" si="0"/>
        <v>85198387.096774191</v>
      </c>
      <c r="C33" s="11"/>
      <c r="D33" s="11"/>
      <c r="E33" s="12">
        <f>B33*J32</f>
        <v>2450305612.9032259</v>
      </c>
      <c r="F33" s="13"/>
      <c r="G33" s="12">
        <f>E33/F32</f>
        <v>561996700.2071619</v>
      </c>
      <c r="H33" s="12"/>
      <c r="I33" s="12"/>
      <c r="J33" s="13"/>
      <c r="K33" s="7">
        <v>101</v>
      </c>
      <c r="L33" s="7">
        <v>186</v>
      </c>
      <c r="M33" s="11">
        <v>2</v>
      </c>
      <c r="N33" s="11">
        <v>10</v>
      </c>
      <c r="O33" s="11">
        <f t="shared" si="3"/>
        <v>784500000</v>
      </c>
    </row>
    <row r="34" spans="1:15" x14ac:dyDescent="0.25">
      <c r="A34" s="11" t="s">
        <v>51</v>
      </c>
      <c r="B34" s="12">
        <f t="shared" si="0"/>
        <v>101639622.64150943</v>
      </c>
      <c r="C34" s="12">
        <f>AVERAGE(B34,B35)</f>
        <v>103470818.03216411</v>
      </c>
      <c r="D34" s="12">
        <f>STDEV(B34,B35)</f>
        <v>2589701.3568189507</v>
      </c>
      <c r="E34" s="12">
        <f>B34*J34</f>
        <v>3010565622.6415095</v>
      </c>
      <c r="F34" s="5">
        <v>4.41</v>
      </c>
      <c r="G34" s="12">
        <f>E34/F34</f>
        <v>682667941.64206564</v>
      </c>
      <c r="H34" s="12">
        <f>AVERAGE(G34:G37)</f>
        <v>689874723.66139948</v>
      </c>
      <c r="I34" s="12">
        <f>STDEV(G34,G36,G35,G37)</f>
        <v>11958830.806426847</v>
      </c>
      <c r="J34" s="5">
        <v>29.62</v>
      </c>
      <c r="K34" s="7">
        <v>103</v>
      </c>
      <c r="L34" s="7">
        <v>159</v>
      </c>
      <c r="M34" s="11">
        <v>2</v>
      </c>
      <c r="N34" s="11">
        <v>10</v>
      </c>
      <c r="O34" s="11">
        <f t="shared" si="3"/>
        <v>784500000</v>
      </c>
    </row>
    <row r="35" spans="1:15" x14ac:dyDescent="0.25">
      <c r="A35" s="11"/>
      <c r="B35" s="12">
        <f>(K35*M35*O35)/(L35*N35)</f>
        <v>105302013.42281879</v>
      </c>
      <c r="C35" s="11"/>
      <c r="D35" s="11"/>
      <c r="E35" s="12">
        <f>B35*J34</f>
        <v>3119045637.5838928</v>
      </c>
      <c r="F35" s="5"/>
      <c r="G35" s="12">
        <f>E35/F34</f>
        <v>707266584.48614347</v>
      </c>
      <c r="H35" s="12"/>
      <c r="I35" s="12"/>
      <c r="J35" s="5"/>
      <c r="K35" s="7">
        <v>100</v>
      </c>
      <c r="L35" s="7">
        <v>149</v>
      </c>
      <c r="M35" s="11">
        <v>2</v>
      </c>
      <c r="N35" s="11">
        <v>10</v>
      </c>
      <c r="O35" s="11">
        <f t="shared" si="3"/>
        <v>784500000</v>
      </c>
    </row>
    <row r="36" spans="1:15" x14ac:dyDescent="0.25">
      <c r="A36" s="11" t="s">
        <v>52</v>
      </c>
      <c r="B36" s="12">
        <f t="shared" si="0"/>
        <v>103920779.22077923</v>
      </c>
      <c r="C36" s="12">
        <f>AVERAGE(B36,B37)</f>
        <v>103411363.63636364</v>
      </c>
      <c r="D36" s="12">
        <f>STDEV(B36,B37)</f>
        <v>720422.42836473626</v>
      </c>
      <c r="E36" s="12">
        <f>B36*J36</f>
        <v>3076055064.9350653</v>
      </c>
      <c r="F36" s="5">
        <v>4.47</v>
      </c>
      <c r="G36" s="12">
        <f>E36/F36</f>
        <v>688155495.51120031</v>
      </c>
      <c r="H36" s="12"/>
      <c r="I36" s="12"/>
      <c r="J36" s="5">
        <v>29.6</v>
      </c>
      <c r="K36" s="7">
        <v>102</v>
      </c>
      <c r="L36" s="7">
        <v>154</v>
      </c>
      <c r="M36" s="11">
        <v>2</v>
      </c>
      <c r="N36" s="11">
        <v>10</v>
      </c>
      <c r="O36" s="11">
        <f t="shared" si="3"/>
        <v>784500000</v>
      </c>
    </row>
    <row r="37" spans="1:15" x14ac:dyDescent="0.25">
      <c r="A37" s="15"/>
      <c r="B37" s="12">
        <f>(K37*M37*O37)/(L37*N37)</f>
        <v>102901948.05194806</v>
      </c>
      <c r="C37" s="11"/>
      <c r="D37" s="11"/>
      <c r="E37" s="12">
        <f>B37*J36</f>
        <v>3045897662.3376627</v>
      </c>
      <c r="F37" s="13"/>
      <c r="G37" s="12">
        <f>E37/F36</f>
        <v>681408873.00618851</v>
      </c>
      <c r="H37" s="11"/>
      <c r="I37" s="11"/>
      <c r="J37" s="11"/>
      <c r="K37" s="7">
        <v>101</v>
      </c>
      <c r="L37" s="7">
        <v>154</v>
      </c>
      <c r="M37" s="11">
        <v>2</v>
      </c>
      <c r="N37" s="11">
        <v>10</v>
      </c>
      <c r="O37" s="11">
        <f t="shared" si="3"/>
        <v>784500000</v>
      </c>
    </row>
    <row r="39" spans="1:15" x14ac:dyDescent="0.25">
      <c r="D39" s="46" t="s">
        <v>183</v>
      </c>
      <c r="E39" s="46" t="s">
        <v>184</v>
      </c>
      <c r="F39" s="46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4"/>
  <sheetViews>
    <sheetView topLeftCell="A100" workbookViewId="0">
      <selection activeCell="W22" sqref="W22"/>
    </sheetView>
  </sheetViews>
  <sheetFormatPr defaultRowHeight="15" x14ac:dyDescent="0.25"/>
  <cols>
    <col min="1" max="1" width="23.140625" bestFit="1" customWidth="1"/>
  </cols>
  <sheetData>
    <row r="1" spans="1:23" x14ac:dyDescent="0.25">
      <c r="A1" s="16" t="s">
        <v>0</v>
      </c>
      <c r="B1" s="16" t="s">
        <v>53</v>
      </c>
      <c r="C1" s="16" t="s">
        <v>54</v>
      </c>
      <c r="D1" s="16" t="s">
        <v>55</v>
      </c>
      <c r="E1" s="16" t="s">
        <v>56</v>
      </c>
      <c r="F1" s="16" t="s">
        <v>57</v>
      </c>
      <c r="G1" s="16" t="s">
        <v>58</v>
      </c>
      <c r="H1" s="16" t="s">
        <v>59</v>
      </c>
      <c r="I1" s="17" t="s">
        <v>60</v>
      </c>
      <c r="J1" s="16" t="s">
        <v>61</v>
      </c>
      <c r="K1" s="16" t="s">
        <v>62</v>
      </c>
      <c r="L1" s="17" t="s">
        <v>63</v>
      </c>
      <c r="M1" s="16" t="s">
        <v>64</v>
      </c>
      <c r="N1" s="16" t="s">
        <v>65</v>
      </c>
      <c r="O1" s="16" t="s">
        <v>6</v>
      </c>
      <c r="P1" s="16" t="s">
        <v>66</v>
      </c>
      <c r="Q1" s="16" t="s">
        <v>67</v>
      </c>
      <c r="R1" s="16" t="s">
        <v>68</v>
      </c>
      <c r="S1" s="16" t="s">
        <v>69</v>
      </c>
      <c r="T1" s="16" t="s">
        <v>70</v>
      </c>
      <c r="U1" s="16" t="s">
        <v>71</v>
      </c>
      <c r="V1" s="18" t="s">
        <v>72</v>
      </c>
      <c r="W1" s="19"/>
    </row>
    <row r="2" spans="1:23" x14ac:dyDescent="0.25">
      <c r="A2" s="20" t="s">
        <v>73</v>
      </c>
      <c r="B2" s="21">
        <v>41858</v>
      </c>
      <c r="C2" s="21">
        <v>41859</v>
      </c>
      <c r="D2" s="22">
        <f>(R2*T2*V2)/(S2*U2)</f>
        <v>151034579.43925235</v>
      </c>
      <c r="E2" s="22">
        <f>AVERAGE(D2,D4)</f>
        <v>138631199.49406227</v>
      </c>
      <c r="F2" s="22">
        <f>STDEV(D2,D4)</f>
        <v>17541028.137754269</v>
      </c>
      <c r="G2" s="22">
        <f>AVERAGE(E2,E6,E10)</f>
        <v>125746558.45184879</v>
      </c>
      <c r="H2" s="22">
        <f>STDEV(E2,E6,E10)</f>
        <v>39238634.259928264</v>
      </c>
      <c r="I2" s="23">
        <v>21.9</v>
      </c>
      <c r="J2" s="22">
        <f>I2*D2</f>
        <v>3307657289.7196259</v>
      </c>
      <c r="K2" s="22">
        <f>AVERAGE(J2:J3)</f>
        <v>3036023268.9199634</v>
      </c>
      <c r="L2" s="23">
        <v>5.82</v>
      </c>
      <c r="M2" s="22">
        <f>AVERAGE(J2,J6,J10)</f>
        <v>2953113719.5362353</v>
      </c>
      <c r="N2" s="22">
        <f>STDEV(J2,J6,J10)</f>
        <v>740206798.03116143</v>
      </c>
      <c r="O2" s="22">
        <f>J2/L2</f>
        <v>568325994.79718661</v>
      </c>
      <c r="P2" s="22">
        <f>AVERAGE(O2,O3,O7,O11,O6,O10)</f>
        <v>554784345.43447566</v>
      </c>
      <c r="Q2" s="22">
        <f>STDEV(O2,O3,O7,O11,O6,O10)</f>
        <v>60261034.889517054</v>
      </c>
      <c r="R2" s="19">
        <v>103</v>
      </c>
      <c r="S2" s="19">
        <v>107</v>
      </c>
      <c r="T2" s="19">
        <v>2</v>
      </c>
      <c r="U2" s="19">
        <v>10</v>
      </c>
      <c r="V2" s="22">
        <f>7.845*10^8</f>
        <v>784500000</v>
      </c>
      <c r="W2" s="22"/>
    </row>
    <row r="3" spans="1:23" x14ac:dyDescent="0.25">
      <c r="A3" s="19"/>
      <c r="B3" s="19"/>
      <c r="C3" s="19"/>
      <c r="D3" s="19"/>
      <c r="E3" s="19"/>
      <c r="F3" s="19"/>
      <c r="G3" s="19"/>
      <c r="H3" s="19"/>
      <c r="I3" s="23"/>
      <c r="J3" s="22">
        <f>I2*D4</f>
        <v>2764389248.1203008</v>
      </c>
      <c r="K3" s="22"/>
      <c r="L3" s="23"/>
      <c r="M3" s="19"/>
      <c r="N3" s="19"/>
      <c r="O3" s="22">
        <f>J3/L2</f>
        <v>474980970.46740562</v>
      </c>
      <c r="P3" s="19"/>
      <c r="Q3" s="19"/>
      <c r="R3" s="19"/>
      <c r="S3" s="19"/>
      <c r="T3" s="19"/>
      <c r="U3" s="19"/>
      <c r="V3" s="22"/>
      <c r="W3" s="19"/>
    </row>
    <row r="4" spans="1:23" x14ac:dyDescent="0.25">
      <c r="A4" s="24" t="s">
        <v>74</v>
      </c>
      <c r="B4" s="25">
        <v>41865</v>
      </c>
      <c r="C4" s="25">
        <v>41865</v>
      </c>
      <c r="D4" s="22">
        <f>(R4*T4*V4)/(S4*U4)</f>
        <v>126227819.54887219</v>
      </c>
      <c r="E4" s="22"/>
      <c r="F4" s="22"/>
      <c r="G4" s="22"/>
      <c r="H4" s="22"/>
      <c r="I4" s="23"/>
      <c r="J4" s="22"/>
      <c r="K4" s="22"/>
      <c r="L4" s="23"/>
      <c r="M4" s="22"/>
      <c r="N4" s="22"/>
      <c r="O4" s="22"/>
      <c r="P4" s="22"/>
      <c r="Q4" s="22"/>
      <c r="R4" s="19">
        <v>107</v>
      </c>
      <c r="S4" s="19">
        <v>133</v>
      </c>
      <c r="T4" s="19">
        <v>2</v>
      </c>
      <c r="U4" s="19">
        <v>10</v>
      </c>
      <c r="V4" s="22">
        <f>7.845*10^8</f>
        <v>784500000</v>
      </c>
      <c r="W4" s="19"/>
    </row>
    <row r="5" spans="1:23" x14ac:dyDescent="0.25">
      <c r="A5" s="26"/>
      <c r="B5" s="19"/>
      <c r="C5" s="19"/>
      <c r="D5" s="19"/>
      <c r="E5" s="19"/>
      <c r="F5" s="19"/>
      <c r="G5" s="19"/>
      <c r="H5" s="19"/>
      <c r="I5" s="23"/>
      <c r="J5" s="19"/>
      <c r="K5" s="19"/>
      <c r="L5" s="23"/>
      <c r="M5" s="19"/>
      <c r="N5" s="19"/>
      <c r="O5" s="19"/>
      <c r="P5" s="19"/>
      <c r="Q5" s="19"/>
      <c r="R5" s="19"/>
      <c r="S5" s="19"/>
      <c r="T5" s="19"/>
      <c r="U5" s="19"/>
      <c r="V5" s="22"/>
      <c r="W5" s="19"/>
    </row>
    <row r="6" spans="1:23" x14ac:dyDescent="0.25">
      <c r="A6" s="27" t="s">
        <v>75</v>
      </c>
      <c r="B6" s="21">
        <v>41863</v>
      </c>
      <c r="C6" s="21">
        <v>41863</v>
      </c>
      <c r="D6" s="22">
        <f>(R6*T6*V6)/(S6*U6)</f>
        <v>71507522.123893812</v>
      </c>
      <c r="E6" s="22">
        <f>AVERAGE(D6,D8)</f>
        <v>81685626.346920997</v>
      </c>
      <c r="F6" s="22">
        <f>STDEV(D6,D8)</f>
        <v>14394013.031451931</v>
      </c>
      <c r="G6" s="22"/>
      <c r="H6" s="22"/>
      <c r="I6" s="23">
        <v>29.4</v>
      </c>
      <c r="J6" s="22">
        <f>I6*D6</f>
        <v>2102321150.4424779</v>
      </c>
      <c r="K6" s="22">
        <f>AVERAGE(J6:J7)</f>
        <v>2401557414.5994773</v>
      </c>
      <c r="L6" s="23">
        <v>4.3099999999999996</v>
      </c>
      <c r="M6" s="22"/>
      <c r="N6" s="22"/>
      <c r="O6" s="22">
        <f>J6/L6</f>
        <v>487777529.10498333</v>
      </c>
      <c r="P6" s="22"/>
      <c r="Q6" s="22"/>
      <c r="R6" s="19">
        <v>103</v>
      </c>
      <c r="S6" s="19">
        <v>226</v>
      </c>
      <c r="T6" s="19">
        <v>2</v>
      </c>
      <c r="U6" s="19">
        <v>10</v>
      </c>
      <c r="V6" s="22">
        <f>7.845*10^8</f>
        <v>784500000</v>
      </c>
      <c r="W6" s="19"/>
    </row>
    <row r="7" spans="1:23" x14ac:dyDescent="0.25">
      <c r="A7" s="26"/>
      <c r="B7" s="19"/>
      <c r="C7" s="19"/>
      <c r="D7" s="19"/>
      <c r="E7" s="19"/>
      <c r="F7" s="19"/>
      <c r="G7" s="19"/>
      <c r="H7" s="19"/>
      <c r="I7" s="23"/>
      <c r="J7" s="22">
        <f>I6*D8</f>
        <v>2700793678.7564764</v>
      </c>
      <c r="K7" s="19"/>
      <c r="L7" s="23"/>
      <c r="M7" s="19"/>
      <c r="N7" s="19"/>
      <c r="O7" s="22">
        <f>J7/L6</f>
        <v>626634264.21263957</v>
      </c>
      <c r="P7" s="19"/>
      <c r="Q7" s="19"/>
      <c r="R7" s="19"/>
      <c r="S7" s="19"/>
      <c r="T7" s="19"/>
      <c r="U7" s="19"/>
      <c r="V7" s="22"/>
      <c r="W7" s="19"/>
    </row>
    <row r="8" spans="1:23" x14ac:dyDescent="0.25">
      <c r="A8" s="28" t="s">
        <v>76</v>
      </c>
      <c r="B8" s="21">
        <v>41864</v>
      </c>
      <c r="C8" s="21">
        <v>41864</v>
      </c>
      <c r="D8" s="22">
        <f>(R8*T8*V8)/(S8*U8)</f>
        <v>91863730.569948182</v>
      </c>
      <c r="E8" s="22"/>
      <c r="F8" s="22"/>
      <c r="G8" s="22"/>
      <c r="H8" s="22"/>
      <c r="I8" s="23"/>
      <c r="J8" s="22"/>
      <c r="K8" s="22"/>
      <c r="L8" s="23"/>
      <c r="M8" s="22"/>
      <c r="N8" s="22"/>
      <c r="O8" s="22"/>
      <c r="P8" s="22"/>
      <c r="Q8" s="22"/>
      <c r="R8" s="19">
        <v>113</v>
      </c>
      <c r="S8" s="19">
        <v>193</v>
      </c>
      <c r="T8" s="19">
        <v>2</v>
      </c>
      <c r="U8" s="19">
        <v>10</v>
      </c>
      <c r="V8" s="22">
        <f>7.845*10^8</f>
        <v>784500000</v>
      </c>
      <c r="W8" s="19"/>
    </row>
    <row r="9" spans="1:23" x14ac:dyDescent="0.25">
      <c r="A9" s="19"/>
      <c r="B9" s="19"/>
      <c r="C9" s="19"/>
      <c r="D9" s="19"/>
      <c r="E9" s="19"/>
      <c r="F9" s="19"/>
      <c r="G9" s="19"/>
      <c r="H9" s="19"/>
      <c r="I9" s="23"/>
      <c r="J9" s="19"/>
      <c r="K9" s="19"/>
      <c r="L9" s="23"/>
      <c r="M9" s="19"/>
      <c r="N9" s="19"/>
      <c r="O9" s="19"/>
      <c r="P9" s="19"/>
      <c r="Q9" s="19"/>
      <c r="R9" s="19"/>
      <c r="S9" s="19"/>
      <c r="T9" s="19"/>
      <c r="U9" s="19"/>
      <c r="V9" s="22"/>
      <c r="W9" s="19"/>
    </row>
    <row r="10" spans="1:23" x14ac:dyDescent="0.25">
      <c r="A10" s="20" t="s">
        <v>77</v>
      </c>
      <c r="B10" s="21">
        <v>41858</v>
      </c>
      <c r="C10" s="21">
        <v>41859</v>
      </c>
      <c r="D10" s="22">
        <f>(R10*T10*V10)/(S10*U10)</f>
        <v>155376699.02912623</v>
      </c>
      <c r="E10" s="22">
        <f>AVERAGE(D10,D12)</f>
        <v>156922849.51456311</v>
      </c>
      <c r="F10" s="22">
        <f>STDEV(D10,D12)</f>
        <v>2186586.9859745894</v>
      </c>
      <c r="G10" s="22"/>
      <c r="H10" s="22"/>
      <c r="I10" s="23">
        <v>22.2</v>
      </c>
      <c r="J10" s="22">
        <f>I10*D10</f>
        <v>3449362718.4466023</v>
      </c>
      <c r="K10" s="22">
        <f>AVERAGE(J10:J11)</f>
        <v>3483687259.2233009</v>
      </c>
      <c r="L10" s="23">
        <v>5.95</v>
      </c>
      <c r="M10" s="22"/>
      <c r="N10" s="22"/>
      <c r="O10" s="22">
        <f>J10/L10</f>
        <v>579724826.62968099</v>
      </c>
      <c r="P10" s="22"/>
      <c r="Q10" s="22"/>
      <c r="R10" s="19">
        <v>102</v>
      </c>
      <c r="S10" s="19">
        <v>103</v>
      </c>
      <c r="T10" s="19">
        <v>2</v>
      </c>
      <c r="U10" s="19">
        <v>10</v>
      </c>
      <c r="V10" s="22">
        <f>7.845*10^8</f>
        <v>784500000</v>
      </c>
      <c r="W10" s="19"/>
    </row>
    <row r="11" spans="1:23" x14ac:dyDescent="0.25">
      <c r="A11" s="19"/>
      <c r="B11" s="19"/>
      <c r="C11" s="19"/>
      <c r="D11" s="19"/>
      <c r="E11" s="19"/>
      <c r="F11" s="19"/>
      <c r="G11" s="19"/>
      <c r="H11" s="19"/>
      <c r="I11" s="23"/>
      <c r="J11" s="22">
        <f>I10*D12</f>
        <v>3518011800</v>
      </c>
      <c r="K11" s="19"/>
      <c r="L11" s="23"/>
      <c r="M11" s="19"/>
      <c r="N11" s="19"/>
      <c r="O11" s="22">
        <f>J11/L10</f>
        <v>591262487.39495802</v>
      </c>
      <c r="P11" s="19"/>
      <c r="Q11" s="19"/>
      <c r="R11" s="19"/>
      <c r="S11" s="19"/>
      <c r="T11" s="19"/>
      <c r="U11" s="19"/>
      <c r="V11" s="22"/>
      <c r="W11" s="19"/>
    </row>
    <row r="12" spans="1:23" x14ac:dyDescent="0.25">
      <c r="A12" s="24" t="s">
        <v>78</v>
      </c>
      <c r="B12" s="21">
        <v>41866</v>
      </c>
      <c r="C12" s="21">
        <v>41866</v>
      </c>
      <c r="D12" s="22">
        <f>(R12*T12*V12)/(S12*U12)</f>
        <v>158469000</v>
      </c>
      <c r="E12" s="22"/>
      <c r="F12" s="22"/>
      <c r="G12" s="22"/>
      <c r="H12" s="22"/>
      <c r="I12" s="23"/>
      <c r="J12" s="22"/>
      <c r="K12" s="22"/>
      <c r="L12" s="23"/>
      <c r="M12" s="22"/>
      <c r="N12" s="22"/>
      <c r="O12" s="22"/>
      <c r="P12" s="22"/>
      <c r="Q12" s="22"/>
      <c r="R12" s="19">
        <v>101</v>
      </c>
      <c r="S12" s="19">
        <v>100</v>
      </c>
      <c r="T12" s="19">
        <v>2</v>
      </c>
      <c r="U12" s="19">
        <v>10</v>
      </c>
      <c r="V12" s="22">
        <f>7.845*10^8</f>
        <v>784500000</v>
      </c>
      <c r="W12" s="19"/>
    </row>
    <row r="13" spans="1:23" x14ac:dyDescent="0.25">
      <c r="A13" s="16"/>
      <c r="B13" s="16"/>
      <c r="C13" s="16"/>
      <c r="D13" s="16"/>
      <c r="E13" s="16"/>
      <c r="F13" s="16"/>
      <c r="G13" s="16"/>
      <c r="H13" s="16"/>
      <c r="I13" s="17"/>
      <c r="J13" s="16"/>
      <c r="K13" s="16"/>
      <c r="L13" s="17"/>
      <c r="M13" s="16"/>
      <c r="N13" s="16"/>
      <c r="O13" s="16"/>
      <c r="P13" s="16"/>
      <c r="Q13" s="16"/>
      <c r="R13" s="16"/>
      <c r="S13" s="16"/>
      <c r="T13" s="16"/>
      <c r="U13" s="16"/>
      <c r="V13" s="18"/>
      <c r="W13" s="16"/>
    </row>
    <row r="14" spans="1:23" x14ac:dyDescent="0.25">
      <c r="A14" s="20" t="s">
        <v>79</v>
      </c>
      <c r="B14" s="21">
        <v>41858</v>
      </c>
      <c r="C14" s="21">
        <v>41858</v>
      </c>
      <c r="D14" s="22">
        <f>(R14*T14*V14)/(S14*U14)</f>
        <v>136322950.81967214</v>
      </c>
      <c r="E14" s="22">
        <f>AVERAGE(D14,D16)</f>
        <v>135883270.28163093</v>
      </c>
      <c r="F14" s="22">
        <f>STDEV(D14,D16)</f>
        <v>621802.18000937055</v>
      </c>
      <c r="G14" s="22">
        <f>AVERAGE(E14,E18,E22)</f>
        <v>133633874.78924835</v>
      </c>
      <c r="H14" s="22">
        <f>STDEV(E14,E18,E22)</f>
        <v>20117591.552070741</v>
      </c>
      <c r="I14" s="23">
        <v>16.3</v>
      </c>
      <c r="J14" s="22">
        <f>I14*D14</f>
        <v>2222064098.3606558</v>
      </c>
      <c r="K14" s="22">
        <f>AVERAGE(J14:J15)</f>
        <v>2214897305.5905843</v>
      </c>
      <c r="L14" s="23">
        <v>5.01</v>
      </c>
      <c r="M14" s="22">
        <f>AVERAGE(J14,J18,J22)</f>
        <v>2199092606.3197913</v>
      </c>
      <c r="N14" s="22">
        <f>STDEV(J14,J18,J22)</f>
        <v>334959021.16486776</v>
      </c>
      <c r="O14" s="22">
        <f>J14/L14</f>
        <v>443525768.13585943</v>
      </c>
      <c r="P14" s="22">
        <f>AVERAGE(O14,O15,O19,O23,O18,O22)</f>
        <v>465005380.05969542</v>
      </c>
      <c r="Q14" s="22">
        <f>STDEV(O14,O15,O19,O23,O18,O22)</f>
        <v>63373357.966749102</v>
      </c>
      <c r="R14" s="19">
        <v>106</v>
      </c>
      <c r="S14" s="19">
        <v>122</v>
      </c>
      <c r="T14" s="19">
        <v>2</v>
      </c>
      <c r="U14" s="19">
        <v>10</v>
      </c>
      <c r="V14" s="22">
        <f>7.845*10^8</f>
        <v>784500000</v>
      </c>
      <c r="W14" s="19"/>
    </row>
    <row r="15" spans="1:23" x14ac:dyDescent="0.25">
      <c r="A15" s="19"/>
      <c r="B15" s="19"/>
      <c r="C15" s="19"/>
      <c r="D15" s="19"/>
      <c r="E15" s="19"/>
      <c r="F15" s="19"/>
      <c r="G15" s="19"/>
      <c r="H15" s="19"/>
      <c r="I15" s="23"/>
      <c r="J15" s="22">
        <f>I14*D16</f>
        <v>2207730512.8205128</v>
      </c>
      <c r="K15" s="19"/>
      <c r="L15" s="23"/>
      <c r="M15" s="19"/>
      <c r="N15" s="19"/>
      <c r="O15" s="22">
        <f>J15/L14</f>
        <v>440664773.01806647</v>
      </c>
      <c r="P15" s="19"/>
      <c r="Q15" s="19"/>
      <c r="R15" s="19"/>
      <c r="S15" s="19"/>
      <c r="T15" s="19"/>
      <c r="U15" s="19"/>
      <c r="V15" s="22"/>
      <c r="W15" s="19"/>
    </row>
    <row r="16" spans="1:23" x14ac:dyDescent="0.25">
      <c r="A16" s="28" t="s">
        <v>80</v>
      </c>
      <c r="B16" s="21">
        <v>41864</v>
      </c>
      <c r="C16" s="21">
        <v>41864</v>
      </c>
      <c r="D16" s="22">
        <f>(R16*T16*V16)/(S16*U16)</f>
        <v>135443589.74358973</v>
      </c>
      <c r="E16" s="19"/>
      <c r="F16" s="19"/>
      <c r="G16" s="19"/>
      <c r="H16" s="19"/>
      <c r="I16" s="23"/>
      <c r="J16" s="19"/>
      <c r="K16" s="19"/>
      <c r="L16" s="23"/>
      <c r="M16" s="19"/>
      <c r="N16" s="19"/>
      <c r="O16" s="19"/>
      <c r="P16" s="19"/>
      <c r="Q16" s="19"/>
      <c r="R16" s="19">
        <v>101</v>
      </c>
      <c r="S16" s="19">
        <v>117</v>
      </c>
      <c r="T16" s="19">
        <v>2</v>
      </c>
      <c r="U16" s="19">
        <v>10</v>
      </c>
      <c r="V16" s="22">
        <f>7.845*10^8</f>
        <v>784500000</v>
      </c>
      <c r="W16" s="19"/>
    </row>
    <row r="17" spans="1:23" x14ac:dyDescent="0.25">
      <c r="A17" s="19"/>
      <c r="B17" s="19"/>
      <c r="C17" s="19"/>
      <c r="D17" s="19"/>
      <c r="E17" s="19"/>
      <c r="F17" s="19"/>
      <c r="G17" s="19"/>
      <c r="H17" s="19"/>
      <c r="I17" s="23"/>
      <c r="J17" s="19"/>
      <c r="K17" s="19"/>
      <c r="L17" s="23"/>
      <c r="M17" s="19"/>
      <c r="N17" s="19"/>
      <c r="O17" s="19"/>
      <c r="P17" s="19"/>
      <c r="Q17" s="19"/>
      <c r="R17" s="19"/>
      <c r="S17" s="19"/>
      <c r="T17" s="19"/>
      <c r="U17" s="19"/>
      <c r="V17" s="22"/>
      <c r="W17" s="19"/>
    </row>
    <row r="18" spans="1:23" x14ac:dyDescent="0.25">
      <c r="A18" s="24" t="s">
        <v>81</v>
      </c>
      <c r="B18" s="25">
        <v>41865</v>
      </c>
      <c r="C18" s="25">
        <v>41865</v>
      </c>
      <c r="D18" s="22">
        <f>(R18*T18*V18)/(S18*U18)</f>
        <v>136322950.81967214</v>
      </c>
      <c r="E18" s="22">
        <f>AVERAGE(D18,D20)</f>
        <v>152532230.1268172</v>
      </c>
      <c r="F18" s="22">
        <f>STDEV(D18,D20)</f>
        <v>22923382.632458065</v>
      </c>
      <c r="G18" s="22"/>
      <c r="H18" s="22"/>
      <c r="I18" s="23">
        <v>18.5</v>
      </c>
      <c r="J18" s="22">
        <f>I18*D18</f>
        <v>2521974590.1639347</v>
      </c>
      <c r="K18" s="22">
        <f>AVERAGE(J18:J19)</f>
        <v>2821846257.346118</v>
      </c>
      <c r="L18" s="23">
        <v>5.31</v>
      </c>
      <c r="M18" s="22"/>
      <c r="N18" s="22"/>
      <c r="O18" s="22">
        <f>J18/L18</f>
        <v>474948133.74085402</v>
      </c>
      <c r="P18" s="22"/>
      <c r="Q18" s="22"/>
      <c r="R18" s="19">
        <v>106</v>
      </c>
      <c r="S18" s="19">
        <v>122</v>
      </c>
      <c r="T18" s="19">
        <v>2</v>
      </c>
      <c r="U18" s="19">
        <v>10</v>
      </c>
      <c r="V18" s="22">
        <f>7.845*10^8</f>
        <v>784500000</v>
      </c>
      <c r="W18" s="19"/>
    </row>
    <row r="19" spans="1:23" x14ac:dyDescent="0.25">
      <c r="A19" s="19"/>
      <c r="B19" s="19"/>
      <c r="C19" s="19"/>
      <c r="D19" s="19"/>
      <c r="E19" s="19"/>
      <c r="F19" s="19"/>
      <c r="G19" s="19"/>
      <c r="H19" s="19"/>
      <c r="I19" s="23"/>
      <c r="J19" s="22">
        <f>I18*D20</f>
        <v>3121717924.5283017</v>
      </c>
      <c r="K19" s="19"/>
      <c r="L19" s="23"/>
      <c r="M19" s="19"/>
      <c r="N19" s="19"/>
      <c r="O19" s="22">
        <f>J19/L18</f>
        <v>587894147.74544299</v>
      </c>
      <c r="P19" s="19"/>
      <c r="Q19" s="19"/>
      <c r="R19" s="19"/>
      <c r="S19" s="19"/>
      <c r="T19" s="19"/>
      <c r="U19" s="19"/>
      <c r="V19" s="22"/>
      <c r="W19" s="19"/>
    </row>
    <row r="20" spans="1:23" x14ac:dyDescent="0.25">
      <c r="A20" s="24" t="s">
        <v>82</v>
      </c>
      <c r="B20" s="25">
        <v>41865</v>
      </c>
      <c r="C20" s="25">
        <v>41865</v>
      </c>
      <c r="D20" s="22">
        <f>(R20*T20*V20)/(S20*U20)</f>
        <v>168741509.43396226</v>
      </c>
      <c r="E20" s="22"/>
      <c r="F20" s="22"/>
      <c r="G20" s="22"/>
      <c r="H20" s="22"/>
      <c r="I20" s="23"/>
      <c r="J20" s="22"/>
      <c r="K20" s="22"/>
      <c r="L20" s="23"/>
      <c r="M20" s="22"/>
      <c r="N20" s="22"/>
      <c r="O20" s="22"/>
      <c r="P20" s="22"/>
      <c r="Q20" s="22"/>
      <c r="R20" s="19">
        <v>114</v>
      </c>
      <c r="S20" s="19">
        <v>106</v>
      </c>
      <c r="T20" s="19">
        <v>2</v>
      </c>
      <c r="U20" s="19">
        <v>10</v>
      </c>
      <c r="V20" s="22">
        <f>7.845*10^8</f>
        <v>784500000</v>
      </c>
      <c r="W20" s="19"/>
    </row>
    <row r="21" spans="1:23" x14ac:dyDescent="0.25">
      <c r="A21" s="19"/>
      <c r="B21" s="19"/>
      <c r="C21" s="19"/>
      <c r="D21" s="19"/>
      <c r="E21" s="19"/>
      <c r="F21" s="19"/>
      <c r="G21" s="19"/>
      <c r="H21" s="19"/>
      <c r="I21" s="23"/>
      <c r="J21" s="19"/>
      <c r="K21" s="19"/>
      <c r="L21" s="23"/>
      <c r="M21" s="19"/>
      <c r="N21" s="19"/>
      <c r="O21" s="19"/>
      <c r="P21" s="19"/>
      <c r="Q21" s="19"/>
      <c r="R21" s="19"/>
      <c r="S21" s="19"/>
      <c r="T21" s="19"/>
      <c r="U21" s="19"/>
      <c r="V21" s="22"/>
      <c r="W21" s="19"/>
    </row>
    <row r="22" spans="1:23" x14ac:dyDescent="0.25">
      <c r="A22" s="19" t="s">
        <v>83</v>
      </c>
      <c r="B22" s="21">
        <v>41858</v>
      </c>
      <c r="C22" s="21">
        <v>41858</v>
      </c>
      <c r="D22" s="22">
        <f>(R22*T22*V22)/(S22*U22)</f>
        <v>113695652.17391305</v>
      </c>
      <c r="E22" s="22">
        <f>AVERAGE(D22,D24)</f>
        <v>112486123.95929694</v>
      </c>
      <c r="F22" s="22">
        <f>STDEV(D22,D24)</f>
        <v>1710531.2051830005</v>
      </c>
      <c r="G22" s="22"/>
      <c r="H22" s="22"/>
      <c r="I22" s="23">
        <v>16.3</v>
      </c>
      <c r="J22" s="22">
        <f>I22*D22</f>
        <v>1853239130.4347827</v>
      </c>
      <c r="K22" s="22">
        <f>AVERAGE(J22:J23)</f>
        <v>1833523820.5365405</v>
      </c>
      <c r="L22" s="23">
        <v>4.3499999999999996</v>
      </c>
      <c r="M22" s="22"/>
      <c r="N22" s="22"/>
      <c r="O22" s="22">
        <f>J22/L22</f>
        <v>426031984.00799608</v>
      </c>
      <c r="P22" s="22"/>
      <c r="Q22" s="22"/>
      <c r="R22" s="19">
        <v>100</v>
      </c>
      <c r="S22" s="19">
        <v>138</v>
      </c>
      <c r="T22" s="19">
        <v>2</v>
      </c>
      <c r="U22" s="19">
        <v>10</v>
      </c>
      <c r="V22" s="22">
        <f>7.845*10^8</f>
        <v>784500000</v>
      </c>
      <c r="W22" s="19"/>
    </row>
    <row r="23" spans="1:23" x14ac:dyDescent="0.25">
      <c r="A23" s="19"/>
      <c r="B23" s="19"/>
      <c r="C23" s="19"/>
      <c r="D23" s="19"/>
      <c r="E23" s="19"/>
      <c r="F23" s="19"/>
      <c r="G23" s="19"/>
      <c r="H23" s="19"/>
      <c r="I23" s="23"/>
      <c r="J23" s="22">
        <f>I22*D24</f>
        <v>1813808510.638298</v>
      </c>
      <c r="K23" s="19"/>
      <c r="L23" s="23"/>
      <c r="M23" s="19"/>
      <c r="N23" s="19"/>
      <c r="O23" s="22">
        <f>J23/L22</f>
        <v>416967473.70995361</v>
      </c>
      <c r="P23" s="19"/>
      <c r="Q23" s="19"/>
      <c r="R23" s="19"/>
      <c r="S23" s="19"/>
      <c r="T23" s="19"/>
      <c r="U23" s="19"/>
      <c r="V23" s="22"/>
      <c r="W23" s="19"/>
    </row>
    <row r="24" spans="1:23" x14ac:dyDescent="0.25">
      <c r="A24" s="29" t="s">
        <v>84</v>
      </c>
      <c r="B24" s="30">
        <v>41864</v>
      </c>
      <c r="C24" s="30">
        <v>41865</v>
      </c>
      <c r="D24" s="31">
        <f>(R24*T24*V24)/(S24*U24)</f>
        <v>111276595.74468085</v>
      </c>
      <c r="E24" s="31"/>
      <c r="F24" s="31"/>
      <c r="G24" s="31"/>
      <c r="H24" s="31"/>
      <c r="I24" s="32"/>
      <c r="J24" s="31"/>
      <c r="K24" s="31"/>
      <c r="L24" s="32"/>
      <c r="M24" s="31"/>
      <c r="N24" s="31"/>
      <c r="O24" s="31"/>
      <c r="P24" s="31"/>
      <c r="Q24" s="31"/>
      <c r="R24" s="33">
        <v>100</v>
      </c>
      <c r="S24" s="33">
        <v>141</v>
      </c>
      <c r="T24" s="33">
        <v>2</v>
      </c>
      <c r="U24" s="33">
        <v>10</v>
      </c>
      <c r="V24" s="31">
        <f>7.845*10^8</f>
        <v>784500000</v>
      </c>
      <c r="W24" s="33"/>
    </row>
    <row r="25" spans="1:23" x14ac:dyDescent="0.25">
      <c r="A25" s="16"/>
      <c r="B25" s="16"/>
      <c r="C25" s="16"/>
      <c r="D25" s="16"/>
      <c r="E25" s="16"/>
      <c r="F25" s="16"/>
      <c r="G25" s="16"/>
      <c r="H25" s="16"/>
      <c r="I25" s="17"/>
      <c r="J25" s="16"/>
      <c r="K25" s="16"/>
      <c r="L25" s="17"/>
      <c r="M25" s="16"/>
      <c r="N25" s="16"/>
      <c r="O25" s="16"/>
      <c r="P25" s="16"/>
      <c r="Q25" s="16"/>
      <c r="R25" s="16"/>
      <c r="S25" s="16"/>
      <c r="T25" s="16"/>
      <c r="U25" s="16"/>
      <c r="V25" s="18"/>
      <c r="W25" s="16"/>
    </row>
    <row r="26" spans="1:23" x14ac:dyDescent="0.25">
      <c r="A26" s="19" t="s">
        <v>85</v>
      </c>
      <c r="B26" s="21">
        <v>41862</v>
      </c>
      <c r="C26" s="21">
        <v>41862</v>
      </c>
      <c r="D26" s="22">
        <f>(R26*T26*V26)/(S26*U26)</f>
        <v>244401923.07692307</v>
      </c>
      <c r="E26" s="22">
        <f>AVERAGE(D26,D28)</f>
        <v>238423183.76068377</v>
      </c>
      <c r="F26" s="22">
        <f>STDEV(D26,D28)</f>
        <v>8455214.2269188799</v>
      </c>
      <c r="G26" s="22">
        <f>AVERAGE(E26,E30,E34)</f>
        <v>218872007.14100716</v>
      </c>
      <c r="H26" s="22">
        <f>STDEV(E26,E30,E34)</f>
        <v>24559884.447860412</v>
      </c>
      <c r="I26" s="23">
        <v>6.9</v>
      </c>
      <c r="J26" s="22">
        <f>I26*D26</f>
        <v>1686373269.2307694</v>
      </c>
      <c r="K26" s="22">
        <f>AVERAGE(J26:J27)</f>
        <v>1645119967.9487181</v>
      </c>
      <c r="L26" s="23">
        <v>5</v>
      </c>
      <c r="M26" s="22">
        <f>AVERAGE(J26,J30,J34)</f>
        <v>1734745892.7738926</v>
      </c>
      <c r="N26" s="22">
        <f>STDEV(J26,J30,J34)</f>
        <v>136719934.63518089</v>
      </c>
      <c r="O26" s="22">
        <f>J26/L26</f>
        <v>337274653.84615386</v>
      </c>
      <c r="P26" s="22">
        <f>AVERAGE(O26,O27,O31,O35,O30,O34)</f>
        <v>327265581.74997705</v>
      </c>
      <c r="Q26" s="22">
        <f>STDEV(O26,O27,O31,O35,O30,O34)</f>
        <v>7453149.6349754678</v>
      </c>
      <c r="R26" s="19">
        <v>162</v>
      </c>
      <c r="S26" s="19">
        <v>104</v>
      </c>
      <c r="T26" s="19">
        <v>2</v>
      </c>
      <c r="U26" s="19">
        <v>10</v>
      </c>
      <c r="V26" s="22">
        <f>7.845*10^8</f>
        <v>784500000</v>
      </c>
      <c r="W26" s="19"/>
    </row>
    <row r="27" spans="1:23" x14ac:dyDescent="0.25">
      <c r="A27" s="19"/>
      <c r="B27" s="19"/>
      <c r="C27" s="19"/>
      <c r="D27" s="19"/>
      <c r="E27" s="19"/>
      <c r="F27" s="19"/>
      <c r="G27" s="19"/>
      <c r="H27" s="19"/>
      <c r="I27" s="23"/>
      <c r="J27" s="22">
        <f>I26*D28</f>
        <v>1603866666.6666667</v>
      </c>
      <c r="K27" s="19"/>
      <c r="L27" s="23"/>
      <c r="M27" s="19"/>
      <c r="N27" s="19"/>
      <c r="O27" s="22">
        <f>J27/L26</f>
        <v>320773333.33333337</v>
      </c>
      <c r="P27" s="19"/>
      <c r="Q27" s="19"/>
      <c r="R27" s="19"/>
      <c r="S27" s="19"/>
      <c r="T27" s="19"/>
      <c r="U27" s="19"/>
      <c r="V27" s="22"/>
      <c r="W27" s="19"/>
    </row>
    <row r="28" spans="1:23" x14ac:dyDescent="0.25">
      <c r="A28" s="24" t="s">
        <v>86</v>
      </c>
      <c r="B28" s="21">
        <v>41864</v>
      </c>
      <c r="C28" s="21">
        <v>41864</v>
      </c>
      <c r="D28" s="22">
        <f>(R28*T28*V28)/(S28*U28)</f>
        <v>232444444.44444445</v>
      </c>
      <c r="E28" s="19"/>
      <c r="F28" s="19"/>
      <c r="G28" s="19"/>
      <c r="H28" s="19"/>
      <c r="I28" s="23"/>
      <c r="J28" s="19"/>
      <c r="K28" s="19"/>
      <c r="L28" s="23"/>
      <c r="M28" s="19"/>
      <c r="N28" s="19"/>
      <c r="O28" s="22"/>
      <c r="P28" s="19"/>
      <c r="Q28" s="19"/>
      <c r="R28" s="19">
        <v>160</v>
      </c>
      <c r="S28" s="19">
        <v>108</v>
      </c>
      <c r="T28" s="19">
        <v>2</v>
      </c>
      <c r="U28" s="19">
        <v>10</v>
      </c>
      <c r="V28" s="22">
        <f>7.845*10^8</f>
        <v>784500000</v>
      </c>
      <c r="W28" s="19"/>
    </row>
    <row r="29" spans="1:23" x14ac:dyDescent="0.25">
      <c r="A29" s="19"/>
      <c r="B29" s="19"/>
      <c r="C29" s="19"/>
      <c r="D29" s="19"/>
      <c r="E29" s="19"/>
      <c r="F29" s="19"/>
      <c r="G29" s="19"/>
      <c r="H29" s="19"/>
      <c r="I29" s="23"/>
      <c r="J29" s="19"/>
      <c r="K29" s="19"/>
      <c r="L29" s="23"/>
      <c r="M29" s="19"/>
      <c r="N29" s="19"/>
      <c r="O29" s="19"/>
      <c r="P29" s="19"/>
      <c r="Q29" s="19"/>
      <c r="R29" s="19"/>
      <c r="S29" s="19"/>
      <c r="T29" s="19"/>
      <c r="U29" s="19"/>
      <c r="V29" s="22"/>
      <c r="W29" s="19"/>
    </row>
    <row r="30" spans="1:23" x14ac:dyDescent="0.25">
      <c r="A30" s="19" t="s">
        <v>87</v>
      </c>
      <c r="B30" s="21">
        <v>41862</v>
      </c>
      <c r="C30" s="21">
        <v>41862</v>
      </c>
      <c r="D30" s="22">
        <f>(R30*T30*V30)/(S30*U30)</f>
        <v>229406818.18181819</v>
      </c>
      <c r="E30" s="22">
        <f>AVERAGE(D30,D32)</f>
        <v>226886909.09090909</v>
      </c>
      <c r="F30" s="22">
        <f>STDEV(D30,D32)</f>
        <v>3563689.6123108966</v>
      </c>
      <c r="G30" s="22"/>
      <c r="H30" s="22"/>
      <c r="I30" s="23">
        <v>7.1</v>
      </c>
      <c r="J30" s="22">
        <f>I30*D30</f>
        <v>1628788409.090909</v>
      </c>
      <c r="K30" s="22">
        <f>AVERAGE(J30:J31)</f>
        <v>1610897054.5454545</v>
      </c>
      <c r="L30" s="23">
        <v>5.01</v>
      </c>
      <c r="M30" s="22"/>
      <c r="N30" s="22"/>
      <c r="O30" s="22">
        <f>J30/L30</f>
        <v>325107466.884413</v>
      </c>
      <c r="P30" s="22"/>
      <c r="Q30" s="22"/>
      <c r="R30" s="19">
        <v>193</v>
      </c>
      <c r="S30" s="19">
        <v>132</v>
      </c>
      <c r="T30" s="19">
        <v>2</v>
      </c>
      <c r="U30" s="23">
        <v>10</v>
      </c>
      <c r="V30" s="22">
        <f>7.845*10^8</f>
        <v>784500000</v>
      </c>
      <c r="W30" s="19"/>
    </row>
    <row r="31" spans="1:23" x14ac:dyDescent="0.25">
      <c r="A31" s="19"/>
      <c r="B31" s="19"/>
      <c r="C31" s="19"/>
      <c r="D31" s="19"/>
      <c r="E31" s="19"/>
      <c r="F31" s="19"/>
      <c r="G31" s="19"/>
      <c r="H31" s="19"/>
      <c r="I31" s="23"/>
      <c r="J31" s="22">
        <f>I30*D32</f>
        <v>1593005700</v>
      </c>
      <c r="K31" s="19"/>
      <c r="L31" s="23"/>
      <c r="M31" s="19"/>
      <c r="N31" s="19"/>
      <c r="O31" s="22">
        <f>J31/L30</f>
        <v>317965209.58083832</v>
      </c>
      <c r="P31" s="19"/>
      <c r="Q31" s="19"/>
      <c r="R31" s="19"/>
      <c r="S31" s="19"/>
      <c r="T31" s="19"/>
      <c r="U31" s="19"/>
      <c r="V31" s="22"/>
      <c r="W31" s="19"/>
    </row>
    <row r="32" spans="1:23" x14ac:dyDescent="0.25">
      <c r="A32" s="24" t="s">
        <v>88</v>
      </c>
      <c r="B32" s="25">
        <v>41865</v>
      </c>
      <c r="C32" s="25">
        <v>41865</v>
      </c>
      <c r="D32" s="22">
        <f>(R32*T32*V32)/(S32*U32)</f>
        <v>224367000</v>
      </c>
      <c r="E32" s="22"/>
      <c r="F32" s="22"/>
      <c r="G32" s="22"/>
      <c r="H32" s="22"/>
      <c r="I32" s="23"/>
      <c r="J32" s="22"/>
      <c r="K32" s="22"/>
      <c r="L32" s="23"/>
      <c r="M32" s="22"/>
      <c r="N32" s="22"/>
      <c r="O32" s="22"/>
      <c r="P32" s="22"/>
      <c r="Q32" s="22"/>
      <c r="R32" s="19">
        <v>143</v>
      </c>
      <c r="S32" s="19">
        <v>100</v>
      </c>
      <c r="T32" s="19">
        <v>2</v>
      </c>
      <c r="U32" s="19">
        <v>10</v>
      </c>
      <c r="V32" s="22">
        <f>7.845*10^8</f>
        <v>784500000</v>
      </c>
      <c r="W32" s="19"/>
    </row>
    <row r="33" spans="1:23" x14ac:dyDescent="0.25">
      <c r="A33" s="26"/>
      <c r="B33" s="19"/>
      <c r="C33" s="19"/>
      <c r="D33" s="19"/>
      <c r="E33" s="19"/>
      <c r="F33" s="19"/>
      <c r="G33" s="19"/>
      <c r="H33" s="19"/>
      <c r="I33" s="23"/>
      <c r="J33" s="19"/>
      <c r="K33" s="19"/>
      <c r="L33" s="23"/>
      <c r="M33" s="19"/>
      <c r="N33" s="19"/>
      <c r="O33" s="19"/>
      <c r="P33" s="19"/>
      <c r="Q33" s="19"/>
      <c r="R33" s="19"/>
      <c r="S33" s="19"/>
      <c r="T33" s="19"/>
      <c r="U33" s="19"/>
      <c r="V33" s="22"/>
      <c r="W33" s="19"/>
    </row>
    <row r="34" spans="1:23" x14ac:dyDescent="0.25">
      <c r="A34" s="24" t="s">
        <v>89</v>
      </c>
      <c r="B34" s="21">
        <v>41863</v>
      </c>
      <c r="C34" s="21">
        <v>41863</v>
      </c>
      <c r="D34" s="22">
        <f>(R34*T34*V34)/(S34*U34)</f>
        <v>192762857.14285713</v>
      </c>
      <c r="E34" s="22">
        <f>AVERAGE(D34,D36)</f>
        <v>191305928.57142857</v>
      </c>
      <c r="F34" s="22">
        <f>STDEV(D34,D36)</f>
        <v>2060408.1451231383</v>
      </c>
      <c r="G34" s="22"/>
      <c r="H34" s="22"/>
      <c r="I34" s="23">
        <v>9.8000000000000007</v>
      </c>
      <c r="J34" s="22">
        <f>I34*D34</f>
        <v>1889076000</v>
      </c>
      <c r="K34" s="22">
        <f>AVERAGE(J34:J35)</f>
        <v>1874798100</v>
      </c>
      <c r="L34" s="23">
        <v>5.66</v>
      </c>
      <c r="M34" s="22"/>
      <c r="N34" s="22"/>
      <c r="O34" s="22">
        <f>J34/L34</f>
        <v>333759010.6007067</v>
      </c>
      <c r="P34" s="22"/>
      <c r="Q34" s="22"/>
      <c r="R34" s="19">
        <v>129</v>
      </c>
      <c r="S34" s="19">
        <v>105</v>
      </c>
      <c r="T34" s="19">
        <v>2</v>
      </c>
      <c r="U34" s="19">
        <v>10</v>
      </c>
      <c r="V34" s="22">
        <f>7.845*10^8</f>
        <v>784500000</v>
      </c>
      <c r="W34" s="19"/>
    </row>
    <row r="35" spans="1:23" x14ac:dyDescent="0.25">
      <c r="A35" s="26"/>
      <c r="B35" s="19"/>
      <c r="C35" s="19"/>
      <c r="D35" s="19"/>
      <c r="E35" s="19"/>
      <c r="F35" s="19"/>
      <c r="G35" s="19"/>
      <c r="H35" s="19"/>
      <c r="I35" s="23"/>
      <c r="J35" s="22">
        <f>I34*D36</f>
        <v>1860520200.0000002</v>
      </c>
      <c r="K35" s="19"/>
      <c r="L35" s="23"/>
      <c r="M35" s="19"/>
      <c r="N35" s="19"/>
      <c r="O35" s="22">
        <f>J35/L34</f>
        <v>328713816.254417</v>
      </c>
      <c r="P35" s="19"/>
      <c r="Q35" s="19"/>
      <c r="R35" s="19"/>
      <c r="S35" s="19"/>
      <c r="T35" s="19"/>
      <c r="U35" s="19"/>
      <c r="V35" s="22"/>
      <c r="W35" s="19"/>
    </row>
    <row r="36" spans="1:23" x14ac:dyDescent="0.25">
      <c r="A36" s="24" t="s">
        <v>90</v>
      </c>
      <c r="B36" s="25">
        <v>41866</v>
      </c>
      <c r="C36" s="25">
        <v>41866</v>
      </c>
      <c r="D36" s="22">
        <f>(R36*T36*V36)/(S36*U36)</f>
        <v>189849000</v>
      </c>
      <c r="E36" s="22"/>
      <c r="F36" s="22"/>
      <c r="G36" s="22"/>
      <c r="H36" s="22"/>
      <c r="I36" s="23"/>
      <c r="J36" s="22"/>
      <c r="K36" s="22"/>
      <c r="L36" s="23"/>
      <c r="M36" s="22"/>
      <c r="N36" s="22"/>
      <c r="O36" s="22"/>
      <c r="P36" s="22"/>
      <c r="Q36" s="22"/>
      <c r="R36" s="19">
        <v>121</v>
      </c>
      <c r="S36" s="19">
        <v>100</v>
      </c>
      <c r="T36" s="19">
        <v>2</v>
      </c>
      <c r="U36" s="19">
        <v>10</v>
      </c>
      <c r="V36" s="22">
        <f>7.845*10^8</f>
        <v>784500000</v>
      </c>
      <c r="W36" s="19"/>
    </row>
    <row r="37" spans="1:23" x14ac:dyDescent="0.25">
      <c r="A37" s="16"/>
      <c r="B37" s="16"/>
      <c r="C37" s="16"/>
      <c r="D37" s="16"/>
      <c r="E37" s="16"/>
      <c r="F37" s="16"/>
      <c r="G37" s="16"/>
      <c r="H37" s="16"/>
      <c r="I37" s="17"/>
      <c r="J37" s="16"/>
      <c r="K37" s="16"/>
      <c r="L37" s="17"/>
      <c r="M37" s="16"/>
      <c r="N37" s="16"/>
      <c r="O37" s="16"/>
      <c r="P37" s="16"/>
      <c r="Q37" s="16"/>
      <c r="R37" s="16"/>
      <c r="S37" s="16"/>
      <c r="T37" s="16"/>
      <c r="U37" s="16"/>
      <c r="V37" s="18"/>
      <c r="W37" s="16"/>
    </row>
    <row r="38" spans="1:23" x14ac:dyDescent="0.25">
      <c r="A38" s="24" t="s">
        <v>91</v>
      </c>
      <c r="B38" s="21">
        <v>41863</v>
      </c>
      <c r="C38" s="21">
        <v>41863</v>
      </c>
      <c r="D38" s="22">
        <f>(R38*T38*V38)/(S38*U38)</f>
        <v>135757446.80851063</v>
      </c>
      <c r="E38" s="22">
        <f>AVERAGE(D38,D40)</f>
        <v>132029954.93134892</v>
      </c>
      <c r="F38" s="22">
        <f>STDEV(D38,D40)</f>
        <v>5271469.5663176496</v>
      </c>
      <c r="G38" s="22">
        <f>AVERAGE(E38,E42,E46)</f>
        <v>133048637.55398893</v>
      </c>
      <c r="H38" s="22">
        <f>STDEV(E38,E42,E46)</f>
        <v>1639251.7668452002</v>
      </c>
      <c r="I38" s="23">
        <v>17.2</v>
      </c>
      <c r="J38" s="22">
        <f>I38*D38</f>
        <v>2335028085.1063828</v>
      </c>
      <c r="K38" s="22">
        <f>AVERAGE(J38:J39)</f>
        <v>2270915224.8192015</v>
      </c>
      <c r="L38" s="23">
        <v>5.0199999999999996</v>
      </c>
      <c r="M38" s="22">
        <f>AVERAGE(J38,J42,J46)</f>
        <v>2141926402.1666529</v>
      </c>
      <c r="N38" s="22">
        <f>STDEV(J38,J42,J46)</f>
        <v>167451336.24213469</v>
      </c>
      <c r="O38" s="22">
        <f>J38/L38</f>
        <v>465145036.8737815</v>
      </c>
      <c r="P38" s="22">
        <f>AVERAGE(O38,O39,O43,O47,O42,O46)</f>
        <v>435900694.99026138</v>
      </c>
      <c r="Q38" s="22">
        <f>STDEV(O38,O39,O43,O47,O42,O46)</f>
        <v>28473053.855335612</v>
      </c>
      <c r="R38" s="19">
        <v>122</v>
      </c>
      <c r="S38" s="19">
        <v>141</v>
      </c>
      <c r="T38" s="19">
        <v>2</v>
      </c>
      <c r="U38" s="19">
        <v>10</v>
      </c>
      <c r="V38" s="22">
        <f>7.845*10^8</f>
        <v>784500000</v>
      </c>
      <c r="W38" s="19"/>
    </row>
    <row r="39" spans="1:23" x14ac:dyDescent="0.25">
      <c r="A39" s="26"/>
      <c r="B39" s="19"/>
      <c r="C39" s="19"/>
      <c r="D39" s="19"/>
      <c r="E39" s="19"/>
      <c r="F39" s="19"/>
      <c r="G39" s="19"/>
      <c r="H39" s="19"/>
      <c r="I39" s="23"/>
      <c r="J39" s="22">
        <f>I38*D40</f>
        <v>2206802364.5320196</v>
      </c>
      <c r="K39" s="19"/>
      <c r="L39" s="23"/>
      <c r="M39" s="19"/>
      <c r="N39" s="19"/>
      <c r="O39" s="22">
        <f>J39/L38</f>
        <v>439602064.64781272</v>
      </c>
      <c r="P39" s="19"/>
      <c r="Q39" s="19"/>
      <c r="R39" s="19"/>
      <c r="S39" s="19"/>
      <c r="T39" s="19"/>
      <c r="U39" s="19"/>
      <c r="V39" s="22"/>
      <c r="W39" s="19"/>
    </row>
    <row r="40" spans="1:23" x14ac:dyDescent="0.25">
      <c r="A40" s="24" t="s">
        <v>92</v>
      </c>
      <c r="B40" s="21">
        <v>41864</v>
      </c>
      <c r="C40" s="21">
        <v>41864</v>
      </c>
      <c r="D40" s="22">
        <f>(R40*T40*V40)/(S40*U40)</f>
        <v>128302463.05418719</v>
      </c>
      <c r="E40" s="19"/>
      <c r="F40" s="19"/>
      <c r="G40" s="19"/>
      <c r="H40" s="19"/>
      <c r="I40" s="23"/>
      <c r="J40" s="19"/>
      <c r="K40" s="19"/>
      <c r="L40" s="23"/>
      <c r="M40" s="19"/>
      <c r="N40" s="19"/>
      <c r="O40" s="19"/>
      <c r="P40" s="19"/>
      <c r="Q40" s="19"/>
      <c r="R40" s="19">
        <v>166</v>
      </c>
      <c r="S40" s="19">
        <v>203</v>
      </c>
      <c r="T40" s="19">
        <v>2</v>
      </c>
      <c r="U40" s="19">
        <v>10</v>
      </c>
      <c r="V40" s="22">
        <f>7.845*10^8</f>
        <v>784500000</v>
      </c>
      <c r="W40" s="19"/>
    </row>
    <row r="41" spans="1:23" x14ac:dyDescent="0.25">
      <c r="A41" s="26"/>
      <c r="B41" s="19"/>
      <c r="C41" s="19"/>
      <c r="D41" s="19"/>
      <c r="E41" s="19"/>
      <c r="F41" s="19"/>
      <c r="G41" s="19"/>
      <c r="H41" s="19"/>
      <c r="I41" s="23"/>
      <c r="J41" s="19"/>
      <c r="K41" s="19"/>
      <c r="L41" s="23"/>
      <c r="M41" s="19"/>
      <c r="N41" s="19"/>
      <c r="O41" s="19"/>
      <c r="P41" s="19"/>
      <c r="Q41" s="19"/>
      <c r="R41" s="19"/>
      <c r="S41" s="19"/>
      <c r="T41" s="19"/>
      <c r="U41" s="19"/>
      <c r="V41" s="22"/>
      <c r="W41" s="19"/>
    </row>
    <row r="42" spans="1:23" x14ac:dyDescent="0.25">
      <c r="A42" s="24" t="s">
        <v>93</v>
      </c>
      <c r="B42" s="25">
        <v>41865</v>
      </c>
      <c r="C42" s="25">
        <v>41865</v>
      </c>
      <c r="D42" s="22">
        <f>(R42*T42*V42)/(S42*U42)</f>
        <v>124956287.42514969</v>
      </c>
      <c r="E42" s="22">
        <f>AVERAGE(D42,D44)</f>
        <v>134939594.09425423</v>
      </c>
      <c r="F42" s="22">
        <f>STDEV(D42,D44)</f>
        <v>14118527.688777408</v>
      </c>
      <c r="G42" s="22"/>
      <c r="H42" s="22"/>
      <c r="I42" s="23">
        <v>16.3</v>
      </c>
      <c r="J42" s="22">
        <f>I42*D42</f>
        <v>2036787485.0299401</v>
      </c>
      <c r="K42" s="22">
        <f>AVERAGE(J42:J43)</f>
        <v>2199515383.7363443</v>
      </c>
      <c r="L42" s="23">
        <v>5.01</v>
      </c>
      <c r="M42" s="22"/>
      <c r="N42" s="22"/>
      <c r="O42" s="22">
        <f>J42/L42</f>
        <v>406544408.18960881</v>
      </c>
      <c r="P42" s="22"/>
      <c r="Q42" s="22"/>
      <c r="R42" s="19">
        <v>133</v>
      </c>
      <c r="S42" s="19">
        <v>167</v>
      </c>
      <c r="T42" s="19">
        <v>2</v>
      </c>
      <c r="U42" s="19">
        <v>10</v>
      </c>
      <c r="V42" s="22">
        <f>7.845*10^8</f>
        <v>784500000</v>
      </c>
      <c r="W42" s="19"/>
    </row>
    <row r="43" spans="1:23" x14ac:dyDescent="0.25">
      <c r="A43" s="26"/>
      <c r="B43" s="19"/>
      <c r="C43" s="19"/>
      <c r="D43" s="19"/>
      <c r="E43" s="19"/>
      <c r="F43" s="19"/>
      <c r="G43" s="19"/>
      <c r="H43" s="19"/>
      <c r="I43" s="23"/>
      <c r="J43" s="22">
        <f>I42*D44</f>
        <v>2362243282.4427481</v>
      </c>
      <c r="K43" s="19"/>
      <c r="L43" s="23"/>
      <c r="M43" s="19"/>
      <c r="N43" s="19"/>
      <c r="O43" s="22">
        <f>J43/L42</f>
        <v>471505645.19815332</v>
      </c>
      <c r="P43" s="19"/>
      <c r="Q43" s="19"/>
      <c r="R43" s="19"/>
      <c r="S43" s="19"/>
      <c r="T43" s="19"/>
      <c r="U43" s="19"/>
      <c r="V43" s="22"/>
      <c r="W43" s="19"/>
    </row>
    <row r="44" spans="1:23" x14ac:dyDescent="0.25">
      <c r="A44" s="24" t="s">
        <v>94</v>
      </c>
      <c r="B44" s="25">
        <v>41865</v>
      </c>
      <c r="C44" s="25">
        <v>41865</v>
      </c>
      <c r="D44" s="22">
        <f>(R44*T44*V44)/(S44*U44)</f>
        <v>144922900.76335877</v>
      </c>
      <c r="E44" s="22"/>
      <c r="F44" s="22"/>
      <c r="G44" s="22"/>
      <c r="H44" s="22"/>
      <c r="I44" s="23"/>
      <c r="J44" s="22"/>
      <c r="K44" s="22"/>
      <c r="L44" s="23"/>
      <c r="M44" s="22"/>
      <c r="N44" s="22"/>
      <c r="O44" s="22"/>
      <c r="P44" s="22"/>
      <c r="Q44" s="22"/>
      <c r="R44" s="19">
        <v>121</v>
      </c>
      <c r="S44" s="19">
        <v>131</v>
      </c>
      <c r="T44" s="19">
        <v>2</v>
      </c>
      <c r="U44" s="19">
        <v>10</v>
      </c>
      <c r="V44" s="22">
        <f>7.845*10^8</f>
        <v>784500000</v>
      </c>
      <c r="W44" s="19"/>
    </row>
    <row r="45" spans="1:23" x14ac:dyDescent="0.25">
      <c r="A45" s="26"/>
      <c r="B45" s="19"/>
      <c r="C45" s="19"/>
      <c r="D45" s="19"/>
      <c r="E45" s="19"/>
      <c r="F45" s="19"/>
      <c r="G45" s="19"/>
      <c r="H45" s="19"/>
      <c r="I45" s="23"/>
      <c r="J45" s="19"/>
      <c r="K45" s="19"/>
      <c r="L45" s="23"/>
      <c r="M45" s="19"/>
      <c r="N45" s="19"/>
      <c r="O45" s="19"/>
      <c r="P45" s="19"/>
      <c r="Q45" s="19"/>
      <c r="R45" s="19"/>
      <c r="S45" s="19"/>
      <c r="T45" s="19"/>
      <c r="U45" s="19"/>
      <c r="V45" s="22"/>
      <c r="W45" s="19"/>
    </row>
    <row r="46" spans="1:23" x14ac:dyDescent="0.25">
      <c r="A46" s="19" t="s">
        <v>95</v>
      </c>
      <c r="B46" s="21">
        <v>41858</v>
      </c>
      <c r="C46" s="21">
        <v>41858</v>
      </c>
      <c r="D46" s="22">
        <f>(R46*T46*V46)/(S46*U46)</f>
        <v>128372727.27272727</v>
      </c>
      <c r="E46" s="22">
        <f>AVERAGE(D46,D48)</f>
        <v>132176363.63636363</v>
      </c>
      <c r="F46" s="22">
        <f>STDEV(D46,D48)</f>
        <v>5379154.1317900317</v>
      </c>
      <c r="G46" s="22"/>
      <c r="H46" s="22"/>
      <c r="I46" s="23">
        <v>16</v>
      </c>
      <c r="J46" s="22">
        <f>I46*D46</f>
        <v>2053963636.3636363</v>
      </c>
      <c r="K46" s="22">
        <f>AVERAGE(J46:J47)</f>
        <v>2114821818.181818</v>
      </c>
      <c r="L46" s="23">
        <v>5.08</v>
      </c>
      <c r="M46" s="22"/>
      <c r="N46" s="22"/>
      <c r="O46" s="22">
        <f>J46/L46</f>
        <v>404323550.46528274</v>
      </c>
      <c r="P46" s="22"/>
      <c r="Q46" s="22"/>
      <c r="R46" s="19">
        <v>135</v>
      </c>
      <c r="S46" s="19">
        <v>165</v>
      </c>
      <c r="T46" s="19">
        <v>2</v>
      </c>
      <c r="U46" s="19">
        <v>10</v>
      </c>
      <c r="V46" s="22">
        <f>7.845*10^8</f>
        <v>784500000</v>
      </c>
      <c r="W46" s="19"/>
    </row>
    <row r="47" spans="1:23" x14ac:dyDescent="0.25">
      <c r="A47" s="19"/>
      <c r="B47" s="19"/>
      <c r="C47" s="19"/>
      <c r="D47" s="19"/>
      <c r="E47" s="19"/>
      <c r="F47" s="19"/>
      <c r="G47" s="19"/>
      <c r="H47" s="19"/>
      <c r="I47" s="23"/>
      <c r="J47" s="22">
        <f>I46*D48</f>
        <v>2175680000</v>
      </c>
      <c r="K47" s="19"/>
      <c r="L47" s="23"/>
      <c r="M47" s="19"/>
      <c r="N47" s="19"/>
      <c r="O47" s="22">
        <f>J47/L46</f>
        <v>428283464.5669291</v>
      </c>
      <c r="P47" s="19"/>
      <c r="Q47" s="19"/>
      <c r="R47" s="19"/>
      <c r="S47" s="19"/>
      <c r="T47" s="19"/>
      <c r="U47" s="19"/>
      <c r="V47" s="22"/>
      <c r="W47" s="19"/>
    </row>
    <row r="48" spans="1:23" x14ac:dyDescent="0.25">
      <c r="A48" s="19" t="s">
        <v>96</v>
      </c>
      <c r="B48" s="21">
        <v>41862</v>
      </c>
      <c r="C48" s="21">
        <v>41862</v>
      </c>
      <c r="D48" s="22">
        <f>(R48*T48*V48)/(S48*U48)</f>
        <v>135980000</v>
      </c>
      <c r="E48" s="19"/>
      <c r="F48" s="19"/>
      <c r="G48" s="19"/>
      <c r="H48" s="19"/>
      <c r="I48" s="23"/>
      <c r="J48" s="19"/>
      <c r="K48" s="19"/>
      <c r="L48" s="23"/>
      <c r="M48" s="19"/>
      <c r="N48" s="19"/>
      <c r="O48" s="19"/>
      <c r="P48" s="19"/>
      <c r="Q48" s="19"/>
      <c r="R48" s="19">
        <v>143</v>
      </c>
      <c r="S48" s="19">
        <v>165</v>
      </c>
      <c r="T48" s="19">
        <v>2</v>
      </c>
      <c r="U48" s="19">
        <v>10</v>
      </c>
      <c r="V48" s="22">
        <f>7.845*10^8</f>
        <v>784500000</v>
      </c>
      <c r="W48" s="19"/>
    </row>
    <row r="49" spans="1:23" x14ac:dyDescent="0.25">
      <c r="A49" s="16"/>
      <c r="B49" s="16"/>
      <c r="C49" s="16"/>
      <c r="D49" s="16"/>
      <c r="E49" s="16"/>
      <c r="F49" s="16"/>
      <c r="G49" s="16"/>
      <c r="H49" s="16"/>
      <c r="I49" s="17"/>
      <c r="J49" s="16"/>
      <c r="K49" s="16"/>
      <c r="L49" s="17"/>
      <c r="M49" s="16"/>
      <c r="N49" s="16"/>
      <c r="O49" s="16"/>
      <c r="P49" s="16"/>
      <c r="Q49" s="16"/>
      <c r="R49" s="16"/>
      <c r="S49" s="16"/>
      <c r="T49" s="16"/>
      <c r="U49" s="16"/>
      <c r="V49" s="18"/>
      <c r="W49" s="16"/>
    </row>
    <row r="50" spans="1:23" x14ac:dyDescent="0.25">
      <c r="A50" s="33" t="s">
        <v>97</v>
      </c>
      <c r="B50" s="30">
        <v>41862</v>
      </c>
      <c r="C50" s="30">
        <v>41862</v>
      </c>
      <c r="D50" s="31">
        <f>(R50*T50*V50)/(S50*U50)</f>
        <v>89571264.367816091</v>
      </c>
      <c r="E50" s="22">
        <f>AVERAGE(D50,D52)</f>
        <v>87313790.078644887</v>
      </c>
      <c r="F50" s="22">
        <f>STDEV(D50,D52)</f>
        <v>3192550.7564544789</v>
      </c>
      <c r="G50" s="22">
        <f>AVERAGE(E50,E54,E58)</f>
        <v>111362129.42576642</v>
      </c>
      <c r="H50" s="22">
        <f>STDEV(E50,E54,E58)</f>
        <v>30084420.651186954</v>
      </c>
      <c r="I50" s="23">
        <v>24.2</v>
      </c>
      <c r="J50" s="22">
        <f>I50*D50</f>
        <v>2167624597.7011495</v>
      </c>
      <c r="K50" s="22">
        <f>AVERAGE(J50:J51)</f>
        <v>2112993719.9032063</v>
      </c>
      <c r="L50" s="23">
        <v>4.72</v>
      </c>
      <c r="M50" s="22">
        <f>AVERAGE(J50,J54,J58)</f>
        <v>2575100455.523025</v>
      </c>
      <c r="N50" s="22">
        <f>STDEV(J50,J54,J58)</f>
        <v>612411083.73760009</v>
      </c>
      <c r="O50" s="22">
        <f>J50/L50</f>
        <v>459242499.51295543</v>
      </c>
      <c r="P50" s="22">
        <f>AVERAGE(O50,O51,O55,O59,O54,O58)</f>
        <v>499207461.5288685</v>
      </c>
      <c r="Q50" s="22">
        <f>STDEV(O50,O51,O55,O59,O54,O58)</f>
        <v>61979360.84427011</v>
      </c>
      <c r="R50" s="33">
        <v>149</v>
      </c>
      <c r="S50" s="33">
        <v>261</v>
      </c>
      <c r="T50" s="33">
        <v>2</v>
      </c>
      <c r="U50" s="33">
        <v>10</v>
      </c>
      <c r="V50" s="31">
        <f>7.845*10^8</f>
        <v>784500000</v>
      </c>
      <c r="W50" s="33"/>
    </row>
    <row r="51" spans="1:23" x14ac:dyDescent="0.25">
      <c r="A51" s="19"/>
      <c r="B51" s="19"/>
      <c r="C51" s="19"/>
      <c r="D51" s="19"/>
      <c r="E51" s="19"/>
      <c r="F51" s="19"/>
      <c r="G51" s="19"/>
      <c r="H51" s="19"/>
      <c r="I51" s="23"/>
      <c r="J51" s="22">
        <f>I50*D52</f>
        <v>2058362842.105263</v>
      </c>
      <c r="K51" s="19"/>
      <c r="L51" s="23"/>
      <c r="M51" s="19"/>
      <c r="N51" s="19"/>
      <c r="O51" s="22">
        <f>J51/L50</f>
        <v>436093822.47992861</v>
      </c>
      <c r="P51" s="19"/>
      <c r="Q51" s="19"/>
      <c r="R51" s="19"/>
      <c r="S51" s="19"/>
      <c r="T51" s="19"/>
      <c r="U51" s="19"/>
      <c r="V51" s="22"/>
      <c r="W51" s="19"/>
    </row>
    <row r="52" spans="1:23" x14ac:dyDescent="0.25">
      <c r="A52" s="24" t="s">
        <v>98</v>
      </c>
      <c r="B52" s="21">
        <v>41866</v>
      </c>
      <c r="C52" s="21">
        <v>41866</v>
      </c>
      <c r="D52" s="22">
        <f>(R52*T52*V52)/(S52*U52)</f>
        <v>85056315.789473683</v>
      </c>
      <c r="E52" s="19"/>
      <c r="F52" s="19"/>
      <c r="G52" s="19"/>
      <c r="H52" s="19"/>
      <c r="I52" s="23"/>
      <c r="J52" s="19"/>
      <c r="K52" s="19"/>
      <c r="L52" s="23"/>
      <c r="M52" s="19"/>
      <c r="N52" s="19"/>
      <c r="O52" s="19"/>
      <c r="P52" s="19"/>
      <c r="Q52" s="19"/>
      <c r="R52" s="19">
        <v>103</v>
      </c>
      <c r="S52" s="19">
        <v>190</v>
      </c>
      <c r="T52" s="19">
        <v>2</v>
      </c>
      <c r="U52" s="19">
        <v>10</v>
      </c>
      <c r="V52" s="22">
        <f>7.845*10^8</f>
        <v>784500000</v>
      </c>
      <c r="W52" s="19"/>
    </row>
    <row r="53" spans="1:23" x14ac:dyDescent="0.25">
      <c r="A53" s="19"/>
      <c r="B53" s="19"/>
      <c r="C53" s="19"/>
      <c r="D53" s="19"/>
      <c r="E53" s="19"/>
      <c r="F53" s="19"/>
      <c r="G53" s="19"/>
      <c r="H53" s="19"/>
      <c r="I53" s="23"/>
      <c r="J53" s="19"/>
      <c r="K53" s="19"/>
      <c r="L53" s="23"/>
      <c r="M53" s="19"/>
      <c r="N53" s="19"/>
      <c r="O53" s="19"/>
      <c r="P53" s="19"/>
      <c r="Q53" s="19"/>
      <c r="R53" s="19"/>
      <c r="S53" s="19"/>
      <c r="T53" s="19"/>
      <c r="U53" s="19"/>
      <c r="V53" s="22"/>
      <c r="W53" s="19"/>
    </row>
    <row r="54" spans="1:23" x14ac:dyDescent="0.25">
      <c r="A54" s="19" t="s">
        <v>99</v>
      </c>
      <c r="B54" s="21">
        <v>41858</v>
      </c>
      <c r="C54" s="21">
        <v>41859</v>
      </c>
      <c r="D54" s="22">
        <f>(R54*T54*V54)/(S54*U54)</f>
        <v>155419811.32075471</v>
      </c>
      <c r="E54" s="22">
        <f>AVERAGE(D54,D56)</f>
        <v>145096444.12191582</v>
      </c>
      <c r="F54" s="22">
        <f>STDEV(D54,D56)</f>
        <v>14599445.901955506</v>
      </c>
      <c r="G54" s="22"/>
      <c r="H54" s="22"/>
      <c r="I54" s="23">
        <v>21.1</v>
      </c>
      <c r="J54" s="22">
        <f>I54*D54</f>
        <v>3279358018.8679247</v>
      </c>
      <c r="K54" s="22">
        <f>AVERAGE(J54:J55)</f>
        <v>3061534970.972424</v>
      </c>
      <c r="L54" s="23">
        <v>5.75</v>
      </c>
      <c r="M54" s="22"/>
      <c r="N54" s="22"/>
      <c r="O54" s="22">
        <f>J54/L54</f>
        <v>570323133.71616077</v>
      </c>
      <c r="P54" s="22"/>
      <c r="Q54" s="22"/>
      <c r="R54" s="19">
        <v>105</v>
      </c>
      <c r="S54" s="19">
        <v>106</v>
      </c>
      <c r="T54" s="19">
        <v>2</v>
      </c>
      <c r="U54" s="19">
        <v>10</v>
      </c>
      <c r="V54" s="22">
        <f>7.845*10^8</f>
        <v>784500000</v>
      </c>
      <c r="W54" s="19"/>
    </row>
    <row r="55" spans="1:23" x14ac:dyDescent="0.25">
      <c r="A55" s="19"/>
      <c r="B55" s="19"/>
      <c r="C55" s="19"/>
      <c r="D55" s="19"/>
      <c r="E55" s="19"/>
      <c r="F55" s="19"/>
      <c r="G55" s="19"/>
      <c r="H55" s="19"/>
      <c r="I55" s="23"/>
      <c r="J55" s="22">
        <f>I54*D56</f>
        <v>2843711923.0769234</v>
      </c>
      <c r="K55" s="19"/>
      <c r="L55" s="23"/>
      <c r="M55" s="19"/>
      <c r="N55" s="19"/>
      <c r="O55" s="22">
        <f>J55/L54</f>
        <v>494558595.31772578</v>
      </c>
      <c r="P55" s="19"/>
      <c r="Q55" s="19"/>
      <c r="R55" s="19"/>
      <c r="S55" s="19"/>
      <c r="T55" s="19"/>
      <c r="U55" s="19"/>
      <c r="V55" s="22"/>
      <c r="W55" s="19"/>
    </row>
    <row r="56" spans="1:23" x14ac:dyDescent="0.25">
      <c r="A56" s="24" t="s">
        <v>100</v>
      </c>
      <c r="B56" s="21">
        <v>41866</v>
      </c>
      <c r="C56" s="21">
        <v>41869</v>
      </c>
      <c r="D56" s="22">
        <f>(R56*T56*V56)/(S56*U56)</f>
        <v>134773076.92307693</v>
      </c>
      <c r="E56" s="22"/>
      <c r="F56" s="22"/>
      <c r="G56" s="22"/>
      <c r="H56" s="22"/>
      <c r="I56" s="23"/>
      <c r="J56" s="22"/>
      <c r="K56" s="22"/>
      <c r="L56" s="23"/>
      <c r="M56" s="22"/>
      <c r="N56" s="22"/>
      <c r="O56" s="22"/>
      <c r="P56" s="22"/>
      <c r="Q56" s="22"/>
      <c r="R56" s="19">
        <v>134</v>
      </c>
      <c r="S56" s="19">
        <v>156</v>
      </c>
      <c r="T56" s="19">
        <v>2</v>
      </c>
      <c r="U56" s="19">
        <v>10</v>
      </c>
      <c r="V56" s="22">
        <f>7.845*10^8</f>
        <v>784500000</v>
      </c>
      <c r="W56" s="19"/>
    </row>
    <row r="57" spans="1:23" x14ac:dyDescent="0.25">
      <c r="A57" s="19"/>
      <c r="B57" s="19"/>
      <c r="C57" s="19"/>
      <c r="D57" s="19"/>
      <c r="E57" s="19"/>
      <c r="F57" s="19"/>
      <c r="G57" s="19"/>
      <c r="H57" s="19"/>
      <c r="I57" s="23"/>
      <c r="J57" s="19"/>
      <c r="K57" s="19"/>
      <c r="L57" s="23"/>
      <c r="M57" s="19"/>
      <c r="N57" s="19"/>
      <c r="O57" s="19"/>
      <c r="P57" s="19"/>
      <c r="Q57" s="19"/>
      <c r="R57" s="19"/>
      <c r="S57" s="19"/>
      <c r="T57" s="19"/>
      <c r="U57" s="19"/>
      <c r="V57" s="22"/>
      <c r="W57" s="19"/>
    </row>
    <row r="58" spans="1:23" x14ac:dyDescent="0.25">
      <c r="A58" s="19" t="s">
        <v>101</v>
      </c>
      <c r="B58" s="21">
        <v>41858</v>
      </c>
      <c r="C58" s="21">
        <v>41858</v>
      </c>
      <c r="D58" s="22">
        <f>(R58*T58*V58)/(S58*U58)</f>
        <v>89345833.333333328</v>
      </c>
      <c r="E58" s="22">
        <f>AVERAGE(D58,D60)</f>
        <v>101676154.0767386</v>
      </c>
      <c r="F58" s="22">
        <f>STDEV(D58,D60)</f>
        <v>17437706.823734134</v>
      </c>
      <c r="G58" s="22"/>
      <c r="H58" s="22"/>
      <c r="I58" s="23">
        <v>25.5</v>
      </c>
      <c r="J58" s="22">
        <f>I58*D58</f>
        <v>2278318750</v>
      </c>
      <c r="K58" s="22">
        <f>AVERAGE(J58:J59)</f>
        <v>2592741928.9568348</v>
      </c>
      <c r="L58" s="23">
        <v>5.01</v>
      </c>
      <c r="M58" s="22"/>
      <c r="N58" s="22"/>
      <c r="O58" s="22">
        <f>J58/L58</f>
        <v>454754241.5169661</v>
      </c>
      <c r="P58" s="22"/>
      <c r="Q58" s="22"/>
      <c r="R58" s="19">
        <v>123</v>
      </c>
      <c r="S58" s="19">
        <v>216</v>
      </c>
      <c r="T58" s="19">
        <v>2</v>
      </c>
      <c r="U58" s="19">
        <v>10</v>
      </c>
      <c r="V58" s="22">
        <f>7.845*10^8</f>
        <v>784500000</v>
      </c>
      <c r="W58" s="19"/>
    </row>
    <row r="59" spans="1:23" x14ac:dyDescent="0.25">
      <c r="A59" s="19"/>
      <c r="B59" s="19"/>
      <c r="C59" s="19"/>
      <c r="D59" s="19"/>
      <c r="E59" s="19"/>
      <c r="F59" s="19"/>
      <c r="G59" s="19"/>
      <c r="H59" s="19"/>
      <c r="I59" s="23"/>
      <c r="J59" s="22">
        <f>I58*D60</f>
        <v>2907165107.9136691</v>
      </c>
      <c r="K59" s="19"/>
      <c r="L59" s="23"/>
      <c r="M59" s="19"/>
      <c r="N59" s="19"/>
      <c r="O59" s="22">
        <f>J59/L58</f>
        <v>580272476.62947488</v>
      </c>
      <c r="P59" s="19"/>
      <c r="Q59" s="19"/>
      <c r="R59" s="19"/>
      <c r="S59" s="19"/>
      <c r="T59" s="19"/>
      <c r="U59" s="19"/>
      <c r="V59" s="22"/>
      <c r="W59" s="19"/>
    </row>
    <row r="60" spans="1:23" x14ac:dyDescent="0.25">
      <c r="A60" s="24" t="s">
        <v>102</v>
      </c>
      <c r="B60" s="25">
        <v>41866</v>
      </c>
      <c r="C60" s="25">
        <v>41866</v>
      </c>
      <c r="D60" s="22">
        <f>(R60*T60*V60)/(S60*U60)</f>
        <v>114006474.82014388</v>
      </c>
      <c r="E60" s="22"/>
      <c r="F60" s="22"/>
      <c r="G60" s="22"/>
      <c r="H60" s="22"/>
      <c r="I60" s="23"/>
      <c r="J60" s="22"/>
      <c r="K60" s="22"/>
      <c r="L60" s="23"/>
      <c r="M60" s="22"/>
      <c r="N60" s="22"/>
      <c r="O60" s="22"/>
      <c r="P60" s="22"/>
      <c r="Q60" s="22"/>
      <c r="R60" s="19">
        <v>101</v>
      </c>
      <c r="S60" s="19">
        <v>139</v>
      </c>
      <c r="T60" s="19">
        <v>2</v>
      </c>
      <c r="U60" s="19">
        <v>10</v>
      </c>
      <c r="V60" s="22">
        <f>7.845*10^8</f>
        <v>784500000</v>
      </c>
      <c r="W60" s="19"/>
    </row>
    <row r="61" spans="1:23" x14ac:dyDescent="0.25">
      <c r="A61" s="16"/>
      <c r="B61" s="16"/>
      <c r="C61" s="16"/>
      <c r="D61" s="16"/>
      <c r="E61" s="16"/>
      <c r="F61" s="16"/>
      <c r="G61" s="16"/>
      <c r="H61" s="16"/>
      <c r="I61" s="17"/>
      <c r="J61" s="16"/>
      <c r="K61" s="16"/>
      <c r="L61" s="17"/>
      <c r="M61" s="16"/>
      <c r="N61" s="16"/>
      <c r="O61" s="16"/>
      <c r="P61" s="16"/>
      <c r="Q61" s="16"/>
      <c r="R61" s="16"/>
      <c r="S61" s="16"/>
      <c r="T61" s="16"/>
      <c r="U61" s="16"/>
      <c r="V61" s="18"/>
      <c r="W61" s="19"/>
    </row>
    <row r="62" spans="1:23" x14ac:dyDescent="0.25">
      <c r="A62" s="19" t="s">
        <v>103</v>
      </c>
      <c r="B62" s="21">
        <v>45511</v>
      </c>
      <c r="C62" s="21">
        <v>41858</v>
      </c>
      <c r="D62" s="22">
        <f>(R62*T62*V62)/(S62*U62)</f>
        <v>98536231.884057969</v>
      </c>
      <c r="E62" s="22">
        <f>AVERAGE(D62,D64)</f>
        <v>103388685.56228215</v>
      </c>
      <c r="F62" s="22">
        <f>STDEV(D62,D64)</f>
        <v>6862405.8025318505</v>
      </c>
      <c r="G62" s="22">
        <f>AVERAGE(E62,E66,E70)</f>
        <v>119870078.61982757</v>
      </c>
      <c r="H62" s="22">
        <f>STDEV(E62,E66,E70)</f>
        <v>14342034.900122134</v>
      </c>
      <c r="I62" s="23">
        <v>28.4</v>
      </c>
      <c r="J62" s="22">
        <f>I62*D62</f>
        <v>2798428985.507246</v>
      </c>
      <c r="K62" s="22">
        <f>AVERAGE(J62:J63)</f>
        <v>2936238669.9688129</v>
      </c>
      <c r="L62" s="23">
        <v>5.0199999999999996</v>
      </c>
      <c r="M62" s="22">
        <f>AVERAGE(J62,J66,J70)</f>
        <v>3284390200.231287</v>
      </c>
      <c r="N62" s="22">
        <f>STDEV(J62,J66,J70)</f>
        <v>422631431.65452862</v>
      </c>
      <c r="O62" s="22">
        <f>J62/L62</f>
        <v>557455973.20861483</v>
      </c>
      <c r="P62" s="22">
        <f>AVERAGE(O62,O63,O67,O71,O66,O70)</f>
        <v>634666335.51020467</v>
      </c>
      <c r="Q62" s="22">
        <f>STDEV(O62,O63,O67,O71,O66,O70)</f>
        <v>45990216.184018888</v>
      </c>
      <c r="R62" s="19">
        <v>130</v>
      </c>
      <c r="S62" s="19">
        <v>207</v>
      </c>
      <c r="T62" s="19">
        <v>2</v>
      </c>
      <c r="U62" s="19">
        <v>10</v>
      </c>
      <c r="V62" s="22">
        <f>7.845*10^8</f>
        <v>784500000</v>
      </c>
      <c r="W62" s="19"/>
    </row>
    <row r="63" spans="1:23" x14ac:dyDescent="0.25">
      <c r="A63" s="19"/>
      <c r="B63" s="19"/>
      <c r="C63" s="19"/>
      <c r="D63" s="19"/>
      <c r="E63" s="19"/>
      <c r="F63" s="19"/>
      <c r="G63" s="19"/>
      <c r="H63" s="19"/>
      <c r="I63" s="23"/>
      <c r="J63" s="22">
        <f>I62*D64</f>
        <v>3074048354.4303799</v>
      </c>
      <c r="K63" s="19"/>
      <c r="L63" s="23"/>
      <c r="M63" s="19"/>
      <c r="N63" s="19"/>
      <c r="O63" s="22">
        <f>J63/L62</f>
        <v>612360229.9662112</v>
      </c>
      <c r="P63" s="19"/>
      <c r="Q63" s="19"/>
      <c r="R63" s="19"/>
      <c r="S63" s="19"/>
      <c r="T63" s="19"/>
      <c r="U63" s="19"/>
      <c r="V63" s="22"/>
      <c r="W63" s="19"/>
    </row>
    <row r="64" spans="1:23" x14ac:dyDescent="0.25">
      <c r="A64" s="24" t="s">
        <v>104</v>
      </c>
      <c r="B64" s="25">
        <v>41866</v>
      </c>
      <c r="C64" s="25">
        <v>41866</v>
      </c>
      <c r="D64" s="22">
        <f>(R64*T64*V64)/(S64*U64)</f>
        <v>108241139.24050634</v>
      </c>
      <c r="E64" s="19"/>
      <c r="F64" s="19"/>
      <c r="G64" s="19"/>
      <c r="H64" s="19"/>
      <c r="I64" s="23"/>
      <c r="J64" s="19"/>
      <c r="K64" s="19"/>
      <c r="L64" s="23"/>
      <c r="M64" s="19"/>
      <c r="N64" s="19"/>
      <c r="O64" s="19"/>
      <c r="P64" s="19"/>
      <c r="Q64" s="19"/>
      <c r="R64" s="19">
        <v>109</v>
      </c>
      <c r="S64" s="19">
        <v>158</v>
      </c>
      <c r="T64" s="19">
        <v>2</v>
      </c>
      <c r="U64" s="19">
        <v>10</v>
      </c>
      <c r="V64" s="22">
        <f>7.845*10^8</f>
        <v>784500000</v>
      </c>
      <c r="W64" s="19"/>
    </row>
    <row r="65" spans="1:23" x14ac:dyDescent="0.25">
      <c r="A65" s="19"/>
      <c r="B65" s="19"/>
      <c r="C65" s="19"/>
      <c r="D65" s="19"/>
      <c r="E65" s="19"/>
      <c r="F65" s="19"/>
      <c r="G65" s="19"/>
      <c r="H65" s="19"/>
      <c r="I65" s="23"/>
      <c r="J65" s="19"/>
      <c r="K65" s="19"/>
      <c r="L65" s="23"/>
      <c r="M65" s="19"/>
      <c r="N65" s="19"/>
      <c r="O65" s="19"/>
      <c r="P65" s="19"/>
      <c r="Q65" s="19"/>
      <c r="R65" s="19"/>
      <c r="S65" s="19"/>
      <c r="T65" s="19"/>
      <c r="U65" s="19"/>
      <c r="V65" s="22"/>
      <c r="W65" s="19"/>
    </row>
    <row r="66" spans="1:23" x14ac:dyDescent="0.25">
      <c r="A66" s="19" t="s">
        <v>105</v>
      </c>
      <c r="B66" s="21">
        <v>41862</v>
      </c>
      <c r="C66" s="21">
        <v>41862</v>
      </c>
      <c r="D66" s="22">
        <f>(R66*T66*V66)/(S66*U66)</f>
        <v>128259523.80952381</v>
      </c>
      <c r="E66" s="22">
        <f>AVERAGE(D66,D68)</f>
        <v>126708374.6215249</v>
      </c>
      <c r="F66" s="22">
        <f>STDEV(D66,D68)</f>
        <v>2193656.2189320559</v>
      </c>
      <c r="G66" s="22"/>
      <c r="H66" s="22"/>
      <c r="I66" s="23">
        <v>27.2</v>
      </c>
      <c r="J66" s="22">
        <f>I66*D66</f>
        <v>3488659047.6190476</v>
      </c>
      <c r="K66" s="22">
        <f>AVERAGE(J66:J67)</f>
        <v>3446467789.7054777</v>
      </c>
      <c r="L66" s="23">
        <v>5.08</v>
      </c>
      <c r="M66" s="22"/>
      <c r="N66" s="22"/>
      <c r="O66" s="22">
        <f>J66/L66</f>
        <v>686743907.0116235</v>
      </c>
      <c r="P66" s="22"/>
      <c r="Q66" s="22"/>
      <c r="R66" s="19">
        <v>103</v>
      </c>
      <c r="S66" s="19">
        <v>126</v>
      </c>
      <c r="T66" s="19">
        <v>2</v>
      </c>
      <c r="U66" s="19">
        <v>10</v>
      </c>
      <c r="V66" s="22">
        <f>7.845*10^8</f>
        <v>784500000</v>
      </c>
      <c r="W66" s="19"/>
    </row>
    <row r="67" spans="1:23" x14ac:dyDescent="0.25">
      <c r="A67" s="19"/>
      <c r="B67" s="19"/>
      <c r="C67" s="19"/>
      <c r="D67" s="19"/>
      <c r="E67" s="19"/>
      <c r="F67" s="19"/>
      <c r="G67" s="19"/>
      <c r="H67" s="19"/>
      <c r="I67" s="23"/>
      <c r="J67" s="22">
        <f>I66*D68</f>
        <v>3404276531.7919073</v>
      </c>
      <c r="K67" s="19"/>
      <c r="L67" s="23"/>
      <c r="M67" s="19"/>
      <c r="N67" s="19"/>
      <c r="O67" s="22">
        <f>J67/L66</f>
        <v>670133175.54958808</v>
      </c>
      <c r="P67" s="19"/>
      <c r="Q67" s="19"/>
      <c r="R67" s="19"/>
      <c r="S67" s="19"/>
      <c r="T67" s="19"/>
      <c r="U67" s="19"/>
      <c r="V67" s="22"/>
      <c r="W67" s="19"/>
    </row>
    <row r="68" spans="1:23" x14ac:dyDescent="0.25">
      <c r="A68" s="24" t="s">
        <v>106</v>
      </c>
      <c r="B68" s="25">
        <v>41866</v>
      </c>
      <c r="C68" s="25">
        <v>41869</v>
      </c>
      <c r="D68" s="22">
        <f>(R68*T68*V68)/(S68*U68)</f>
        <v>125157225.43352601</v>
      </c>
      <c r="E68" s="22"/>
      <c r="F68" s="22"/>
      <c r="G68" s="22"/>
      <c r="H68" s="22"/>
      <c r="I68" s="23"/>
      <c r="J68" s="22"/>
      <c r="K68" s="22"/>
      <c r="L68" s="23"/>
      <c r="M68" s="22"/>
      <c r="N68" s="22"/>
      <c r="O68" s="22"/>
      <c r="P68" s="22"/>
      <c r="Q68" s="22"/>
      <c r="R68" s="19">
        <v>138</v>
      </c>
      <c r="S68" s="19">
        <v>173</v>
      </c>
      <c r="T68" s="19">
        <v>2</v>
      </c>
      <c r="U68" s="19">
        <v>10</v>
      </c>
      <c r="V68" s="22">
        <f>7.845*10^8</f>
        <v>784500000</v>
      </c>
      <c r="W68" s="19"/>
    </row>
    <row r="69" spans="1:23" x14ac:dyDescent="0.25">
      <c r="A69" s="26"/>
      <c r="B69" s="19"/>
      <c r="C69" s="19"/>
      <c r="D69" s="19"/>
      <c r="E69" s="19"/>
      <c r="F69" s="19"/>
      <c r="G69" s="19"/>
      <c r="H69" s="19"/>
      <c r="I69" s="23"/>
      <c r="J69" s="19"/>
      <c r="K69" s="19"/>
      <c r="L69" s="23"/>
      <c r="M69" s="19"/>
      <c r="N69" s="19"/>
      <c r="O69" s="19"/>
      <c r="P69" s="19"/>
      <c r="Q69" s="19"/>
      <c r="R69" s="19"/>
      <c r="S69" s="19"/>
      <c r="T69" s="19"/>
      <c r="U69" s="19"/>
      <c r="V69" s="22"/>
      <c r="W69" s="19"/>
    </row>
    <row r="70" spans="1:23" x14ac:dyDescent="0.25">
      <c r="A70" s="24" t="s">
        <v>107</v>
      </c>
      <c r="B70" s="25">
        <v>41865</v>
      </c>
      <c r="C70" s="25">
        <v>41865</v>
      </c>
      <c r="D70" s="22">
        <f>(R70*T70*V70)/(S70*U70)</f>
        <v>128276351.35135135</v>
      </c>
      <c r="E70" s="22">
        <f>AVERAGE(D70,D72)</f>
        <v>129513175.67567568</v>
      </c>
      <c r="F70" s="22">
        <f>STDEV(D70,D72)</f>
        <v>1749133.7337323995</v>
      </c>
      <c r="G70" s="22"/>
      <c r="H70" s="22"/>
      <c r="I70" s="23">
        <v>27.8</v>
      </c>
      <c r="J70" s="22">
        <f>I70*D70</f>
        <v>3566082567.5675678</v>
      </c>
      <c r="K70" s="22">
        <f>AVERAGE(J70:J71)</f>
        <v>3600466283.7837839</v>
      </c>
      <c r="L70" s="23">
        <v>5.62</v>
      </c>
      <c r="M70" s="22"/>
      <c r="N70" s="22"/>
      <c r="O70" s="22">
        <f>J70/L70</f>
        <v>634534264.69173801</v>
      </c>
      <c r="P70" s="22"/>
      <c r="Q70" s="22"/>
      <c r="R70" s="19">
        <v>121</v>
      </c>
      <c r="S70" s="19">
        <v>148</v>
      </c>
      <c r="T70" s="19">
        <v>2</v>
      </c>
      <c r="U70" s="19">
        <v>10</v>
      </c>
      <c r="V70" s="22">
        <f>7.845*10^8</f>
        <v>784500000</v>
      </c>
      <c r="W70" s="19"/>
    </row>
    <row r="71" spans="1:23" x14ac:dyDescent="0.25">
      <c r="A71" s="26"/>
      <c r="B71" s="19"/>
      <c r="C71" s="19"/>
      <c r="D71" s="19"/>
      <c r="E71" s="19"/>
      <c r="F71" s="19"/>
      <c r="G71" s="19"/>
      <c r="H71" s="19"/>
      <c r="I71" s="23"/>
      <c r="J71" s="22">
        <f>I70*D72</f>
        <v>3634850000</v>
      </c>
      <c r="K71" s="19"/>
      <c r="L71" s="23"/>
      <c r="M71" s="19"/>
      <c r="N71" s="19"/>
      <c r="O71" s="22">
        <f>J71/L70</f>
        <v>646770462.63345194</v>
      </c>
      <c r="P71" s="19"/>
      <c r="Q71" s="19"/>
      <c r="R71" s="19"/>
      <c r="S71" s="19"/>
      <c r="T71" s="19"/>
      <c r="U71" s="19"/>
      <c r="V71" s="22"/>
      <c r="W71" s="19"/>
    </row>
    <row r="72" spans="1:23" x14ac:dyDescent="0.25">
      <c r="A72" s="24" t="s">
        <v>108</v>
      </c>
      <c r="B72" s="25">
        <v>41865</v>
      </c>
      <c r="C72" s="25">
        <v>41866</v>
      </c>
      <c r="D72" s="22">
        <f>(R72*T72*V72)/(S72*U72)</f>
        <v>130750000</v>
      </c>
      <c r="E72" s="19"/>
      <c r="F72" s="19"/>
      <c r="G72" s="19"/>
      <c r="H72" s="19"/>
      <c r="I72" s="23"/>
      <c r="J72" s="19"/>
      <c r="K72" s="19"/>
      <c r="L72" s="23"/>
      <c r="M72" s="19"/>
      <c r="N72" s="19"/>
      <c r="O72" s="19"/>
      <c r="P72" s="19"/>
      <c r="Q72" s="19"/>
      <c r="R72" s="19">
        <v>105</v>
      </c>
      <c r="S72" s="19">
        <v>126</v>
      </c>
      <c r="T72" s="19">
        <v>2</v>
      </c>
      <c r="U72" s="19">
        <v>10</v>
      </c>
      <c r="V72" s="22">
        <f>7.845*10^8</f>
        <v>784500000</v>
      </c>
      <c r="W72" s="19"/>
    </row>
    <row r="73" spans="1:23" x14ac:dyDescent="0.25">
      <c r="A73" s="34"/>
      <c r="B73" s="16"/>
      <c r="C73" s="16"/>
      <c r="D73" s="16"/>
      <c r="E73" s="16"/>
      <c r="F73" s="16"/>
      <c r="G73" s="16"/>
      <c r="H73" s="16"/>
      <c r="I73" s="17"/>
      <c r="J73" s="16"/>
      <c r="K73" s="16"/>
      <c r="L73" s="17"/>
      <c r="M73" s="16"/>
      <c r="N73" s="16"/>
      <c r="O73" s="16"/>
      <c r="P73" s="16"/>
      <c r="Q73" s="16"/>
      <c r="R73" s="16"/>
      <c r="S73" s="16"/>
      <c r="T73" s="16"/>
      <c r="U73" s="16"/>
      <c r="V73" s="18"/>
      <c r="W73" s="16"/>
    </row>
    <row r="74" spans="1:23" x14ac:dyDescent="0.25">
      <c r="A74" s="33" t="s">
        <v>109</v>
      </c>
      <c r="B74" s="21">
        <v>41863</v>
      </c>
      <c r="C74" s="21">
        <v>41863</v>
      </c>
      <c r="D74" s="31">
        <f>(R74*T74*V74)/(S74*U74)</f>
        <v>88956696.428571433</v>
      </c>
      <c r="E74" s="22">
        <f>AVERAGE(D74,D76)</f>
        <v>92682565.081755593</v>
      </c>
      <c r="F74" s="22">
        <f>STDEV(D74,D76)</f>
        <v>5269173.9809538173</v>
      </c>
      <c r="G74" s="22">
        <f>AVERAGE(E74,E78,E82)</f>
        <v>100160639.32483906</v>
      </c>
      <c r="H74" s="22">
        <f>STDEV(E74,E78,E82)</f>
        <v>27303875.952015825</v>
      </c>
      <c r="I74" s="23">
        <v>24.7</v>
      </c>
      <c r="J74" s="22">
        <f>I74*D74</f>
        <v>2197230401.7857141</v>
      </c>
      <c r="K74" s="22">
        <f>AVERAGE(J74:J75)</f>
        <v>2289259357.5193629</v>
      </c>
      <c r="L74" s="23">
        <v>4.82</v>
      </c>
      <c r="M74" s="22">
        <f>AVERAGE(J74,J78,J82)</f>
        <v>2574843499.6428571</v>
      </c>
      <c r="N74" s="22">
        <f>STDEV(J74,J78,J82)</f>
        <v>673904846.36165714</v>
      </c>
      <c r="O74" s="22">
        <f>J74/L74</f>
        <v>455856929.83106101</v>
      </c>
      <c r="P74" s="22">
        <f>AVERAGE(O74,O75,O79,O83,O78,O82)</f>
        <v>488019791.32184386</v>
      </c>
      <c r="Q74" s="22">
        <f>STDEV(O74,O75,O79,O83,O78,O82)</f>
        <v>73247052.333081186</v>
      </c>
      <c r="R74" s="33">
        <v>127</v>
      </c>
      <c r="S74" s="33">
        <v>224</v>
      </c>
      <c r="T74" s="33">
        <v>2</v>
      </c>
      <c r="U74" s="19">
        <v>10</v>
      </c>
      <c r="V74" s="31">
        <f>7.845*10^8</f>
        <v>784500000</v>
      </c>
      <c r="W74" s="33"/>
    </row>
    <row r="75" spans="1:23" x14ac:dyDescent="0.25">
      <c r="A75" s="19"/>
      <c r="B75" s="19"/>
      <c r="C75" s="19"/>
      <c r="D75" s="19"/>
      <c r="E75" s="19"/>
      <c r="F75" s="19"/>
      <c r="G75" s="19"/>
      <c r="H75" s="19"/>
      <c r="I75" s="23"/>
      <c r="J75" s="22">
        <f>I74*D76</f>
        <v>2381288313.2530117</v>
      </c>
      <c r="K75" s="19"/>
      <c r="L75" s="23"/>
      <c r="M75" s="19"/>
      <c r="N75" s="19"/>
      <c r="O75" s="22">
        <f>J75/L74</f>
        <v>494043218.51722234</v>
      </c>
      <c r="P75" s="19"/>
      <c r="Q75" s="19"/>
      <c r="R75" s="19"/>
      <c r="S75" s="19"/>
      <c r="T75" s="19"/>
      <c r="U75" s="19"/>
      <c r="V75" s="22"/>
      <c r="W75" s="19"/>
    </row>
    <row r="76" spans="1:23" x14ac:dyDescent="0.25">
      <c r="A76" s="24" t="s">
        <v>110</v>
      </c>
      <c r="B76" s="21">
        <v>41864</v>
      </c>
      <c r="C76" s="21">
        <v>41864</v>
      </c>
      <c r="D76" s="22">
        <f>(R76*T76*V76)/(S76*U76)</f>
        <v>96408433.734939754</v>
      </c>
      <c r="E76" s="19"/>
      <c r="F76" s="19"/>
      <c r="G76" s="19"/>
      <c r="H76" s="19"/>
      <c r="I76" s="23"/>
      <c r="J76" s="19"/>
      <c r="K76" s="19"/>
      <c r="L76" s="23"/>
      <c r="M76" s="19"/>
      <c r="N76" s="19"/>
      <c r="O76" s="19"/>
      <c r="P76" s="19"/>
      <c r="Q76" s="19"/>
      <c r="R76" s="19">
        <v>102</v>
      </c>
      <c r="S76" s="19">
        <v>166</v>
      </c>
      <c r="T76" s="19">
        <v>2</v>
      </c>
      <c r="U76" s="19">
        <v>10</v>
      </c>
      <c r="V76" s="22">
        <f>7.845*10^8</f>
        <v>784500000</v>
      </c>
      <c r="W76" s="19"/>
    </row>
    <row r="77" spans="1:23" x14ac:dyDescent="0.25">
      <c r="A77" s="19"/>
      <c r="B77" s="19"/>
      <c r="C77" s="19"/>
      <c r="D77" s="19"/>
      <c r="E77" s="19"/>
      <c r="F77" s="19"/>
      <c r="G77" s="19"/>
      <c r="H77" s="19"/>
      <c r="I77" s="23"/>
      <c r="J77" s="19"/>
      <c r="K77" s="19"/>
      <c r="L77" s="23"/>
      <c r="M77" s="19"/>
      <c r="N77" s="19"/>
      <c r="O77" s="19"/>
      <c r="P77" s="19"/>
      <c r="Q77" s="19"/>
      <c r="R77" s="19"/>
      <c r="S77" s="19"/>
      <c r="T77" s="19"/>
      <c r="U77" s="19"/>
      <c r="V77" s="22"/>
      <c r="W77" s="19"/>
    </row>
    <row r="78" spans="1:23" x14ac:dyDescent="0.25">
      <c r="A78" s="19" t="s">
        <v>111</v>
      </c>
      <c r="B78" s="21">
        <v>41858</v>
      </c>
      <c r="C78" s="21">
        <v>41858</v>
      </c>
      <c r="D78" s="22">
        <f>(R78*T78*V78)/(S78*U78)</f>
        <v>81438571.428571433</v>
      </c>
      <c r="E78" s="22">
        <f>AVERAGE(D78,D80)</f>
        <v>77374962.570180923</v>
      </c>
      <c r="F78" s="22">
        <f>STDEV(D78,D80)</f>
        <v>5746810.7597153196</v>
      </c>
      <c r="G78" s="22"/>
      <c r="H78" s="22"/>
      <c r="I78" s="23">
        <v>26.7</v>
      </c>
      <c r="J78" s="22">
        <f>I78*D78</f>
        <v>2174409857.1428571</v>
      </c>
      <c r="K78" s="22">
        <f>AVERAGE(J78:J79)</f>
        <v>2065911500.6238303</v>
      </c>
      <c r="L78" s="23">
        <v>4.96</v>
      </c>
      <c r="M78" s="22"/>
      <c r="N78" s="22"/>
      <c r="O78" s="22">
        <f>J78/L78</f>
        <v>438389084.10138249</v>
      </c>
      <c r="P78" s="22"/>
      <c r="Q78" s="22"/>
      <c r="R78" s="19">
        <v>109</v>
      </c>
      <c r="S78" s="19">
        <v>210</v>
      </c>
      <c r="T78" s="19">
        <v>2</v>
      </c>
      <c r="U78" s="19">
        <v>10</v>
      </c>
      <c r="V78" s="22">
        <f>7.845*10^8</f>
        <v>784500000</v>
      </c>
      <c r="W78" s="19"/>
    </row>
    <row r="79" spans="1:23" x14ac:dyDescent="0.25">
      <c r="A79" s="19"/>
      <c r="B79" s="19"/>
      <c r="C79" s="19"/>
      <c r="D79" s="19"/>
      <c r="E79" s="19"/>
      <c r="F79" s="19"/>
      <c r="G79" s="19"/>
      <c r="H79" s="19"/>
      <c r="I79" s="23"/>
      <c r="J79" s="22">
        <f>I78*D80</f>
        <v>1957413144.1048036</v>
      </c>
      <c r="K79" s="19"/>
      <c r="L79" s="23"/>
      <c r="M79" s="19"/>
      <c r="N79" s="19"/>
      <c r="O79" s="22">
        <f>J79/L78</f>
        <v>394639746.79532331</v>
      </c>
      <c r="P79" s="19"/>
      <c r="Q79" s="19"/>
      <c r="R79" s="19"/>
      <c r="S79" s="19"/>
      <c r="T79" s="19"/>
      <c r="U79" s="19"/>
      <c r="V79" s="22"/>
      <c r="W79" s="19"/>
    </row>
    <row r="80" spans="1:23" x14ac:dyDescent="0.25">
      <c r="A80" s="19" t="s">
        <v>112</v>
      </c>
      <c r="B80" s="21">
        <v>41862</v>
      </c>
      <c r="C80" s="21">
        <v>41862</v>
      </c>
      <c r="D80" s="22">
        <f>(R80*T80*V80)/(S80*U80)</f>
        <v>73311353.711790398</v>
      </c>
      <c r="E80" s="22"/>
      <c r="F80" s="22"/>
      <c r="G80" s="22"/>
      <c r="H80" s="22"/>
      <c r="I80" s="23"/>
      <c r="J80" s="22"/>
      <c r="K80" s="22"/>
      <c r="L80" s="23"/>
      <c r="M80" s="22"/>
      <c r="N80" s="22"/>
      <c r="O80" s="22"/>
      <c r="P80" s="22"/>
      <c r="Q80" s="22"/>
      <c r="R80" s="19">
        <v>107</v>
      </c>
      <c r="S80" s="19">
        <v>229</v>
      </c>
      <c r="T80" s="19">
        <v>2</v>
      </c>
      <c r="U80" s="19">
        <v>10</v>
      </c>
      <c r="V80" s="22">
        <f>7.845*10^8</f>
        <v>784500000</v>
      </c>
      <c r="W80" s="19"/>
    </row>
    <row r="81" spans="1:23" x14ac:dyDescent="0.25">
      <c r="A81" s="19"/>
      <c r="B81" s="19"/>
      <c r="C81" s="19"/>
      <c r="D81" s="19"/>
      <c r="E81" s="19"/>
      <c r="F81" s="19"/>
      <c r="G81" s="19"/>
      <c r="H81" s="19"/>
      <c r="I81" s="23"/>
      <c r="J81" s="19"/>
      <c r="K81" s="19"/>
      <c r="L81" s="23"/>
      <c r="M81" s="19"/>
      <c r="N81" s="19"/>
      <c r="O81" s="19"/>
      <c r="P81" s="19"/>
      <c r="Q81" s="19"/>
      <c r="R81" s="19"/>
      <c r="S81" s="19"/>
      <c r="T81" s="19"/>
      <c r="U81" s="19"/>
      <c r="V81" s="22"/>
      <c r="W81" s="19"/>
    </row>
    <row r="82" spans="1:23" x14ac:dyDescent="0.25">
      <c r="A82" s="19" t="s">
        <v>113</v>
      </c>
      <c r="B82" s="21">
        <v>41858</v>
      </c>
      <c r="C82" s="21">
        <v>41859</v>
      </c>
      <c r="D82" s="22">
        <f>(R82*T82*V82)/(S82*U82)</f>
        <v>133051200</v>
      </c>
      <c r="E82" s="22">
        <f>AVERAGE(D82,D84)</f>
        <v>130424390.32258064</v>
      </c>
      <c r="F82" s="22">
        <f>STDEV(D82,D84)</f>
        <v>3714869.8715793495</v>
      </c>
      <c r="G82" s="22"/>
      <c r="H82" s="22"/>
      <c r="I82" s="23">
        <v>25.2</v>
      </c>
      <c r="J82" s="22">
        <f>I82*D82</f>
        <v>3352890240</v>
      </c>
      <c r="K82" s="22">
        <f>AVERAGE(J82:J83)</f>
        <v>3286694636.1290321</v>
      </c>
      <c r="L82" s="23">
        <v>5.74</v>
      </c>
      <c r="M82" s="22"/>
      <c r="N82" s="22"/>
      <c r="O82" s="22">
        <f>J82/L82</f>
        <v>584127219.51219511</v>
      </c>
      <c r="P82" s="22"/>
      <c r="Q82" s="22"/>
      <c r="R82" s="19">
        <v>106</v>
      </c>
      <c r="S82" s="19">
        <v>125</v>
      </c>
      <c r="T82" s="19">
        <v>2</v>
      </c>
      <c r="U82" s="19">
        <v>10</v>
      </c>
      <c r="V82" s="22">
        <f>7.845*10^8</f>
        <v>784500000</v>
      </c>
      <c r="W82" s="19"/>
    </row>
    <row r="83" spans="1:23" x14ac:dyDescent="0.25">
      <c r="A83" s="19"/>
      <c r="B83" s="19"/>
      <c r="C83" s="19"/>
      <c r="D83" s="19"/>
      <c r="E83" s="19"/>
      <c r="F83" s="19"/>
      <c r="G83" s="19"/>
      <c r="H83" s="19"/>
      <c r="I83" s="23"/>
      <c r="J83" s="22">
        <f>I82*D84</f>
        <v>3220499032.2580643</v>
      </c>
      <c r="K83" s="19"/>
      <c r="L83" s="23"/>
      <c r="M83" s="19"/>
      <c r="N83" s="19"/>
      <c r="O83" s="22">
        <f>J83/L82</f>
        <v>561062549.17387879</v>
      </c>
      <c r="P83" s="19"/>
      <c r="Q83" s="19"/>
      <c r="R83" s="19"/>
      <c r="S83" s="19"/>
      <c r="T83" s="19"/>
      <c r="U83" s="19"/>
      <c r="V83" s="22"/>
      <c r="W83" s="19"/>
    </row>
    <row r="84" spans="1:23" x14ac:dyDescent="0.25">
      <c r="A84" s="24" t="s">
        <v>114</v>
      </c>
      <c r="B84" s="25">
        <v>41866</v>
      </c>
      <c r="C84" s="25">
        <v>41869</v>
      </c>
      <c r="D84" s="22">
        <f>(R84*T84*V84)/(S84*U84)</f>
        <v>127797580.64516129</v>
      </c>
      <c r="E84" s="22"/>
      <c r="F84" s="22"/>
      <c r="G84" s="22"/>
      <c r="H84" s="22"/>
      <c r="I84" s="23"/>
      <c r="J84" s="22"/>
      <c r="K84" s="22"/>
      <c r="L84" s="23"/>
      <c r="M84" s="22"/>
      <c r="N84" s="22"/>
      <c r="O84" s="22"/>
      <c r="P84" s="22"/>
      <c r="Q84" s="22"/>
      <c r="R84" s="19">
        <v>101</v>
      </c>
      <c r="S84" s="19">
        <v>124</v>
      </c>
      <c r="T84" s="19">
        <v>2</v>
      </c>
      <c r="U84" s="19">
        <v>10</v>
      </c>
      <c r="V84" s="22">
        <f>7.845*10^8</f>
        <v>784500000</v>
      </c>
      <c r="W84" s="19"/>
    </row>
    <row r="85" spans="1:23" x14ac:dyDescent="0.25">
      <c r="A85" s="16"/>
      <c r="B85" s="16"/>
      <c r="C85" s="16"/>
      <c r="D85" s="16"/>
      <c r="E85" s="16"/>
      <c r="F85" s="16"/>
      <c r="G85" s="16"/>
      <c r="H85" s="16"/>
      <c r="I85" s="17"/>
      <c r="J85" s="16"/>
      <c r="K85" s="16"/>
      <c r="L85" s="17"/>
      <c r="M85" s="16"/>
      <c r="N85" s="16"/>
      <c r="O85" s="16"/>
      <c r="P85" s="16"/>
      <c r="Q85" s="16"/>
      <c r="R85" s="16"/>
      <c r="S85" s="16"/>
      <c r="T85" s="16"/>
      <c r="U85" s="16"/>
      <c r="V85" s="18"/>
      <c r="W85" s="19"/>
    </row>
    <row r="86" spans="1:23" x14ac:dyDescent="0.25">
      <c r="A86" s="24" t="s">
        <v>115</v>
      </c>
      <c r="B86" s="25">
        <v>41865</v>
      </c>
      <c r="C86" s="25">
        <v>41866</v>
      </c>
      <c r="D86" s="22">
        <f>(R86*T86*V86)/(S86*U86)</f>
        <v>170744117.64705881</v>
      </c>
      <c r="E86" s="22">
        <f>AVERAGE(D86,D88)</f>
        <v>149614578.50856876</v>
      </c>
      <c r="F86" s="22">
        <f>STDEV(D86,D88)</f>
        <v>29881680.816345789</v>
      </c>
      <c r="G86" s="22">
        <f>AVERAGE(E86,E90,E94)</f>
        <v>156537049.7478863</v>
      </c>
      <c r="H86" s="22">
        <f>STDEV(E86,E90,E94)</f>
        <v>25704616.616706036</v>
      </c>
      <c r="I86" s="23">
        <v>15.5</v>
      </c>
      <c r="J86" s="22">
        <f>I86*D86</f>
        <v>2646533823.5294118</v>
      </c>
      <c r="K86" s="22">
        <f>AVERAGE(J86:J87)</f>
        <v>2319025966.8828163</v>
      </c>
      <c r="L86" s="23">
        <v>5.08</v>
      </c>
      <c r="M86" s="22">
        <f>AVERAGE(J86,J90,J94)</f>
        <v>2084405512.6050417</v>
      </c>
      <c r="N86" s="22">
        <f>STDEV(J86,J90,J94)</f>
        <v>544634370.6026206</v>
      </c>
      <c r="O86" s="22">
        <f>J86/L86</f>
        <v>520971225.10421491</v>
      </c>
      <c r="P86" s="22">
        <f>AVERAGE(O86,O87,O91,O95,O90,O94)</f>
        <v>428036060.34429866</v>
      </c>
      <c r="Q86" s="22">
        <f>STDEV(O86,O87,O91,O95,O90,O94)</f>
        <v>79532318.7297308</v>
      </c>
      <c r="R86" s="19">
        <v>111</v>
      </c>
      <c r="S86" s="19">
        <v>102</v>
      </c>
      <c r="T86" s="19">
        <v>2</v>
      </c>
      <c r="U86" s="19">
        <v>10</v>
      </c>
      <c r="V86" s="22">
        <f>7.845*10^8</f>
        <v>784500000</v>
      </c>
      <c r="W86" s="19"/>
    </row>
    <row r="87" spans="1:23" x14ac:dyDescent="0.25">
      <c r="A87" s="26"/>
      <c r="B87" s="19"/>
      <c r="C87" s="19"/>
      <c r="D87" s="19"/>
      <c r="E87" s="19"/>
      <c r="F87" s="19"/>
      <c r="G87" s="19"/>
      <c r="H87" s="19"/>
      <c r="I87" s="23"/>
      <c r="J87" s="22">
        <f>I86*D88</f>
        <v>1991518110.2362206</v>
      </c>
      <c r="K87" s="19"/>
      <c r="L87" s="23"/>
      <c r="M87" s="19"/>
      <c r="N87" s="19"/>
      <c r="O87" s="22">
        <f>J87/L86</f>
        <v>392031124.06224817</v>
      </c>
      <c r="P87" s="19"/>
      <c r="Q87" s="19"/>
      <c r="R87" s="19"/>
      <c r="S87" s="19"/>
      <c r="T87" s="19"/>
      <c r="U87" s="19"/>
      <c r="V87" s="22"/>
      <c r="W87" s="19"/>
    </row>
    <row r="88" spans="1:23" x14ac:dyDescent="0.25">
      <c r="A88" s="24" t="s">
        <v>116</v>
      </c>
      <c r="B88" s="25">
        <v>41865</v>
      </c>
      <c r="C88" s="25">
        <v>41866</v>
      </c>
      <c r="D88" s="22">
        <f>(R88*T88*V88)/(S88*U88)</f>
        <v>128485039.37007874</v>
      </c>
      <c r="E88" s="19"/>
      <c r="F88" s="19"/>
      <c r="G88" s="19"/>
      <c r="H88" s="19"/>
      <c r="I88" s="23"/>
      <c r="J88" s="19"/>
      <c r="K88" s="19"/>
      <c r="L88" s="23"/>
      <c r="M88" s="19"/>
      <c r="N88" s="19"/>
      <c r="O88" s="19"/>
      <c r="P88" s="19"/>
      <c r="Q88" s="19"/>
      <c r="R88" s="19">
        <v>104</v>
      </c>
      <c r="S88" s="19">
        <v>127</v>
      </c>
      <c r="T88" s="19">
        <v>2</v>
      </c>
      <c r="U88" s="19">
        <v>10</v>
      </c>
      <c r="V88" s="22">
        <f>7.845*10^8</f>
        <v>784500000</v>
      </c>
      <c r="W88" s="19"/>
    </row>
    <row r="89" spans="1:23" x14ac:dyDescent="0.25">
      <c r="A89" s="26"/>
      <c r="B89" s="19"/>
      <c r="C89" s="19"/>
      <c r="D89" s="19"/>
      <c r="E89" s="19"/>
      <c r="F89" s="19"/>
      <c r="G89" s="19"/>
      <c r="H89" s="19"/>
      <c r="I89" s="23"/>
      <c r="J89" s="19"/>
      <c r="K89" s="19"/>
      <c r="L89" s="23"/>
      <c r="M89" s="19"/>
      <c r="N89" s="19"/>
      <c r="O89" s="19"/>
      <c r="P89" s="19"/>
      <c r="Q89" s="19"/>
      <c r="R89" s="19"/>
      <c r="S89" s="19"/>
      <c r="T89" s="19"/>
      <c r="U89" s="19"/>
      <c r="V89" s="22"/>
      <c r="W89" s="19"/>
    </row>
    <row r="90" spans="1:23" x14ac:dyDescent="0.25">
      <c r="A90" s="24" t="s">
        <v>117</v>
      </c>
      <c r="B90" s="21">
        <v>41863</v>
      </c>
      <c r="C90" s="21">
        <v>41863</v>
      </c>
      <c r="D90" s="22">
        <f>(R90*T90*V90)/(S90*U90)</f>
        <v>117675000</v>
      </c>
      <c r="E90" s="22">
        <f>AVERAGE(D90,D92)</f>
        <v>135002548.54368931</v>
      </c>
      <c r="F90" s="22">
        <f>STDEV(D90,D92)</f>
        <v>24504854.153163858</v>
      </c>
      <c r="G90" s="22"/>
      <c r="H90" s="22"/>
      <c r="I90" s="23">
        <v>17.399999999999999</v>
      </c>
      <c r="J90" s="22">
        <f>I90*D90</f>
        <v>2047544999.9999998</v>
      </c>
      <c r="K90" s="22">
        <f>AVERAGE(J90:J91)</f>
        <v>2349044344.6601939</v>
      </c>
      <c r="L90" s="23">
        <v>5.04</v>
      </c>
      <c r="M90" s="22"/>
      <c r="N90" s="22"/>
      <c r="O90" s="22">
        <f>J90/L90</f>
        <v>406258928.57142854</v>
      </c>
      <c r="P90" s="22"/>
      <c r="Q90" s="22"/>
      <c r="R90" s="19">
        <v>102</v>
      </c>
      <c r="S90" s="19">
        <v>136</v>
      </c>
      <c r="T90" s="19">
        <v>2</v>
      </c>
      <c r="U90" s="19">
        <v>10</v>
      </c>
      <c r="V90" s="22">
        <f>7.845*10^8</f>
        <v>784500000</v>
      </c>
      <c r="W90" s="19"/>
    </row>
    <row r="91" spans="1:23" x14ac:dyDescent="0.25">
      <c r="A91" s="26"/>
      <c r="B91" s="19"/>
      <c r="C91" s="19"/>
      <c r="D91" s="19"/>
      <c r="E91" s="19"/>
      <c r="F91" s="19"/>
      <c r="G91" s="19"/>
      <c r="H91" s="19"/>
      <c r="I91" s="23"/>
      <c r="J91" s="22">
        <f>I90*D92</f>
        <v>2650543689.3203883</v>
      </c>
      <c r="K91" s="19"/>
      <c r="L91" s="23"/>
      <c r="M91" s="19"/>
      <c r="N91" s="19"/>
      <c r="O91" s="22">
        <f>J91/L90</f>
        <v>525901525.65880722</v>
      </c>
      <c r="P91" s="19"/>
      <c r="Q91" s="19"/>
      <c r="R91" s="19"/>
      <c r="S91" s="19"/>
      <c r="T91" s="19"/>
      <c r="U91" s="19"/>
      <c r="V91" s="22"/>
      <c r="W91" s="19"/>
    </row>
    <row r="92" spans="1:23" x14ac:dyDescent="0.25">
      <c r="A92" s="24" t="s">
        <v>118</v>
      </c>
      <c r="B92" s="21">
        <v>41864</v>
      </c>
      <c r="C92" s="21">
        <v>41864</v>
      </c>
      <c r="D92" s="22">
        <f>(R92*T92*V92)/(S92*U92)</f>
        <v>152330097.08737865</v>
      </c>
      <c r="E92" s="22"/>
      <c r="F92" s="22"/>
      <c r="G92" s="22"/>
      <c r="H92" s="22"/>
      <c r="I92" s="23"/>
      <c r="J92" s="22"/>
      <c r="K92" s="22"/>
      <c r="L92" s="23"/>
      <c r="M92" s="22"/>
      <c r="N92" s="22"/>
      <c r="O92" s="22"/>
      <c r="P92" s="22"/>
      <c r="Q92" s="22"/>
      <c r="R92" s="19">
        <v>100</v>
      </c>
      <c r="S92" s="19">
        <v>103</v>
      </c>
      <c r="T92" s="19">
        <v>2</v>
      </c>
      <c r="U92" s="19">
        <v>10</v>
      </c>
      <c r="V92" s="22">
        <f>7.845*10^8</f>
        <v>784500000</v>
      </c>
      <c r="W92" s="19"/>
    </row>
    <row r="93" spans="1:23" x14ac:dyDescent="0.25">
      <c r="A93" s="26"/>
      <c r="B93" s="19"/>
      <c r="C93" s="19"/>
      <c r="D93" s="19"/>
      <c r="E93" s="19"/>
      <c r="F93" s="19"/>
      <c r="G93" s="19"/>
      <c r="H93" s="19"/>
      <c r="I93" s="23"/>
      <c r="J93" s="19"/>
      <c r="K93" s="19"/>
      <c r="L93" s="23"/>
      <c r="M93" s="19"/>
      <c r="N93" s="19"/>
      <c r="O93" s="19"/>
      <c r="P93" s="19"/>
      <c r="Q93" s="19"/>
      <c r="R93" s="19"/>
      <c r="S93" s="19"/>
      <c r="T93" s="19"/>
      <c r="U93" s="19"/>
      <c r="V93" s="22"/>
      <c r="W93" s="19"/>
    </row>
    <row r="94" spans="1:23" x14ac:dyDescent="0.25">
      <c r="A94" s="24" t="s">
        <v>119</v>
      </c>
      <c r="B94" s="21">
        <v>41863</v>
      </c>
      <c r="C94" s="21">
        <v>41863</v>
      </c>
      <c r="D94" s="22">
        <f>(R94*T94*V94)/(S94*U94)</f>
        <v>165865714.2857143</v>
      </c>
      <c r="E94" s="22">
        <f>AVERAGE(D94,D96)</f>
        <v>184994022.19140083</v>
      </c>
      <c r="F94" s="22">
        <f>STDEV(D94,D96)</f>
        <v>27051512.465470612</v>
      </c>
      <c r="G94" s="22"/>
      <c r="H94" s="22"/>
      <c r="I94" s="23">
        <v>9.4</v>
      </c>
      <c r="J94" s="22">
        <f>I94*D94</f>
        <v>1559137714.2857144</v>
      </c>
      <c r="K94" s="22">
        <f>AVERAGE(J94:J95)</f>
        <v>1738943808.5991678</v>
      </c>
      <c r="L94" s="23">
        <v>4.8099999999999996</v>
      </c>
      <c r="M94" s="22"/>
      <c r="N94" s="22"/>
      <c r="O94" s="22">
        <f>J94/L94</f>
        <v>324145054.94505501</v>
      </c>
      <c r="P94" s="22"/>
      <c r="Q94" s="22"/>
      <c r="R94" s="19">
        <v>111</v>
      </c>
      <c r="S94" s="19">
        <v>105</v>
      </c>
      <c r="T94" s="19">
        <v>2</v>
      </c>
      <c r="U94" s="19">
        <v>10</v>
      </c>
      <c r="V94" s="22">
        <f>7.845*10^8</f>
        <v>784500000</v>
      </c>
      <c r="W94" s="19"/>
    </row>
    <row r="95" spans="1:23" x14ac:dyDescent="0.25">
      <c r="A95" s="26"/>
      <c r="B95" s="19"/>
      <c r="C95" s="19"/>
      <c r="D95" s="19"/>
      <c r="E95" s="19"/>
      <c r="F95" s="19"/>
      <c r="G95" s="19"/>
      <c r="H95" s="19"/>
      <c r="I95" s="23"/>
      <c r="J95" s="22">
        <f>I94*D96</f>
        <v>1918749902.9126215</v>
      </c>
      <c r="K95" s="19"/>
      <c r="L95" s="23"/>
      <c r="M95" s="19"/>
      <c r="N95" s="19"/>
      <c r="O95" s="22">
        <f>J95/L94</f>
        <v>398908503.72403777</v>
      </c>
      <c r="P95" s="19"/>
      <c r="Q95" s="19"/>
      <c r="R95" s="19"/>
      <c r="S95" s="19"/>
      <c r="T95" s="19"/>
      <c r="U95" s="19"/>
      <c r="V95" s="22"/>
      <c r="W95" s="19"/>
    </row>
    <row r="96" spans="1:23" x14ac:dyDescent="0.25">
      <c r="A96" s="24" t="s">
        <v>120</v>
      </c>
      <c r="B96" s="21">
        <v>41864</v>
      </c>
      <c r="C96" s="21">
        <v>41864</v>
      </c>
      <c r="D96" s="22">
        <f>(R96*T96*V96)/(S96*U96)</f>
        <v>204122330.09708738</v>
      </c>
      <c r="E96" s="19"/>
      <c r="F96" s="19"/>
      <c r="G96" s="19"/>
      <c r="H96" s="19"/>
      <c r="I96" s="23"/>
      <c r="J96" s="19"/>
      <c r="K96" s="19"/>
      <c r="L96" s="23"/>
      <c r="M96" s="19"/>
      <c r="N96" s="19"/>
      <c r="O96" s="19"/>
      <c r="P96" s="19"/>
      <c r="Q96" s="19"/>
      <c r="R96" s="19">
        <v>134</v>
      </c>
      <c r="S96" s="19">
        <v>103</v>
      </c>
      <c r="T96" s="19">
        <v>2</v>
      </c>
      <c r="U96" s="19">
        <v>10</v>
      </c>
      <c r="V96" s="22">
        <f>7.845*10^8</f>
        <v>784500000</v>
      </c>
      <c r="W96" s="19"/>
    </row>
    <row r="97" spans="1:23" x14ac:dyDescent="0.25">
      <c r="A97" s="34"/>
      <c r="B97" s="16"/>
      <c r="C97" s="16"/>
      <c r="D97" s="16"/>
      <c r="E97" s="16"/>
      <c r="F97" s="16"/>
      <c r="G97" s="16"/>
      <c r="H97" s="16"/>
      <c r="I97" s="17"/>
      <c r="J97" s="16"/>
      <c r="K97" s="16"/>
      <c r="L97" s="17"/>
      <c r="M97" s="16"/>
      <c r="N97" s="16"/>
      <c r="O97" s="16"/>
      <c r="P97" s="16"/>
      <c r="Q97" s="16"/>
      <c r="R97" s="16"/>
      <c r="S97" s="16"/>
      <c r="T97" s="16"/>
      <c r="U97" s="16"/>
      <c r="V97" s="18"/>
      <c r="W97" s="16"/>
    </row>
    <row r="98" spans="1:23" x14ac:dyDescent="0.25">
      <c r="A98" s="33" t="s">
        <v>121</v>
      </c>
      <c r="B98" s="30">
        <v>41858</v>
      </c>
      <c r="C98" s="30">
        <v>41859</v>
      </c>
      <c r="D98" s="31">
        <f>(R98*T98*V98)/(S98*U98)</f>
        <v>173656310.67961165</v>
      </c>
      <c r="E98" s="22">
        <f>AVERAGE(D98,D100)</f>
        <v>168354625.9280411</v>
      </c>
      <c r="F98" s="22">
        <f>STDEV(D98,D100)</f>
        <v>7497714.4790976876</v>
      </c>
      <c r="G98" s="22">
        <f>AVERAGE(E98,E102,E106)</f>
        <v>178280429.44040117</v>
      </c>
      <c r="H98" s="22">
        <f>STDEV(E98,E102,E106)</f>
        <v>11437911.359420294</v>
      </c>
      <c r="I98" s="23">
        <v>9.9</v>
      </c>
      <c r="J98" s="22">
        <f>I98*D98</f>
        <v>1719197475.7281554</v>
      </c>
      <c r="K98" s="22">
        <f>AVERAGE(J98:J99)</f>
        <v>1666710796.687607</v>
      </c>
      <c r="L98" s="23">
        <v>5.08</v>
      </c>
      <c r="M98" s="22">
        <f>AVERAGE(J98,J102,J106)</f>
        <v>1629938190.6273339</v>
      </c>
      <c r="N98" s="22">
        <f>STDEV(J98,J102,J106)</f>
        <v>94917470.716852784</v>
      </c>
      <c r="O98" s="22">
        <f>J98/L98</f>
        <v>338424699.94648725</v>
      </c>
      <c r="P98" s="22">
        <f>AVERAGE(O98,O99,O103,O107,O102,O106)</f>
        <v>312865107.04673702</v>
      </c>
      <c r="Q98" s="22">
        <f>STDEV(O98,O99,O103,O107,O102,O106)</f>
        <v>40337422.431298822</v>
      </c>
      <c r="R98" s="33">
        <v>114</v>
      </c>
      <c r="S98" s="33">
        <v>103</v>
      </c>
      <c r="T98" s="33">
        <v>2</v>
      </c>
      <c r="U98" s="33">
        <v>10</v>
      </c>
      <c r="V98" s="31">
        <f>7.845*10^8</f>
        <v>784500000</v>
      </c>
      <c r="W98" s="33"/>
    </row>
    <row r="99" spans="1:23" x14ac:dyDescent="0.25">
      <c r="A99" s="19"/>
      <c r="B99" s="19"/>
      <c r="C99" s="19"/>
      <c r="D99" s="19"/>
      <c r="E99" s="19"/>
      <c r="F99" s="19"/>
      <c r="G99" s="19"/>
      <c r="H99" s="19"/>
      <c r="I99" s="23"/>
      <c r="J99" s="22">
        <f>I98*D100</f>
        <v>1614224117.6470587</v>
      </c>
      <c r="K99" s="19"/>
      <c r="L99" s="23"/>
      <c r="M99" s="19"/>
      <c r="N99" s="19"/>
      <c r="O99" s="22">
        <f>J99/L98</f>
        <v>317760653.08012968</v>
      </c>
      <c r="P99" s="19"/>
      <c r="Q99" s="19"/>
      <c r="R99" s="19"/>
      <c r="S99" s="19"/>
      <c r="T99" s="19"/>
      <c r="U99" s="19"/>
      <c r="V99" s="22"/>
      <c r="W99" s="19"/>
    </row>
    <row r="100" spans="1:23" x14ac:dyDescent="0.25">
      <c r="A100" s="24" t="s">
        <v>122</v>
      </c>
      <c r="B100" s="21">
        <v>41865</v>
      </c>
      <c r="C100" s="21">
        <v>41865</v>
      </c>
      <c r="D100" s="22">
        <f>(R100*T100*V100)/(S100*U100)</f>
        <v>163052941.17647058</v>
      </c>
      <c r="E100" s="19"/>
      <c r="F100" s="19"/>
      <c r="G100" s="19"/>
      <c r="H100" s="19"/>
      <c r="I100" s="23"/>
      <c r="J100" s="19"/>
      <c r="K100" s="19"/>
      <c r="L100" s="23"/>
      <c r="M100" s="19"/>
      <c r="N100" s="19"/>
      <c r="O100" s="19"/>
      <c r="P100" s="19"/>
      <c r="Q100" s="19"/>
      <c r="R100" s="19">
        <v>106</v>
      </c>
      <c r="S100" s="19">
        <v>102</v>
      </c>
      <c r="T100" s="19">
        <v>2</v>
      </c>
      <c r="U100" s="19">
        <v>10</v>
      </c>
      <c r="V100" s="22">
        <f>7.845*10^8</f>
        <v>784500000</v>
      </c>
      <c r="W100" s="19"/>
    </row>
    <row r="101" spans="1:23" x14ac:dyDescent="0.25">
      <c r="A101" s="19"/>
      <c r="B101" s="19"/>
      <c r="C101" s="19"/>
      <c r="D101" s="19"/>
      <c r="E101" s="19"/>
      <c r="F101" s="19"/>
      <c r="G101" s="19"/>
      <c r="H101" s="19"/>
      <c r="I101" s="23"/>
      <c r="J101" s="19"/>
      <c r="K101" s="19"/>
      <c r="L101" s="23"/>
      <c r="M101" s="19"/>
      <c r="N101" s="19"/>
      <c r="O101" s="19"/>
      <c r="P101" s="19"/>
      <c r="Q101" s="19"/>
      <c r="R101" s="19"/>
      <c r="S101" s="19"/>
      <c r="T101" s="19"/>
      <c r="U101" s="19"/>
      <c r="V101" s="22"/>
      <c r="W101" s="19"/>
    </row>
    <row r="102" spans="1:23" x14ac:dyDescent="0.25">
      <c r="A102" s="19" t="s">
        <v>123</v>
      </c>
      <c r="B102" s="21">
        <v>41858</v>
      </c>
      <c r="C102" s="21">
        <v>41859</v>
      </c>
      <c r="D102" s="22">
        <f>(R102*T102*V102)/(S102*U102)</f>
        <v>221772115.38461539</v>
      </c>
      <c r="E102" s="22">
        <f>AVERAGE(D102,D104)</f>
        <v>190788835.47008547</v>
      </c>
      <c r="F102" s="22">
        <f>STDEV(D102,D104)</f>
        <v>43816974.661930099</v>
      </c>
      <c r="G102" s="22"/>
      <c r="H102" s="22"/>
      <c r="I102" s="23">
        <v>6.9</v>
      </c>
      <c r="J102" s="22">
        <f>I102*D102</f>
        <v>1530227596.1538463</v>
      </c>
      <c r="K102" s="22">
        <f>AVERAGE(J102:J103)</f>
        <v>1316442964.7435899</v>
      </c>
      <c r="L102" s="23">
        <v>4.1900000000000004</v>
      </c>
      <c r="M102" s="22"/>
      <c r="N102" s="22"/>
      <c r="O102" s="22">
        <f>J102/L102</f>
        <v>365209450.15604919</v>
      </c>
      <c r="P102" s="22"/>
      <c r="Q102" s="22"/>
      <c r="R102" s="19">
        <v>147</v>
      </c>
      <c r="S102" s="19">
        <v>104</v>
      </c>
      <c r="T102" s="19">
        <v>2</v>
      </c>
      <c r="U102" s="19">
        <v>10</v>
      </c>
      <c r="V102" s="22">
        <f>7.845*10^8</f>
        <v>784500000</v>
      </c>
      <c r="W102" s="19"/>
    </row>
    <row r="103" spans="1:23" x14ac:dyDescent="0.25">
      <c r="A103" s="19"/>
      <c r="B103" s="19"/>
      <c r="C103" s="19"/>
      <c r="D103" s="19"/>
      <c r="E103" s="19"/>
      <c r="F103" s="19"/>
      <c r="G103" s="19"/>
      <c r="H103" s="19"/>
      <c r="I103" s="23"/>
      <c r="J103" s="22">
        <f>I102*D104</f>
        <v>1102658333.3333333</v>
      </c>
      <c r="K103" s="19"/>
      <c r="L103" s="23"/>
      <c r="M103" s="19"/>
      <c r="N103" s="19"/>
      <c r="O103" s="22">
        <f>J103/L102</f>
        <v>263164280.03182176</v>
      </c>
      <c r="P103" s="19"/>
      <c r="Q103" s="19"/>
      <c r="R103" s="19"/>
      <c r="S103" s="19"/>
      <c r="T103" s="19"/>
      <c r="U103" s="19"/>
      <c r="V103" s="22"/>
      <c r="W103" s="19"/>
    </row>
    <row r="104" spans="1:23" x14ac:dyDescent="0.25">
      <c r="A104" s="24" t="s">
        <v>124</v>
      </c>
      <c r="B104" s="25">
        <v>41866</v>
      </c>
      <c r="C104" s="25">
        <v>41866</v>
      </c>
      <c r="D104" s="22">
        <f>(R104*T104*V104)/(S104*U104)</f>
        <v>159805555.55555555</v>
      </c>
      <c r="E104" s="22"/>
      <c r="F104" s="22"/>
      <c r="G104" s="22"/>
      <c r="H104" s="22"/>
      <c r="I104" s="23"/>
      <c r="J104" s="22"/>
      <c r="K104" s="22"/>
      <c r="L104" s="23"/>
      <c r="M104" s="22"/>
      <c r="N104" s="22"/>
      <c r="O104" s="22"/>
      <c r="P104" s="22"/>
      <c r="Q104" s="22"/>
      <c r="R104" s="19">
        <v>110</v>
      </c>
      <c r="S104" s="19">
        <v>108</v>
      </c>
      <c r="T104" s="19">
        <v>2</v>
      </c>
      <c r="U104" s="19">
        <v>10</v>
      </c>
      <c r="V104" s="22">
        <f>7.845*10^8</f>
        <v>784500000</v>
      </c>
      <c r="W104" s="19"/>
    </row>
    <row r="105" spans="1:23" x14ac:dyDescent="0.25">
      <c r="A105" s="19"/>
      <c r="B105" s="19"/>
      <c r="C105" s="19"/>
      <c r="D105" s="19"/>
      <c r="E105" s="19"/>
      <c r="F105" s="19"/>
      <c r="G105" s="19"/>
      <c r="H105" s="19"/>
      <c r="I105" s="23"/>
      <c r="J105" s="19"/>
      <c r="K105" s="19"/>
      <c r="L105" s="23"/>
      <c r="M105" s="19"/>
      <c r="N105" s="19"/>
      <c r="O105" s="19"/>
      <c r="P105" s="19"/>
      <c r="Q105" s="19"/>
      <c r="R105" s="19"/>
      <c r="S105" s="19"/>
      <c r="T105" s="19"/>
      <c r="U105" s="19"/>
      <c r="V105" s="22"/>
      <c r="W105" s="19"/>
    </row>
    <row r="106" spans="1:23" x14ac:dyDescent="0.25">
      <c r="A106" s="19" t="s">
        <v>125</v>
      </c>
      <c r="B106" s="21">
        <v>41858</v>
      </c>
      <c r="C106" s="21">
        <v>41859</v>
      </c>
      <c r="D106" s="22">
        <f>(R106*T106*V106)/(S106*U106)</f>
        <v>192987000</v>
      </c>
      <c r="E106" s="22">
        <f>AVERAGE(D106,D108)</f>
        <v>175697826.92307693</v>
      </c>
      <c r="F106" s="22">
        <f>STDEV(D106,D108)</f>
        <v>24450583.047600385</v>
      </c>
      <c r="G106" s="22"/>
      <c r="H106" s="22"/>
      <c r="I106" s="23">
        <v>8.5</v>
      </c>
      <c r="J106" s="22">
        <f>I106*D106</f>
        <v>1640389500</v>
      </c>
      <c r="K106" s="22">
        <f>AVERAGE(J106:J107)</f>
        <v>1493431528.8461537</v>
      </c>
      <c r="L106" s="23">
        <v>5.04</v>
      </c>
      <c r="M106" s="22"/>
      <c r="N106" s="22"/>
      <c r="O106" s="22">
        <f>J106/L106</f>
        <v>325474107.14285713</v>
      </c>
      <c r="P106" s="22"/>
      <c r="Q106" s="22"/>
      <c r="R106" s="19">
        <v>123</v>
      </c>
      <c r="S106" s="19">
        <v>100</v>
      </c>
      <c r="T106" s="19">
        <v>2</v>
      </c>
      <c r="U106" s="19">
        <v>10</v>
      </c>
      <c r="V106" s="22">
        <f>7.845*10^8</f>
        <v>784500000</v>
      </c>
      <c r="W106" s="19"/>
    </row>
    <row r="107" spans="1:23" x14ac:dyDescent="0.25">
      <c r="A107" s="19"/>
      <c r="B107" s="19"/>
      <c r="C107" s="19"/>
      <c r="D107" s="19"/>
      <c r="E107" s="19"/>
      <c r="F107" s="19"/>
      <c r="G107" s="19"/>
      <c r="H107" s="19"/>
      <c r="I107" s="23"/>
      <c r="J107" s="22">
        <f>I106*D108</f>
        <v>1346473557.6923077</v>
      </c>
      <c r="K107" s="19"/>
      <c r="L107" s="23"/>
      <c r="M107" s="19"/>
      <c r="N107" s="19"/>
      <c r="O107" s="22">
        <f>J107/L106</f>
        <v>267157451.92307693</v>
      </c>
      <c r="P107" s="19"/>
      <c r="Q107" s="19"/>
      <c r="R107" s="19"/>
      <c r="S107" s="19"/>
      <c r="T107" s="19"/>
      <c r="U107" s="19"/>
      <c r="V107" s="22"/>
      <c r="W107" s="19"/>
    </row>
    <row r="108" spans="1:23" x14ac:dyDescent="0.25">
      <c r="A108" s="24" t="s">
        <v>126</v>
      </c>
      <c r="B108" s="25">
        <v>41865</v>
      </c>
      <c r="C108" s="25">
        <v>41865</v>
      </c>
      <c r="D108" s="22">
        <f>(R108*T108*V108)/(S108*U108)</f>
        <v>158408653.84615386</v>
      </c>
      <c r="E108" s="22"/>
      <c r="F108" s="22"/>
      <c r="G108" s="22"/>
      <c r="H108" s="22"/>
      <c r="I108" s="23"/>
      <c r="J108" s="22"/>
      <c r="K108" s="22"/>
      <c r="L108" s="23"/>
      <c r="M108" s="22"/>
      <c r="N108" s="22"/>
      <c r="O108" s="22"/>
      <c r="P108" s="22"/>
      <c r="Q108" s="22"/>
      <c r="R108" s="19">
        <v>105</v>
      </c>
      <c r="S108" s="19">
        <v>104</v>
      </c>
      <c r="T108" s="19">
        <v>2</v>
      </c>
      <c r="U108" s="19">
        <v>10</v>
      </c>
      <c r="V108" s="22">
        <f>7.845*10^8</f>
        <v>784500000</v>
      </c>
      <c r="W108" s="19"/>
    </row>
    <row r="109" spans="1:23" x14ac:dyDescent="0.25">
      <c r="A109" s="16"/>
      <c r="B109" s="16"/>
      <c r="C109" s="16"/>
      <c r="D109" s="16"/>
      <c r="E109" s="16"/>
      <c r="F109" s="16"/>
      <c r="G109" s="16"/>
      <c r="H109" s="16"/>
      <c r="I109" s="17"/>
      <c r="J109" s="16"/>
      <c r="K109" s="16"/>
      <c r="L109" s="17"/>
      <c r="M109" s="16"/>
      <c r="N109" s="16"/>
      <c r="O109" s="16"/>
      <c r="P109" s="16"/>
      <c r="Q109" s="16"/>
      <c r="R109" s="16"/>
      <c r="S109" s="16"/>
      <c r="T109" s="16"/>
      <c r="U109" s="16"/>
      <c r="V109" s="18"/>
      <c r="W109" s="19"/>
    </row>
    <row r="110" spans="1:23" x14ac:dyDescent="0.25">
      <c r="A110" s="19" t="s">
        <v>127</v>
      </c>
      <c r="B110" s="21">
        <v>41858</v>
      </c>
      <c r="C110" s="21">
        <v>41858</v>
      </c>
      <c r="D110" s="22">
        <f>(R110*T110*V110)/(S110*U110)</f>
        <v>66525600</v>
      </c>
      <c r="E110" s="22">
        <f>AVERAGE(D110,D112)</f>
        <v>73483358.375634521</v>
      </c>
      <c r="F110" s="22">
        <f>STDEV(D110,D112)</f>
        <v>9839756.2585373353</v>
      </c>
      <c r="G110" s="22">
        <f>AVERAGE(E110,E114,E118)</f>
        <v>104399693.97628964</v>
      </c>
      <c r="H110" s="22">
        <f>STDEV(E110,E114,E118)</f>
        <v>31121869.41145448</v>
      </c>
      <c r="I110" s="23">
        <v>15.7</v>
      </c>
      <c r="J110" s="22">
        <f>I110*D110</f>
        <v>1044451920</v>
      </c>
      <c r="K110" s="22">
        <f>AVERAGE(J110:J111)</f>
        <v>1153688726.4974618</v>
      </c>
      <c r="L110" s="23">
        <v>4.62</v>
      </c>
      <c r="M110" s="22">
        <f>AVERAGE(J110,J114,J118)</f>
        <v>1301917438.8086679</v>
      </c>
      <c r="N110" s="22">
        <f>STDEV(J110,J114,J118)</f>
        <v>429135033.33211792</v>
      </c>
      <c r="O110" s="22">
        <f>J110/L110</f>
        <v>226071844.15584415</v>
      </c>
      <c r="P110" s="22">
        <f>AVERAGE(O110,O111,O115,O119,O114,O118)</f>
        <v>272516275.43961161</v>
      </c>
      <c r="Q110" s="22">
        <f>STDEV(O110,O111,O115,O119,O114,O118)</f>
        <v>41542680.135637969</v>
      </c>
      <c r="R110" s="19">
        <v>106</v>
      </c>
      <c r="S110" s="19">
        <v>250</v>
      </c>
      <c r="T110" s="19">
        <v>2</v>
      </c>
      <c r="U110" s="19">
        <v>10</v>
      </c>
      <c r="V110" s="22">
        <f>7.845*10^8</f>
        <v>784500000</v>
      </c>
      <c r="W110" s="19"/>
    </row>
    <row r="111" spans="1:23" x14ac:dyDescent="0.25">
      <c r="A111" s="19"/>
      <c r="B111" s="19"/>
      <c r="C111" s="19"/>
      <c r="D111" s="19"/>
      <c r="E111" s="19"/>
      <c r="F111" s="19"/>
      <c r="G111" s="19"/>
      <c r="H111" s="19"/>
      <c r="I111" s="23"/>
      <c r="J111" s="22">
        <f>I110*D112</f>
        <v>1262925532.9949238</v>
      </c>
      <c r="K111" s="19"/>
      <c r="L111" s="23"/>
      <c r="M111" s="19"/>
      <c r="N111" s="19"/>
      <c r="O111" s="22">
        <f>J111/L110</f>
        <v>273360504.97725624</v>
      </c>
      <c r="P111" s="19"/>
      <c r="Q111" s="19"/>
      <c r="R111" s="19"/>
      <c r="S111" s="19"/>
      <c r="T111" s="19"/>
      <c r="U111" s="19"/>
      <c r="V111" s="22"/>
      <c r="W111" s="19"/>
    </row>
    <row r="112" spans="1:23" x14ac:dyDescent="0.25">
      <c r="A112" s="19" t="s">
        <v>128</v>
      </c>
      <c r="B112" s="21">
        <v>41862</v>
      </c>
      <c r="C112" s="21">
        <v>41862</v>
      </c>
      <c r="D112" s="22">
        <f>(R112*T112*V112)/(S112*U112)</f>
        <v>80441116.751269042</v>
      </c>
      <c r="E112" s="19"/>
      <c r="F112" s="19"/>
      <c r="G112" s="19"/>
      <c r="H112" s="19"/>
      <c r="I112" s="23"/>
      <c r="J112" s="19"/>
      <c r="K112" s="19"/>
      <c r="L112" s="23"/>
      <c r="M112" s="19"/>
      <c r="N112" s="19"/>
      <c r="O112" s="19"/>
      <c r="P112" s="19"/>
      <c r="Q112" s="19"/>
      <c r="R112" s="19">
        <v>101</v>
      </c>
      <c r="S112" s="19">
        <v>197</v>
      </c>
      <c r="T112" s="19">
        <v>2</v>
      </c>
      <c r="U112" s="19">
        <v>10</v>
      </c>
      <c r="V112" s="22">
        <f>7.845*10^8</f>
        <v>784500000</v>
      </c>
      <c r="W112" s="19"/>
    </row>
    <row r="113" spans="1:23" x14ac:dyDescent="0.25">
      <c r="A113" s="19"/>
      <c r="B113" s="19"/>
      <c r="C113" s="19"/>
      <c r="D113" s="19"/>
      <c r="E113" s="19"/>
      <c r="F113" s="19"/>
      <c r="G113" s="19"/>
      <c r="H113" s="19"/>
      <c r="I113" s="23"/>
      <c r="J113" s="19"/>
      <c r="K113" s="19"/>
      <c r="L113" s="23"/>
      <c r="M113" s="19"/>
      <c r="N113" s="19"/>
      <c r="O113" s="19"/>
      <c r="P113" s="19"/>
      <c r="Q113" s="19"/>
      <c r="R113" s="19"/>
      <c r="S113" s="19"/>
      <c r="T113" s="19"/>
      <c r="U113" s="19"/>
      <c r="V113" s="22"/>
      <c r="W113" s="19"/>
    </row>
    <row r="114" spans="1:23" x14ac:dyDescent="0.25">
      <c r="A114" s="24" t="s">
        <v>129</v>
      </c>
      <c r="B114" s="21">
        <v>41863</v>
      </c>
      <c r="C114" s="21">
        <v>41863</v>
      </c>
      <c r="D114" s="22">
        <f>(R114*T114*V114)/(S114*U114)</f>
        <v>151034579.43925235</v>
      </c>
      <c r="E114" s="22">
        <f>AVERAGE(D114,D116)</f>
        <v>135723103.67311454</v>
      </c>
      <c r="F114" s="22" t="e">
        <f>STDEV(D114,D116,#REF!)</f>
        <v>#REF!</v>
      </c>
      <c r="G114" s="22"/>
      <c r="H114" s="22"/>
      <c r="I114" s="23">
        <v>11.9</v>
      </c>
      <c r="J114" s="22">
        <f>I114*D114</f>
        <v>1797311495.3271029</v>
      </c>
      <c r="K114" s="22">
        <f>AVERAGE(J114:J115)</f>
        <v>1615104933.710063</v>
      </c>
      <c r="L114" s="23">
        <v>5.58</v>
      </c>
      <c r="M114" s="22"/>
      <c r="N114" s="22"/>
      <c r="O114" s="22">
        <f>J114/L114</f>
        <v>322098834.28801125</v>
      </c>
      <c r="P114" s="22"/>
      <c r="Q114" s="22"/>
      <c r="R114" s="19">
        <v>103</v>
      </c>
      <c r="S114" s="19">
        <v>107</v>
      </c>
      <c r="T114" s="19">
        <v>2</v>
      </c>
      <c r="U114" s="19">
        <v>10</v>
      </c>
      <c r="V114" s="22">
        <f>7.845*10^8</f>
        <v>784500000</v>
      </c>
      <c r="W114" s="19"/>
    </row>
    <row r="115" spans="1:23" x14ac:dyDescent="0.25">
      <c r="A115" s="26"/>
      <c r="B115" s="19"/>
      <c r="C115" s="19"/>
      <c r="D115" s="19"/>
      <c r="E115" s="19"/>
      <c r="F115" s="19"/>
      <c r="G115" s="19"/>
      <c r="H115" s="19"/>
      <c r="I115" s="23"/>
      <c r="J115" s="22">
        <f>I114*D116</f>
        <v>1432898372.0930233</v>
      </c>
      <c r="K115" s="19"/>
      <c r="L115" s="23"/>
      <c r="M115" s="19"/>
      <c r="N115" s="19"/>
      <c r="O115" s="22">
        <f>J115/L114</f>
        <v>256791822.95573893</v>
      </c>
      <c r="P115" s="19"/>
      <c r="Q115" s="19"/>
      <c r="R115" s="19"/>
      <c r="S115" s="19"/>
      <c r="T115" s="19"/>
      <c r="U115" s="19"/>
      <c r="V115" s="22"/>
      <c r="W115" s="19"/>
    </row>
    <row r="116" spans="1:23" x14ac:dyDescent="0.25">
      <c r="A116" s="24" t="s">
        <v>130</v>
      </c>
      <c r="B116" s="21">
        <v>41864</v>
      </c>
      <c r="C116" s="21">
        <v>41864</v>
      </c>
      <c r="D116" s="22">
        <f>(R116*T116*V116)/(S116*U116)</f>
        <v>120411627.90697674</v>
      </c>
      <c r="E116" s="22"/>
      <c r="F116" s="22"/>
      <c r="G116" s="22"/>
      <c r="H116" s="22"/>
      <c r="I116" s="23"/>
      <c r="J116" s="22"/>
      <c r="K116" s="22"/>
      <c r="L116" s="23"/>
      <c r="M116" s="22"/>
      <c r="N116" s="22"/>
      <c r="O116" s="22"/>
      <c r="P116" s="22"/>
      <c r="Q116" s="22"/>
      <c r="R116" s="19">
        <v>99</v>
      </c>
      <c r="S116" s="19">
        <v>129</v>
      </c>
      <c r="T116" s="19">
        <v>2</v>
      </c>
      <c r="U116" s="19">
        <v>10</v>
      </c>
      <c r="V116" s="22">
        <f>7.845*10^8</f>
        <v>784500000</v>
      </c>
      <c r="W116" s="19"/>
    </row>
    <row r="117" spans="1:23" x14ac:dyDescent="0.25">
      <c r="A117" s="26"/>
      <c r="B117" s="19"/>
      <c r="C117" s="19"/>
      <c r="D117" s="19"/>
      <c r="E117" s="19"/>
      <c r="F117" s="19"/>
      <c r="G117" s="19"/>
      <c r="H117" s="19"/>
      <c r="I117" s="23"/>
      <c r="J117" s="19"/>
      <c r="K117" s="19"/>
      <c r="L117" s="23"/>
      <c r="M117" s="19"/>
      <c r="N117" s="19"/>
      <c r="O117" s="19"/>
      <c r="P117" s="19"/>
      <c r="Q117" s="19"/>
      <c r="R117" s="19"/>
      <c r="S117" s="19"/>
      <c r="T117" s="19"/>
      <c r="U117" s="19"/>
      <c r="V117" s="22"/>
      <c r="W117" s="19"/>
    </row>
    <row r="118" spans="1:23" x14ac:dyDescent="0.25">
      <c r="A118" s="24" t="s">
        <v>131</v>
      </c>
      <c r="B118" s="21">
        <v>41863</v>
      </c>
      <c r="C118" s="21">
        <v>41863</v>
      </c>
      <c r="D118" s="22">
        <f>(R118*T118*V118)/(S118*U118)</f>
        <v>87932967.032967031</v>
      </c>
      <c r="E118" s="22">
        <f>AVERAGE(D118,D120)</f>
        <v>103992619.88011989</v>
      </c>
      <c r="F118" s="22">
        <f>STDEV(D118,D120)</f>
        <v>22711778.863447223</v>
      </c>
      <c r="G118" s="22"/>
      <c r="H118" s="22"/>
      <c r="I118" s="23">
        <v>12.1</v>
      </c>
      <c r="J118" s="22">
        <f>I118*D118</f>
        <v>1063988901.098901</v>
      </c>
      <c r="K118" s="22">
        <f>AVERAGE(J118:J119)</f>
        <v>1258310700.5494504</v>
      </c>
      <c r="L118" s="23">
        <v>4.5199999999999996</v>
      </c>
      <c r="M118" s="22"/>
      <c r="N118" s="22"/>
      <c r="O118" s="22">
        <f>J118/L118</f>
        <v>235395774.57940289</v>
      </c>
      <c r="P118" s="22"/>
      <c r="Q118" s="22"/>
      <c r="R118" s="19">
        <v>102</v>
      </c>
      <c r="S118" s="19">
        <v>182</v>
      </c>
      <c r="T118" s="19">
        <v>2</v>
      </c>
      <c r="U118" s="19">
        <v>10</v>
      </c>
      <c r="V118" s="22">
        <f>7.845*10^8</f>
        <v>784500000</v>
      </c>
      <c r="W118" s="19"/>
    </row>
    <row r="119" spans="1:23" x14ac:dyDescent="0.25">
      <c r="A119" s="26"/>
      <c r="B119" s="19"/>
      <c r="C119" s="19"/>
      <c r="D119" s="19"/>
      <c r="E119" s="19"/>
      <c r="F119" s="19"/>
      <c r="G119" s="19"/>
      <c r="H119" s="19"/>
      <c r="I119" s="23"/>
      <c r="J119" s="22">
        <f>I118*D120</f>
        <v>1452632500</v>
      </c>
      <c r="K119" s="19"/>
      <c r="L119" s="23"/>
      <c r="M119" s="19"/>
      <c r="N119" s="19"/>
      <c r="O119" s="22">
        <f>J119/L118</f>
        <v>321378871.68141598</v>
      </c>
      <c r="P119" s="19"/>
      <c r="Q119" s="19"/>
      <c r="R119" s="19"/>
      <c r="S119" s="19"/>
      <c r="T119" s="19"/>
      <c r="U119" s="19"/>
      <c r="V119" s="22"/>
      <c r="W119" s="19"/>
    </row>
    <row r="120" spans="1:23" x14ac:dyDescent="0.25">
      <c r="A120" s="24" t="s">
        <v>132</v>
      </c>
      <c r="B120" s="21">
        <v>41866</v>
      </c>
      <c r="C120" s="21">
        <v>41869</v>
      </c>
      <c r="D120" s="22">
        <f>(R120*T120*V120)/(S120*U120)</f>
        <v>120052272.72727273</v>
      </c>
      <c r="E120" s="19"/>
      <c r="F120" s="19"/>
      <c r="G120" s="19"/>
      <c r="H120" s="19"/>
      <c r="I120" s="23"/>
      <c r="J120" s="19"/>
      <c r="K120" s="19"/>
      <c r="L120" s="23"/>
      <c r="M120" s="19"/>
      <c r="N120" s="19"/>
      <c r="O120" s="19"/>
      <c r="P120" s="19"/>
      <c r="Q120" s="19"/>
      <c r="R120" s="19">
        <v>101</v>
      </c>
      <c r="S120" s="19">
        <v>132</v>
      </c>
      <c r="T120" s="19">
        <v>2</v>
      </c>
      <c r="U120" s="19">
        <v>10</v>
      </c>
      <c r="V120" s="22">
        <f>7.845*10^8</f>
        <v>784500000</v>
      </c>
      <c r="W120" s="19"/>
    </row>
    <row r="121" spans="1:23" x14ac:dyDescent="0.25">
      <c r="A121" s="16"/>
      <c r="B121" s="16"/>
      <c r="C121" s="16"/>
      <c r="D121" s="16"/>
      <c r="E121" s="16"/>
      <c r="F121" s="16"/>
      <c r="G121" s="16"/>
      <c r="H121" s="16"/>
      <c r="I121" s="17"/>
      <c r="J121" s="16"/>
      <c r="K121" s="16"/>
      <c r="L121" s="17"/>
      <c r="M121" s="16"/>
      <c r="N121" s="16"/>
      <c r="O121" s="16"/>
      <c r="P121" s="16"/>
      <c r="Q121" s="16"/>
      <c r="R121" s="16"/>
      <c r="S121" s="16"/>
      <c r="T121" s="16"/>
      <c r="U121" s="16"/>
      <c r="V121" s="18"/>
      <c r="W121" s="16"/>
    </row>
    <row r="122" spans="1:23" x14ac:dyDescent="0.25">
      <c r="A122" s="33" t="s">
        <v>133</v>
      </c>
      <c r="B122" s="30">
        <v>41862</v>
      </c>
      <c r="C122" s="30">
        <v>41862</v>
      </c>
      <c r="D122" s="31">
        <f>(R122*T122*V122)/(S122*U122)</f>
        <v>61714000</v>
      </c>
      <c r="E122" s="22">
        <f>AVERAGE(D122,D124)</f>
        <v>68037094.786729857</v>
      </c>
      <c r="F122" s="22">
        <f>STDEV(D122,D124)</f>
        <v>8942206.4035639763</v>
      </c>
      <c r="G122" s="22">
        <f>AVERAGE(E122,E126,E130)</f>
        <v>102442764.75995915</v>
      </c>
      <c r="H122" s="22">
        <f>STDEV(E122,E126,E130)</f>
        <v>32473128.661846582</v>
      </c>
      <c r="I122" s="23">
        <v>28.8</v>
      </c>
      <c r="J122" s="22">
        <f>I122*D122</f>
        <v>1777363200</v>
      </c>
      <c r="K122" s="22">
        <f>AVERAGE(J122:J123)</f>
        <v>1959468329.85782</v>
      </c>
      <c r="L122" s="23">
        <v>4.37</v>
      </c>
      <c r="M122" s="22">
        <f>AVERAGE(J122,J126,J130)</f>
        <v>2468165804.9586778</v>
      </c>
      <c r="N122" s="22">
        <f>STDEV(J122,J126,J130)</f>
        <v>600519287.44472837</v>
      </c>
      <c r="O122" s="22">
        <f>J122/L122</f>
        <v>406719267.73455375</v>
      </c>
      <c r="P122" s="22">
        <f>AVERAGE(O122,O123,O127,O131,O126,O130)</f>
        <v>486834547.44044667</v>
      </c>
      <c r="Q122" s="22">
        <f>STDEV(O122,O123,O127,O131,O126,O130)</f>
        <v>42464146.543715052</v>
      </c>
      <c r="R122" s="33">
        <v>118</v>
      </c>
      <c r="S122" s="33">
        <v>300</v>
      </c>
      <c r="T122" s="33">
        <v>2</v>
      </c>
      <c r="U122" s="33">
        <v>10</v>
      </c>
      <c r="V122" s="31">
        <f>7.845*10^8</f>
        <v>784500000</v>
      </c>
      <c r="W122" s="33"/>
    </row>
    <row r="123" spans="1:23" x14ac:dyDescent="0.25">
      <c r="A123" s="19"/>
      <c r="B123" s="19"/>
      <c r="C123" s="19"/>
      <c r="D123" s="19"/>
      <c r="E123" s="19"/>
      <c r="F123" s="19"/>
      <c r="G123" s="19"/>
      <c r="H123" s="19"/>
      <c r="I123" s="23"/>
      <c r="J123" s="22">
        <f>I122*D124</f>
        <v>2141573459.7156398</v>
      </c>
      <c r="K123" s="19"/>
      <c r="L123" s="23"/>
      <c r="M123" s="19"/>
      <c r="N123" s="19"/>
      <c r="O123" s="22">
        <f>J123/L122</f>
        <v>490062576.59396791</v>
      </c>
      <c r="P123" s="19"/>
      <c r="Q123" s="19"/>
      <c r="R123" s="19"/>
      <c r="S123" s="19"/>
      <c r="T123" s="19"/>
      <c r="U123" s="19"/>
      <c r="V123" s="22"/>
      <c r="W123" s="19"/>
    </row>
    <row r="124" spans="1:23" x14ac:dyDescent="0.25">
      <c r="A124" s="24" t="s">
        <v>134</v>
      </c>
      <c r="B124" s="25">
        <v>41865</v>
      </c>
      <c r="C124" s="25">
        <v>41865</v>
      </c>
      <c r="D124" s="22">
        <f>(R124*T124*V124)/(S124*U124)</f>
        <v>74360189.573459715</v>
      </c>
      <c r="E124" s="19"/>
      <c r="F124" s="19"/>
      <c r="G124" s="19"/>
      <c r="H124" s="19"/>
      <c r="I124" s="23"/>
      <c r="J124" s="19"/>
      <c r="K124" s="19"/>
      <c r="L124" s="23"/>
      <c r="M124" s="19"/>
      <c r="N124" s="19"/>
      <c r="O124" s="19"/>
      <c r="P124" s="19"/>
      <c r="Q124" s="19"/>
      <c r="R124" s="19">
        <v>100</v>
      </c>
      <c r="S124" s="19">
        <v>211</v>
      </c>
      <c r="T124" s="19">
        <v>2</v>
      </c>
      <c r="U124" s="19">
        <v>10</v>
      </c>
      <c r="V124" s="22">
        <f>7.845*10^8</f>
        <v>784500000</v>
      </c>
      <c r="W124" s="19"/>
    </row>
    <row r="125" spans="1:23" x14ac:dyDescent="0.25">
      <c r="A125" s="19"/>
      <c r="B125" s="19"/>
      <c r="C125" s="19"/>
      <c r="D125" s="19"/>
      <c r="E125" s="19"/>
      <c r="F125" s="19"/>
      <c r="G125" s="19"/>
      <c r="H125" s="19"/>
      <c r="I125" s="23"/>
      <c r="J125" s="19"/>
      <c r="K125" s="19"/>
      <c r="L125" s="23"/>
      <c r="M125" s="19"/>
      <c r="N125" s="19"/>
      <c r="O125" s="19"/>
      <c r="P125" s="19"/>
      <c r="Q125" s="19"/>
      <c r="R125" s="19"/>
      <c r="S125" s="19"/>
      <c r="T125" s="19"/>
      <c r="U125" s="19"/>
      <c r="V125" s="22"/>
      <c r="W125" s="19"/>
    </row>
    <row r="126" spans="1:23" x14ac:dyDescent="0.25">
      <c r="A126" s="19" t="s">
        <v>135</v>
      </c>
      <c r="B126" s="21">
        <v>41858</v>
      </c>
      <c r="C126" s="21">
        <v>41859</v>
      </c>
      <c r="D126" s="22">
        <f>(R126*T126*V126)/(S126*U126)</f>
        <v>104600000</v>
      </c>
      <c r="E126" s="22">
        <f>AVERAGE(D126,D128)</f>
        <v>106734693.87755102</v>
      </c>
      <c r="F126" s="22">
        <f>STDEV(D126,D128)</f>
        <v>3018913.0331474622</v>
      </c>
      <c r="G126" s="22"/>
      <c r="H126" s="22"/>
      <c r="I126" s="23">
        <v>26.4</v>
      </c>
      <c r="J126" s="22">
        <f>I126*D126</f>
        <v>2761440000</v>
      </c>
      <c r="K126" s="22">
        <f>AVERAGE(J126:J127)</f>
        <v>2817795918.3673468</v>
      </c>
      <c r="L126" s="23">
        <v>5.43</v>
      </c>
      <c r="M126" s="22"/>
      <c r="N126" s="22"/>
      <c r="O126" s="22">
        <f>J126/L126</f>
        <v>508552486.18784535</v>
      </c>
      <c r="P126" s="22"/>
      <c r="Q126" s="22"/>
      <c r="R126" s="19">
        <v>108</v>
      </c>
      <c r="S126" s="19">
        <v>162</v>
      </c>
      <c r="T126" s="19">
        <v>2</v>
      </c>
      <c r="U126" s="19">
        <v>10</v>
      </c>
      <c r="V126" s="22">
        <f>7.845*10^8</f>
        <v>784500000</v>
      </c>
      <c r="W126" s="19"/>
    </row>
    <row r="127" spans="1:23" x14ac:dyDescent="0.25">
      <c r="A127" s="19"/>
      <c r="B127" s="19"/>
      <c r="C127" s="19"/>
      <c r="D127" s="19"/>
      <c r="E127" s="19"/>
      <c r="F127" s="19"/>
      <c r="G127" s="19"/>
      <c r="H127" s="19"/>
      <c r="I127" s="23"/>
      <c r="J127" s="22">
        <f>I126*D128</f>
        <v>2874151836.7346935</v>
      </c>
      <c r="K127" s="19"/>
      <c r="L127" s="23"/>
      <c r="M127" s="19"/>
      <c r="N127" s="19"/>
      <c r="O127" s="22">
        <f>J127/L126</f>
        <v>529309730.52204305</v>
      </c>
      <c r="P127" s="19"/>
      <c r="Q127" s="19"/>
      <c r="R127" s="19"/>
      <c r="S127" s="19"/>
      <c r="T127" s="19"/>
      <c r="U127" s="19"/>
      <c r="V127" s="22"/>
      <c r="W127" s="19"/>
    </row>
    <row r="128" spans="1:23" x14ac:dyDescent="0.25">
      <c r="A128" s="19" t="s">
        <v>136</v>
      </c>
      <c r="B128" s="21">
        <v>41858</v>
      </c>
      <c r="C128" s="21">
        <v>41859</v>
      </c>
      <c r="D128" s="22">
        <f>(R128*T128*V128)/(S128*U128)</f>
        <v>108869387.75510204</v>
      </c>
      <c r="E128" s="22"/>
      <c r="F128" s="22"/>
      <c r="G128" s="22"/>
      <c r="H128" s="22"/>
      <c r="I128" s="23"/>
      <c r="J128" s="22"/>
      <c r="K128" s="22"/>
      <c r="L128" s="23"/>
      <c r="M128" s="22"/>
      <c r="N128" s="22"/>
      <c r="O128" s="22"/>
      <c r="P128" s="22"/>
      <c r="Q128" s="22"/>
      <c r="R128" s="19">
        <v>102</v>
      </c>
      <c r="S128" s="19">
        <v>147</v>
      </c>
      <c r="T128" s="19">
        <v>2</v>
      </c>
      <c r="U128" s="19">
        <v>10</v>
      </c>
      <c r="V128" s="22">
        <f>7.845*10^8</f>
        <v>784500000</v>
      </c>
      <c r="W128" s="19"/>
    </row>
    <row r="129" spans="1:23" x14ac:dyDescent="0.25">
      <c r="A129" s="19"/>
      <c r="B129" s="19"/>
      <c r="C129" s="19"/>
      <c r="D129" s="19"/>
      <c r="E129" s="19"/>
      <c r="F129" s="19"/>
      <c r="G129" s="19"/>
      <c r="H129" s="19"/>
      <c r="I129" s="23"/>
      <c r="J129" s="19"/>
      <c r="K129" s="19"/>
      <c r="L129" s="23"/>
      <c r="M129" s="19"/>
      <c r="N129" s="19"/>
      <c r="O129" s="19"/>
      <c r="P129" s="19"/>
      <c r="Q129" s="19"/>
      <c r="R129" s="19"/>
      <c r="S129" s="19"/>
      <c r="T129" s="19"/>
      <c r="U129" s="19"/>
      <c r="V129" s="22"/>
      <c r="W129" s="19"/>
    </row>
    <row r="130" spans="1:23" x14ac:dyDescent="0.25">
      <c r="A130" s="24" t="s">
        <v>137</v>
      </c>
      <c r="B130" s="21">
        <v>41864</v>
      </c>
      <c r="C130" s="21">
        <v>41865</v>
      </c>
      <c r="D130" s="22">
        <f>(R130*T130*V130)/(S130*U130)</f>
        <v>129669421.48760331</v>
      </c>
      <c r="E130" s="22">
        <f>AVERAGE(D130,D132)</f>
        <v>132556505.61559652</v>
      </c>
      <c r="F130" s="22">
        <f>STDEV(D130,D132)</f>
        <v>4082953.5295201</v>
      </c>
      <c r="G130" s="22"/>
      <c r="H130" s="22"/>
      <c r="I130" s="23">
        <v>22.1</v>
      </c>
      <c r="J130" s="22">
        <f>I130*D130</f>
        <v>2865694214.8760333</v>
      </c>
      <c r="K130" s="22">
        <f>AVERAGE(J130:J131)</f>
        <v>2929498774.1046829</v>
      </c>
      <c r="L130" s="23">
        <v>5.94</v>
      </c>
      <c r="M130" s="22"/>
      <c r="N130" s="22"/>
      <c r="O130" s="22">
        <f>J130/L130</f>
        <v>482440103.51448369</v>
      </c>
      <c r="P130" s="22"/>
      <c r="Q130" s="22"/>
      <c r="R130" s="19">
        <v>100</v>
      </c>
      <c r="S130" s="19">
        <v>121</v>
      </c>
      <c r="T130" s="19">
        <v>2</v>
      </c>
      <c r="U130" s="19">
        <v>10</v>
      </c>
      <c r="V130" s="22">
        <f>7.845*10^8</f>
        <v>784500000</v>
      </c>
      <c r="W130" s="19"/>
    </row>
    <row r="131" spans="1:23" x14ac:dyDescent="0.25">
      <c r="A131" s="26"/>
      <c r="B131" s="19"/>
      <c r="C131" s="19"/>
      <c r="D131" s="19"/>
      <c r="E131" s="19"/>
      <c r="F131" s="19"/>
      <c r="G131" s="19"/>
      <c r="H131" s="19"/>
      <c r="I131" s="23"/>
      <c r="J131" s="22">
        <f>I130*D132</f>
        <v>2993303333.333333</v>
      </c>
      <c r="K131" s="19"/>
      <c r="L131" s="23"/>
      <c r="M131" s="19"/>
      <c r="N131" s="19"/>
      <c r="O131" s="22">
        <f>J131/L130</f>
        <v>503923120.08978665</v>
      </c>
      <c r="P131" s="19"/>
      <c r="Q131" s="19"/>
      <c r="R131" s="19"/>
      <c r="S131" s="19"/>
      <c r="T131" s="19"/>
      <c r="U131" s="19"/>
      <c r="V131" s="22"/>
      <c r="W131" s="19"/>
    </row>
    <row r="132" spans="1:23" x14ac:dyDescent="0.25">
      <c r="A132" s="24" t="s">
        <v>138</v>
      </c>
      <c r="B132" s="25">
        <v>41865</v>
      </c>
      <c r="C132" s="25">
        <v>41866</v>
      </c>
      <c r="D132" s="22">
        <f>(R132*T132*V132)/(S132*U132)</f>
        <v>135443589.74358973</v>
      </c>
      <c r="E132" s="22"/>
      <c r="F132" s="22"/>
      <c r="G132" s="22"/>
      <c r="H132" s="22"/>
      <c r="I132" s="23"/>
      <c r="J132" s="22"/>
      <c r="K132" s="22"/>
      <c r="L132" s="23"/>
      <c r="M132" s="22"/>
      <c r="N132" s="22"/>
      <c r="O132" s="22"/>
      <c r="P132" s="22"/>
      <c r="Q132" s="22"/>
      <c r="R132" s="19">
        <v>101</v>
      </c>
      <c r="S132" s="19">
        <v>117</v>
      </c>
      <c r="T132" s="19">
        <v>2</v>
      </c>
      <c r="U132" s="19">
        <v>10</v>
      </c>
      <c r="V132" s="22">
        <f>7.845*10^8</f>
        <v>784500000</v>
      </c>
      <c r="W132" s="19"/>
    </row>
    <row r="133" spans="1:23" x14ac:dyDescent="0.25">
      <c r="A133" s="16"/>
      <c r="B133" s="16"/>
      <c r="C133" s="16"/>
      <c r="D133" s="16"/>
      <c r="E133" s="16"/>
      <c r="F133" s="16"/>
      <c r="G133" s="16"/>
      <c r="H133" s="16"/>
      <c r="I133" s="17"/>
      <c r="J133" s="16"/>
      <c r="K133" s="16"/>
      <c r="L133" s="17"/>
      <c r="M133" s="16"/>
      <c r="N133" s="16"/>
      <c r="O133" s="16"/>
      <c r="P133" s="16"/>
      <c r="Q133" s="16"/>
      <c r="R133" s="16"/>
      <c r="S133" s="16"/>
      <c r="T133" s="16"/>
      <c r="U133" s="16"/>
      <c r="V133" s="18"/>
      <c r="W133" s="19"/>
    </row>
    <row r="134" spans="1:23" x14ac:dyDescent="0.25">
      <c r="A134" s="24" t="s">
        <v>139</v>
      </c>
      <c r="B134" s="21">
        <v>41865</v>
      </c>
      <c r="C134" s="21">
        <v>41866</v>
      </c>
      <c r="D134" s="22">
        <f>(R134*T134*V134)/(S134*U134)</f>
        <v>200047500</v>
      </c>
      <c r="E134" s="22">
        <f>AVERAGE(D134,D136)</f>
        <v>183088455.88235295</v>
      </c>
      <c r="F134" s="22">
        <f>STDEV(D134,D136)</f>
        <v>23983710.196060121</v>
      </c>
      <c r="G134" s="22">
        <f>AVERAGE(E134,E138,E142)</f>
        <v>129631835.86834055</v>
      </c>
      <c r="H134" s="22">
        <f>STDEV(E134,E138,E142)</f>
        <v>46333264.801315479</v>
      </c>
      <c r="I134" s="23">
        <v>19.100000000000001</v>
      </c>
      <c r="J134" s="22">
        <f>I134*D134</f>
        <v>3820907250.0000005</v>
      </c>
      <c r="K134" s="22">
        <f>AVERAGE(J134:J135)</f>
        <v>3496989507.3529415</v>
      </c>
      <c r="L134" s="23">
        <v>6.06</v>
      </c>
      <c r="M134" s="22">
        <f>AVERAGE(J134,J138,J142)</f>
        <v>3028585677.360775</v>
      </c>
      <c r="N134" s="22">
        <f>STDEV(J134,J138,J142)</f>
        <v>688011709.95441473</v>
      </c>
      <c r="O134" s="22">
        <f>J134/L134</f>
        <v>630512747.52475262</v>
      </c>
      <c r="P134" s="22">
        <f>AVERAGE(O134,O135,O139,O143,O138,O142)</f>
        <v>599040164.95505273</v>
      </c>
      <c r="Q134" s="22">
        <f>STDEV(O134,O135,O139,O143,O138,O142)</f>
        <v>75947338.602264583</v>
      </c>
      <c r="R134" s="19">
        <v>153</v>
      </c>
      <c r="S134" s="19">
        <v>120</v>
      </c>
      <c r="T134" s="19">
        <v>2</v>
      </c>
      <c r="U134" s="19">
        <v>10</v>
      </c>
      <c r="V134" s="22">
        <f>7.845*10^8</f>
        <v>784500000</v>
      </c>
      <c r="W134" s="19"/>
    </row>
    <row r="135" spans="1:23" x14ac:dyDescent="0.25">
      <c r="A135" s="24"/>
      <c r="B135" s="19"/>
      <c r="C135" s="19"/>
      <c r="D135" s="19"/>
      <c r="E135" s="19"/>
      <c r="F135" s="19"/>
      <c r="G135" s="19"/>
      <c r="H135" s="19"/>
      <c r="I135" s="23"/>
      <c r="J135" s="22">
        <f>I134*D136</f>
        <v>3173071764.705883</v>
      </c>
      <c r="K135" s="19"/>
      <c r="L135" s="23"/>
      <c r="M135" s="19"/>
      <c r="N135" s="19"/>
      <c r="O135" s="22">
        <f>J135/L134</f>
        <v>523609202.0966804</v>
      </c>
      <c r="P135" s="19"/>
      <c r="Q135" s="19"/>
      <c r="R135" s="19"/>
      <c r="S135" s="19"/>
      <c r="T135" s="19"/>
      <c r="U135" s="19"/>
      <c r="V135" s="22"/>
      <c r="W135" s="19"/>
    </row>
    <row r="136" spans="1:23" x14ac:dyDescent="0.25">
      <c r="A136" s="24" t="s">
        <v>140</v>
      </c>
      <c r="B136" s="25">
        <v>41865</v>
      </c>
      <c r="C136" s="25">
        <v>41866</v>
      </c>
      <c r="D136" s="22">
        <f>(R136*T136*V136)/(S136*U136)</f>
        <v>166129411.7647059</v>
      </c>
      <c r="E136" s="19"/>
      <c r="F136" s="19"/>
      <c r="G136" s="19"/>
      <c r="H136" s="19"/>
      <c r="I136" s="23"/>
      <c r="J136" s="19"/>
      <c r="K136" s="19"/>
      <c r="L136" s="23"/>
      <c r="M136" s="19"/>
      <c r="N136" s="19"/>
      <c r="O136" s="19"/>
      <c r="P136" s="19"/>
      <c r="Q136" s="19"/>
      <c r="R136" s="19">
        <v>108</v>
      </c>
      <c r="S136" s="19">
        <v>102</v>
      </c>
      <c r="T136" s="19">
        <v>2</v>
      </c>
      <c r="U136" s="19">
        <v>10</v>
      </c>
      <c r="V136" s="22">
        <f>7.845*10^8</f>
        <v>784500000</v>
      </c>
      <c r="W136" s="19"/>
    </row>
    <row r="137" spans="1:23" x14ac:dyDescent="0.25">
      <c r="A137" s="19"/>
      <c r="B137" s="19"/>
      <c r="C137" s="19"/>
      <c r="D137" s="19"/>
      <c r="E137" s="22"/>
      <c r="F137" s="22"/>
      <c r="G137" s="22"/>
      <c r="H137" s="22"/>
      <c r="I137" s="23"/>
      <c r="J137" s="19"/>
      <c r="K137" s="19"/>
      <c r="L137" s="23"/>
      <c r="M137" s="22"/>
      <c r="N137" s="22"/>
      <c r="O137" s="22"/>
      <c r="P137" s="22"/>
      <c r="Q137" s="22"/>
      <c r="R137" s="19"/>
      <c r="S137" s="19"/>
      <c r="T137" s="19"/>
      <c r="U137" s="19"/>
      <c r="V137" s="22"/>
      <c r="W137" s="19"/>
    </row>
    <row r="138" spans="1:23" x14ac:dyDescent="0.25">
      <c r="A138" s="19" t="s">
        <v>141</v>
      </c>
      <c r="B138" s="21">
        <v>41858</v>
      </c>
      <c r="C138" s="21">
        <v>41858</v>
      </c>
      <c r="D138" s="22">
        <f>(R138*T138*V138)/(S138*U138)</f>
        <v>89657142.857142851</v>
      </c>
      <c r="E138" s="22">
        <f>AVERAGE(D138,D140)</f>
        <v>101015733.59073359</v>
      </c>
      <c r="F138" s="22">
        <f>STDEV(D138,D140)</f>
        <v>16063473.064889424</v>
      </c>
      <c r="G138" s="22"/>
      <c r="H138" s="22"/>
      <c r="I138" s="23">
        <v>28.8</v>
      </c>
      <c r="J138" s="22">
        <f>I138*D138</f>
        <v>2582125714.2857141</v>
      </c>
      <c r="K138" s="22">
        <f>AVERAGE(J138:J139)</f>
        <v>2909253127.4131274</v>
      </c>
      <c r="L138" s="23">
        <v>4.92</v>
      </c>
      <c r="M138" s="22"/>
      <c r="N138" s="22"/>
      <c r="O138" s="22">
        <f>J138/L138</f>
        <v>524822299.65156794</v>
      </c>
      <c r="P138" s="22"/>
      <c r="Q138" s="22"/>
      <c r="R138" s="19">
        <v>100</v>
      </c>
      <c r="S138" s="19">
        <v>175</v>
      </c>
      <c r="T138" s="19">
        <v>2</v>
      </c>
      <c r="U138" s="19">
        <v>10</v>
      </c>
      <c r="V138" s="22">
        <f>7.845*10^8</f>
        <v>784500000</v>
      </c>
      <c r="W138" s="19"/>
    </row>
    <row r="139" spans="1:23" x14ac:dyDescent="0.25">
      <c r="A139" s="19"/>
      <c r="B139" s="19"/>
      <c r="C139" s="19"/>
      <c r="D139" s="19"/>
      <c r="E139" s="19"/>
      <c r="F139" s="19"/>
      <c r="G139" s="19"/>
      <c r="H139" s="19"/>
      <c r="I139" s="23"/>
      <c r="J139" s="22">
        <f>I138*D140</f>
        <v>3236380540.5405407</v>
      </c>
      <c r="K139" s="19"/>
      <c r="L139" s="23"/>
      <c r="M139" s="19"/>
      <c r="N139" s="19"/>
      <c r="O139" s="22">
        <f>J139/L138</f>
        <v>657800922.87409365</v>
      </c>
      <c r="P139" s="19"/>
      <c r="Q139" s="19"/>
      <c r="R139" s="19"/>
      <c r="S139" s="19"/>
      <c r="T139" s="19"/>
      <c r="U139" s="19"/>
      <c r="V139" s="22"/>
      <c r="W139" s="19"/>
    </row>
    <row r="140" spans="1:23" x14ac:dyDescent="0.25">
      <c r="A140" s="24" t="s">
        <v>142</v>
      </c>
      <c r="B140" s="25">
        <v>41866</v>
      </c>
      <c r="C140" s="25">
        <v>41869</v>
      </c>
      <c r="D140" s="22">
        <f>(R140*T140*V140)/(S140*U140)</f>
        <v>112374324.32432432</v>
      </c>
      <c r="E140" s="22"/>
      <c r="F140" s="22"/>
      <c r="G140" s="22"/>
      <c r="H140" s="22"/>
      <c r="I140" s="23"/>
      <c r="J140" s="22"/>
      <c r="K140" s="22"/>
      <c r="L140" s="23"/>
      <c r="M140" s="22"/>
      <c r="N140" s="22"/>
      <c r="O140" s="22"/>
      <c r="P140" s="22"/>
      <c r="Q140" s="22"/>
      <c r="R140" s="19">
        <v>106</v>
      </c>
      <c r="S140" s="19">
        <v>148</v>
      </c>
      <c r="T140" s="19">
        <v>2</v>
      </c>
      <c r="U140" s="19">
        <v>10</v>
      </c>
      <c r="V140" s="22">
        <f>7.845*10^8</f>
        <v>784500000</v>
      </c>
      <c r="W140" s="19"/>
    </row>
    <row r="141" spans="1:23" x14ac:dyDescent="0.25">
      <c r="A141" s="26"/>
      <c r="B141" s="19"/>
      <c r="C141" s="19"/>
      <c r="D141" s="19"/>
      <c r="E141" s="19"/>
      <c r="F141" s="19"/>
      <c r="G141" s="19"/>
      <c r="H141" s="19"/>
      <c r="I141" s="23"/>
      <c r="J141" s="19"/>
      <c r="K141" s="19"/>
      <c r="L141" s="23"/>
      <c r="M141" s="19"/>
      <c r="N141" s="19"/>
      <c r="O141" s="19"/>
      <c r="P141" s="19"/>
      <c r="Q141" s="19"/>
      <c r="R141" s="19"/>
      <c r="S141" s="19"/>
      <c r="T141" s="19"/>
      <c r="U141" s="19"/>
      <c r="V141" s="22"/>
      <c r="W141" s="19"/>
    </row>
    <row r="142" spans="1:23" x14ac:dyDescent="0.25">
      <c r="A142" s="24" t="s">
        <v>143</v>
      </c>
      <c r="B142" s="21">
        <v>41863</v>
      </c>
      <c r="C142" s="21">
        <v>41863</v>
      </c>
      <c r="D142" s="22">
        <f>(R142*T142*V142)/(S142*U142)</f>
        <v>92189830.508474573</v>
      </c>
      <c r="E142" s="22">
        <f>AVERAGE(D142,D144)</f>
        <v>104791318.13193512</v>
      </c>
      <c r="F142" s="22">
        <f>STDEV(D142,D144)</f>
        <v>17821194.703174755</v>
      </c>
      <c r="G142" s="22"/>
      <c r="H142" s="22"/>
      <c r="I142" s="23">
        <v>29.1</v>
      </c>
      <c r="J142" s="22">
        <f>I142*D142</f>
        <v>2682724067.7966104</v>
      </c>
      <c r="K142" s="22">
        <f>AVERAGE(J142:J143)</f>
        <v>3049427357.6393127</v>
      </c>
      <c r="L142" s="23">
        <v>4.8499999999999996</v>
      </c>
      <c r="M142" s="22"/>
      <c r="N142" s="22"/>
      <c r="O142" s="22">
        <f>J142/L142</f>
        <v>553138983.05084753</v>
      </c>
      <c r="P142" s="22"/>
      <c r="Q142" s="22"/>
      <c r="R142" s="19">
        <v>104</v>
      </c>
      <c r="S142" s="19">
        <v>177</v>
      </c>
      <c r="T142" s="19">
        <v>2</v>
      </c>
      <c r="U142" s="19">
        <v>10</v>
      </c>
      <c r="V142" s="22">
        <f>7.845*10^8</f>
        <v>784500000</v>
      </c>
      <c r="W142" s="19"/>
    </row>
    <row r="143" spans="1:23" x14ac:dyDescent="0.25">
      <c r="A143" s="26"/>
      <c r="B143" s="19"/>
      <c r="C143" s="19"/>
      <c r="D143" s="19"/>
      <c r="E143" s="19"/>
      <c r="F143" s="19"/>
      <c r="G143" s="19"/>
      <c r="H143" s="19"/>
      <c r="I143" s="23"/>
      <c r="J143" s="22">
        <f>I142*D144</f>
        <v>3416130647.4820147</v>
      </c>
      <c r="K143" s="19"/>
      <c r="L143" s="23"/>
      <c r="M143" s="19"/>
      <c r="N143" s="19"/>
      <c r="O143" s="22">
        <f>J143/L142</f>
        <v>704356834.53237426</v>
      </c>
      <c r="P143" s="19"/>
      <c r="Q143" s="19"/>
      <c r="R143" s="19"/>
      <c r="S143" s="19"/>
      <c r="T143" s="19"/>
      <c r="U143" s="19"/>
      <c r="V143" s="22"/>
      <c r="W143" s="19"/>
    </row>
    <row r="144" spans="1:23" x14ac:dyDescent="0.25">
      <c r="A144" s="24" t="s">
        <v>144</v>
      </c>
      <c r="B144" s="21">
        <v>41864</v>
      </c>
      <c r="C144" s="21">
        <v>41864</v>
      </c>
      <c r="D144" s="22">
        <f>(R144*T144*V144)/(S144*U144)</f>
        <v>117392805.75539568</v>
      </c>
      <c r="E144" s="19"/>
      <c r="F144" s="19"/>
      <c r="G144" s="19"/>
      <c r="H144" s="19"/>
      <c r="I144" s="23"/>
      <c r="J144" s="19"/>
      <c r="K144" s="19"/>
      <c r="L144" s="23"/>
      <c r="M144" s="19"/>
      <c r="N144" s="19"/>
      <c r="O144" s="19"/>
      <c r="P144" s="19"/>
      <c r="Q144" s="19"/>
      <c r="R144" s="19">
        <v>104</v>
      </c>
      <c r="S144" s="19">
        <v>139</v>
      </c>
      <c r="T144" s="19">
        <v>2</v>
      </c>
      <c r="U144" s="19">
        <v>10</v>
      </c>
      <c r="V144" s="22">
        <f>7.845*10^8</f>
        <v>784500000</v>
      </c>
      <c r="W144" s="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"/>
  <sheetViews>
    <sheetView tabSelected="1" workbookViewId="0">
      <selection activeCell="F94" sqref="F94"/>
    </sheetView>
  </sheetViews>
  <sheetFormatPr defaultRowHeight="15" x14ac:dyDescent="0.25"/>
  <cols>
    <col min="1" max="1" width="19.85546875" bestFit="1" customWidth="1"/>
    <col min="2" max="2" width="24.85546875" bestFit="1" customWidth="1"/>
    <col min="3" max="4" width="8.5703125" bestFit="1" customWidth="1"/>
    <col min="7" max="7" width="11.140625" bestFit="1" customWidth="1"/>
    <col min="8" max="8" width="12.28515625" bestFit="1" customWidth="1"/>
    <col min="9" max="9" width="28.140625" bestFit="1" customWidth="1"/>
    <col min="10" max="10" width="7.7109375" bestFit="1" customWidth="1"/>
    <col min="11" max="11" width="8.85546875" bestFit="1" customWidth="1"/>
    <col min="12" max="12" width="8.5703125" bestFit="1" customWidth="1"/>
    <col min="13" max="13" width="11.42578125" bestFit="1" customWidth="1"/>
    <col min="14" max="14" width="11.85546875" bestFit="1" customWidth="1"/>
    <col min="15" max="15" width="8.5703125" bestFit="1" customWidth="1"/>
    <col min="16" max="16" width="15.28515625" bestFit="1" customWidth="1"/>
    <col min="17" max="17" width="8.7109375" style="33" bestFit="1" customWidth="1"/>
    <col min="18" max="18" width="12.85546875" bestFit="1" customWidth="1"/>
    <col min="19" max="19" width="6.5703125" bestFit="1" customWidth="1"/>
    <col min="20" max="20" width="16.7109375" bestFit="1" customWidth="1"/>
    <col min="21" max="21" width="10.28515625" bestFit="1" customWidth="1"/>
  </cols>
  <sheetData>
    <row r="1" spans="1:22" x14ac:dyDescent="0.25">
      <c r="A1" s="9" t="s">
        <v>0</v>
      </c>
      <c r="B1" s="9" t="s">
        <v>1</v>
      </c>
      <c r="C1" s="9" t="s">
        <v>145</v>
      </c>
      <c r="D1" s="9" t="s">
        <v>67</v>
      </c>
      <c r="E1" s="9" t="s">
        <v>68</v>
      </c>
      <c r="F1" s="9" t="s">
        <v>69</v>
      </c>
      <c r="G1" s="9" t="s">
        <v>70</v>
      </c>
      <c r="H1" s="9" t="s">
        <v>71</v>
      </c>
      <c r="I1" s="14" t="s">
        <v>14</v>
      </c>
      <c r="J1" s="10" t="s">
        <v>60</v>
      </c>
      <c r="K1" s="10" t="s">
        <v>146</v>
      </c>
      <c r="L1" s="10" t="s">
        <v>147</v>
      </c>
      <c r="M1" s="35" t="s">
        <v>5</v>
      </c>
      <c r="N1" s="9" t="s">
        <v>148</v>
      </c>
      <c r="O1" s="9" t="s">
        <v>149</v>
      </c>
      <c r="P1" s="9" t="s">
        <v>150</v>
      </c>
      <c r="Q1" s="36"/>
      <c r="R1" s="36"/>
      <c r="S1" s="36"/>
      <c r="T1" s="37"/>
      <c r="U1" s="12"/>
      <c r="V1" s="11"/>
    </row>
    <row r="2" spans="1:22" x14ac:dyDescent="0.25">
      <c r="A2" s="38" t="s">
        <v>151</v>
      </c>
      <c r="B2" s="12">
        <f>(E2*G2*I2)/(F2*H2)</f>
        <v>131593548.38709678</v>
      </c>
      <c r="C2" s="12">
        <f>AVERAGE(B2,B3)</f>
        <v>128225295.32030895</v>
      </c>
      <c r="D2" s="12">
        <f>STDEV(B2,B3)</f>
        <v>4763429.1685561109</v>
      </c>
      <c r="E2" s="11">
        <v>104</v>
      </c>
      <c r="F2" s="11">
        <v>124</v>
      </c>
      <c r="G2" s="11">
        <v>2</v>
      </c>
      <c r="H2" s="11">
        <v>10</v>
      </c>
      <c r="I2" s="12">
        <f>7.845*10^8</f>
        <v>784500000</v>
      </c>
      <c r="J2" s="23">
        <v>18.5</v>
      </c>
      <c r="K2" s="12">
        <f>N2/M2</f>
        <v>497848802.69147044</v>
      </c>
      <c r="L2" s="12">
        <f>STDEV(K2:K3)</f>
        <v>18021153.296173431</v>
      </c>
      <c r="M2" s="39">
        <v>4.8899999999999997</v>
      </c>
      <c r="N2" s="12">
        <f>B2*$J2</f>
        <v>2434480645.1612902</v>
      </c>
      <c r="O2" s="12">
        <f>D2*$J2</f>
        <v>88123439.618288055</v>
      </c>
      <c r="P2" s="12">
        <f>AVERAGE(N2:N3)</f>
        <v>2372167963.4257154</v>
      </c>
      <c r="Q2" s="36"/>
      <c r="R2" s="40"/>
      <c r="S2" s="40"/>
      <c r="T2" s="37"/>
      <c r="U2" s="12"/>
      <c r="V2" s="12"/>
    </row>
    <row r="3" spans="1:22" x14ac:dyDescent="0.25">
      <c r="A3" s="41" t="s">
        <v>151</v>
      </c>
      <c r="B3" s="12">
        <f>(E3*G3*I3)/(F3*H3)</f>
        <v>124857042.25352113</v>
      </c>
      <c r="C3" s="11"/>
      <c r="D3" s="11"/>
      <c r="E3" s="11">
        <v>113</v>
      </c>
      <c r="F3" s="11">
        <v>142</v>
      </c>
      <c r="G3" s="11">
        <v>2</v>
      </c>
      <c r="H3" s="11">
        <v>10</v>
      </c>
      <c r="I3" s="12">
        <f>7.845*10^8</f>
        <v>784500000</v>
      </c>
      <c r="J3" s="13"/>
      <c r="K3" s="12">
        <f>N3/M2</f>
        <v>472363043.29041737</v>
      </c>
      <c r="L3" s="13"/>
      <c r="M3" s="39"/>
      <c r="N3" s="12">
        <f>B3*$J2</f>
        <v>2309855281.6901407</v>
      </c>
      <c r="O3" s="11"/>
      <c r="P3" s="11"/>
      <c r="Q3" s="36"/>
      <c r="R3" s="40"/>
      <c r="S3" s="40"/>
      <c r="T3" s="37"/>
      <c r="U3" s="12"/>
      <c r="V3" s="12"/>
    </row>
    <row r="4" spans="1:22" x14ac:dyDescent="0.25">
      <c r="A4" s="11"/>
      <c r="B4" s="11"/>
      <c r="C4" s="11"/>
      <c r="D4" s="11"/>
      <c r="E4" s="11"/>
      <c r="F4" s="11"/>
      <c r="G4" s="11"/>
      <c r="H4" s="11"/>
      <c r="I4" s="12"/>
      <c r="J4" s="13"/>
      <c r="K4" s="13"/>
      <c r="L4" s="13"/>
      <c r="M4" s="39"/>
      <c r="N4" s="11"/>
      <c r="O4" s="11"/>
      <c r="P4" s="11"/>
      <c r="Q4" s="36"/>
      <c r="R4" s="40"/>
      <c r="S4" s="40"/>
      <c r="T4" s="37"/>
      <c r="U4" s="12"/>
      <c r="V4" s="12"/>
    </row>
    <row r="5" spans="1:22" x14ac:dyDescent="0.25">
      <c r="A5" s="11" t="s">
        <v>152</v>
      </c>
      <c r="B5" s="12">
        <f>(E5*G5*I5)/(F5*H5)</f>
        <v>115670802.91970803</v>
      </c>
      <c r="C5" s="12">
        <f>AVERAGE(B5,B6)</f>
        <v>126560194.84828377</v>
      </c>
      <c r="D5" s="12">
        <f>STDEV(B5,B6)</f>
        <v>15399925.751387913</v>
      </c>
      <c r="E5" s="11">
        <v>101</v>
      </c>
      <c r="F5" s="11">
        <v>137</v>
      </c>
      <c r="G5" s="11">
        <v>2</v>
      </c>
      <c r="H5" s="11">
        <v>10</v>
      </c>
      <c r="I5" s="12">
        <f>7.845*10^8</f>
        <v>784500000</v>
      </c>
      <c r="J5" s="23">
        <v>17.399999999999999</v>
      </c>
      <c r="K5" s="12">
        <f>N5/M5</f>
        <v>404150998.15319669</v>
      </c>
      <c r="L5" s="12">
        <f>O5/M5</f>
        <v>53806969.492801137</v>
      </c>
      <c r="M5" s="39">
        <v>4.9800000000000004</v>
      </c>
      <c r="N5" s="12">
        <f>B5*$J5</f>
        <v>2012671970.8029196</v>
      </c>
      <c r="O5" s="12">
        <f>D5*$J5</f>
        <v>267958708.07414967</v>
      </c>
      <c r="P5" s="12">
        <f>AVERAGE(N5:N6)</f>
        <v>2202147390.3601375</v>
      </c>
      <c r="Q5" s="36"/>
      <c r="R5" s="40"/>
      <c r="S5" s="40"/>
      <c r="T5" s="37"/>
      <c r="U5" s="12"/>
      <c r="V5" s="12"/>
    </row>
    <row r="6" spans="1:22" x14ac:dyDescent="0.25">
      <c r="A6" s="11" t="s">
        <v>152</v>
      </c>
      <c r="B6" s="12">
        <f>(E6*G6*I6)/(F6*H6)</f>
        <v>137449586.77685949</v>
      </c>
      <c r="C6" s="12"/>
      <c r="D6" s="12"/>
      <c r="E6" s="11">
        <v>106</v>
      </c>
      <c r="F6" s="11">
        <v>121</v>
      </c>
      <c r="G6" s="11">
        <v>2</v>
      </c>
      <c r="H6" s="11">
        <v>10</v>
      </c>
      <c r="I6" s="12">
        <f>7.845*10^8</f>
        <v>784500000</v>
      </c>
      <c r="J6" s="13"/>
      <c r="K6" s="12">
        <f>N6/M5</f>
        <v>480245544.16011143</v>
      </c>
      <c r="L6" s="13"/>
      <c r="M6" s="39"/>
      <c r="N6" s="12">
        <f>B6*$J5</f>
        <v>2391622809.9173551</v>
      </c>
      <c r="O6" s="11"/>
      <c r="P6" s="11"/>
      <c r="Q6" s="36"/>
      <c r="R6" s="40"/>
      <c r="S6" s="40"/>
      <c r="T6" s="37"/>
      <c r="U6" s="12"/>
      <c r="V6" s="12"/>
    </row>
    <row r="7" spans="1:22" x14ac:dyDescent="0.25">
      <c r="A7" s="11"/>
      <c r="B7" s="11"/>
      <c r="C7" s="11"/>
      <c r="D7" s="11"/>
      <c r="E7" s="11"/>
      <c r="F7" s="11"/>
      <c r="G7" s="11"/>
      <c r="H7" s="11"/>
      <c r="I7" s="12"/>
      <c r="J7" s="13"/>
      <c r="K7" s="13"/>
      <c r="L7" s="13"/>
      <c r="M7" s="39"/>
      <c r="N7" s="11"/>
      <c r="O7" s="11"/>
      <c r="P7" s="11"/>
      <c r="Q7" s="36"/>
      <c r="R7" s="40"/>
      <c r="S7" s="40"/>
      <c r="T7" s="37"/>
      <c r="U7" s="12"/>
      <c r="V7" s="12"/>
    </row>
    <row r="8" spans="1:22" x14ac:dyDescent="0.25">
      <c r="A8" s="11" t="s">
        <v>153</v>
      </c>
      <c r="B8" s="12">
        <f>(E8*G8*I8)/(F8*H8)</f>
        <v>88530167.597765356</v>
      </c>
      <c r="C8" s="12">
        <f>AVERAGE(B8,B9)</f>
        <v>95903058.482426971</v>
      </c>
      <c r="D8" s="12">
        <f>STDEV(B8,B9)</f>
        <v>10426842.282985432</v>
      </c>
      <c r="E8" s="11">
        <v>101</v>
      </c>
      <c r="F8" s="11">
        <v>179</v>
      </c>
      <c r="G8" s="11">
        <v>2</v>
      </c>
      <c r="H8" s="11">
        <v>10</v>
      </c>
      <c r="I8" s="12">
        <f>7.845*10^8</f>
        <v>784500000</v>
      </c>
      <c r="J8" s="23">
        <v>28.4</v>
      </c>
      <c r="K8" s="12">
        <f>N8/M8</f>
        <v>479819992.32376641</v>
      </c>
      <c r="L8" s="12">
        <f>O8/M8</f>
        <v>56511893.289463028</v>
      </c>
      <c r="M8" s="39">
        <v>5.24</v>
      </c>
      <c r="N8" s="12">
        <f>B8*$J8</f>
        <v>2514256759.776536</v>
      </c>
      <c r="O8" s="12">
        <f>D8*$J8</f>
        <v>296122320.83678627</v>
      </c>
      <c r="P8" s="12">
        <f>AVERAGE(N8:N9)</f>
        <v>2723646860.9009261</v>
      </c>
      <c r="Q8" s="36"/>
      <c r="R8" s="40"/>
      <c r="S8" s="40"/>
      <c r="T8" s="37"/>
      <c r="U8" s="12"/>
      <c r="V8" s="12"/>
    </row>
    <row r="9" spans="1:22" x14ac:dyDescent="0.25">
      <c r="A9" s="11" t="s">
        <v>153</v>
      </c>
      <c r="B9" s="12">
        <f>(E9*G9*I9)/(F9*H9)</f>
        <v>103275949.3670886</v>
      </c>
      <c r="C9" s="12"/>
      <c r="D9" s="12"/>
      <c r="E9" s="11">
        <v>104</v>
      </c>
      <c r="F9" s="11">
        <v>158</v>
      </c>
      <c r="G9" s="11">
        <v>2</v>
      </c>
      <c r="H9" s="11">
        <v>10</v>
      </c>
      <c r="I9" s="12">
        <f>7.845*10^8</f>
        <v>784500000</v>
      </c>
      <c r="J9" s="13"/>
      <c r="K9" s="12">
        <f>N9/M8</f>
        <v>559739878.24910617</v>
      </c>
      <c r="L9" s="13"/>
      <c r="M9" s="39"/>
      <c r="N9" s="12">
        <f>B9*$J8</f>
        <v>2933036962.0253162</v>
      </c>
      <c r="O9" s="11"/>
      <c r="P9" s="11"/>
      <c r="Q9" s="36"/>
      <c r="R9" s="40"/>
      <c r="S9" s="40"/>
      <c r="T9" s="37"/>
      <c r="U9" s="12"/>
      <c r="V9" s="37"/>
    </row>
    <row r="10" spans="1:22" x14ac:dyDescent="0.25">
      <c r="A10" s="15"/>
      <c r="B10" s="15"/>
      <c r="C10" s="15"/>
      <c r="D10" s="15"/>
      <c r="E10" s="15"/>
      <c r="F10" s="15"/>
      <c r="G10" s="15"/>
      <c r="H10" s="15"/>
      <c r="I10" s="42"/>
      <c r="J10" s="43"/>
      <c r="K10" s="43"/>
      <c r="L10" s="43"/>
      <c r="M10" s="44"/>
      <c r="N10" s="15"/>
      <c r="O10" s="15"/>
      <c r="P10" s="15"/>
      <c r="Q10" s="36"/>
      <c r="R10" s="36"/>
      <c r="S10" s="36"/>
      <c r="T10" s="45"/>
      <c r="U10" s="42"/>
      <c r="V10" s="37"/>
    </row>
    <row r="11" spans="1:22" x14ac:dyDescent="0.25">
      <c r="A11" s="15" t="s">
        <v>154</v>
      </c>
      <c r="B11" s="42">
        <f>(E11*G11*I11)/(F11*H11)</f>
        <v>129932812.5</v>
      </c>
      <c r="C11" s="42">
        <f>AVERAGE(B11,B12)</f>
        <v>133686173.69186047</v>
      </c>
      <c r="D11" s="42">
        <f>STDEV(B11,B12)</f>
        <v>5308054.3020139169</v>
      </c>
      <c r="E11" s="15">
        <v>106</v>
      </c>
      <c r="F11" s="15">
        <v>128</v>
      </c>
      <c r="G11" s="15">
        <v>2</v>
      </c>
      <c r="H11" s="15">
        <v>10</v>
      </c>
      <c r="I11" s="42">
        <f>7.845*10^8</f>
        <v>784500000</v>
      </c>
      <c r="J11" s="43">
        <v>17</v>
      </c>
      <c r="K11" s="12">
        <f>N11/M11</f>
        <v>418344282.6704545</v>
      </c>
      <c r="L11" s="12">
        <f>O11/M11</f>
        <v>17090326.351181172</v>
      </c>
      <c r="M11" s="39">
        <v>5.28</v>
      </c>
      <c r="N11" s="12">
        <f>B11*$J11</f>
        <v>2208857812.5</v>
      </c>
      <c r="O11" s="12">
        <f>D11*$J11</f>
        <v>90236923.134236589</v>
      </c>
      <c r="P11" s="12">
        <f>AVERAGE(N11:N12)</f>
        <v>2272664952.7616282</v>
      </c>
      <c r="Q11" s="36"/>
      <c r="R11" s="36"/>
      <c r="S11" s="36"/>
      <c r="T11" s="37"/>
      <c r="U11" s="12"/>
      <c r="V11" s="12"/>
    </row>
    <row r="12" spans="1:22" x14ac:dyDescent="0.25">
      <c r="A12" s="11" t="s">
        <v>154</v>
      </c>
      <c r="B12" s="12">
        <f>(E12*G12*I12)/(F12*H12)</f>
        <v>137439534.88372093</v>
      </c>
      <c r="C12" s="11"/>
      <c r="D12" s="11"/>
      <c r="E12" s="11">
        <v>113</v>
      </c>
      <c r="F12" s="11">
        <v>129</v>
      </c>
      <c r="G12" s="11">
        <v>2</v>
      </c>
      <c r="H12" s="11">
        <v>10</v>
      </c>
      <c r="I12" s="12">
        <f>7.845*10^8</f>
        <v>784500000</v>
      </c>
      <c r="J12" s="13"/>
      <c r="K12" s="12">
        <f>N12/M11</f>
        <v>442513653.98167723</v>
      </c>
      <c r="L12" s="13"/>
      <c r="M12" s="39"/>
      <c r="N12" s="12">
        <f>B12*$J11</f>
        <v>2336472093.0232558</v>
      </c>
      <c r="O12" s="11"/>
      <c r="P12" s="11"/>
      <c r="Q12" s="36"/>
      <c r="R12" s="40"/>
      <c r="S12" s="40"/>
      <c r="T12" s="37"/>
      <c r="U12" s="12"/>
      <c r="V12" s="12"/>
    </row>
    <row r="13" spans="1:22" x14ac:dyDescent="0.25">
      <c r="A13" s="11"/>
      <c r="B13" s="11"/>
      <c r="C13" s="11"/>
      <c r="D13" s="11"/>
      <c r="E13" s="11"/>
      <c r="F13" s="11"/>
      <c r="G13" s="11"/>
      <c r="H13" s="11"/>
      <c r="I13" s="12"/>
      <c r="J13" s="13"/>
      <c r="K13" s="13"/>
      <c r="L13" s="13"/>
      <c r="M13" s="39"/>
      <c r="N13" s="11"/>
      <c r="O13" s="11"/>
      <c r="P13" s="11"/>
      <c r="Q13" s="36"/>
      <c r="R13" s="40"/>
      <c r="S13" s="40"/>
      <c r="T13" s="37"/>
      <c r="U13" s="12"/>
      <c r="V13" s="37"/>
    </row>
    <row r="14" spans="1:22" x14ac:dyDescent="0.25">
      <c r="A14" s="11" t="s">
        <v>155</v>
      </c>
      <c r="B14" s="12">
        <f>(E14*G14*I14)/(F14*H14)</f>
        <v>89406703.91061452</v>
      </c>
      <c r="C14" s="12">
        <f>AVERAGE(B14,B15)</f>
        <v>92455525.868350744</v>
      </c>
      <c r="D14" s="12">
        <f>STDEV(B14,B15)</f>
        <v>4311685.3618914485</v>
      </c>
      <c r="E14" s="11">
        <v>102</v>
      </c>
      <c r="F14" s="11">
        <v>179</v>
      </c>
      <c r="G14" s="11">
        <v>2</v>
      </c>
      <c r="H14" s="11">
        <v>10</v>
      </c>
      <c r="I14" s="12">
        <f>7.845*10^8</f>
        <v>784500000</v>
      </c>
      <c r="J14" s="13">
        <v>16.5</v>
      </c>
      <c r="K14" s="12">
        <f>N14/M14</f>
        <v>292700518.75498801</v>
      </c>
      <c r="L14" s="12">
        <f>O14/M14</f>
        <v>14115636.601430338</v>
      </c>
      <c r="M14" s="39">
        <v>5.04</v>
      </c>
      <c r="N14" s="12">
        <f>B14*$J14</f>
        <v>1475210614.5251396</v>
      </c>
      <c r="O14" s="12">
        <f>D14*$J14</f>
        <v>71142808.4712089</v>
      </c>
      <c r="P14" s="12">
        <f>AVERAGE(N14:N15)</f>
        <v>1525516176.8277872</v>
      </c>
      <c r="Q14" s="36"/>
      <c r="R14" s="40"/>
      <c r="S14" s="40"/>
      <c r="T14" s="37"/>
      <c r="U14" s="12"/>
      <c r="V14" s="37"/>
    </row>
    <row r="15" spans="1:22" x14ac:dyDescent="0.25">
      <c r="A15" s="11" t="s">
        <v>155</v>
      </c>
      <c r="B15" s="12">
        <f>(E15*G15*I15)/(F15*H15)</f>
        <v>95504347.826086953</v>
      </c>
      <c r="C15" s="12"/>
      <c r="D15" s="12"/>
      <c r="E15" s="11">
        <v>112</v>
      </c>
      <c r="F15" s="11">
        <v>184</v>
      </c>
      <c r="G15" s="11">
        <v>2</v>
      </c>
      <c r="H15" s="11">
        <v>10</v>
      </c>
      <c r="I15" s="12">
        <f>7.845*10^8</f>
        <v>784500000</v>
      </c>
      <c r="J15" s="13"/>
      <c r="K15" s="12">
        <f>N15/M14</f>
        <v>312663043.47826087</v>
      </c>
      <c r="L15" s="13"/>
      <c r="M15" s="39"/>
      <c r="N15" s="12">
        <f>B15*$J14</f>
        <v>1575821739.1304348</v>
      </c>
      <c r="O15" s="11"/>
      <c r="P15" s="11"/>
      <c r="Q15" s="36"/>
      <c r="R15" s="40"/>
      <c r="S15" s="40"/>
      <c r="T15" s="37"/>
      <c r="U15" s="12"/>
      <c r="V15" s="37"/>
    </row>
    <row r="16" spans="1:22" x14ac:dyDescent="0.25">
      <c r="A16" s="11"/>
      <c r="B16" s="11"/>
      <c r="C16" s="11"/>
      <c r="D16" s="11"/>
      <c r="E16" s="11"/>
      <c r="F16" s="11"/>
      <c r="G16" s="11"/>
      <c r="H16" s="11"/>
      <c r="I16" s="12"/>
      <c r="J16" s="13"/>
      <c r="K16" s="13"/>
      <c r="L16" s="13"/>
      <c r="M16" s="39"/>
      <c r="N16" s="11"/>
      <c r="O16" s="11"/>
      <c r="P16" s="11"/>
      <c r="Q16" s="36"/>
      <c r="R16" s="40"/>
      <c r="S16" s="40"/>
      <c r="T16" s="37"/>
      <c r="U16" s="12"/>
      <c r="V16" s="37"/>
    </row>
    <row r="17" spans="1:22" x14ac:dyDescent="0.25">
      <c r="A17" s="11" t="s">
        <v>156</v>
      </c>
      <c r="B17" s="12">
        <f>(E17*G17*I17)/(F17*H17)</f>
        <v>107802040.81632653</v>
      </c>
      <c r="C17" s="12">
        <f>AVERAGE(B17,B18)</f>
        <v>120952302.45944531</v>
      </c>
      <c r="D17" s="12">
        <f>STDEV(B17,B18)</f>
        <v>18597278.364453226</v>
      </c>
      <c r="E17" s="11">
        <v>101</v>
      </c>
      <c r="F17" s="11">
        <v>147</v>
      </c>
      <c r="G17" s="11">
        <v>2</v>
      </c>
      <c r="H17" s="11">
        <v>10</v>
      </c>
      <c r="I17" s="12">
        <f>7.845*10^8</f>
        <v>784500000</v>
      </c>
      <c r="J17" s="23">
        <v>11.9</v>
      </c>
      <c r="K17" s="12">
        <f>N17/M17</f>
        <v>261271748.61798078</v>
      </c>
      <c r="L17" s="12">
        <f>O17/M17</f>
        <v>45072833.510589287</v>
      </c>
      <c r="M17" s="39">
        <v>4.91</v>
      </c>
      <c r="N17" s="12">
        <f>B17*$J17</f>
        <v>1282844285.7142856</v>
      </c>
      <c r="O17" s="12">
        <f>D17*$J17</f>
        <v>221307612.53699341</v>
      </c>
      <c r="P17" s="12">
        <f>AVERAGE(N17:N18)</f>
        <v>1439332399.2673993</v>
      </c>
      <c r="Q17" s="36"/>
      <c r="R17" s="40"/>
      <c r="S17" s="40"/>
      <c r="T17" s="37"/>
      <c r="U17" s="12"/>
      <c r="V17" s="12"/>
    </row>
    <row r="18" spans="1:22" x14ac:dyDescent="0.25">
      <c r="A18" s="11" t="s">
        <v>156</v>
      </c>
      <c r="B18" s="12">
        <f>(E18*G18*I18)/(F18*H18)</f>
        <v>134102564.1025641</v>
      </c>
      <c r="C18" s="11"/>
      <c r="D18" s="11"/>
      <c r="E18" s="11">
        <v>100</v>
      </c>
      <c r="F18" s="11">
        <v>117</v>
      </c>
      <c r="G18" s="11">
        <v>2</v>
      </c>
      <c r="H18" s="11">
        <v>10</v>
      </c>
      <c r="I18" s="12">
        <f>7.845*10^8</f>
        <v>784500000</v>
      </c>
      <c r="J18" s="13"/>
      <c r="K18" s="12">
        <f>N18/M17</f>
        <v>325014361.06324089</v>
      </c>
      <c r="L18" s="13"/>
      <c r="M18" s="39"/>
      <c r="N18" s="12">
        <f>B18*$J17</f>
        <v>1595820512.8205128</v>
      </c>
      <c r="O18" s="11"/>
      <c r="P18" s="11"/>
      <c r="Q18" s="36"/>
      <c r="R18" s="40"/>
      <c r="S18" s="40"/>
      <c r="T18" s="37"/>
      <c r="U18" s="12"/>
      <c r="V18" s="12"/>
    </row>
    <row r="19" spans="1:22" x14ac:dyDescent="0.25">
      <c r="A19" s="9"/>
      <c r="B19" s="9"/>
      <c r="C19" s="9"/>
      <c r="D19" s="9"/>
      <c r="E19" s="9"/>
      <c r="F19" s="9"/>
      <c r="G19" s="9"/>
      <c r="H19" s="9"/>
      <c r="I19" s="14"/>
      <c r="J19" s="10"/>
      <c r="K19" s="10"/>
      <c r="L19" s="10"/>
      <c r="M19" s="35"/>
      <c r="N19" s="9"/>
      <c r="O19" s="9"/>
      <c r="P19" s="9"/>
      <c r="Q19" s="36"/>
      <c r="R19" s="36"/>
      <c r="S19" s="36"/>
      <c r="T19" s="45"/>
      <c r="U19" s="42"/>
      <c r="V19" s="12"/>
    </row>
    <row r="20" spans="1:22" x14ac:dyDescent="0.25">
      <c r="A20" s="11" t="s">
        <v>157</v>
      </c>
      <c r="B20" s="12">
        <f>(E20*G20*I20)/(F20*H20)</f>
        <v>172434653.46534654</v>
      </c>
      <c r="C20" s="12">
        <f>AVERAGE(B20,B21)</f>
        <v>203503960.39603961</v>
      </c>
      <c r="D20" s="12">
        <f>STDEV(B20,B21)</f>
        <v>43938635.234918438</v>
      </c>
      <c r="E20" s="19">
        <v>111</v>
      </c>
      <c r="F20" s="19">
        <v>101</v>
      </c>
      <c r="G20" s="11">
        <v>2</v>
      </c>
      <c r="H20" s="11">
        <v>10</v>
      </c>
      <c r="I20" s="12">
        <f>7.845*10^8</f>
        <v>784500000</v>
      </c>
      <c r="J20" s="23">
        <v>4.95</v>
      </c>
      <c r="K20" s="12">
        <f>N20/M20</f>
        <v>349100832.16910654</v>
      </c>
      <c r="L20" s="12">
        <f>O20/M20</f>
        <v>88955519.187258199</v>
      </c>
      <c r="M20" s="39">
        <v>2.4449999999999998</v>
      </c>
      <c r="N20" s="12">
        <f>B20*$J20</f>
        <v>853551534.65346539</v>
      </c>
      <c r="O20" s="12">
        <f>D20*$J20</f>
        <v>217496244.41284627</v>
      </c>
      <c r="P20" s="12">
        <f>AVERAGE(N20:N21)</f>
        <v>1007344603.9603961</v>
      </c>
      <c r="Q20" s="36"/>
      <c r="R20" s="40"/>
      <c r="S20" s="40"/>
      <c r="T20" s="40"/>
      <c r="U20" s="40"/>
      <c r="V20" s="42"/>
    </row>
    <row r="21" spans="1:22" x14ac:dyDescent="0.25">
      <c r="A21" s="11" t="s">
        <v>157</v>
      </c>
      <c r="B21" s="12">
        <f>(E21*G21*I21)/(F21*H21)</f>
        <v>234573267.32673267</v>
      </c>
      <c r="C21" s="11"/>
      <c r="D21" s="11"/>
      <c r="E21" s="19">
        <v>151</v>
      </c>
      <c r="F21" s="19">
        <v>101</v>
      </c>
      <c r="G21" s="11">
        <v>2</v>
      </c>
      <c r="H21" s="11">
        <v>10</v>
      </c>
      <c r="I21" s="12">
        <f>7.845*10^8</f>
        <v>784500000</v>
      </c>
      <c r="J21" s="23"/>
      <c r="K21" s="12">
        <f>N21/M20</f>
        <v>474902933.85166746</v>
      </c>
      <c r="L21" s="13"/>
      <c r="M21" s="39"/>
      <c r="N21" s="12">
        <f>B21*$J20</f>
        <v>1161137673.2673268</v>
      </c>
      <c r="O21" s="11"/>
      <c r="P21" s="11"/>
      <c r="Q21" s="36"/>
      <c r="R21" s="40"/>
      <c r="S21" s="40"/>
      <c r="T21" s="40"/>
      <c r="U21" s="40"/>
      <c r="V21" s="42"/>
    </row>
    <row r="22" spans="1:22" x14ac:dyDescent="0.25">
      <c r="A22" s="11"/>
      <c r="B22" s="12"/>
      <c r="C22" s="12"/>
      <c r="D22" s="12"/>
      <c r="E22" s="19"/>
      <c r="F22" s="19"/>
      <c r="G22" s="11"/>
      <c r="H22" s="11"/>
      <c r="I22" s="12"/>
      <c r="J22" s="23"/>
      <c r="K22" s="13"/>
      <c r="L22" s="13"/>
      <c r="M22" s="39"/>
      <c r="N22" s="11"/>
      <c r="O22" s="11"/>
      <c r="P22" s="11"/>
      <c r="Q22" s="36"/>
      <c r="R22" s="40"/>
      <c r="S22" s="40"/>
      <c r="T22" s="40"/>
      <c r="U22" s="40"/>
      <c r="V22" s="42"/>
    </row>
    <row r="23" spans="1:22" x14ac:dyDescent="0.25">
      <c r="A23" s="11" t="s">
        <v>158</v>
      </c>
      <c r="B23" s="12">
        <f>(E23*G23*I23)/(F23*H23)</f>
        <v>208677000</v>
      </c>
      <c r="C23" s="12">
        <f>AVERAGE(B23,B24)</f>
        <v>182788500</v>
      </c>
      <c r="D23" s="12">
        <f>STDEV(B23,B24)</f>
        <v>36611867.809495874</v>
      </c>
      <c r="E23" s="19">
        <v>133</v>
      </c>
      <c r="F23" s="19">
        <v>100</v>
      </c>
      <c r="G23" s="11">
        <v>2</v>
      </c>
      <c r="H23" s="11">
        <v>10</v>
      </c>
      <c r="I23" s="12">
        <f>7.845*10^8</f>
        <v>784500000</v>
      </c>
      <c r="J23" s="23">
        <v>5.12</v>
      </c>
      <c r="K23" s="12">
        <f>N23/M23</f>
        <v>436984147.23926383</v>
      </c>
      <c r="L23" s="12">
        <f>O23/M23</f>
        <v>76667796.80352512</v>
      </c>
      <c r="M23" s="39">
        <v>2.4449999999999998</v>
      </c>
      <c r="N23" s="12">
        <f>B23*J23</f>
        <v>1068426240</v>
      </c>
      <c r="O23" s="12">
        <f>D23*$J23</f>
        <v>187452763.18461889</v>
      </c>
      <c r="P23" s="12">
        <f>AVERAGE(N23:N24)</f>
        <v>935877120</v>
      </c>
      <c r="Q23" s="36"/>
      <c r="R23" s="40"/>
      <c r="S23" s="40"/>
      <c r="T23" s="40"/>
      <c r="U23" s="40"/>
      <c r="V23" s="42"/>
    </row>
    <row r="24" spans="1:22" x14ac:dyDescent="0.25">
      <c r="A24" s="11" t="s">
        <v>158</v>
      </c>
      <c r="B24" s="12">
        <f>(E24*G24*I24)/(F24*H24)</f>
        <v>156900000</v>
      </c>
      <c r="C24" s="11"/>
      <c r="D24" s="11"/>
      <c r="E24" s="19">
        <v>120</v>
      </c>
      <c r="F24" s="19">
        <v>120</v>
      </c>
      <c r="G24" s="11">
        <v>2</v>
      </c>
      <c r="H24" s="11">
        <v>10</v>
      </c>
      <c r="I24" s="12">
        <f>7.845*10^8</f>
        <v>784500000</v>
      </c>
      <c r="J24" s="23"/>
      <c r="K24" s="12">
        <f>N24/M23</f>
        <v>328559509.20245403</v>
      </c>
      <c r="L24" s="13"/>
      <c r="M24" s="39"/>
      <c r="N24" s="12">
        <f>B24*J23</f>
        <v>803328000</v>
      </c>
      <c r="O24" s="11"/>
      <c r="P24" s="11"/>
      <c r="Q24" s="36"/>
      <c r="R24" s="40"/>
      <c r="S24" s="40"/>
      <c r="T24" s="40"/>
      <c r="U24" s="40"/>
      <c r="V24" s="42"/>
    </row>
    <row r="25" spans="1:22" x14ac:dyDescent="0.25">
      <c r="A25" s="11"/>
      <c r="B25" s="12"/>
      <c r="C25" s="12"/>
      <c r="D25" s="12"/>
      <c r="E25" s="19"/>
      <c r="F25" s="19"/>
      <c r="G25" s="11"/>
      <c r="H25" s="11"/>
      <c r="I25" s="12"/>
      <c r="J25" s="23"/>
      <c r="K25" s="13"/>
      <c r="L25" s="13"/>
      <c r="M25" s="39"/>
      <c r="N25" s="11"/>
      <c r="O25" s="11"/>
      <c r="P25" s="11"/>
      <c r="Q25" s="36"/>
      <c r="R25" s="40"/>
      <c r="S25" s="40"/>
      <c r="T25" s="40"/>
      <c r="U25" s="40"/>
      <c r="V25" s="42"/>
    </row>
    <row r="26" spans="1:22" x14ac:dyDescent="0.25">
      <c r="A26" s="11" t="s">
        <v>159</v>
      </c>
      <c r="B26" s="12">
        <f>(E26*G26*I26)/(F26*H26)</f>
        <v>219660000</v>
      </c>
      <c r="C26" s="12">
        <f>AVERAGE(B26,B27)</f>
        <v>247688737.86407766</v>
      </c>
      <c r="D26" s="12">
        <f>STDEV(B26,B27)</f>
        <v>39638621.223579004</v>
      </c>
      <c r="E26" s="19">
        <v>140</v>
      </c>
      <c r="F26" s="19">
        <v>100</v>
      </c>
      <c r="G26" s="11">
        <v>2</v>
      </c>
      <c r="H26" s="11">
        <v>10</v>
      </c>
      <c r="I26" s="12">
        <f>7.845*10^8</f>
        <v>784500000</v>
      </c>
      <c r="J26" s="23">
        <v>4.8899999999999997</v>
      </c>
      <c r="K26" s="12">
        <f>N26/M26</f>
        <v>431380481.92771083</v>
      </c>
      <c r="L26" s="12">
        <f>O26/M26</f>
        <v>77844521.19811298</v>
      </c>
      <c r="M26" s="39">
        <v>2.4900000000000002</v>
      </c>
      <c r="N26" s="12">
        <f>B26*J26</f>
        <v>1074137400</v>
      </c>
      <c r="O26" s="12">
        <f>D26*$J26</f>
        <v>193832857.78330132</v>
      </c>
      <c r="P26" s="12">
        <f>AVERAGE(N26:N27)</f>
        <v>1211197928.1553397</v>
      </c>
      <c r="Q26" s="36"/>
      <c r="R26" s="40"/>
      <c r="S26" s="40"/>
      <c r="T26" s="40"/>
      <c r="U26" s="40"/>
      <c r="V26" s="42"/>
    </row>
    <row r="27" spans="1:22" x14ac:dyDescent="0.25">
      <c r="A27" s="11" t="s">
        <v>159</v>
      </c>
      <c r="B27" s="12">
        <f>(E27*G27*I27)/(F27*H27)</f>
        <v>275717475.72815531</v>
      </c>
      <c r="C27" s="11"/>
      <c r="D27" s="11"/>
      <c r="E27" s="19">
        <v>181</v>
      </c>
      <c r="F27" s="19">
        <v>103</v>
      </c>
      <c r="G27" s="11">
        <v>2</v>
      </c>
      <c r="H27" s="11">
        <v>10</v>
      </c>
      <c r="I27" s="12">
        <f>7.845*10^8</f>
        <v>784500000</v>
      </c>
      <c r="J27" s="23"/>
      <c r="K27" s="12">
        <f>N27/M26</f>
        <v>541469259.56252182</v>
      </c>
      <c r="L27" s="13"/>
      <c r="M27" s="39"/>
      <c r="N27" s="12">
        <f>B27*J26</f>
        <v>1348258456.3106794</v>
      </c>
      <c r="O27" s="11"/>
      <c r="P27" s="11"/>
      <c r="Q27" s="36"/>
      <c r="R27" s="40"/>
      <c r="S27" s="40"/>
      <c r="T27" s="40"/>
      <c r="U27" s="40"/>
      <c r="V27" s="12"/>
    </row>
    <row r="28" spans="1:22" x14ac:dyDescent="0.25">
      <c r="A28" s="11"/>
      <c r="B28" s="12"/>
      <c r="C28" s="12"/>
      <c r="D28" s="12"/>
      <c r="E28" s="19"/>
      <c r="F28" s="19"/>
      <c r="G28" s="11"/>
      <c r="H28" s="11"/>
      <c r="I28" s="12"/>
      <c r="J28" s="23"/>
      <c r="K28" s="13"/>
      <c r="L28" s="13"/>
      <c r="M28" s="39"/>
      <c r="N28" s="11"/>
      <c r="O28" s="11"/>
      <c r="P28" s="11"/>
      <c r="Q28" s="36"/>
      <c r="R28" s="40"/>
      <c r="S28" s="40"/>
      <c r="T28" s="40"/>
      <c r="U28" s="40"/>
      <c r="V28" s="12"/>
    </row>
    <row r="29" spans="1:22" x14ac:dyDescent="0.25">
      <c r="A29" s="11" t="s">
        <v>160</v>
      </c>
      <c r="B29" s="12">
        <f>(E29*G29*I29)/(F29*H29)</f>
        <v>270729411.7647059</v>
      </c>
      <c r="C29" s="12">
        <f>AVERAGE(B29,B30)</f>
        <v>300109705.88235295</v>
      </c>
      <c r="D29" s="12">
        <f>STDEV(B29,B30)</f>
        <v>41550010.407686926</v>
      </c>
      <c r="E29" s="19">
        <v>176</v>
      </c>
      <c r="F29" s="19">
        <v>102</v>
      </c>
      <c r="G29" s="11">
        <v>2</v>
      </c>
      <c r="H29" s="11">
        <v>10</v>
      </c>
      <c r="I29" s="12">
        <f>7.845*10^8</f>
        <v>784500000</v>
      </c>
      <c r="J29" s="23">
        <v>4.95</v>
      </c>
      <c r="K29" s="12">
        <f>N29/M29</f>
        <v>538197023.38766837</v>
      </c>
      <c r="L29" s="12">
        <f>O29/M29</f>
        <v>82599418.280341476</v>
      </c>
      <c r="M29" s="39">
        <v>2.4900000000000002</v>
      </c>
      <c r="N29" s="12">
        <f>B29*J29</f>
        <v>1340110588.2352943</v>
      </c>
      <c r="O29" s="12">
        <f>D29*$J29</f>
        <v>205672551.51805028</v>
      </c>
      <c r="P29" s="12">
        <f>AVERAGE(N29:N30)</f>
        <v>1485543044.1176472</v>
      </c>
      <c r="Q29" s="36"/>
      <c r="R29" s="40"/>
      <c r="S29" s="40"/>
      <c r="T29" s="40"/>
      <c r="U29" s="40"/>
      <c r="V29" s="12"/>
    </row>
    <row r="30" spans="1:22" x14ac:dyDescent="0.25">
      <c r="A30" s="11" t="s">
        <v>160</v>
      </c>
      <c r="B30" s="12">
        <f>(E30*G30*I30)/(F30*H30)</f>
        <v>329490000</v>
      </c>
      <c r="C30" s="11"/>
      <c r="D30" s="11"/>
      <c r="E30" s="19">
        <v>231</v>
      </c>
      <c r="F30" s="19">
        <v>110</v>
      </c>
      <c r="G30" s="11">
        <v>2</v>
      </c>
      <c r="H30" s="11">
        <v>10</v>
      </c>
      <c r="I30" s="12">
        <f>7.845*10^8</f>
        <v>784500000</v>
      </c>
      <c r="J30" s="23"/>
      <c r="K30" s="12">
        <f>N30/M29</f>
        <v>655010240.96385539</v>
      </c>
      <c r="L30" s="13"/>
      <c r="M30" s="39"/>
      <c r="N30" s="12">
        <f>B30*J29</f>
        <v>1630975500</v>
      </c>
      <c r="O30" s="11"/>
      <c r="P30" s="11"/>
      <c r="Q30" s="36"/>
      <c r="R30" s="40"/>
      <c r="S30" s="40"/>
      <c r="T30" s="40"/>
      <c r="U30" s="40"/>
      <c r="V30" s="12"/>
    </row>
    <row r="31" spans="1:22" x14ac:dyDescent="0.25">
      <c r="A31" s="11"/>
      <c r="B31" s="12"/>
      <c r="C31" s="12"/>
      <c r="D31" s="12"/>
      <c r="E31" s="19"/>
      <c r="F31" s="19"/>
      <c r="G31" s="11"/>
      <c r="H31" s="11"/>
      <c r="I31" s="12"/>
      <c r="J31" s="23"/>
      <c r="K31" s="13"/>
      <c r="L31" s="13"/>
      <c r="M31" s="39"/>
      <c r="N31" s="11"/>
      <c r="O31" s="11"/>
      <c r="P31" s="11"/>
      <c r="Q31" s="36"/>
      <c r="R31" s="40"/>
      <c r="S31" s="40"/>
      <c r="T31" s="40"/>
      <c r="U31" s="40"/>
      <c r="V31" s="12"/>
    </row>
    <row r="32" spans="1:22" x14ac:dyDescent="0.25">
      <c r="A32" s="11" t="s">
        <v>161</v>
      </c>
      <c r="B32" s="12">
        <f>(E32*G32*I32)/(F32*H32)</f>
        <v>212276470.58823529</v>
      </c>
      <c r="C32" s="12">
        <f>AVERAGE(B32,B33)</f>
        <v>219890735.29411763</v>
      </c>
      <c r="D32" s="12">
        <f>STDEV(B32,B33)</f>
        <v>10768196.414557613</v>
      </c>
      <c r="E32" s="19">
        <v>138</v>
      </c>
      <c r="F32" s="19">
        <v>102</v>
      </c>
      <c r="G32" s="11">
        <v>2</v>
      </c>
      <c r="H32" s="11">
        <v>10</v>
      </c>
      <c r="I32" s="12">
        <f>7.845*10^8</f>
        <v>784500000</v>
      </c>
      <c r="J32" s="23">
        <v>5.31</v>
      </c>
      <c r="K32" s="12">
        <f>N32/M32</f>
        <v>430224449.93264472</v>
      </c>
      <c r="L32" s="12">
        <f>O32/M32</f>
        <v>21824092.733320963</v>
      </c>
      <c r="M32" s="39">
        <v>2.62</v>
      </c>
      <c r="N32" s="12">
        <f>B32*J32</f>
        <v>1127188058.8235292</v>
      </c>
      <c r="O32" s="12">
        <f>D32*$J32</f>
        <v>57179122.961300924</v>
      </c>
      <c r="P32" s="12">
        <f>AVERAGE(N32:N33)</f>
        <v>1167619804.4117646</v>
      </c>
      <c r="Q32" s="36"/>
      <c r="R32" s="40"/>
      <c r="S32" s="40"/>
      <c r="T32" s="40"/>
      <c r="U32" s="40"/>
      <c r="V32" s="12"/>
    </row>
    <row r="33" spans="1:22" x14ac:dyDescent="0.25">
      <c r="A33" s="11" t="s">
        <v>161</v>
      </c>
      <c r="B33" s="12">
        <f>(E33*G33*I33)/(F33*H33)</f>
        <v>227505000</v>
      </c>
      <c r="C33" s="11"/>
      <c r="D33" s="11"/>
      <c r="E33" s="19">
        <v>145</v>
      </c>
      <c r="F33" s="19">
        <v>100</v>
      </c>
      <c r="G33" s="11">
        <v>2</v>
      </c>
      <c r="H33" s="11">
        <v>10</v>
      </c>
      <c r="I33" s="12">
        <f>7.845*10^8</f>
        <v>784500000</v>
      </c>
      <c r="J33" s="23"/>
      <c r="K33" s="12">
        <f>N33/M32</f>
        <v>461088377.86259538</v>
      </c>
      <c r="L33" s="13"/>
      <c r="M33" s="39"/>
      <c r="N33" s="12">
        <f>B33*J32</f>
        <v>1208051550</v>
      </c>
      <c r="O33" s="11"/>
      <c r="P33" s="11"/>
      <c r="Q33" s="36"/>
      <c r="R33" s="40"/>
      <c r="S33" s="40"/>
      <c r="T33" s="40"/>
      <c r="U33" s="40"/>
      <c r="V33" s="12"/>
    </row>
    <row r="34" spans="1:22" x14ac:dyDescent="0.25">
      <c r="A34" s="11"/>
      <c r="B34" s="12"/>
      <c r="C34" s="12"/>
      <c r="D34" s="12"/>
      <c r="E34" s="19"/>
      <c r="F34" s="19"/>
      <c r="G34" s="11"/>
      <c r="H34" s="11"/>
      <c r="I34" s="12"/>
      <c r="J34" s="23"/>
      <c r="K34" s="13"/>
      <c r="L34" s="13"/>
      <c r="M34" s="39"/>
      <c r="N34" s="11"/>
      <c r="O34" s="11"/>
      <c r="P34" s="11"/>
      <c r="Q34" s="36"/>
      <c r="R34" s="40"/>
      <c r="S34" s="40"/>
      <c r="T34" s="40"/>
      <c r="U34" s="40"/>
      <c r="V34" s="12"/>
    </row>
    <row r="35" spans="1:22" x14ac:dyDescent="0.25">
      <c r="A35" s="11" t="s">
        <v>162</v>
      </c>
      <c r="B35" s="12">
        <f>(E35*G35*I35)/(F35*H35)</f>
        <v>229538888.8888889</v>
      </c>
      <c r="C35" s="12">
        <f>AVERAGE(B35,B36)</f>
        <v>249793963.67521366</v>
      </c>
      <c r="D35" s="12">
        <f>STDEV(B35,B36)</f>
        <v>28645001.469701808</v>
      </c>
      <c r="E35" s="19">
        <v>158</v>
      </c>
      <c r="F35" s="19">
        <v>108</v>
      </c>
      <c r="G35" s="11">
        <v>2</v>
      </c>
      <c r="H35" s="11">
        <v>10</v>
      </c>
      <c r="I35" s="12">
        <f>7.845*10^8</f>
        <v>784500000</v>
      </c>
      <c r="J35" s="23">
        <v>5.43</v>
      </c>
      <c r="K35" s="12">
        <f>N35/M35</f>
        <v>475723727.73536897</v>
      </c>
      <c r="L35" s="12">
        <f>O35/M35</f>
        <v>59367312.206290387</v>
      </c>
      <c r="M35" s="39">
        <v>2.62</v>
      </c>
      <c r="N35" s="12">
        <f>B35*J35</f>
        <v>1246396166.6666667</v>
      </c>
      <c r="O35" s="12">
        <f>D35*$J35</f>
        <v>155542357.98048082</v>
      </c>
      <c r="P35" s="12">
        <f>AVERAGE(N35:N36)</f>
        <v>1356381222.7564101</v>
      </c>
      <c r="Q35" s="36"/>
      <c r="R35" s="40"/>
      <c r="S35" s="40"/>
      <c r="T35" s="40"/>
      <c r="U35" s="40"/>
      <c r="V35" s="12"/>
    </row>
    <row r="36" spans="1:22" x14ac:dyDescent="0.25">
      <c r="A36" s="11" t="s">
        <v>162</v>
      </c>
      <c r="B36" s="12">
        <f>(E36*G36*I36)/(F36*H36)</f>
        <v>270049038.46153843</v>
      </c>
      <c r="C36" s="11"/>
      <c r="D36" s="11"/>
      <c r="E36" s="19">
        <v>179</v>
      </c>
      <c r="F36" s="19">
        <v>104</v>
      </c>
      <c r="G36" s="11">
        <v>2</v>
      </c>
      <c r="H36" s="11">
        <v>10</v>
      </c>
      <c r="I36" s="12">
        <f>7.845*10^8</f>
        <v>784500000</v>
      </c>
      <c r="J36" s="23"/>
      <c r="K36" s="12">
        <f>N36/M35</f>
        <v>559681785.81914258</v>
      </c>
      <c r="L36" s="13"/>
      <c r="M36" s="39"/>
      <c r="N36" s="12">
        <f>B36*J35</f>
        <v>1466366278.8461537</v>
      </c>
      <c r="O36" s="11"/>
      <c r="P36" s="11"/>
      <c r="Q36" s="36"/>
      <c r="R36" s="40"/>
      <c r="S36" s="40"/>
      <c r="T36" s="40"/>
      <c r="U36" s="40"/>
      <c r="V36" s="12"/>
    </row>
    <row r="37" spans="1:22" x14ac:dyDescent="0.25">
      <c r="A37" s="11"/>
      <c r="B37" s="12"/>
      <c r="C37" s="12"/>
      <c r="D37" s="12"/>
      <c r="E37" s="19"/>
      <c r="F37" s="19"/>
      <c r="G37" s="11"/>
      <c r="H37" s="11"/>
      <c r="I37" s="12"/>
      <c r="J37" s="23"/>
      <c r="K37" s="13"/>
      <c r="L37" s="13"/>
      <c r="M37" s="39"/>
      <c r="N37" s="11"/>
      <c r="O37" s="11"/>
      <c r="P37" s="11"/>
      <c r="Q37" s="36"/>
      <c r="R37" s="40"/>
      <c r="S37" s="40"/>
      <c r="T37" s="40"/>
      <c r="U37" s="40"/>
      <c r="V37" s="12"/>
    </row>
    <row r="38" spans="1:22" x14ac:dyDescent="0.25">
      <c r="A38" s="11" t="s">
        <v>163</v>
      </c>
      <c r="B38" s="12">
        <f>(E38*G38*I38)/(F38*H38)</f>
        <v>269624271.84466022</v>
      </c>
      <c r="C38" s="12">
        <f>AVERAGE(B38,B39)</f>
        <v>290943018.2752713</v>
      </c>
      <c r="D38" s="12">
        <f>STDEV(B38,B39)</f>
        <v>30149260.334963191</v>
      </c>
      <c r="E38" s="19">
        <v>177</v>
      </c>
      <c r="F38" s="19">
        <v>103</v>
      </c>
      <c r="G38" s="11">
        <v>2</v>
      </c>
      <c r="H38" s="11">
        <v>10</v>
      </c>
      <c r="I38" s="12">
        <f>7.845*10^8</f>
        <v>784500000</v>
      </c>
      <c r="J38" s="23">
        <v>4.74</v>
      </c>
      <c r="K38" s="12">
        <f>N38/M38</f>
        <v>484098124.44836718</v>
      </c>
      <c r="L38" s="12">
        <f>O38/M38</f>
        <v>54131626.510502093</v>
      </c>
      <c r="M38" s="39">
        <v>2.64</v>
      </c>
      <c r="N38" s="12">
        <f>B38*J38</f>
        <v>1278019048.5436895</v>
      </c>
      <c r="O38" s="12">
        <f>D38*$J38</f>
        <v>142907493.98772553</v>
      </c>
      <c r="P38" s="12">
        <f>AVERAGE(N38:N39)</f>
        <v>1379069906.6247859</v>
      </c>
      <c r="Q38" s="36"/>
      <c r="R38" s="40"/>
      <c r="S38" s="40"/>
      <c r="T38" s="40"/>
      <c r="U38" s="40"/>
      <c r="V38" s="12"/>
    </row>
    <row r="39" spans="1:22" x14ac:dyDescent="0.25">
      <c r="A39" s="11" t="s">
        <v>163</v>
      </c>
      <c r="B39" s="12">
        <f>(E39*G39*I39)/(F39*H39)</f>
        <v>312261764.70588237</v>
      </c>
      <c r="C39" s="11"/>
      <c r="D39" s="11"/>
      <c r="E39" s="19">
        <v>203</v>
      </c>
      <c r="F39" s="19">
        <v>102</v>
      </c>
      <c r="G39" s="11">
        <v>2</v>
      </c>
      <c r="H39" s="11">
        <v>10</v>
      </c>
      <c r="I39" s="12">
        <f>7.845*10^8</f>
        <v>784500000</v>
      </c>
      <c r="J39" s="23"/>
      <c r="K39" s="12">
        <f>N39/M38</f>
        <v>560651804.81283426</v>
      </c>
      <c r="L39" s="13"/>
      <c r="M39" s="39"/>
      <c r="N39" s="12">
        <f>B39*J38</f>
        <v>1480120764.7058825</v>
      </c>
      <c r="O39" s="11"/>
      <c r="P39" s="11"/>
      <c r="Q39" s="36"/>
      <c r="R39" s="40"/>
      <c r="S39" s="40"/>
      <c r="T39" s="40"/>
      <c r="U39" s="40"/>
      <c r="V39" s="12"/>
    </row>
    <row r="40" spans="1:22" x14ac:dyDescent="0.25">
      <c r="A40" s="11"/>
      <c r="B40" s="12"/>
      <c r="C40" s="12"/>
      <c r="D40" s="12"/>
      <c r="E40" s="19"/>
      <c r="F40" s="19"/>
      <c r="G40" s="11"/>
      <c r="H40" s="11"/>
      <c r="I40" s="12"/>
      <c r="J40" s="23"/>
      <c r="K40" s="13"/>
      <c r="L40" s="13"/>
      <c r="M40" s="39"/>
      <c r="N40" s="11"/>
      <c r="O40" s="11"/>
      <c r="P40" s="11"/>
      <c r="Q40" s="36"/>
      <c r="R40" s="40"/>
      <c r="S40" s="40"/>
      <c r="T40" s="40"/>
      <c r="U40" s="40"/>
      <c r="V40" s="12"/>
    </row>
    <row r="41" spans="1:22" x14ac:dyDescent="0.25">
      <c r="A41" s="11" t="s">
        <v>164</v>
      </c>
      <c r="B41" s="12">
        <f>(E41*G41*I41)/(F41*H41)</f>
        <v>287127000</v>
      </c>
      <c r="C41" s="12">
        <f>AVERAGE(B41,B42)</f>
        <v>306440642.85714287</v>
      </c>
      <c r="D41" s="12">
        <f>STDEV(B41,B42)</f>
        <v>27313615.667401694</v>
      </c>
      <c r="E41" s="19">
        <v>183</v>
      </c>
      <c r="F41" s="19">
        <v>100</v>
      </c>
      <c r="G41" s="11">
        <v>2</v>
      </c>
      <c r="H41" s="11">
        <v>10</v>
      </c>
      <c r="I41" s="12">
        <f>7.845*10^8</f>
        <v>784500000</v>
      </c>
      <c r="J41" s="23">
        <v>5.17</v>
      </c>
      <c r="K41" s="12">
        <f>N41/M41</f>
        <v>562290375</v>
      </c>
      <c r="L41" s="12">
        <f>O41/M41</f>
        <v>53489164.015328318</v>
      </c>
      <c r="M41" s="39">
        <v>2.64</v>
      </c>
      <c r="N41" s="12">
        <f>B41*J41</f>
        <v>1484446590</v>
      </c>
      <c r="O41" s="12">
        <f>D41*$J41</f>
        <v>141211393.00046676</v>
      </c>
      <c r="P41" s="12">
        <f>AVERAGE(N41:N42)</f>
        <v>1584298123.5714288</v>
      </c>
      <c r="Q41" s="36"/>
      <c r="R41" s="40"/>
      <c r="S41" s="40"/>
      <c r="T41" s="40"/>
      <c r="U41" s="40"/>
      <c r="V41" s="12"/>
    </row>
    <row r="42" spans="1:22" x14ac:dyDescent="0.25">
      <c r="A42" s="11" t="s">
        <v>164</v>
      </c>
      <c r="B42" s="12">
        <f>(E42*G42*I42)/(F42*H42)</f>
        <v>325754285.71428573</v>
      </c>
      <c r="C42" s="11"/>
      <c r="D42" s="11"/>
      <c r="E42" s="19">
        <v>218</v>
      </c>
      <c r="F42" s="19">
        <v>105</v>
      </c>
      <c r="G42" s="11">
        <v>2</v>
      </c>
      <c r="H42" s="11">
        <v>10</v>
      </c>
      <c r="I42" s="12">
        <f>7.845*10^8</f>
        <v>784500000</v>
      </c>
      <c r="J42" s="23"/>
      <c r="K42" s="12">
        <f>N42/M41</f>
        <v>637935476.19047618</v>
      </c>
      <c r="L42" s="13"/>
      <c r="M42" s="39"/>
      <c r="N42" s="12">
        <f>B42*J41</f>
        <v>1684149657.1428573</v>
      </c>
      <c r="O42" s="11"/>
      <c r="P42" s="11"/>
      <c r="Q42" s="36"/>
      <c r="R42" s="40"/>
      <c r="S42" s="40"/>
      <c r="T42" s="40"/>
      <c r="U42" s="40"/>
      <c r="V42" s="12"/>
    </row>
    <row r="43" spans="1:22" x14ac:dyDescent="0.25">
      <c r="A43" s="11"/>
      <c r="B43" s="12"/>
      <c r="C43" s="12"/>
      <c r="D43" s="12"/>
      <c r="E43" s="19"/>
      <c r="F43" s="19"/>
      <c r="G43" s="11"/>
      <c r="H43" s="11"/>
      <c r="I43" s="12"/>
      <c r="J43" s="23"/>
      <c r="K43" s="13"/>
      <c r="L43" s="13"/>
      <c r="M43" s="39"/>
      <c r="N43" s="11"/>
      <c r="O43" s="11"/>
      <c r="P43" s="11"/>
      <c r="Q43" s="36"/>
      <c r="R43" s="40"/>
      <c r="S43" s="40"/>
      <c r="T43" s="40"/>
      <c r="U43" s="40"/>
      <c r="V43" s="12"/>
    </row>
    <row r="44" spans="1:22" x14ac:dyDescent="0.25">
      <c r="A44" s="11" t="s">
        <v>165</v>
      </c>
      <c r="B44" s="12">
        <f>(E44*G44*I44)/(F44*H44)</f>
        <v>256072641.50943395</v>
      </c>
      <c r="C44" s="12">
        <f>AVERAGE(B44,B45)</f>
        <v>263815166.90856314</v>
      </c>
      <c r="D44" s="12">
        <f>STDEV(B44,B45)</f>
        <v>10949584.426466629</v>
      </c>
      <c r="E44" s="19">
        <v>173</v>
      </c>
      <c r="F44" s="19">
        <v>106</v>
      </c>
      <c r="G44" s="11">
        <v>2</v>
      </c>
      <c r="H44" s="11">
        <v>10</v>
      </c>
      <c r="I44" s="12">
        <f>7.845*10^8</f>
        <v>784500000</v>
      </c>
      <c r="J44" s="23">
        <v>5.31</v>
      </c>
      <c r="K44" s="12">
        <f>N44/M44</f>
        <v>539581637.46630716</v>
      </c>
      <c r="L44" s="12">
        <f>O44/M44</f>
        <v>23072338.612911824</v>
      </c>
      <c r="M44" s="39">
        <v>2.52</v>
      </c>
      <c r="N44" s="12">
        <f>B44*J44</f>
        <v>1359745726.4150941</v>
      </c>
      <c r="O44" s="12">
        <f>D44*$J44</f>
        <v>58142293.304537795</v>
      </c>
      <c r="P44" s="12">
        <f>AVERAGE(N44:N45)</f>
        <v>1400858536.2844701</v>
      </c>
      <c r="Q44" s="36"/>
      <c r="R44" s="40"/>
      <c r="S44" s="40"/>
      <c r="T44" s="40"/>
      <c r="U44" s="40"/>
      <c r="V44" s="12"/>
    </row>
    <row r="45" spans="1:22" x14ac:dyDescent="0.25">
      <c r="A45" s="11" t="s">
        <v>165</v>
      </c>
      <c r="B45" s="12">
        <f>(E45*G45*I45)/(F45*H45)</f>
        <v>271557692.30769229</v>
      </c>
      <c r="C45" s="11"/>
      <c r="D45" s="11"/>
      <c r="E45" s="19">
        <v>180</v>
      </c>
      <c r="F45" s="19">
        <v>104</v>
      </c>
      <c r="G45" s="11">
        <v>2</v>
      </c>
      <c r="H45" s="11">
        <v>10</v>
      </c>
      <c r="I45" s="12">
        <f>7.845*10^8</f>
        <v>784500000</v>
      </c>
      <c r="J45" s="23"/>
      <c r="K45" s="12">
        <f>N45/M44</f>
        <v>572210851.64835155</v>
      </c>
      <c r="L45" s="13"/>
      <c r="M45" s="39"/>
      <c r="N45" s="12">
        <f>B45*J44</f>
        <v>1441971346.153846</v>
      </c>
      <c r="O45" s="11"/>
      <c r="P45" s="11"/>
      <c r="Q45" s="36"/>
      <c r="R45" s="40"/>
      <c r="S45" s="40"/>
      <c r="T45" s="40"/>
      <c r="U45" s="40"/>
      <c r="V45" s="12"/>
    </row>
    <row r="46" spans="1:22" x14ac:dyDescent="0.25">
      <c r="A46" s="11"/>
      <c r="B46" s="12"/>
      <c r="C46" s="12"/>
      <c r="D46" s="12"/>
      <c r="E46" s="19"/>
      <c r="F46" s="19"/>
      <c r="G46" s="11"/>
      <c r="H46" s="11"/>
      <c r="I46" s="12"/>
      <c r="J46" s="23"/>
      <c r="K46" s="13"/>
      <c r="L46" s="13"/>
      <c r="M46" s="39"/>
      <c r="N46" s="11"/>
      <c r="O46" s="11"/>
      <c r="P46" s="11"/>
      <c r="Q46" s="36"/>
      <c r="R46" s="40"/>
      <c r="S46" s="40"/>
      <c r="T46" s="40"/>
      <c r="U46" s="40"/>
      <c r="V46" s="12"/>
    </row>
    <row r="47" spans="1:22" x14ac:dyDescent="0.25">
      <c r="A47" s="11" t="s">
        <v>166</v>
      </c>
      <c r="B47" s="12">
        <f>(E47*G47*I47)/(F47*H47)</f>
        <v>309139603.96039605</v>
      </c>
      <c r="C47" s="12">
        <f>AVERAGE(B47,B48)</f>
        <v>335080967.02874172</v>
      </c>
      <c r="D47" s="12">
        <f>STDEV(B47,B48)</f>
        <v>36686627.477698967</v>
      </c>
      <c r="E47" s="19">
        <v>199</v>
      </c>
      <c r="F47" s="19">
        <v>101</v>
      </c>
      <c r="G47" s="11">
        <v>2</v>
      </c>
      <c r="H47" s="11">
        <v>10</v>
      </c>
      <c r="I47" s="12">
        <f>7.845*10^8</f>
        <v>784500000</v>
      </c>
      <c r="J47" s="23">
        <v>4.88</v>
      </c>
      <c r="K47" s="12">
        <f>N47/M47</f>
        <v>598651296.55822718</v>
      </c>
      <c r="L47" s="12">
        <f>O47/M47</f>
        <v>71043945.274274185</v>
      </c>
      <c r="M47" s="39">
        <v>2.52</v>
      </c>
      <c r="N47" s="12">
        <f>B47*J47</f>
        <v>1508601267.3267326</v>
      </c>
      <c r="O47" s="12">
        <f>D47*$J47</f>
        <v>179030742.09117097</v>
      </c>
      <c r="P47" s="12">
        <f>AVERAGE(N47:N48)</f>
        <v>1635195119.1002595</v>
      </c>
      <c r="Q47" s="36"/>
      <c r="R47" s="40"/>
      <c r="S47" s="40"/>
      <c r="T47" s="40"/>
      <c r="U47" s="40"/>
      <c r="V47" s="12"/>
    </row>
    <row r="48" spans="1:22" x14ac:dyDescent="0.25">
      <c r="A48" s="11" t="s">
        <v>166</v>
      </c>
      <c r="B48" s="12">
        <f>(E48*G48*I48)/(F48*H48)</f>
        <v>361022330.09708738</v>
      </c>
      <c r="C48" s="11"/>
      <c r="D48" s="11"/>
      <c r="E48" s="19">
        <v>237</v>
      </c>
      <c r="F48" s="19">
        <v>103</v>
      </c>
      <c r="G48" s="11">
        <v>2</v>
      </c>
      <c r="H48" s="11">
        <v>10</v>
      </c>
      <c r="I48" s="12">
        <f>7.845*10^8</f>
        <v>784500000</v>
      </c>
      <c r="J48" s="23"/>
      <c r="K48" s="12">
        <f>N48/M47</f>
        <v>699122607.4895978</v>
      </c>
      <c r="L48" s="13"/>
      <c r="M48" s="39"/>
      <c r="N48" s="12">
        <f>B48*J47</f>
        <v>1761788970.8737864</v>
      </c>
      <c r="O48" s="11"/>
      <c r="P48" s="11"/>
      <c r="Q48" s="36"/>
      <c r="R48" s="40"/>
      <c r="S48" s="40"/>
      <c r="T48" s="40"/>
      <c r="U48" s="40"/>
      <c r="V48" s="12"/>
    </row>
    <row r="49" spans="1:22" x14ac:dyDescent="0.25">
      <c r="A49" s="11"/>
      <c r="B49" s="12"/>
      <c r="C49" s="12"/>
      <c r="D49" s="12"/>
      <c r="E49" s="19"/>
      <c r="F49" s="19"/>
      <c r="G49" s="11"/>
      <c r="H49" s="11"/>
      <c r="I49" s="12"/>
      <c r="J49" s="23"/>
      <c r="K49" s="13"/>
      <c r="L49" s="13"/>
      <c r="M49" s="39"/>
      <c r="N49" s="11"/>
      <c r="O49" s="11"/>
      <c r="P49" s="11"/>
      <c r="Q49" s="36"/>
      <c r="R49" s="40"/>
      <c r="S49" s="40"/>
      <c r="T49" s="40"/>
      <c r="U49" s="40"/>
      <c r="V49" s="12"/>
    </row>
    <row r="50" spans="1:22" x14ac:dyDescent="0.25">
      <c r="A50" s="11" t="s">
        <v>167</v>
      </c>
      <c r="B50" s="12">
        <f>(E50*G50*I50)/(F50*H50)</f>
        <v>209717821.78217822</v>
      </c>
      <c r="C50" s="12">
        <f>AVERAGE(B50,B51)</f>
        <v>220995675.59697145</v>
      </c>
      <c r="D50" s="12">
        <f>STDEV(B50,B51)</f>
        <v>15949293.819341755</v>
      </c>
      <c r="E50" s="19">
        <v>135</v>
      </c>
      <c r="F50" s="19">
        <v>101</v>
      </c>
      <c r="G50" s="11">
        <v>2</v>
      </c>
      <c r="H50" s="11">
        <v>10</v>
      </c>
      <c r="I50" s="12">
        <f>7.845*10^8</f>
        <v>784500000</v>
      </c>
      <c r="J50" s="23">
        <v>4.9000000000000004</v>
      </c>
      <c r="K50" s="12">
        <f>N50/M50</f>
        <v>418581395.81778955</v>
      </c>
      <c r="L50" s="12">
        <f>O50/M50</f>
        <v>31833621.065081306</v>
      </c>
      <c r="M50" s="39">
        <v>2.4550000000000001</v>
      </c>
      <c r="N50" s="12">
        <f>B50*J50</f>
        <v>1027617326.7326734</v>
      </c>
      <c r="O50" s="12">
        <f>D50*$J50</f>
        <v>78151539.714774609</v>
      </c>
      <c r="P50" s="12">
        <f>AVERAGE(N50:N51)</f>
        <v>1082878810.4251604</v>
      </c>
      <c r="Q50" s="36"/>
      <c r="R50" s="40"/>
      <c r="S50" s="40"/>
      <c r="T50" s="40"/>
      <c r="U50" s="40"/>
      <c r="V50" s="12"/>
    </row>
    <row r="51" spans="1:22" x14ac:dyDescent="0.25">
      <c r="A51" s="11" t="s">
        <v>167</v>
      </c>
      <c r="B51" s="12">
        <f>(E51*G51*I51)/(F51*H51)</f>
        <v>232273529.41176471</v>
      </c>
      <c r="C51" s="11"/>
      <c r="D51" s="11"/>
      <c r="E51" s="19">
        <v>151</v>
      </c>
      <c r="F51" s="19">
        <v>102</v>
      </c>
      <c r="G51" s="11">
        <v>2</v>
      </c>
      <c r="H51" s="11">
        <v>10</v>
      </c>
      <c r="I51" s="12">
        <f>7.845*10^8</f>
        <v>784500000</v>
      </c>
      <c r="J51" s="23"/>
      <c r="K51" s="12">
        <f>N51/M50</f>
        <v>463600934.46747339</v>
      </c>
      <c r="L51" s="13"/>
      <c r="M51" s="39"/>
      <c r="N51" s="12">
        <f>B51*J50</f>
        <v>1138140294.1176472</v>
      </c>
      <c r="O51" s="11"/>
      <c r="P51" s="11"/>
      <c r="Q51" s="36"/>
      <c r="R51" s="40"/>
      <c r="S51" s="40"/>
      <c r="T51" s="40"/>
      <c r="U51" s="40"/>
      <c r="V51" s="12"/>
    </row>
    <row r="52" spans="1:22" x14ac:dyDescent="0.25">
      <c r="A52" s="11"/>
      <c r="B52" s="12"/>
      <c r="C52" s="12"/>
      <c r="D52" s="12"/>
      <c r="E52" s="19"/>
      <c r="F52" s="19"/>
      <c r="G52" s="11"/>
      <c r="H52" s="11"/>
      <c r="I52" s="12"/>
      <c r="J52" s="23"/>
      <c r="K52" s="13"/>
      <c r="L52" s="13"/>
      <c r="M52" s="39"/>
      <c r="N52" s="11"/>
      <c r="O52" s="11"/>
      <c r="P52" s="11"/>
      <c r="Q52" s="36"/>
      <c r="R52" s="40"/>
      <c r="S52" s="40"/>
      <c r="T52" s="40"/>
      <c r="U52" s="40"/>
      <c r="V52" s="12"/>
    </row>
    <row r="53" spans="1:22" x14ac:dyDescent="0.25">
      <c r="A53" s="11" t="s">
        <v>168</v>
      </c>
      <c r="B53" s="12">
        <f>(E53*G53*I53)/(F53*H53)</f>
        <v>324674257.42574257</v>
      </c>
      <c r="C53" s="12">
        <f>AVERAGE(B53,B54)</f>
        <v>332573628.71287131</v>
      </c>
      <c r="D53" s="12">
        <f>STDEV(B53,B54)</f>
        <v>11171398.008478044</v>
      </c>
      <c r="E53" s="19">
        <v>209</v>
      </c>
      <c r="F53" s="19">
        <v>101</v>
      </c>
      <c r="G53" s="11">
        <v>2</v>
      </c>
      <c r="H53" s="11">
        <v>10</v>
      </c>
      <c r="I53" s="12">
        <f>7.845*10^8</f>
        <v>784500000</v>
      </c>
      <c r="J53" s="23">
        <v>4.95</v>
      </c>
      <c r="K53" s="12">
        <f>N53/M53</f>
        <v>654638523.1191144</v>
      </c>
      <c r="L53" s="12">
        <f>O53/M53</f>
        <v>22524814.721778542</v>
      </c>
      <c r="M53" s="39">
        <v>2.4550000000000001</v>
      </c>
      <c r="N53" s="12">
        <f>B53*J53</f>
        <v>1607137574.2574258</v>
      </c>
      <c r="O53" s="12">
        <f>D53*$J53</f>
        <v>55298420.141966321</v>
      </c>
      <c r="P53" s="12">
        <f>AVERAGE(N53:N54)</f>
        <v>1646239462.1287129</v>
      </c>
      <c r="Q53" s="36"/>
      <c r="R53" s="40"/>
      <c r="S53" s="40"/>
      <c r="T53" s="40"/>
      <c r="U53" s="40"/>
      <c r="V53" s="12"/>
    </row>
    <row r="54" spans="1:22" x14ac:dyDescent="0.25">
      <c r="A54" s="11" t="s">
        <v>168</v>
      </c>
      <c r="B54" s="12">
        <f>(E54*G54*I54)/(F54*H54)</f>
        <v>340473000</v>
      </c>
      <c r="C54" s="11"/>
      <c r="D54" s="11"/>
      <c r="E54" s="19">
        <v>217</v>
      </c>
      <c r="F54" s="19">
        <v>100</v>
      </c>
      <c r="G54" s="11">
        <v>2</v>
      </c>
      <c r="H54" s="11">
        <v>10</v>
      </c>
      <c r="I54" s="12">
        <f>7.845*10^8</f>
        <v>784500000</v>
      </c>
      <c r="J54" s="13"/>
      <c r="K54" s="12">
        <f>N54/M53</f>
        <v>686493421.58859468</v>
      </c>
      <c r="L54" s="13"/>
      <c r="M54" s="39"/>
      <c r="N54" s="12">
        <f>B54*J53</f>
        <v>1685341350</v>
      </c>
      <c r="O54" s="11"/>
      <c r="P54" s="11"/>
      <c r="Q54" s="36"/>
      <c r="R54" s="40"/>
      <c r="S54" s="40"/>
      <c r="T54" s="40"/>
      <c r="U54" s="40"/>
      <c r="V54" s="11"/>
    </row>
    <row r="55" spans="1:22" x14ac:dyDescent="0.25">
      <c r="A55" s="9"/>
      <c r="B55" s="14"/>
      <c r="C55" s="14"/>
      <c r="D55" s="14"/>
      <c r="E55" s="9"/>
      <c r="F55" s="9"/>
      <c r="G55" s="9"/>
      <c r="H55" s="9"/>
      <c r="I55" s="14"/>
      <c r="J55" s="10"/>
      <c r="K55" s="10"/>
      <c r="L55" s="10"/>
      <c r="M55" s="35"/>
      <c r="N55" s="9"/>
      <c r="O55" s="9"/>
      <c r="P55" s="9"/>
      <c r="Q55" s="36"/>
      <c r="R55" s="40"/>
      <c r="S55" s="40"/>
      <c r="T55" s="36"/>
      <c r="U55" s="36"/>
      <c r="V55" s="15"/>
    </row>
    <row r="56" spans="1:22" x14ac:dyDescent="0.25">
      <c r="A56" s="11" t="s">
        <v>169</v>
      </c>
      <c r="B56" s="12">
        <f>(E56*G56*I56)/(F56*H56)</f>
        <v>357082758.62068963</v>
      </c>
      <c r="C56" s="12">
        <f>AVERAGE(B56,B57)</f>
        <v>295925823.75478923</v>
      </c>
      <c r="D56" s="12">
        <f>STDEV(B56,B57)</f>
        <v>86488966.720524535</v>
      </c>
      <c r="E56" s="19">
        <v>132</v>
      </c>
      <c r="F56" s="19">
        <v>116</v>
      </c>
      <c r="G56" s="11">
        <v>2</v>
      </c>
      <c r="H56" s="11">
        <v>5</v>
      </c>
      <c r="I56" s="12">
        <f>7.845*10^8</f>
        <v>784500000</v>
      </c>
      <c r="J56" s="13">
        <v>2.5369999999999999</v>
      </c>
      <c r="K56" s="12">
        <f>N56/M56</f>
        <v>370519001.48085463</v>
      </c>
      <c r="L56" s="12">
        <f>O56/M56</f>
        <v>89743357.288331598</v>
      </c>
      <c r="M56" s="39">
        <v>2.4449999999999998</v>
      </c>
      <c r="N56" s="12">
        <f>B56*$J56</f>
        <v>905918958.62068951</v>
      </c>
      <c r="O56" s="12">
        <f>D56*$J56</f>
        <v>219422508.56997073</v>
      </c>
      <c r="P56" s="12">
        <f>AVERAGE(N56:N57)</f>
        <v>750763814.86590028</v>
      </c>
      <c r="Q56" s="36"/>
      <c r="R56" s="40"/>
      <c r="S56" s="40"/>
      <c r="T56" s="36"/>
      <c r="U56" s="36"/>
      <c r="V56" s="15"/>
    </row>
    <row r="57" spans="1:22" x14ac:dyDescent="0.25">
      <c r="A57" s="11" t="s">
        <v>169</v>
      </c>
      <c r="B57" s="12">
        <f>(E57*G57*I57)/(F57*H57)</f>
        <v>234768888.8888889</v>
      </c>
      <c r="C57" s="11"/>
      <c r="D57" s="11"/>
      <c r="E57" s="19">
        <v>101</v>
      </c>
      <c r="F57" s="19">
        <v>135</v>
      </c>
      <c r="G57" s="11">
        <v>2</v>
      </c>
      <c r="H57" s="11">
        <v>5</v>
      </c>
      <c r="I57" s="12">
        <f>7.845*10^8</f>
        <v>784500000</v>
      </c>
      <c r="J57" s="13"/>
      <c r="K57" s="12">
        <f>N57/M56</f>
        <v>243602728.47080213</v>
      </c>
      <c r="L57" s="13"/>
      <c r="M57" s="39"/>
      <c r="N57" s="12">
        <f>B57*$J56</f>
        <v>595608671.11111116</v>
      </c>
      <c r="O57" s="11"/>
      <c r="P57" s="11"/>
      <c r="Q57" s="36"/>
      <c r="R57" s="40"/>
      <c r="S57" s="40"/>
      <c r="T57" s="36"/>
      <c r="U57" s="36"/>
      <c r="V57" s="15"/>
    </row>
    <row r="58" spans="1:22" x14ac:dyDescent="0.25">
      <c r="A58" s="11"/>
      <c r="B58" s="12"/>
      <c r="C58" s="12"/>
      <c r="D58" s="12"/>
      <c r="E58" s="19"/>
      <c r="F58" s="19"/>
      <c r="G58" s="11"/>
      <c r="H58" s="11"/>
      <c r="I58" s="12"/>
      <c r="J58" s="13"/>
      <c r="K58" s="13"/>
      <c r="L58" s="13"/>
      <c r="M58" s="39"/>
      <c r="N58" s="11"/>
      <c r="O58" s="11"/>
      <c r="P58" s="11"/>
      <c r="Q58" s="36"/>
      <c r="R58" s="40"/>
      <c r="S58" s="40"/>
      <c r="T58" s="15"/>
      <c r="U58" s="15"/>
      <c r="V58" s="15"/>
    </row>
    <row r="59" spans="1:22" x14ac:dyDescent="0.25">
      <c r="A59" s="11" t="s">
        <v>170</v>
      </c>
      <c r="B59" s="12">
        <f>(E59*G59*I59)/(F59*H59)</f>
        <v>285272727.27272725</v>
      </c>
      <c r="C59" s="12">
        <f>AVERAGE(B59,B60)</f>
        <v>273018053.77720869</v>
      </c>
      <c r="D59" s="12">
        <f>STDEV(B59,B60)</f>
        <v>17330725.459816437</v>
      </c>
      <c r="E59" s="19">
        <v>100</v>
      </c>
      <c r="F59" s="19">
        <v>110</v>
      </c>
      <c r="G59" s="11">
        <v>2</v>
      </c>
      <c r="H59" s="11">
        <v>5</v>
      </c>
      <c r="I59" s="12">
        <f>7.845*10^8</f>
        <v>784500000</v>
      </c>
      <c r="J59" s="13">
        <v>2.6880000000000002</v>
      </c>
      <c r="K59" s="12">
        <f>N59/M59</f>
        <v>313624986.05688792</v>
      </c>
      <c r="L59" s="12">
        <f>O59/M59</f>
        <v>19053165.658890221</v>
      </c>
      <c r="M59" s="39">
        <v>2.4449999999999998</v>
      </c>
      <c r="N59" s="12">
        <f>B59*$J59</f>
        <v>766813090.90909088</v>
      </c>
      <c r="O59" s="12">
        <f>D59*$J59</f>
        <v>46584990.035986587</v>
      </c>
      <c r="P59" s="12">
        <f>AVERAGE(N59:N60)</f>
        <v>733872528.55313706</v>
      </c>
      <c r="Q59" s="36"/>
      <c r="R59" s="40"/>
      <c r="S59" s="40"/>
      <c r="T59" s="36"/>
      <c r="U59" s="36"/>
      <c r="V59" s="15"/>
    </row>
    <row r="60" spans="1:22" x14ac:dyDescent="0.25">
      <c r="A60" s="11" t="s">
        <v>170</v>
      </c>
      <c r="B60" s="12">
        <f>(E60*G60*I60)/(F60*H60)</f>
        <v>260763380.28169015</v>
      </c>
      <c r="C60" s="11"/>
      <c r="D60" s="11"/>
      <c r="E60" s="19">
        <v>118</v>
      </c>
      <c r="F60" s="19">
        <v>142</v>
      </c>
      <c r="G60" s="11">
        <v>2</v>
      </c>
      <c r="H60" s="11">
        <v>5</v>
      </c>
      <c r="I60" s="12">
        <f>7.845*10^8</f>
        <v>784500000</v>
      </c>
      <c r="J60" s="13"/>
      <c r="K60" s="12">
        <f>N60/M59</f>
        <v>286679740.77594405</v>
      </c>
      <c r="L60" s="13"/>
      <c r="M60" s="39"/>
      <c r="N60" s="12">
        <f>B60*$J59</f>
        <v>700931966.19718313</v>
      </c>
      <c r="O60" s="11"/>
      <c r="P60" s="11"/>
      <c r="Q60" s="36"/>
      <c r="R60" s="40"/>
      <c r="S60" s="40"/>
      <c r="T60" s="36"/>
      <c r="U60" s="36"/>
      <c r="V60" s="15"/>
    </row>
    <row r="61" spans="1:22" x14ac:dyDescent="0.25">
      <c r="A61" s="11"/>
      <c r="B61" s="12"/>
      <c r="C61" s="12"/>
      <c r="D61" s="12"/>
      <c r="E61" s="19"/>
      <c r="F61" s="19"/>
      <c r="G61" s="11"/>
      <c r="H61" s="11"/>
      <c r="I61" s="12"/>
      <c r="J61" s="13"/>
      <c r="K61" s="13"/>
      <c r="L61" s="13"/>
      <c r="M61" s="39"/>
      <c r="N61" s="11"/>
      <c r="O61" s="11"/>
      <c r="P61" s="11"/>
      <c r="Q61" s="36"/>
      <c r="R61" s="40"/>
      <c r="S61" s="40"/>
      <c r="T61" s="40"/>
      <c r="U61" s="40"/>
      <c r="V61" s="11"/>
    </row>
    <row r="62" spans="1:22" x14ac:dyDescent="0.25">
      <c r="A62" s="11" t="s">
        <v>171</v>
      </c>
      <c r="B62" s="12">
        <f>(E62*G62*I62)/(F62*H62)</f>
        <v>205098039.21568626</v>
      </c>
      <c r="C62" s="12">
        <f>AVERAGE(B62,B63)</f>
        <v>248341055.00607321</v>
      </c>
      <c r="D62" s="12">
        <f>STDEV(B62,B63)</f>
        <v>61154859.408679143</v>
      </c>
      <c r="E62" s="19">
        <v>100</v>
      </c>
      <c r="F62" s="19">
        <v>153</v>
      </c>
      <c r="G62" s="11">
        <v>2</v>
      </c>
      <c r="H62" s="11">
        <v>5</v>
      </c>
      <c r="I62" s="12">
        <f>7.845*10^8</f>
        <v>784500000</v>
      </c>
      <c r="J62" s="13">
        <v>2.69</v>
      </c>
      <c r="K62" s="12">
        <f>N62/M62</f>
        <v>221571777.30529958</v>
      </c>
      <c r="L62" s="12">
        <f>O62/M62</f>
        <v>66066896.308974646</v>
      </c>
      <c r="M62" s="39">
        <v>2.4900000000000002</v>
      </c>
      <c r="N62" s="12">
        <f>B62*$J62</f>
        <v>551713725.49019599</v>
      </c>
      <c r="O62" s="12">
        <f>D62*$J62</f>
        <v>164506571.80934688</v>
      </c>
      <c r="P62" s="12">
        <f>AVERAGE(N62:N63)</f>
        <v>668037437.96633697</v>
      </c>
      <c r="Q62" s="36"/>
      <c r="R62" s="40"/>
      <c r="S62" s="40"/>
      <c r="T62" s="40"/>
      <c r="U62" s="40"/>
      <c r="V62" s="11"/>
    </row>
    <row r="63" spans="1:22" x14ac:dyDescent="0.25">
      <c r="A63" s="11" t="s">
        <v>171</v>
      </c>
      <c r="B63" s="12">
        <f>(E63*G63*I63)/(F63*H63)</f>
        <v>291584070.79646015</v>
      </c>
      <c r="C63" s="11"/>
      <c r="D63" s="11"/>
      <c r="E63" s="19">
        <v>105</v>
      </c>
      <c r="F63" s="19">
        <v>113</v>
      </c>
      <c r="G63" s="11">
        <v>2</v>
      </c>
      <c r="H63" s="11">
        <v>5</v>
      </c>
      <c r="I63" s="12">
        <f>7.845*10^8</f>
        <v>784500000</v>
      </c>
      <c r="J63" s="13"/>
      <c r="K63" s="12">
        <f>N63/M62</f>
        <v>315004478.0893485</v>
      </c>
      <c r="L63" s="13"/>
      <c r="M63" s="39"/>
      <c r="N63" s="12">
        <f>B63*$J62</f>
        <v>784361150.44247782</v>
      </c>
      <c r="O63" s="11"/>
      <c r="P63" s="11"/>
      <c r="Q63" s="36"/>
      <c r="R63" s="40"/>
      <c r="S63" s="40"/>
      <c r="T63" s="40"/>
      <c r="U63" s="40"/>
      <c r="V63" s="11"/>
    </row>
    <row r="64" spans="1:22" x14ac:dyDescent="0.25">
      <c r="A64" s="11"/>
      <c r="B64" s="12"/>
      <c r="C64" s="12"/>
      <c r="D64" s="12"/>
      <c r="E64" s="19"/>
      <c r="F64" s="19"/>
      <c r="G64" s="11"/>
      <c r="H64" s="11"/>
      <c r="I64" s="12"/>
      <c r="J64" s="13"/>
      <c r="K64" s="13"/>
      <c r="L64" s="13"/>
      <c r="M64" s="39"/>
      <c r="N64" s="11"/>
      <c r="O64" s="11"/>
      <c r="P64" s="11"/>
      <c r="Q64" s="36"/>
      <c r="R64" s="40"/>
      <c r="S64" s="40"/>
      <c r="T64" s="40"/>
      <c r="U64" s="40"/>
      <c r="V64" s="11"/>
    </row>
    <row r="65" spans="1:22" x14ac:dyDescent="0.25">
      <c r="A65" s="11" t="s">
        <v>172</v>
      </c>
      <c r="B65" s="12">
        <f>(E65*G65*I65)/(F65*H65)</f>
        <v>296837837.83783782</v>
      </c>
      <c r="C65" s="12">
        <f>AVERAGE(B65,B66)</f>
        <v>284853701.52761459</v>
      </c>
      <c r="D65" s="12">
        <f>STDEV(B65,B66)</f>
        <v>16948128.103245582</v>
      </c>
      <c r="E65" s="19">
        <v>105</v>
      </c>
      <c r="F65" s="19">
        <v>111</v>
      </c>
      <c r="G65" s="11">
        <v>2</v>
      </c>
      <c r="H65" s="11">
        <v>5</v>
      </c>
      <c r="I65" s="12">
        <f>7.845*10^8</f>
        <v>784500000</v>
      </c>
      <c r="J65" s="13">
        <v>2.73</v>
      </c>
      <c r="K65" s="12">
        <f>N65/M65</f>
        <v>325448713.77401495</v>
      </c>
      <c r="L65" s="12">
        <f>O65/M65</f>
        <v>18581682.619221058</v>
      </c>
      <c r="M65" s="39">
        <v>2.4900000000000002</v>
      </c>
      <c r="N65" s="12">
        <f>B65*$J65</f>
        <v>810367297.29729724</v>
      </c>
      <c r="O65" s="12">
        <f>D65*$J65</f>
        <v>46268389.721860439</v>
      </c>
      <c r="P65" s="12">
        <f>AVERAGE(N65:N66)</f>
        <v>777650605.17038774</v>
      </c>
      <c r="Q65" s="36"/>
      <c r="R65" s="40"/>
      <c r="S65" s="40"/>
      <c r="T65" s="40"/>
      <c r="U65" s="40"/>
      <c r="V65" s="11"/>
    </row>
    <row r="66" spans="1:22" x14ac:dyDescent="0.25">
      <c r="A66" s="11" t="s">
        <v>172</v>
      </c>
      <c r="B66" s="12">
        <f>(E66*G66*I66)/(F66*H66)</f>
        <v>272869565.21739131</v>
      </c>
      <c r="C66" s="11"/>
      <c r="D66" s="11"/>
      <c r="E66" s="19">
        <v>100</v>
      </c>
      <c r="F66" s="19">
        <v>115</v>
      </c>
      <c r="G66" s="11">
        <v>2</v>
      </c>
      <c r="H66" s="11">
        <v>5</v>
      </c>
      <c r="I66" s="12">
        <f>7.845*10^8</f>
        <v>784500000</v>
      </c>
      <c r="J66" s="13"/>
      <c r="K66" s="12">
        <f>N66/M65</f>
        <v>299170246.20220006</v>
      </c>
      <c r="L66" s="13"/>
      <c r="M66" s="39"/>
      <c r="N66" s="12">
        <f>B66*$J65</f>
        <v>744933913.04347825</v>
      </c>
      <c r="O66" s="11"/>
      <c r="P66" s="11"/>
      <c r="Q66" s="36"/>
      <c r="R66" s="40"/>
      <c r="S66" s="40"/>
      <c r="T66" s="40"/>
      <c r="U66" s="40"/>
      <c r="V66" s="11"/>
    </row>
    <row r="67" spans="1:22" x14ac:dyDescent="0.25">
      <c r="A67" s="11"/>
      <c r="B67" s="12"/>
      <c r="C67" s="12"/>
      <c r="D67" s="12"/>
      <c r="E67" s="19"/>
      <c r="F67" s="19"/>
      <c r="G67" s="11"/>
      <c r="H67" s="11"/>
      <c r="I67" s="12"/>
      <c r="J67" s="13"/>
      <c r="K67" s="13"/>
      <c r="L67" s="13"/>
      <c r="M67" s="39"/>
      <c r="N67" s="11"/>
      <c r="O67" s="11"/>
      <c r="P67" s="11"/>
      <c r="Q67" s="36"/>
      <c r="R67" s="40"/>
      <c r="S67" s="40"/>
      <c r="T67" s="40"/>
      <c r="U67" s="40"/>
      <c r="V67" s="11"/>
    </row>
    <row r="68" spans="1:22" x14ac:dyDescent="0.25">
      <c r="A68" s="11" t="s">
        <v>173</v>
      </c>
      <c r="B68" s="12">
        <f>(E68*G68*I68)/(F68*H68)</f>
        <v>270887179.48717946</v>
      </c>
      <c r="C68" s="12">
        <f>AVERAGE(B68,B69)</f>
        <v>265612478.63247862</v>
      </c>
      <c r="D68" s="12">
        <f>STDEV(B68,B69)</f>
        <v>7459553.486178875</v>
      </c>
      <c r="E68" s="19">
        <v>101</v>
      </c>
      <c r="F68" s="19">
        <v>117</v>
      </c>
      <c r="G68" s="11">
        <v>2</v>
      </c>
      <c r="H68" s="11">
        <v>5</v>
      </c>
      <c r="I68" s="12">
        <f>7.845*10^8</f>
        <v>784500000</v>
      </c>
      <c r="J68" s="13">
        <v>2.6789999999999998</v>
      </c>
      <c r="K68" s="12">
        <f>N68/M68</f>
        <v>276987310.62830293</v>
      </c>
      <c r="L68" s="12">
        <f>O68/M68</f>
        <v>7627535.7975088572</v>
      </c>
      <c r="M68" s="39">
        <v>2.62</v>
      </c>
      <c r="N68" s="12">
        <f>B68*$J68</f>
        <v>725706753.84615374</v>
      </c>
      <c r="O68" s="12">
        <f>D68*$J68</f>
        <v>19984143.789473206</v>
      </c>
      <c r="P68" s="12">
        <f>AVERAGE(N68:N69)</f>
        <v>711575830.25641012</v>
      </c>
      <c r="Q68" s="36"/>
      <c r="R68" s="40"/>
      <c r="S68" s="40"/>
      <c r="T68" s="40"/>
      <c r="U68" s="40"/>
      <c r="V68" s="11"/>
    </row>
    <row r="69" spans="1:22" x14ac:dyDescent="0.25">
      <c r="A69" s="11" t="s">
        <v>173</v>
      </c>
      <c r="B69" s="12">
        <f>(E69*G69*I69)/(F69*H69)</f>
        <v>260337777.77777779</v>
      </c>
      <c r="C69" s="11"/>
      <c r="D69" s="11"/>
      <c r="E69" s="19">
        <v>112</v>
      </c>
      <c r="F69" s="19">
        <v>135</v>
      </c>
      <c r="G69" s="11">
        <v>2</v>
      </c>
      <c r="H69" s="11">
        <v>5</v>
      </c>
      <c r="I69" s="12">
        <f>7.845*10^8</f>
        <v>784500000</v>
      </c>
      <c r="J69" s="13"/>
      <c r="K69" s="12">
        <f>N69/M68</f>
        <v>266200346.05597961</v>
      </c>
      <c r="L69" s="13"/>
      <c r="M69" s="39"/>
      <c r="N69" s="12">
        <f>B69*$J68</f>
        <v>697444906.66666663</v>
      </c>
      <c r="O69" s="11"/>
      <c r="P69" s="11"/>
      <c r="Q69" s="36"/>
      <c r="R69" s="40"/>
      <c r="S69" s="40"/>
      <c r="T69" s="40"/>
      <c r="U69" s="40"/>
      <c r="V69" s="11"/>
    </row>
    <row r="70" spans="1:22" x14ac:dyDescent="0.25">
      <c r="A70" s="11"/>
      <c r="B70" s="12"/>
      <c r="C70" s="12"/>
      <c r="D70" s="12"/>
      <c r="E70" s="19"/>
      <c r="F70" s="19"/>
      <c r="G70" s="11"/>
      <c r="H70" s="11"/>
      <c r="I70" s="12"/>
      <c r="J70" s="13"/>
      <c r="K70" s="13"/>
      <c r="L70" s="13"/>
      <c r="M70" s="39"/>
      <c r="N70" s="11"/>
      <c r="O70" s="11"/>
      <c r="P70" s="11"/>
      <c r="Q70" s="36"/>
      <c r="R70" s="40"/>
      <c r="S70" s="40"/>
      <c r="T70" s="40"/>
      <c r="U70" s="40"/>
      <c r="V70" s="11"/>
    </row>
    <row r="71" spans="1:22" x14ac:dyDescent="0.25">
      <c r="A71" s="11" t="s">
        <v>174</v>
      </c>
      <c r="B71" s="12">
        <f>(E71*G71*I71)/(F71*H71)</f>
        <v>268205128.20512819</v>
      </c>
      <c r="C71" s="12">
        <f>AVERAGE(B71,B72)</f>
        <v>303071794.87179488</v>
      </c>
      <c r="D71" s="12">
        <f>STDEV(B71,B72)</f>
        <v>49308912.874741986</v>
      </c>
      <c r="E71" s="19">
        <v>100</v>
      </c>
      <c r="F71" s="19">
        <v>117</v>
      </c>
      <c r="G71" s="11">
        <v>2</v>
      </c>
      <c r="H71" s="11">
        <v>5</v>
      </c>
      <c r="I71" s="12">
        <f>7.845*10^8</f>
        <v>784500000</v>
      </c>
      <c r="J71" s="13">
        <v>2.6619999999999999</v>
      </c>
      <c r="K71" s="12">
        <f>N71/M71</f>
        <v>272504599.72597373</v>
      </c>
      <c r="L71" s="12">
        <f>O71/M71</f>
        <v>50099361.096398152</v>
      </c>
      <c r="M71" s="39">
        <v>2.62</v>
      </c>
      <c r="N71" s="12">
        <f>B71*$J71</f>
        <v>713962051.28205121</v>
      </c>
      <c r="O71" s="12">
        <f>D71*$J71</f>
        <v>131260326.07256316</v>
      </c>
      <c r="P71" s="12">
        <f>AVERAGE(N71:N72)</f>
        <v>806777117.94871795</v>
      </c>
      <c r="Q71" s="36"/>
      <c r="R71" s="40"/>
      <c r="S71" s="40"/>
      <c r="T71" s="40"/>
      <c r="U71" s="40"/>
      <c r="V71" s="11"/>
    </row>
    <row r="72" spans="1:22" x14ac:dyDescent="0.25">
      <c r="A72" s="11" t="s">
        <v>174</v>
      </c>
      <c r="B72" s="12">
        <f>(E72*G72*I72)/(F72*H72)</f>
        <v>337938461.53846157</v>
      </c>
      <c r="C72" s="11"/>
      <c r="D72" s="11"/>
      <c r="E72" s="19">
        <v>112</v>
      </c>
      <c r="F72" s="19">
        <v>104</v>
      </c>
      <c r="G72" s="11">
        <v>2</v>
      </c>
      <c r="H72" s="11">
        <v>5</v>
      </c>
      <c r="I72" s="12">
        <f>7.845*10^8</f>
        <v>784500000</v>
      </c>
      <c r="J72" s="13"/>
      <c r="K72" s="12">
        <f>N72/M71</f>
        <v>343355795.65472698</v>
      </c>
      <c r="L72" s="13"/>
      <c r="M72" s="39"/>
      <c r="N72" s="12">
        <f>B72*$J71</f>
        <v>899592184.6153847</v>
      </c>
      <c r="O72" s="11"/>
      <c r="P72" s="11"/>
      <c r="Q72" s="36"/>
      <c r="R72" s="40"/>
      <c r="S72" s="40"/>
      <c r="T72" s="40"/>
      <c r="U72" s="40"/>
      <c r="V72" s="11"/>
    </row>
    <row r="73" spans="1:22" x14ac:dyDescent="0.25">
      <c r="A73" s="11"/>
      <c r="B73" s="12"/>
      <c r="C73" s="12"/>
      <c r="D73" s="12"/>
      <c r="E73" s="19"/>
      <c r="F73" s="19"/>
      <c r="G73" s="11"/>
      <c r="H73" s="11"/>
      <c r="I73" s="12"/>
      <c r="J73" s="13"/>
      <c r="K73" s="13"/>
      <c r="L73" s="13"/>
      <c r="M73" s="39"/>
      <c r="N73" s="11"/>
      <c r="O73" s="11"/>
      <c r="P73" s="11"/>
      <c r="Q73" s="36"/>
      <c r="R73" s="40"/>
      <c r="S73" s="40"/>
      <c r="T73" s="40"/>
      <c r="U73" s="40"/>
      <c r="V73" s="11"/>
    </row>
    <row r="74" spans="1:22" x14ac:dyDescent="0.25">
      <c r="A74" s="11" t="s">
        <v>175</v>
      </c>
      <c r="B74" s="12">
        <f>(E74*G74*I74)/(F74*H74)</f>
        <v>249557480.31496063</v>
      </c>
      <c r="C74" s="12">
        <f>AVERAGE(B74,B75)</f>
        <v>281678740.1574803</v>
      </c>
      <c r="D74" s="12">
        <f>STDEV(B74,B75)</f>
        <v>45426321.309801698</v>
      </c>
      <c r="E74" s="19">
        <v>101</v>
      </c>
      <c r="F74" s="19">
        <v>127</v>
      </c>
      <c r="G74" s="11">
        <v>2</v>
      </c>
      <c r="H74" s="11">
        <v>5</v>
      </c>
      <c r="I74" s="12">
        <f>7.845*10^8</f>
        <v>784500000</v>
      </c>
      <c r="J74" s="13">
        <v>2.56</v>
      </c>
      <c r="K74" s="12">
        <f>N74/M74</f>
        <v>241995132.4266285</v>
      </c>
      <c r="L74" s="12">
        <f>O74/M74</f>
        <v>44049766.118595585</v>
      </c>
      <c r="M74" s="39">
        <v>2.64</v>
      </c>
      <c r="N74" s="12">
        <f>B74*$J74</f>
        <v>638867149.60629928</v>
      </c>
      <c r="O74" s="12">
        <f>D74*$J74</f>
        <v>116291382.55309235</v>
      </c>
      <c r="P74" s="12">
        <f>AVERAGE(N74:N75)</f>
        <v>721097574.8031497</v>
      </c>
      <c r="Q74" s="36"/>
      <c r="R74" s="40"/>
      <c r="S74" s="40"/>
      <c r="T74" s="40"/>
      <c r="U74" s="40"/>
      <c r="V74" s="11"/>
    </row>
    <row r="75" spans="1:22" x14ac:dyDescent="0.25">
      <c r="A75" s="11" t="s">
        <v>175</v>
      </c>
      <c r="B75" s="12">
        <f>(E75*G75*I75)/(F75*H75)</f>
        <v>313800000</v>
      </c>
      <c r="C75" s="11"/>
      <c r="D75" s="11"/>
      <c r="E75" s="19">
        <v>108</v>
      </c>
      <c r="F75" s="19">
        <v>108</v>
      </c>
      <c r="G75" s="11">
        <v>2</v>
      </c>
      <c r="H75" s="11">
        <v>5</v>
      </c>
      <c r="I75" s="12">
        <f>7.845*10^8</f>
        <v>784500000</v>
      </c>
      <c r="J75" s="13"/>
      <c r="K75" s="12">
        <f>N75/M74</f>
        <v>304290909.09090906</v>
      </c>
      <c r="L75" s="13"/>
      <c r="M75" s="39"/>
      <c r="N75" s="12">
        <f>B75*$J74</f>
        <v>803328000</v>
      </c>
      <c r="O75" s="11"/>
      <c r="P75" s="11"/>
      <c r="Q75" s="36"/>
      <c r="R75" s="40"/>
      <c r="S75" s="40"/>
      <c r="T75" s="40"/>
      <c r="U75" s="40"/>
      <c r="V75" s="11"/>
    </row>
    <row r="76" spans="1:22" x14ac:dyDescent="0.25">
      <c r="A76" s="11"/>
      <c r="B76" s="12"/>
      <c r="C76" s="12"/>
      <c r="D76" s="12"/>
      <c r="E76" s="19"/>
      <c r="F76" s="19"/>
      <c r="G76" s="11"/>
      <c r="H76" s="11"/>
      <c r="I76" s="12"/>
      <c r="J76" s="13"/>
      <c r="K76" s="13"/>
      <c r="L76" s="13"/>
      <c r="M76" s="39"/>
      <c r="N76" s="11"/>
      <c r="O76" s="11"/>
      <c r="P76" s="11"/>
      <c r="Q76" s="36"/>
      <c r="R76" s="40"/>
      <c r="S76" s="40"/>
      <c r="T76" s="40"/>
      <c r="U76" s="40"/>
      <c r="V76" s="11"/>
    </row>
    <row r="77" spans="1:22" x14ac:dyDescent="0.25">
      <c r="A77" s="11" t="s">
        <v>176</v>
      </c>
      <c r="B77" s="12">
        <f>(E77*G77*I77)/(F77*H77)</f>
        <v>319893203.88349515</v>
      </c>
      <c r="C77" s="12">
        <f>AVERAGE(B77,B78)</f>
        <v>363614871.17251682</v>
      </c>
      <c r="D77" s="12">
        <f>STDEV(B77,B78)</f>
        <v>61831774.849698238</v>
      </c>
      <c r="E77" s="19">
        <v>105</v>
      </c>
      <c r="F77" s="19">
        <v>103</v>
      </c>
      <c r="G77" s="11">
        <v>2</v>
      </c>
      <c r="H77" s="11">
        <v>5</v>
      </c>
      <c r="I77" s="12">
        <f>7.845*10^8</f>
        <v>784500000</v>
      </c>
      <c r="J77" s="13">
        <v>2.706</v>
      </c>
      <c r="K77" s="12">
        <f>N77/M77</f>
        <v>327890533.98058248</v>
      </c>
      <c r="L77" s="12">
        <f>O77/M77</f>
        <v>63377569.220940687</v>
      </c>
      <c r="M77" s="39">
        <v>2.64</v>
      </c>
      <c r="N77" s="12">
        <f>B77*$J77</f>
        <v>865631009.70873785</v>
      </c>
      <c r="O77" s="12">
        <f>D77*$J77</f>
        <v>167316782.74328342</v>
      </c>
      <c r="P77" s="12">
        <f>AVERAGE(N77:N78)</f>
        <v>983941841.39283037</v>
      </c>
      <c r="Q77" s="36"/>
      <c r="R77" s="40"/>
      <c r="S77" s="40"/>
      <c r="T77" s="40"/>
      <c r="U77" s="40"/>
      <c r="V77" s="11"/>
    </row>
    <row r="78" spans="1:22" x14ac:dyDescent="0.25">
      <c r="A78" s="11" t="s">
        <v>176</v>
      </c>
      <c r="B78" s="12">
        <f>(E78*G78*I78)/(F78*H78)</f>
        <v>407336538.46153843</v>
      </c>
      <c r="C78" s="11"/>
      <c r="D78" s="11"/>
      <c r="E78" s="19">
        <v>135</v>
      </c>
      <c r="F78" s="19">
        <v>104</v>
      </c>
      <c r="G78" s="11">
        <v>2</v>
      </c>
      <c r="H78" s="11">
        <v>5</v>
      </c>
      <c r="I78" s="12">
        <f>7.845*10^8</f>
        <v>784500000</v>
      </c>
      <c r="J78" s="13"/>
      <c r="K78" s="12">
        <f>N78/M77</f>
        <v>417519951.92307681</v>
      </c>
      <c r="L78" s="13"/>
      <c r="M78" s="39"/>
      <c r="N78" s="12">
        <f>B78*$J77</f>
        <v>1102252673.0769229</v>
      </c>
      <c r="O78" s="11"/>
      <c r="P78" s="11"/>
      <c r="Q78" s="36"/>
      <c r="R78" s="40"/>
      <c r="S78" s="40"/>
      <c r="T78" s="40"/>
      <c r="U78" s="40"/>
      <c r="V78" s="11"/>
    </row>
    <row r="79" spans="1:22" x14ac:dyDescent="0.25">
      <c r="A79" s="11"/>
      <c r="B79" s="12"/>
      <c r="C79" s="12"/>
      <c r="D79" s="12"/>
      <c r="E79" s="19"/>
      <c r="F79" s="19"/>
      <c r="G79" s="11"/>
      <c r="H79" s="11"/>
      <c r="I79" s="12"/>
      <c r="J79" s="13"/>
      <c r="K79" s="13"/>
      <c r="L79" s="13"/>
      <c r="M79" s="39"/>
      <c r="N79" s="11"/>
      <c r="O79" s="11"/>
      <c r="P79" s="11"/>
      <c r="Q79" s="36"/>
      <c r="R79" s="40"/>
      <c r="S79" s="40"/>
      <c r="T79" s="40"/>
      <c r="U79" s="40"/>
      <c r="V79" s="11"/>
    </row>
    <row r="80" spans="1:22" x14ac:dyDescent="0.25">
      <c r="A80" s="11" t="s">
        <v>177</v>
      </c>
      <c r="B80" s="12">
        <f>(E80*G80*I80)/(F80*H80)</f>
        <v>382893577.98165137</v>
      </c>
      <c r="C80" s="12">
        <f>AVERAGE(B80,B81)</f>
        <v>363148675.78327852</v>
      </c>
      <c r="D80" s="12">
        <f>STDEV(B80,B81)</f>
        <v>27923508.476669211</v>
      </c>
      <c r="E80" s="19">
        <v>133</v>
      </c>
      <c r="F80" s="19">
        <v>109</v>
      </c>
      <c r="G80" s="11">
        <v>2</v>
      </c>
      <c r="H80" s="11">
        <v>5</v>
      </c>
      <c r="I80" s="12">
        <f>7.845*10^8</f>
        <v>784500000</v>
      </c>
      <c r="J80" s="13">
        <v>2.6280000000000001</v>
      </c>
      <c r="K80" s="12">
        <f>N80/M80</f>
        <v>399303302.75229359</v>
      </c>
      <c r="L80" s="12">
        <f>O80/M80</f>
        <v>29120230.268526461</v>
      </c>
      <c r="M80" s="39">
        <v>2.52</v>
      </c>
      <c r="N80" s="12">
        <f>B80*$J80</f>
        <v>1006244322.9357798</v>
      </c>
      <c r="O80" s="12">
        <f>D80*$J80</f>
        <v>73382980.276686683</v>
      </c>
      <c r="P80" s="12">
        <f>AVERAGE(N80:N81)</f>
        <v>954354719.95845604</v>
      </c>
      <c r="Q80" s="36"/>
      <c r="R80" s="40"/>
      <c r="S80" s="40"/>
      <c r="T80" s="40"/>
      <c r="U80" s="40"/>
      <c r="V80" s="11"/>
    </row>
    <row r="81" spans="1:22" x14ac:dyDescent="0.25">
      <c r="A81" s="11" t="s">
        <v>177</v>
      </c>
      <c r="B81" s="12">
        <f>(E81*G81*I81)/(F81*H81)</f>
        <v>343403773.58490568</v>
      </c>
      <c r="C81" s="11"/>
      <c r="D81" s="11"/>
      <c r="E81" s="19">
        <v>116</v>
      </c>
      <c r="F81" s="19">
        <v>106</v>
      </c>
      <c r="G81" s="11">
        <v>2</v>
      </c>
      <c r="H81" s="11">
        <v>5</v>
      </c>
      <c r="I81" s="12">
        <f>7.845*10^8</f>
        <v>784500000</v>
      </c>
      <c r="J81" s="13"/>
      <c r="K81" s="12">
        <f>N81/M80</f>
        <v>358121078.16711593</v>
      </c>
      <c r="L81" s="13"/>
      <c r="M81" s="39"/>
      <c r="N81" s="12">
        <f>B81*$J80</f>
        <v>902465116.98113215</v>
      </c>
      <c r="O81" s="11"/>
      <c r="P81" s="11"/>
      <c r="Q81" s="36"/>
      <c r="R81" s="40"/>
      <c r="S81" s="40"/>
      <c r="T81" s="40"/>
      <c r="U81" s="40"/>
      <c r="V81" s="11"/>
    </row>
    <row r="82" spans="1:22" x14ac:dyDescent="0.25">
      <c r="A82" s="11"/>
      <c r="B82" s="12"/>
      <c r="C82" s="12"/>
      <c r="D82" s="12"/>
      <c r="E82" s="19"/>
      <c r="F82" s="19"/>
      <c r="G82" s="11"/>
      <c r="H82" s="11"/>
      <c r="I82" s="12"/>
      <c r="J82" s="13"/>
      <c r="K82" s="13"/>
      <c r="L82" s="13"/>
      <c r="M82" s="39"/>
      <c r="N82" s="11"/>
      <c r="O82" s="11"/>
      <c r="P82" s="11"/>
      <c r="Q82" s="36"/>
      <c r="R82" s="40"/>
      <c r="S82" s="40"/>
      <c r="T82" s="40"/>
      <c r="U82" s="40"/>
      <c r="V82" s="11"/>
    </row>
    <row r="83" spans="1:22" x14ac:dyDescent="0.25">
      <c r="A83" s="11" t="s">
        <v>178</v>
      </c>
      <c r="B83" s="12">
        <f>(E83*G83*I83)/(F83*H83)</f>
        <v>201241304.34782609</v>
      </c>
      <c r="C83" s="12">
        <f>AVERAGE(B83,B84)</f>
        <v>241564719.97052324</v>
      </c>
      <c r="D83" s="12">
        <f>STDEV(B83,B84)</f>
        <v>57025921.25482516</v>
      </c>
      <c r="E83" s="19">
        <v>118</v>
      </c>
      <c r="F83" s="19">
        <v>184</v>
      </c>
      <c r="G83" s="11">
        <v>2</v>
      </c>
      <c r="H83" s="11">
        <v>5</v>
      </c>
      <c r="I83" s="12">
        <f>7.845*10^8</f>
        <v>784500000</v>
      </c>
      <c r="J83" s="13">
        <v>2.7730000000000001</v>
      </c>
      <c r="K83" s="12">
        <f>N83/M83</f>
        <v>221445292.44306418</v>
      </c>
      <c r="L83" s="12">
        <f>O83/M83</f>
        <v>62751142.714138955</v>
      </c>
      <c r="M83" s="39">
        <v>2.52</v>
      </c>
      <c r="N83" s="12">
        <f>B83*$J83</f>
        <v>558042136.95652175</v>
      </c>
      <c r="O83" s="12">
        <f>D83*$J83</f>
        <v>158132879.63963017</v>
      </c>
      <c r="P83" s="12">
        <f>AVERAGE(N83:N84)</f>
        <v>669858968.47826099</v>
      </c>
      <c r="Q83" s="36"/>
      <c r="R83" s="40"/>
      <c r="S83" s="40"/>
      <c r="T83" s="40"/>
      <c r="U83" s="40"/>
      <c r="V83" s="11"/>
    </row>
    <row r="84" spans="1:22" x14ac:dyDescent="0.25">
      <c r="A84" s="11" t="s">
        <v>178</v>
      </c>
      <c r="B84" s="12">
        <f>(E84*G84*I84)/(F84*H84)</f>
        <v>281888135.59322035</v>
      </c>
      <c r="C84" s="11"/>
      <c r="D84" s="11"/>
      <c r="E84" s="19">
        <v>106</v>
      </c>
      <c r="F84" s="19">
        <v>118</v>
      </c>
      <c r="G84" s="11">
        <v>2</v>
      </c>
      <c r="H84" s="11">
        <v>5</v>
      </c>
      <c r="I84" s="12">
        <f>7.845*10^8</f>
        <v>784500000</v>
      </c>
      <c r="J84" s="13"/>
      <c r="K84" s="12">
        <f>N84/M83</f>
        <v>310188809.52380955</v>
      </c>
      <c r="L84" s="13"/>
      <c r="M84" s="39"/>
      <c r="N84" s="12">
        <f>B84*$J83</f>
        <v>781675800.00000012</v>
      </c>
      <c r="O84" s="11"/>
      <c r="P84" s="11"/>
      <c r="Q84" s="36"/>
      <c r="R84" s="40"/>
      <c r="S84" s="40"/>
      <c r="T84" s="40"/>
      <c r="U84" s="40"/>
      <c r="V84" s="11"/>
    </row>
    <row r="85" spans="1:22" x14ac:dyDescent="0.25">
      <c r="A85" s="11"/>
      <c r="B85" s="12"/>
      <c r="C85" s="12"/>
      <c r="D85" s="12"/>
      <c r="E85" s="19"/>
      <c r="F85" s="19"/>
      <c r="G85" s="11"/>
      <c r="H85" s="11"/>
      <c r="I85" s="12"/>
      <c r="J85" s="13"/>
      <c r="K85" s="13"/>
      <c r="L85" s="13"/>
      <c r="M85" s="39"/>
      <c r="N85" s="11"/>
      <c r="O85" s="11"/>
      <c r="P85" s="11"/>
      <c r="Q85" s="36"/>
      <c r="R85" s="40"/>
      <c r="S85" s="40"/>
      <c r="T85" s="40"/>
      <c r="U85" s="40"/>
      <c r="V85" s="11"/>
    </row>
    <row r="86" spans="1:22" x14ac:dyDescent="0.25">
      <c r="A86" s="11" t="s">
        <v>179</v>
      </c>
      <c r="B86" s="12">
        <f>(E86*G86*I86)/(F86*H86)</f>
        <v>176292134.83146068</v>
      </c>
      <c r="C86" s="12">
        <f>AVERAGE(B86,B87)</f>
        <v>230167619.13986826</v>
      </c>
      <c r="D86" s="12">
        <f>STDEV(B86,B87)</f>
        <v>76191440.588368982</v>
      </c>
      <c r="E86" s="19">
        <v>100</v>
      </c>
      <c r="F86" s="19">
        <v>178</v>
      </c>
      <c r="G86" s="11">
        <v>2</v>
      </c>
      <c r="H86" s="11">
        <v>5</v>
      </c>
      <c r="I86" s="12">
        <f>7.845*10^8</f>
        <v>784500000</v>
      </c>
      <c r="J86" s="13">
        <v>2.0680000000000001</v>
      </c>
      <c r="K86" s="12">
        <f>N86/M86</f>
        <v>148501887.91505527</v>
      </c>
      <c r="L86" s="12">
        <f>O86/M86</f>
        <v>64180814.312320597</v>
      </c>
      <c r="M86" s="39">
        <v>2.4550000000000001</v>
      </c>
      <c r="N86" s="12">
        <f>B86*$J86</f>
        <v>364572134.83146071</v>
      </c>
      <c r="O86" s="12">
        <f>D86*$J86</f>
        <v>157563899.13674706</v>
      </c>
      <c r="P86" s="12">
        <f>AVERAGE(N86:N87)</f>
        <v>475986636.38124758</v>
      </c>
      <c r="Q86" s="36"/>
      <c r="R86" s="40"/>
      <c r="S86" s="40"/>
      <c r="T86" s="40"/>
      <c r="U86" s="40"/>
      <c r="V86" s="11"/>
    </row>
    <row r="87" spans="1:22" x14ac:dyDescent="0.25">
      <c r="A87" s="11" t="s">
        <v>179</v>
      </c>
      <c r="B87" s="12">
        <f>(E87*G87*I87)/(F87*H87)</f>
        <v>284043103.44827586</v>
      </c>
      <c r="C87" s="11"/>
      <c r="D87" s="11"/>
      <c r="E87" s="19">
        <v>105</v>
      </c>
      <c r="F87" s="19">
        <v>116</v>
      </c>
      <c r="G87" s="11">
        <v>2</v>
      </c>
      <c r="H87" s="11">
        <v>5</v>
      </c>
      <c r="I87" s="12">
        <f>7.845*10^8</f>
        <v>784500000</v>
      </c>
      <c r="J87" s="13"/>
      <c r="K87" s="12">
        <f>N87/M86</f>
        <v>239267265.95968816</v>
      </c>
      <c r="L87" s="13"/>
      <c r="M87" s="39"/>
      <c r="N87" s="12">
        <f>B87*$J86</f>
        <v>587401137.93103445</v>
      </c>
      <c r="O87" s="11"/>
      <c r="P87" s="11"/>
      <c r="Q87" s="36"/>
      <c r="R87" s="40"/>
      <c r="S87" s="40"/>
      <c r="T87" s="40"/>
      <c r="U87" s="40"/>
      <c r="V87" s="11"/>
    </row>
    <row r="88" spans="1:22" x14ac:dyDescent="0.25">
      <c r="A88" s="11"/>
      <c r="B88" s="12"/>
      <c r="C88" s="12"/>
      <c r="D88" s="12"/>
      <c r="E88" s="19"/>
      <c r="F88" s="19"/>
      <c r="G88" s="11"/>
      <c r="H88" s="11"/>
      <c r="I88" s="12"/>
      <c r="J88" s="13"/>
      <c r="K88" s="13"/>
      <c r="L88" s="13"/>
      <c r="M88" s="39"/>
      <c r="N88" s="11"/>
      <c r="O88" s="11"/>
      <c r="P88" s="11"/>
      <c r="Q88" s="36"/>
      <c r="R88" s="40"/>
      <c r="S88" s="40"/>
      <c r="T88" s="40"/>
      <c r="U88" s="40"/>
      <c r="V88" s="11"/>
    </row>
    <row r="89" spans="1:22" x14ac:dyDescent="0.25">
      <c r="A89" s="11" t="s">
        <v>180</v>
      </c>
      <c r="B89" s="12">
        <f>(E89*G89*I89)/(F89*H89)</f>
        <v>198804968.94409937</v>
      </c>
      <c r="C89" s="12">
        <f>AVERAGE(B89,B90)</f>
        <v>253342107.11355913</v>
      </c>
      <c r="D89" s="12">
        <f>STDEV(B89,B90)</f>
        <v>77127160.452265471</v>
      </c>
      <c r="E89" s="19">
        <v>102</v>
      </c>
      <c r="F89" s="19">
        <v>161</v>
      </c>
      <c r="G89" s="11">
        <v>2</v>
      </c>
      <c r="H89" s="11">
        <v>5</v>
      </c>
      <c r="I89" s="12">
        <f>7.845*10^8</f>
        <v>784500000</v>
      </c>
      <c r="J89" s="13">
        <v>2.129</v>
      </c>
      <c r="K89" s="12">
        <f>N89/M89</f>
        <v>172405612.57922101</v>
      </c>
      <c r="L89" s="12">
        <f>O89/M89</f>
        <v>66885427.536811881</v>
      </c>
      <c r="M89" s="39">
        <v>2.4550000000000001</v>
      </c>
      <c r="N89" s="12">
        <f>B89*$J89</f>
        <v>423255778.88198757</v>
      </c>
      <c r="O89" s="12">
        <f>D89*$J89</f>
        <v>164203724.60287318</v>
      </c>
      <c r="P89" s="12">
        <f>AVERAGE(N89:N90)</f>
        <v>539365346.04476738</v>
      </c>
      <c r="Q89" s="36"/>
      <c r="R89" s="40"/>
      <c r="S89" s="40"/>
      <c r="T89" s="40"/>
      <c r="U89" s="40"/>
      <c r="V89" s="11"/>
    </row>
    <row r="90" spans="1:22" x14ac:dyDescent="0.25">
      <c r="A90" s="11" t="s">
        <v>180</v>
      </c>
      <c r="B90" s="12">
        <f>(E90*G90*I90)/(F90*H90)</f>
        <v>307879245.28301889</v>
      </c>
      <c r="C90" s="11"/>
      <c r="D90" s="11"/>
      <c r="E90" s="19">
        <v>104</v>
      </c>
      <c r="F90" s="19">
        <v>106</v>
      </c>
      <c r="G90" s="11">
        <v>2</v>
      </c>
      <c r="H90" s="11">
        <v>5</v>
      </c>
      <c r="I90" s="12">
        <f>7.845*10^8</f>
        <v>784500000</v>
      </c>
      <c r="J90" s="13"/>
      <c r="K90" s="12">
        <f>N90/M89</f>
        <v>266995891.32690313</v>
      </c>
      <c r="L90" s="13"/>
      <c r="M90" s="39"/>
      <c r="N90" s="12">
        <f>B90*$J89</f>
        <v>655474913.20754719</v>
      </c>
      <c r="O90" s="11"/>
      <c r="P90" s="11"/>
      <c r="Q90" s="36"/>
      <c r="R90" s="40"/>
      <c r="S90" s="40"/>
      <c r="T90" s="40"/>
      <c r="U90" s="40"/>
      <c r="V90" s="11"/>
    </row>
    <row r="91" spans="1:22" x14ac:dyDescent="0.25">
      <c r="A91" s="11"/>
      <c r="B91" s="12"/>
      <c r="C91" s="12"/>
      <c r="D91" s="12"/>
      <c r="E91" s="11"/>
      <c r="F91" s="11"/>
      <c r="G91" s="11"/>
      <c r="H91" s="11"/>
      <c r="I91" s="12"/>
      <c r="J91" s="13"/>
      <c r="K91" s="13"/>
      <c r="L91" s="13"/>
      <c r="M91" s="44"/>
      <c r="N91" s="11"/>
      <c r="O91" s="11"/>
      <c r="P91" s="11"/>
      <c r="Q91" s="36"/>
      <c r="R91" s="40"/>
      <c r="S91" s="40"/>
      <c r="T91" s="12"/>
      <c r="U91" s="12"/>
      <c r="V91" s="11"/>
    </row>
    <row r="92" spans="1:22" x14ac:dyDescent="0.25">
      <c r="B92" s="46" t="s">
        <v>186</v>
      </c>
      <c r="C92" s="46" t="s">
        <v>187</v>
      </c>
    </row>
    <row r="93" spans="1:22" x14ac:dyDescent="0.25">
      <c r="B93" s="46" t="s">
        <v>188</v>
      </c>
    </row>
    <row r="94" spans="1:22" x14ac:dyDescent="0.25">
      <c r="B94" s="46" t="s">
        <v>189</v>
      </c>
    </row>
    <row r="95" spans="1:22" x14ac:dyDescent="0.25">
      <c r="B95" s="46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Exp1A</vt:lpstr>
      <vt:lpstr>Exp 1B</vt:lpstr>
      <vt:lpstr>Exp 2</vt:lpstr>
      <vt:lpstr>Exp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 Trubl</dc:creator>
  <cp:lastModifiedBy>Gareth Trubl</cp:lastModifiedBy>
  <dcterms:created xsi:type="dcterms:W3CDTF">2015-12-22T20:25:32Z</dcterms:created>
  <dcterms:modified xsi:type="dcterms:W3CDTF">2015-12-22T21:01:24Z</dcterms:modified>
</cp:coreProperties>
</file>