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olfo\Documents\Datos\Odonata\Hemiphlebia\Mating behaviour ms\"/>
    </mc:Choice>
  </mc:AlternateContent>
  <bookViews>
    <workbookView xWindow="0" yWindow="0" windowWidth="28800" windowHeight="13275"/>
  </bookViews>
  <sheets>
    <sheet name="Cópulas" sheetId="1" r:id="rId1"/>
  </sheets>
  <externalReferences>
    <externalReference r:id="rId2"/>
  </externalReferences>
  <definedNames>
    <definedName name="xdata1" localSheetId="0" hidden="1">0+(ROW(OFFSET(Cópulas!$B$1,0,0,70,1))-1)*0.0003623188405797</definedName>
    <definedName name="xdata1" hidden="1">0.004688+(ROW(OFFSET(#REF!,0,0,70,1))-1)*0.0001772753623188</definedName>
    <definedName name="xdata2" localSheetId="0" hidden="1">0+(ROW(OFFSET(Cópulas!$B$1,0,0,70,1))-1)*0.0003623188405797</definedName>
    <definedName name="xdata3" localSheetId="0" hidden="1">0+(ROW(OFFSET(Cópulas!$B$1,0,0,70,1))-1)*0.0003623188405797</definedName>
    <definedName name="xdata3" hidden="1">0.00404+(ROW(OFFSET(#REF!,0,0,70,1))-1)*0.0001866666666667</definedName>
    <definedName name="xdata4" localSheetId="0" hidden="1">0+(ROW(OFFSET(Cópulas!$B$1,0,0,70,1))-1)*0.0003623188405797</definedName>
    <definedName name="xdata5" localSheetId="0" hidden="1">0+(ROW(OFFSET(Cópulas!$B$1,0,0,70,1))-1)*0.0003623188405797</definedName>
    <definedName name="xdata6" localSheetId="0" hidden="1">0+(ROW(OFFSET(Cópulas!$B$1,0,0,70,1))-1)*0.0003623188405797</definedName>
    <definedName name="ydata1" localSheetId="0" hidden="1">0+1*Cópulas!xdata1-0.0103033534690127*(1.08333333333333+(Cópulas!xdata1-0.00990833333333334)^2/0.000295177166666667)^0.5</definedName>
    <definedName name="ydata2" localSheetId="0" hidden="1">0+1*Cópulas!xdata2+0.0103033534690127*(1.08333333333333+(Cópulas!xdata2-0.00990833333333334)^2/0.000295177166666667)^0.5</definedName>
    <definedName name="ydata2" hidden="1">0+1*[0]!xdata1-0.00870707531621508*(1.0625+([0]!xdata1-0.0108375)^2/0.00021117)^0.5</definedName>
    <definedName name="ydata3" localSheetId="0" hidden="1">0+1*Cópulas!xdata3-0.0143852806547988*(1.07142857142857+(Cópulas!xdata3-0.00849285714285714)^2/0.000154217285714286)^0.5</definedName>
    <definedName name="ydata4" localSheetId="0" hidden="1">0+1*Cópulas!xdata4+0.0143852806547988*(1.07142857142857+(Cópulas!xdata4-0.00849285714285714)^2/0.000154217285714286)^0.5</definedName>
    <definedName name="ydata4" hidden="1">0+1*[0]!xdata3+0.00870707531621508*(1.0625+([0]!xdata3-0.0108375)^2/0.00021117)^0.5</definedName>
    <definedName name="ydata5" localSheetId="0" hidden="1">0+1*Cópulas!xdata5-0.0104872937560752*(1.09090909090909+(Cópulas!xdata5-0.0108090909090909)^2/0.000208479090909091)^0.5</definedName>
    <definedName name="ydata6" localSheetId="0" hidden="1">0+1*Cópulas!xdata6+0.0104872937560752*(1.09090909090909+(Cópulas!xdata6-0.0108090909090909)^2/0.000208479090909091)^0.5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" i="1" l="1"/>
  <c r="U16" i="1"/>
  <c r="U17" i="1"/>
  <c r="U18" i="1"/>
  <c r="U19" i="1"/>
  <c r="U20" i="1"/>
  <c r="U22" i="1"/>
  <c r="S50" i="1"/>
  <c r="U2" i="1"/>
  <c r="U3" i="1"/>
  <c r="U6" i="1"/>
  <c r="U8" i="1"/>
  <c r="U9" i="1"/>
  <c r="U10" i="1"/>
  <c r="S49" i="1"/>
  <c r="U50" i="1"/>
  <c r="T50" i="1"/>
  <c r="U49" i="1"/>
  <c r="T49" i="1"/>
  <c r="U36" i="1"/>
  <c r="U38" i="1"/>
  <c r="T39" i="1"/>
  <c r="U39" i="1"/>
  <c r="U41" i="1"/>
  <c r="U42" i="1"/>
  <c r="S48" i="1"/>
  <c r="U48" i="1"/>
  <c r="T48" i="1"/>
  <c r="J44" i="1"/>
  <c r="J46" i="1"/>
  <c r="J47" i="1"/>
  <c r="J48" i="1"/>
  <c r="J51" i="1"/>
  <c r="J52" i="1"/>
  <c r="J50" i="1"/>
  <c r="R15" i="1"/>
  <c r="R16" i="1"/>
  <c r="R17" i="1"/>
  <c r="R18" i="1"/>
  <c r="R19" i="1"/>
  <c r="R20" i="1"/>
  <c r="R22" i="1"/>
  <c r="R23" i="1"/>
  <c r="R27" i="1"/>
  <c r="R28" i="1"/>
  <c r="R29" i="1"/>
  <c r="R34" i="1"/>
  <c r="Q13" i="1"/>
  <c r="Q15" i="1"/>
  <c r="Q16" i="1"/>
  <c r="Q17" i="1"/>
  <c r="Q18" i="1"/>
  <c r="Q19" i="1"/>
  <c r="Q20" i="1"/>
  <c r="Q22" i="1"/>
  <c r="Q23" i="1"/>
  <c r="Q27" i="1"/>
  <c r="Q28" i="1"/>
  <c r="Q29" i="1"/>
  <c r="Q34" i="1"/>
  <c r="P14" i="1"/>
  <c r="P15" i="1"/>
  <c r="P16" i="1"/>
  <c r="P17" i="1"/>
  <c r="P18" i="1"/>
  <c r="P19" i="1"/>
  <c r="P20" i="1"/>
  <c r="P21" i="1"/>
  <c r="P22" i="1"/>
  <c r="P23" i="1"/>
  <c r="P27" i="1"/>
  <c r="P28" i="1"/>
  <c r="P29" i="1"/>
  <c r="P34" i="1"/>
  <c r="O13" i="1"/>
  <c r="O34" i="1"/>
  <c r="N34" i="1"/>
  <c r="M34" i="1"/>
  <c r="L34" i="1"/>
  <c r="K2" i="1"/>
  <c r="K3" i="1"/>
  <c r="K4" i="1"/>
  <c r="K5" i="1"/>
  <c r="K6" i="1"/>
  <c r="K7" i="1"/>
  <c r="K8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7" i="1"/>
  <c r="K28" i="1"/>
  <c r="K29" i="1"/>
  <c r="K34" i="1"/>
  <c r="I2" i="1"/>
  <c r="I3" i="1"/>
  <c r="I4" i="1"/>
  <c r="I5" i="1"/>
  <c r="I6" i="1"/>
  <c r="I7" i="1"/>
  <c r="I10" i="1"/>
  <c r="I11" i="1"/>
  <c r="I15" i="1"/>
  <c r="I16" i="1"/>
  <c r="I17" i="1"/>
  <c r="I19" i="1"/>
  <c r="I20" i="1"/>
  <c r="I21" i="1"/>
  <c r="I22" i="1"/>
  <c r="I25" i="1"/>
  <c r="I27" i="1"/>
  <c r="I28" i="1"/>
  <c r="I29" i="1"/>
  <c r="I34" i="1"/>
  <c r="H34" i="1"/>
  <c r="G34" i="1"/>
  <c r="F34" i="1"/>
  <c r="R33" i="1"/>
  <c r="Q33" i="1"/>
  <c r="P33" i="1"/>
  <c r="O33" i="1"/>
  <c r="N33" i="1"/>
  <c r="M33" i="1"/>
  <c r="L33" i="1"/>
  <c r="K33" i="1"/>
  <c r="I33" i="1"/>
  <c r="H33" i="1"/>
  <c r="G33" i="1"/>
  <c r="F33" i="1"/>
  <c r="R31" i="1"/>
  <c r="R32" i="1"/>
  <c r="Q31" i="1"/>
  <c r="Q32" i="1"/>
  <c r="P31" i="1"/>
  <c r="P32" i="1"/>
  <c r="O31" i="1"/>
  <c r="O32" i="1"/>
  <c r="N31" i="1"/>
  <c r="N32" i="1"/>
  <c r="M31" i="1"/>
  <c r="M32" i="1"/>
  <c r="L31" i="1"/>
  <c r="L32" i="1"/>
  <c r="K31" i="1"/>
  <c r="K32" i="1"/>
  <c r="I31" i="1"/>
  <c r="I32" i="1"/>
  <c r="H31" i="1"/>
  <c r="H32" i="1"/>
  <c r="G31" i="1"/>
  <c r="G32" i="1"/>
  <c r="F31" i="1"/>
  <c r="F32" i="1"/>
  <c r="R30" i="1"/>
  <c r="Q30" i="1"/>
  <c r="P30" i="1"/>
  <c r="O30" i="1"/>
  <c r="N30" i="1"/>
  <c r="M30" i="1"/>
  <c r="L30" i="1"/>
  <c r="K30" i="1"/>
  <c r="I30" i="1"/>
  <c r="H30" i="1"/>
  <c r="G30" i="1"/>
  <c r="F30" i="1"/>
</calcChain>
</file>

<file path=xl/comments1.xml><?xml version="1.0" encoding="utf-8"?>
<comments xmlns="http://schemas.openxmlformats.org/spreadsheetml/2006/main">
  <authors>
    <author>Macromia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Macromia:</t>
        </r>
        <r>
          <rPr>
            <sz val="9"/>
            <color indexed="81"/>
            <rFont val="Tahoma"/>
            <family val="2"/>
          </rPr>
          <t xml:space="preserve">
En roxo observacións no insectario
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Macromia:</t>
        </r>
        <r>
          <rPr>
            <sz val="9"/>
            <color indexed="81"/>
            <rFont val="Tahoma"/>
            <family val="2"/>
          </rPr>
          <t xml:space="preserve">
Time start male-female contact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Macromia:</t>
        </r>
        <r>
          <rPr>
            <sz val="9"/>
            <color indexed="81"/>
            <rFont val="Tahoma"/>
            <family val="2"/>
          </rPr>
          <t xml:space="preserve">
Time since start interaction to start copula</t>
        </r>
      </text>
    </comment>
    <comment ref="U1" authorId="0" shapeId="0">
      <text>
        <r>
          <rPr>
            <b/>
            <sz val="9"/>
            <color indexed="81"/>
            <rFont val="Tahoma"/>
            <charset val="1"/>
          </rPr>
          <t>Macromia:</t>
        </r>
        <r>
          <rPr>
            <sz val="9"/>
            <color indexed="81"/>
            <rFont val="Tahoma"/>
            <charset val="1"/>
          </rPr>
          <t xml:space="preserve">
mm3</t>
        </r>
      </text>
    </comment>
    <comment ref="U7" authorId="0" shapeId="0">
      <text>
        <r>
          <rPr>
            <b/>
            <sz val="9"/>
            <color indexed="81"/>
            <rFont val="Tahoma"/>
            <charset val="1"/>
          </rPr>
          <t>Macromia:</t>
        </r>
        <r>
          <rPr>
            <sz val="9"/>
            <color indexed="81"/>
            <rFont val="Tahoma"/>
            <charset val="1"/>
          </rPr>
          <t xml:space="preserve">
Excluded</t>
        </r>
      </text>
    </comment>
    <comment ref="F8" authorId="0" shapeId="0">
      <text>
        <r>
          <rPr>
            <b/>
            <sz val="9"/>
            <color indexed="81"/>
            <rFont val="Tahoma"/>
            <charset val="1"/>
          </rPr>
          <t>Macromia:</t>
        </r>
        <r>
          <rPr>
            <sz val="9"/>
            <color indexed="81"/>
            <rFont val="Tahoma"/>
            <charset val="1"/>
          </rPr>
          <t xml:space="preserve">
incomplete time
</t>
        </r>
      </text>
    </comment>
    <comment ref="U11" authorId="0" shapeId="0">
      <text>
        <r>
          <rPr>
            <b/>
            <sz val="9"/>
            <color indexed="81"/>
            <rFont val="Tahoma"/>
            <charset val="1"/>
          </rPr>
          <t>Macromia:</t>
        </r>
        <r>
          <rPr>
            <sz val="9"/>
            <color indexed="81"/>
            <rFont val="Tahoma"/>
            <charset val="1"/>
          </rPr>
          <t xml:space="preserve">
Excluded</t>
        </r>
      </text>
    </comment>
    <comment ref="U13" authorId="0" shapeId="0">
      <text>
        <r>
          <rPr>
            <b/>
            <sz val="9"/>
            <color indexed="81"/>
            <rFont val="Tahoma"/>
            <charset val="1"/>
          </rPr>
          <t>Macromia:</t>
        </r>
        <r>
          <rPr>
            <sz val="9"/>
            <color indexed="81"/>
            <rFont val="Tahoma"/>
            <charset val="1"/>
          </rPr>
          <t xml:space="preserve">
Damaged</t>
        </r>
      </text>
    </comment>
    <comment ref="U15" authorId="0" shapeId="0">
      <text>
        <r>
          <rPr>
            <b/>
            <sz val="9"/>
            <color indexed="81"/>
            <rFont val="Tahoma"/>
            <charset val="1"/>
          </rPr>
          <t>Macromia:</t>
        </r>
        <r>
          <rPr>
            <sz val="9"/>
            <color indexed="81"/>
            <rFont val="Tahoma"/>
            <charset val="1"/>
          </rPr>
          <t xml:space="preserve">
Excluded</t>
        </r>
      </text>
    </comment>
    <comment ref="U21" authorId="0" shapeId="0">
      <text>
        <r>
          <rPr>
            <b/>
            <sz val="9"/>
            <color indexed="81"/>
            <rFont val="Tahoma"/>
            <charset val="1"/>
          </rPr>
          <t>Macromia:</t>
        </r>
        <r>
          <rPr>
            <sz val="9"/>
            <color indexed="81"/>
            <rFont val="Tahoma"/>
            <charset val="1"/>
          </rPr>
          <t xml:space="preserve">
Excluded</t>
        </r>
      </text>
    </comment>
    <comment ref="N23" authorId="0" shapeId="0">
      <text>
        <r>
          <rPr>
            <b/>
            <sz val="9"/>
            <color indexed="81"/>
            <rFont val="Tahoma"/>
            <family val="2"/>
          </rPr>
          <t>Macromia:</t>
        </r>
        <r>
          <rPr>
            <sz val="9"/>
            <color indexed="81"/>
            <rFont val="Tahoma"/>
            <family val="2"/>
          </rPr>
          <t xml:space="preserve">
hora obtida do video</t>
        </r>
      </text>
    </comment>
    <comment ref="U37" authorId="0" shapeId="0">
      <text>
        <r>
          <rPr>
            <b/>
            <sz val="9"/>
            <color indexed="81"/>
            <rFont val="Tahoma"/>
            <charset val="1"/>
          </rPr>
          <t>Macromia:</t>
        </r>
        <r>
          <rPr>
            <sz val="9"/>
            <color indexed="81"/>
            <rFont val="Tahoma"/>
            <charset val="1"/>
          </rPr>
          <t xml:space="preserve">
Excluded</t>
        </r>
      </text>
    </comment>
    <comment ref="U40" authorId="0" shapeId="0">
      <text>
        <r>
          <rPr>
            <b/>
            <sz val="9"/>
            <color indexed="81"/>
            <rFont val="Tahoma"/>
            <charset val="1"/>
          </rPr>
          <t>Macromia:</t>
        </r>
        <r>
          <rPr>
            <sz val="9"/>
            <color indexed="81"/>
            <rFont val="Tahoma"/>
            <charset val="1"/>
          </rPr>
          <t xml:space="preserve">
Excluded</t>
        </r>
      </text>
    </comment>
  </commentList>
</comments>
</file>

<file path=xl/sharedStrings.xml><?xml version="1.0" encoding="utf-8"?>
<sst xmlns="http://schemas.openxmlformats.org/spreadsheetml/2006/main" count="187" uniqueCount="71">
  <si>
    <t>Courtship</t>
  </si>
  <si>
    <t>Treatment</t>
  </si>
  <si>
    <t>Sperm volume</t>
  </si>
  <si>
    <t>NM</t>
  </si>
  <si>
    <t>518 (ACR-00751)</t>
  </si>
  <si>
    <t>End stage I</t>
  </si>
  <si>
    <t>712 (ACR-00769)</t>
  </si>
  <si>
    <t>720 (ACR-00765)</t>
  </si>
  <si>
    <t>273 (ACR-00781)</t>
  </si>
  <si>
    <t>.6</t>
  </si>
  <si>
    <t>72 (ACR-00785)</t>
  </si>
  <si>
    <t>.22</t>
  </si>
  <si>
    <t>.55 (ACR-00784)</t>
  </si>
  <si>
    <t>.41</t>
  </si>
  <si>
    <t>327 (ACR-00780)</t>
  </si>
  <si>
    <t>.37 (ACR-00782)</t>
  </si>
  <si>
    <t>.34</t>
  </si>
  <si>
    <t>ACR-00717</t>
  </si>
  <si>
    <t>Postcopula</t>
  </si>
  <si>
    <t>ACR-00720</t>
  </si>
  <si>
    <t>159 (ACR-00755)</t>
  </si>
  <si>
    <t>360 (ACR-00753)</t>
  </si>
  <si>
    <t>250 (ACR-00763)</t>
  </si>
  <si>
    <t>333 (ACR-00762)</t>
  </si>
  <si>
    <t>595 (ACR-00757)</t>
  </si>
  <si>
    <t>617 (ACR-00760)</t>
  </si>
  <si>
    <t>724 (ACR-00766)</t>
  </si>
  <si>
    <t>NM (ACR-00786)</t>
  </si>
  <si>
    <t>focal</t>
  </si>
  <si>
    <t>N</t>
  </si>
  <si>
    <t>SE</t>
  </si>
  <si>
    <t>max</t>
  </si>
  <si>
    <t>min</t>
  </si>
  <si>
    <t>ACR-00719</t>
  </si>
  <si>
    <t>precopula</t>
  </si>
  <si>
    <t>ACR-00722</t>
  </si>
  <si>
    <t>ACR-00770</t>
  </si>
  <si>
    <t>ACR-00771</t>
  </si>
  <si>
    <t>ACR-00772</t>
  </si>
  <si>
    <t>ACR-00797</t>
  </si>
  <si>
    <t>ACR-00724</t>
  </si>
  <si>
    <t>.13</t>
  </si>
  <si>
    <t>.17</t>
  </si>
  <si>
    <t>.50</t>
  </si>
  <si>
    <t>.7</t>
  </si>
  <si>
    <t>desvest</t>
  </si>
  <si>
    <t>Sample size</t>
  </si>
  <si>
    <t>Precopula</t>
  </si>
  <si>
    <t>mating</t>
  </si>
  <si>
    <t>yes</t>
  </si>
  <si>
    <t>no</t>
  </si>
  <si>
    <t>mean</t>
  </si>
  <si>
    <t>Date</t>
  </si>
  <si>
    <t>Place</t>
  </si>
  <si>
    <t>male</t>
  </si>
  <si>
    <t>female</t>
  </si>
  <si>
    <t>start interaction</t>
  </si>
  <si>
    <t>temperature</t>
  </si>
  <si>
    <t>start tandem</t>
  </si>
  <si>
    <t>insectary</t>
  </si>
  <si>
    <t>field</t>
  </si>
  <si>
    <t>tandem duration</t>
  </si>
  <si>
    <t>Tandem duration</t>
  </si>
  <si>
    <t>Sperm transfer (s)</t>
  </si>
  <si>
    <t>Start copula</t>
  </si>
  <si>
    <t>Start stage II</t>
  </si>
  <si>
    <t>End copula</t>
  </si>
  <si>
    <t>Copula duration</t>
  </si>
  <si>
    <t>Stage I duration</t>
  </si>
  <si>
    <t>Stage II duration</t>
  </si>
  <si>
    <t>Bursa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</si>
</sst>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400]h:mm:ss\ AM/PM"/>
    <numFmt numFmtId="165" formatCode="hh:mm"/>
    <numFmt numFmtId="166" formatCode="0.0"/>
    <numFmt numFmtId="167" formatCode="0.000"/>
    <numFmt numFmtId="168" formatCode="0.0000"/>
  </numFmts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164" fontId="0" fillId="0" borderId="0"/>
    <xf numFmtId="164" fontId="1" fillId="2" borderId="0" applyNumberFormat="0" applyBorder="0" applyAlignment="0" applyProtection="0"/>
    <xf numFmtId="164" fontId="2" fillId="3" borderId="0" applyNumberFormat="0" applyBorder="0" applyAlignment="0" applyProtection="0"/>
  </cellStyleXfs>
  <cellXfs count="73">
    <xf numFmtId="164" fontId="0" fillId="0" borderId="0" xfId="0"/>
    <xf numFmtId="14" fontId="0" fillId="4" borderId="0" xfId="0" applyNumberFormat="1" applyFill="1"/>
    <xf numFmtId="164" fontId="0" fillId="4" borderId="0" xfId="0" applyFill="1"/>
    <xf numFmtId="1" fontId="0" fillId="4" borderId="0" xfId="0" applyNumberFormat="1" applyFill="1" applyAlignment="1">
      <alignment horizontal="center"/>
    </xf>
    <xf numFmtId="164" fontId="0" fillId="4" borderId="0" xfId="0" applyFill="1" applyAlignment="1">
      <alignment horizontal="center"/>
    </xf>
    <xf numFmtId="165" fontId="0" fillId="4" borderId="0" xfId="0" applyNumberFormat="1" applyFill="1"/>
    <xf numFmtId="166" fontId="0" fillId="4" borderId="0" xfId="0" applyNumberFormat="1" applyFill="1"/>
    <xf numFmtId="45" fontId="0" fillId="4" borderId="0" xfId="0" applyNumberFormat="1" applyFill="1"/>
    <xf numFmtId="1" fontId="0" fillId="4" borderId="0" xfId="0" applyNumberFormat="1" applyFill="1"/>
    <xf numFmtId="45" fontId="0" fillId="4" borderId="0" xfId="0" applyNumberFormat="1" applyFill="1" applyAlignment="1">
      <alignment horizontal="right"/>
    </xf>
    <xf numFmtId="167" fontId="0" fillId="4" borderId="0" xfId="0" applyNumberFormat="1" applyFill="1"/>
    <xf numFmtId="14" fontId="3" fillId="0" borderId="0" xfId="0" applyNumberFormat="1" applyFont="1"/>
    <xf numFmtId="1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5" fontId="0" fillId="0" borderId="0" xfId="0" applyNumberFormat="1"/>
    <xf numFmtId="166" fontId="0" fillId="0" borderId="0" xfId="0" applyNumberFormat="1"/>
    <xf numFmtId="45" fontId="0" fillId="0" borderId="0" xfId="0" applyNumberFormat="1"/>
    <xf numFmtId="164" fontId="0" fillId="0" borderId="0" xfId="0" applyNumberFormat="1"/>
    <xf numFmtId="1" fontId="0" fillId="0" borderId="0" xfId="0" applyNumberFormat="1"/>
    <xf numFmtId="21" fontId="0" fillId="0" borderId="0" xfId="0" applyNumberFormat="1"/>
    <xf numFmtId="20" fontId="0" fillId="0" borderId="0" xfId="0" applyNumberFormat="1"/>
    <xf numFmtId="168" fontId="0" fillId="0" borderId="0" xfId="0" applyNumberFormat="1"/>
    <xf numFmtId="1" fontId="0" fillId="0" borderId="0" xfId="0" applyNumberFormat="1" applyFill="1" applyAlignment="1">
      <alignment horizontal="center"/>
    </xf>
    <xf numFmtId="168" fontId="2" fillId="3" borderId="0" xfId="2" applyNumberFormat="1"/>
    <xf numFmtId="1" fontId="0" fillId="0" borderId="0" xfId="0" quotePrefix="1" applyNumberFormat="1" applyAlignment="1">
      <alignment horizontal="center"/>
    </xf>
    <xf numFmtId="14" fontId="0" fillId="0" borderId="0" xfId="0" applyNumberFormat="1"/>
    <xf numFmtId="1" fontId="1" fillId="2" borderId="0" xfId="1" applyNumberFormat="1" applyAlignment="1">
      <alignment horizontal="center"/>
    </xf>
    <xf numFmtId="1" fontId="1" fillId="2" borderId="1" xfId="1" applyNumberFormat="1" applyBorder="1" applyAlignment="1">
      <alignment horizontal="center"/>
    </xf>
    <xf numFmtId="164" fontId="1" fillId="2" borderId="1" xfId="1" applyBorder="1" applyAlignment="1">
      <alignment horizontal="center"/>
    </xf>
    <xf numFmtId="165" fontId="1" fillId="2" borderId="1" xfId="1" applyNumberFormat="1" applyBorder="1"/>
    <xf numFmtId="2" fontId="1" fillId="2" borderId="1" xfId="1" applyNumberFormat="1" applyBorder="1"/>
    <xf numFmtId="45" fontId="1" fillId="2" borderId="1" xfId="1" applyNumberFormat="1" applyBorder="1"/>
    <xf numFmtId="166" fontId="1" fillId="2" borderId="1" xfId="1" applyNumberFormat="1" applyBorder="1"/>
    <xf numFmtId="164" fontId="1" fillId="2" borderId="1" xfId="1" applyNumberFormat="1" applyBorder="1"/>
    <xf numFmtId="1" fontId="1" fillId="2" borderId="1" xfId="1" applyNumberFormat="1" applyBorder="1"/>
    <xf numFmtId="14" fontId="0" fillId="0" borderId="0" xfId="0" applyNumberFormat="1" applyFill="1"/>
    <xf numFmtId="164" fontId="0" fillId="0" borderId="0" xfId="0" applyFill="1"/>
    <xf numFmtId="1" fontId="1" fillId="0" borderId="0" xfId="1" applyNumberFormat="1" applyFill="1" applyBorder="1" applyAlignment="1">
      <alignment horizontal="center"/>
    </xf>
    <xf numFmtId="164" fontId="1" fillId="0" borderId="0" xfId="1" applyFill="1" applyBorder="1" applyAlignment="1">
      <alignment horizontal="center"/>
    </xf>
    <xf numFmtId="165" fontId="1" fillId="0" borderId="0" xfId="1" applyNumberFormat="1" applyFill="1" applyBorder="1"/>
    <xf numFmtId="166" fontId="1" fillId="0" borderId="0" xfId="1" applyNumberFormat="1" applyFill="1" applyBorder="1"/>
    <xf numFmtId="2" fontId="1" fillId="0" borderId="0" xfId="1" applyNumberFormat="1" applyFill="1" applyBorder="1"/>
    <xf numFmtId="45" fontId="1" fillId="0" borderId="0" xfId="1" applyNumberFormat="1" applyFill="1" applyBorder="1"/>
    <xf numFmtId="1" fontId="1" fillId="0" borderId="0" xfId="1" applyNumberFormat="1" applyFill="1" applyBorder="1"/>
    <xf numFmtId="164" fontId="1" fillId="0" borderId="0" xfId="1" applyNumberFormat="1" applyFill="1" applyBorder="1"/>
    <xf numFmtId="168" fontId="0" fillId="0" borderId="0" xfId="0" applyNumberFormat="1" applyFill="1"/>
    <xf numFmtId="2" fontId="0" fillId="0" borderId="0" xfId="0" applyNumberFormat="1"/>
    <xf numFmtId="167" fontId="0" fillId="0" borderId="0" xfId="0" applyNumberFormat="1"/>
    <xf numFmtId="0" fontId="0" fillId="0" borderId="0" xfId="0" applyNumberFormat="1"/>
    <xf numFmtId="14" fontId="3" fillId="0" borderId="0" xfId="0" applyNumberFormat="1" applyFont="1" applyFill="1"/>
    <xf numFmtId="164" fontId="0" fillId="0" borderId="0" xfId="0" applyFill="1" applyAlignment="1">
      <alignment horizontal="center"/>
    </xf>
    <xf numFmtId="165" fontId="0" fillId="0" borderId="0" xfId="0" applyNumberFormat="1" applyFill="1"/>
    <xf numFmtId="166" fontId="0" fillId="0" borderId="0" xfId="0" applyNumberFormat="1" applyFill="1"/>
    <xf numFmtId="45" fontId="0" fillId="0" borderId="0" xfId="0" applyNumberFormat="1" applyFill="1"/>
    <xf numFmtId="164" fontId="0" fillId="0" borderId="0" xfId="0" applyNumberFormat="1" applyFill="1"/>
    <xf numFmtId="1" fontId="0" fillId="0" borderId="0" xfId="0" applyNumberFormat="1" applyFill="1"/>
    <xf numFmtId="20" fontId="0" fillId="0" borderId="0" xfId="0" applyNumberFormat="1" applyFill="1"/>
    <xf numFmtId="21" fontId="0" fillId="0" borderId="0" xfId="0" applyNumberFormat="1" applyFill="1"/>
    <xf numFmtId="164" fontId="0" fillId="5" borderId="3" xfId="0" applyFill="1" applyBorder="1"/>
    <xf numFmtId="164" fontId="0" fillId="5" borderId="2" xfId="0" applyFill="1" applyBorder="1"/>
    <xf numFmtId="167" fontId="0" fillId="5" borderId="2" xfId="0" applyNumberFormat="1" applyFill="1" applyBorder="1"/>
    <xf numFmtId="167" fontId="0" fillId="5" borderId="4" xfId="0" applyNumberFormat="1" applyFill="1" applyBorder="1"/>
    <xf numFmtId="164" fontId="0" fillId="5" borderId="5" xfId="0" applyFill="1" applyBorder="1"/>
    <xf numFmtId="0" fontId="0" fillId="5" borderId="0" xfId="0" applyNumberFormat="1" applyFill="1" applyBorder="1"/>
    <xf numFmtId="167" fontId="0" fillId="5" borderId="0" xfId="0" applyNumberFormat="1" applyFill="1" applyBorder="1"/>
    <xf numFmtId="1" fontId="0" fillId="5" borderId="6" xfId="0" applyNumberFormat="1" applyFill="1" applyBorder="1"/>
    <xf numFmtId="168" fontId="0" fillId="5" borderId="0" xfId="0" applyNumberFormat="1" applyFill="1" applyBorder="1"/>
    <xf numFmtId="164" fontId="0" fillId="5" borderId="7" xfId="0" applyFill="1" applyBorder="1"/>
    <xf numFmtId="168" fontId="0" fillId="5" borderId="8" xfId="0" applyNumberFormat="1" applyFill="1" applyBorder="1"/>
    <xf numFmtId="167" fontId="0" fillId="5" borderId="8" xfId="0" applyNumberFormat="1" applyFill="1" applyBorder="1"/>
    <xf numFmtId="1" fontId="0" fillId="5" borderId="9" xfId="0" applyNumberFormat="1" applyFill="1" applyBorder="1"/>
    <xf numFmtId="0" fontId="0" fillId="0" borderId="0" xfId="0" applyNumberFormat="1" applyAlignment="1">
      <alignment horizontal="center"/>
    </xf>
    <xf numFmtId="0" fontId="0" fillId="0" borderId="0" xfId="0" quotePrefix="1" applyNumberFormat="1" applyAlignment="1">
      <alignment horizontal="center"/>
    </xf>
  </cellXfs>
  <cellStyles count="3">
    <cellStyle name="Correcto" xfId="1" builtinId="26"/>
    <cellStyle name="Incorrecto" xfId="2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olfo\Dropbox\Hemiphlebia\Hemiphlebia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pulas_HID"/>
      <sheetName val="Cópulas_HID1"/>
      <sheetName val="Cópulas_HID2"/>
      <sheetName val="Cópulas"/>
      <sheetName val="ANOVA1_HID"/>
      <sheetName val="ANOVA"/>
      <sheetName val="Morphology"/>
      <sheetName val="Obs Focais"/>
      <sheetName val="Marcaxe_HID"/>
      <sheetName val="Marcaxe_HID1"/>
      <sheetName val="Marcaxe_HID2"/>
      <sheetName val="Obs Focais (2)"/>
      <sheetName val="Marcaxe_HID3"/>
      <sheetName val="Marcaxe_HID4"/>
      <sheetName val="Marcaxe_HID5"/>
      <sheetName val="Marcaxe_HID6"/>
      <sheetName val="Marcaxe_HID7"/>
      <sheetName val="Marcaxe_HID8"/>
      <sheetName val="Marcaxe_HID9"/>
      <sheetName val="Obs Focais (3)"/>
      <sheetName val="Marcaxe_HID10"/>
      <sheetName val="Marcaxe_HID11"/>
      <sheetName val="Marcaxe"/>
      <sheetName val="Correlation tests_HID"/>
      <sheetName val="Correlation tests_HID1"/>
      <sheetName val="Correlation tests_HID2"/>
      <sheetName val="Correlation tests_HID3"/>
      <sheetName val="Desc_HID"/>
      <sheetName val="SCA_HID"/>
      <sheetName val="SCA_HID1"/>
      <sheetName val="SCA"/>
      <sheetName val="Correlation tests"/>
      <sheetName val="Marcaxe (2)"/>
      <sheetName val="Marcaxe (3)"/>
      <sheetName val="Summary"/>
      <sheetName val="MARK"/>
      <sheetName val="MARK (xov+maduros)"/>
      <sheetName val="POPAN"/>
      <sheetName val="Observacións"/>
    </sheetNames>
    <definedNames>
      <definedName name="GoToResults3101201616543170"/>
      <definedName name="GoToResults3101201617064657"/>
      <definedName name="GoToResults3101201617204170"/>
    </definedNames>
    <sheetDataSet>
      <sheetData sheetId="0">
        <row r="2">
          <cell r="B2" t="str">
            <v>Treatment-End stage I</v>
          </cell>
          <cell r="C2">
            <v>4.0400000000000019E-3</v>
          </cell>
        </row>
        <row r="3">
          <cell r="B3" t="str">
            <v>Treatment-Postcopula</v>
          </cell>
          <cell r="C3">
            <v>1.4100000000000003E-2</v>
          </cell>
        </row>
      </sheetData>
      <sheetData sheetId="1">
        <row r="2">
          <cell r="B2" t="str">
            <v>Treatment-End stage I</v>
          </cell>
          <cell r="C2">
            <v>4.0400000000000002E-3</v>
          </cell>
        </row>
        <row r="3">
          <cell r="B3" t="str">
            <v>Treatment-Postcopula</v>
          </cell>
          <cell r="C3">
            <v>1.0966666666666668E-2</v>
          </cell>
        </row>
      </sheetData>
      <sheetData sheetId="2">
        <row r="2">
          <cell r="B2" t="str">
            <v>Treatment-End stage I</v>
          </cell>
          <cell r="C2">
            <v>5.0500000000000007E-3</v>
          </cell>
        </row>
        <row r="3">
          <cell r="B3" t="str">
            <v>Treatment-Postcopula</v>
          </cell>
          <cell r="C3">
            <v>1.4100000000000003E-2</v>
          </cell>
        </row>
      </sheetData>
      <sheetData sheetId="3">
        <row r="1">
          <cell r="I1" t="str">
            <v>Courtship</v>
          </cell>
          <cell r="K1" t="str">
            <v>Tandem</v>
          </cell>
          <cell r="P1" t="str">
            <v>Copula</v>
          </cell>
        </row>
        <row r="2">
          <cell r="F2">
            <v>0.63541666666666663</v>
          </cell>
          <cell r="H2">
            <v>0.63806712962962964</v>
          </cell>
          <cell r="I2">
            <v>2.6504629629630072E-3</v>
          </cell>
          <cell r="K2">
            <v>7.523148148148584E-4</v>
          </cell>
        </row>
        <row r="3">
          <cell r="F3">
            <v>0.50416666666666665</v>
          </cell>
          <cell r="G3">
            <v>30.4</v>
          </cell>
          <cell r="H3">
            <v>0.50635416666666666</v>
          </cell>
          <cell r="I3">
            <v>2.1875000000000089E-3</v>
          </cell>
          <cell r="K3">
            <v>6.828703703704031E-4</v>
          </cell>
        </row>
        <row r="4">
          <cell r="F4">
            <v>0.56180555555555556</v>
          </cell>
          <cell r="G4">
            <v>27.3</v>
          </cell>
          <cell r="H4">
            <v>0.56373842592592593</v>
          </cell>
          <cell r="I4">
            <v>1.9328703703703765E-3</v>
          </cell>
          <cell r="K4">
            <v>6.0185185185190893E-4</v>
          </cell>
        </row>
        <row r="5">
          <cell r="F5">
            <v>0.58124999999999993</v>
          </cell>
          <cell r="G5">
            <v>30.6</v>
          </cell>
          <cell r="H5">
            <v>0.58398148148148155</v>
          </cell>
          <cell r="I5">
            <v>2.7314814814816124E-3</v>
          </cell>
          <cell r="K5">
            <v>5.324074074073426E-4</v>
          </cell>
        </row>
        <row r="6">
          <cell r="F6">
            <v>0.59166666666666667</v>
          </cell>
          <cell r="G6">
            <v>30.6</v>
          </cell>
          <cell r="H6">
            <v>0.59434027777777776</v>
          </cell>
          <cell r="I6">
            <v>2.673611111111085E-3</v>
          </cell>
          <cell r="K6">
            <v>7.1759259259263075E-4</v>
          </cell>
        </row>
        <row r="7">
          <cell r="F7">
            <v>0.50486111111111109</v>
          </cell>
          <cell r="H7">
            <v>0.50796296296296295</v>
          </cell>
          <cell r="I7">
            <v>3.1018518518518556E-3</v>
          </cell>
          <cell r="K7">
            <v>8.1018518518605198E-5</v>
          </cell>
        </row>
        <row r="8">
          <cell r="F8">
            <v>0.53749999999999998</v>
          </cell>
          <cell r="G8">
            <v>28.8</v>
          </cell>
          <cell r="H8">
            <v>0.54122685185185182</v>
          </cell>
          <cell r="K8">
            <v>1.5162037037037557E-3</v>
          </cell>
        </row>
        <row r="10">
          <cell r="F10">
            <v>0.58263888888888882</v>
          </cell>
          <cell r="G10">
            <v>28.7</v>
          </cell>
          <cell r="H10">
            <v>0.58750000000000002</v>
          </cell>
          <cell r="I10">
            <v>4.8611111111112049E-3</v>
          </cell>
          <cell r="K10">
            <v>2.1412037037036313E-3</v>
          </cell>
        </row>
        <row r="11">
          <cell r="F11">
            <v>0.59722222222222221</v>
          </cell>
          <cell r="G11">
            <v>28.5</v>
          </cell>
          <cell r="H11">
            <v>0.60281249999999997</v>
          </cell>
          <cell r="I11">
            <v>5.5902777777777635E-3</v>
          </cell>
          <cell r="K11">
            <v>7.4074074074081953E-4</v>
          </cell>
        </row>
        <row r="12">
          <cell r="F12">
            <v>0.60902777777777783</v>
          </cell>
          <cell r="G12">
            <v>28.9</v>
          </cell>
          <cell r="H12">
            <v>0.61077546296296303</v>
          </cell>
          <cell r="K12">
            <v>3.5879629629620435E-4</v>
          </cell>
        </row>
        <row r="13">
          <cell r="G13">
            <v>24.2</v>
          </cell>
          <cell r="H13">
            <v>0.67569444444444438</v>
          </cell>
          <cell r="K13">
            <v>1.388888888888995E-3</v>
          </cell>
          <cell r="P13">
            <v>1.1539351851851851E-2</v>
          </cell>
        </row>
        <row r="14">
          <cell r="G14">
            <v>19.2</v>
          </cell>
          <cell r="H14">
            <v>0.44444444444444442</v>
          </cell>
          <cell r="K14">
            <v>5.6481481481481244E-3</v>
          </cell>
          <cell r="P14">
            <v>5.2314814814815036E-3</v>
          </cell>
        </row>
        <row r="15">
          <cell r="F15">
            <v>0.53472222222222221</v>
          </cell>
          <cell r="H15">
            <v>0.53670138888888885</v>
          </cell>
          <cell r="I15">
            <v>1.979166666666643E-3</v>
          </cell>
          <cell r="K15">
            <v>7.0601851851859188E-4</v>
          </cell>
          <cell r="P15">
            <v>3.5648148148147429E-3</v>
          </cell>
        </row>
        <row r="16">
          <cell r="F16">
            <v>0.65902777777777777</v>
          </cell>
          <cell r="H16">
            <v>0.67499999999999993</v>
          </cell>
          <cell r="I16">
            <v>1.5972222222222165E-2</v>
          </cell>
          <cell r="K16">
            <v>9.8379629629641308E-4</v>
          </cell>
          <cell r="P16">
            <v>9.7800925925924931E-3</v>
          </cell>
        </row>
        <row r="17">
          <cell r="F17">
            <v>0.51527777777777783</v>
          </cell>
          <cell r="G17">
            <v>26.7</v>
          </cell>
          <cell r="H17">
            <v>0.52012731481481478</v>
          </cell>
          <cell r="I17">
            <v>4.8495370370369439E-3</v>
          </cell>
          <cell r="K17">
            <v>1.4004629629630339E-3</v>
          </cell>
          <cell r="P17">
            <v>5.3009259259259034E-3</v>
          </cell>
        </row>
        <row r="18">
          <cell r="F18">
            <v>0.54722222222222217</v>
          </cell>
          <cell r="G18">
            <v>26.8</v>
          </cell>
          <cell r="H18">
            <v>0.54877314814814815</v>
          </cell>
          <cell r="K18">
            <v>4.5138888888895945E-4</v>
          </cell>
          <cell r="P18">
            <v>6.9675925925924975E-3</v>
          </cell>
        </row>
        <row r="19">
          <cell r="F19">
            <v>0.55833333333333335</v>
          </cell>
          <cell r="G19">
            <v>26.8</v>
          </cell>
          <cell r="H19">
            <v>0.56921296296296298</v>
          </cell>
          <cell r="I19">
            <v>1.0879629629629628E-2</v>
          </cell>
          <cell r="K19">
            <v>6.5972222222221433E-4</v>
          </cell>
          <cell r="P19">
            <v>1.0624999999999996E-2</v>
          </cell>
        </row>
        <row r="20">
          <cell r="F20">
            <v>0.67847222222222225</v>
          </cell>
          <cell r="G20">
            <v>26.8</v>
          </cell>
          <cell r="H20">
            <v>0.68315972222222221</v>
          </cell>
          <cell r="I20">
            <v>4.6874999999999556E-3</v>
          </cell>
          <cell r="K20">
            <v>6.828703703704031E-4</v>
          </cell>
          <cell r="P20">
            <v>5.5439814814813859E-3</v>
          </cell>
        </row>
        <row r="21">
          <cell r="F21">
            <v>0.60972222222222217</v>
          </cell>
          <cell r="G21">
            <v>30.1</v>
          </cell>
          <cell r="H21">
            <v>0.61483796296296289</v>
          </cell>
          <cell r="I21">
            <v>5.1157407407407263E-3</v>
          </cell>
          <cell r="K21">
            <v>8.217592592593137E-4</v>
          </cell>
          <cell r="P21">
            <v>4.8148148148148273E-3</v>
          </cell>
        </row>
        <row r="22">
          <cell r="F22">
            <v>0.66666666666666663</v>
          </cell>
          <cell r="G22">
            <v>18.600000000000001</v>
          </cell>
          <cell r="H22">
            <v>0.66984953703703709</v>
          </cell>
          <cell r="I22">
            <v>3.1828703703704608E-3</v>
          </cell>
          <cell r="K22">
            <v>7.291666666665586E-4</v>
          </cell>
          <cell r="P22">
            <v>4.155092592592613E-3</v>
          </cell>
        </row>
        <row r="23">
          <cell r="G23">
            <v>18.7</v>
          </cell>
          <cell r="H23">
            <v>0.39583333333333331</v>
          </cell>
          <cell r="K23">
            <v>6.9444444444449749E-4</v>
          </cell>
          <cell r="P23">
            <v>8.3333333333333037E-3</v>
          </cell>
        </row>
        <row r="24">
          <cell r="G24">
            <v>28.6</v>
          </cell>
          <cell r="H24">
            <v>0.48866898148148147</v>
          </cell>
          <cell r="K24">
            <v>4.9768518518522598E-4</v>
          </cell>
        </row>
        <row r="25">
          <cell r="F25">
            <v>0.50347222222222221</v>
          </cell>
          <cell r="G25">
            <v>26.7</v>
          </cell>
          <cell r="H25">
            <v>0.50462962962962965</v>
          </cell>
          <cell r="I25">
            <v>1.1574074074074403E-3</v>
          </cell>
          <cell r="K25">
            <v>6.9444444444444198E-4</v>
          </cell>
        </row>
        <row r="26">
          <cell r="F26">
            <v>0.57013888888888886</v>
          </cell>
        </row>
        <row r="27">
          <cell r="F27">
            <v>0.65833333333333333</v>
          </cell>
          <cell r="G27">
            <v>21</v>
          </cell>
          <cell r="H27">
            <v>0.66211805555555558</v>
          </cell>
          <cell r="I27">
            <v>3.7847222222222587E-3</v>
          </cell>
          <cell r="K27">
            <v>5.4398148148138148E-4</v>
          </cell>
          <cell r="P27">
            <v>5.8564814814815458E-3</v>
          </cell>
        </row>
        <row r="28">
          <cell r="F28">
            <v>0.70972222222222225</v>
          </cell>
          <cell r="G28">
            <v>19.8</v>
          </cell>
          <cell r="H28">
            <v>0.71180555555555547</v>
          </cell>
          <cell r="I28">
            <v>2.0833333333332149E-3</v>
          </cell>
          <cell r="K28">
            <v>1.3310185185185786E-3</v>
          </cell>
          <cell r="P28">
            <v>6.9097222222223031E-3</v>
          </cell>
        </row>
        <row r="29">
          <cell r="F29">
            <v>0.61527777777777781</v>
          </cell>
          <cell r="G29">
            <v>21.3</v>
          </cell>
          <cell r="H29">
            <v>0.61760416666666662</v>
          </cell>
          <cell r="I29">
            <v>2.3263888888888085E-3</v>
          </cell>
          <cell r="K29">
            <v>3.5879629629631538E-4</v>
          </cell>
          <cell r="P29">
            <v>1.3703703703703773E-2</v>
          </cell>
        </row>
        <row r="56">
          <cell r="U56" t="str">
            <v>Sperm volume</v>
          </cell>
        </row>
        <row r="57">
          <cell r="T57" t="str">
            <v>Precopula</v>
          </cell>
          <cell r="U57">
            <v>1.0900000000000002E-2</v>
          </cell>
          <cell r="V57">
            <v>9.4180677423768839E-4</v>
          </cell>
          <cell r="W57">
            <v>5</v>
          </cell>
        </row>
        <row r="58">
          <cell r="T58" t="str">
            <v>End stage I</v>
          </cell>
          <cell r="U58">
            <v>4.0833333333333338E-3</v>
          </cell>
          <cell r="V58">
            <v>1.4206610354964263E-3</v>
          </cell>
          <cell r="W58">
            <v>6</v>
          </cell>
        </row>
        <row r="59">
          <cell r="T59" t="str">
            <v>Postcopula</v>
          </cell>
          <cell r="U59">
            <v>1.4100000000000001E-2</v>
          </cell>
          <cell r="V59">
            <v>1.8594674096684368E-3</v>
          </cell>
          <cell r="W59">
            <v>7</v>
          </cell>
        </row>
        <row r="138">
          <cell r="Z138" t="str">
            <v>Treatment-End stage I</v>
          </cell>
          <cell r="AA138">
            <v>-0.76151520303542097</v>
          </cell>
          <cell r="AV138" t="str">
            <v>Treatment-End stage I</v>
          </cell>
          <cell r="AW138">
            <v>-0.47716986950590878</v>
          </cell>
        </row>
        <row r="139">
          <cell r="Z139" t="str">
            <v>Treatment-Postcopula</v>
          </cell>
          <cell r="AA139">
            <v>0</v>
          </cell>
          <cell r="AV139" t="str">
            <v>Treatment-Postcopula</v>
          </cell>
          <cell r="AW139">
            <v>0</v>
          </cell>
          <cell r="BK139" t="str">
            <v>Treatment-End stage I</v>
          </cell>
          <cell r="BL139">
            <v>-0.7202235823654628</v>
          </cell>
        </row>
        <row r="140">
          <cell r="BK140" t="str">
            <v>Treatment-Postcopula</v>
          </cell>
          <cell r="BL140">
            <v>0</v>
          </cell>
        </row>
        <row r="164">
          <cell r="Z164" t="str">
            <v>Obs3</v>
          </cell>
          <cell r="AB164">
            <v>1.11E-2</v>
          </cell>
          <cell r="AC164">
            <v>1.4100000000000003E-2</v>
          </cell>
          <cell r="AE164">
            <v>-0.6487612556999518</v>
          </cell>
          <cell r="AV164" t="str">
            <v>Obs3</v>
          </cell>
          <cell r="AX164">
            <v>1.11E-2</v>
          </cell>
          <cell r="AY164">
            <v>1.0966666666666668E-2</v>
          </cell>
          <cell r="BA164">
            <v>2.0194835530775175E-2</v>
          </cell>
        </row>
        <row r="165">
          <cell r="Z165" t="str">
            <v>Obs6</v>
          </cell>
          <cell r="AB165">
            <v>2.5999999999999999E-3</v>
          </cell>
          <cell r="AC165">
            <v>4.0400000000000019E-3</v>
          </cell>
          <cell r="AE165">
            <v>-0.31140540273597705</v>
          </cell>
          <cell r="AV165" t="str">
            <v>Obs5</v>
          </cell>
          <cell r="AX165">
            <v>0</v>
          </cell>
          <cell r="AY165">
            <v>1.0966666666666668E-2</v>
          </cell>
          <cell r="BA165">
            <v>-1.6610252224062685</v>
          </cell>
          <cell r="BK165" t="str">
            <v>Obs3</v>
          </cell>
          <cell r="BM165">
            <v>1.11E-2</v>
          </cell>
          <cell r="BN165">
            <v>1.4100000000000003E-2</v>
          </cell>
          <cell r="BP165">
            <v>-0.64711369879781888</v>
          </cell>
        </row>
        <row r="166">
          <cell r="Z166" t="str">
            <v>Obs7</v>
          </cell>
          <cell r="AB166">
            <v>1.4800000000000001E-2</v>
          </cell>
          <cell r="AC166">
            <v>1.4100000000000003E-2</v>
          </cell>
          <cell r="AE166">
            <v>0.15137762632998808</v>
          </cell>
          <cell r="AV166" t="str">
            <v>Obs6</v>
          </cell>
          <cell r="AX166">
            <v>2.5999999999999999E-3</v>
          </cell>
          <cell r="AY166">
            <v>4.0400000000000002E-3</v>
          </cell>
          <cell r="BA166">
            <v>-0.21810422373237326</v>
          </cell>
          <cell r="BK166" t="str">
            <v>Obs6</v>
          </cell>
          <cell r="BM166">
            <v>2.5999999999999999E-3</v>
          </cell>
          <cell r="BN166">
            <v>5.0500000000000007E-3</v>
          </cell>
          <cell r="BP166">
            <v>-0.52847618735155177</v>
          </cell>
        </row>
        <row r="167">
          <cell r="Z167" t="str">
            <v>Obs9</v>
          </cell>
          <cell r="AB167">
            <v>1.9000000000000003E-2</v>
          </cell>
          <cell r="AC167">
            <v>1.4100000000000003E-2</v>
          </cell>
          <cell r="AE167">
            <v>1.0596433843099204</v>
          </cell>
          <cell r="AV167" t="str">
            <v>Obs7</v>
          </cell>
          <cell r="AX167">
            <v>1.4800000000000001E-2</v>
          </cell>
          <cell r="AY167">
            <v>1.0966666666666668E-2</v>
          </cell>
          <cell r="BA167">
            <v>0.58060152150978972</v>
          </cell>
          <cell r="BK167" t="str">
            <v>Obs7</v>
          </cell>
          <cell r="BM167">
            <v>1.4800000000000001E-2</v>
          </cell>
          <cell r="BN167">
            <v>1.4100000000000003E-2</v>
          </cell>
          <cell r="BP167">
            <v>0.15099319638615707</v>
          </cell>
        </row>
        <row r="168">
          <cell r="Z168" t="str">
            <v>Obs10</v>
          </cell>
          <cell r="AB168">
            <v>2.0500000000000001E-2</v>
          </cell>
          <cell r="AC168">
            <v>1.4100000000000003E-2</v>
          </cell>
          <cell r="AE168">
            <v>1.3840240121598955</v>
          </cell>
          <cell r="AV168" t="str">
            <v>Obs9</v>
          </cell>
          <cell r="AX168">
            <v>1.9000000000000003E-2</v>
          </cell>
          <cell r="AY168">
            <v>1.0966666666666668E-2</v>
          </cell>
          <cell r="BA168">
            <v>1.2167388407292119</v>
          </cell>
          <cell r="BK168" t="str">
            <v>Obs9</v>
          </cell>
          <cell r="BM168">
            <v>1.9000000000000003E-2</v>
          </cell>
          <cell r="BN168">
            <v>1.4100000000000003E-2</v>
          </cell>
          <cell r="BP168">
            <v>1.0569523747031031</v>
          </cell>
        </row>
        <row r="169">
          <cell r="Z169" t="str">
            <v>Obs11</v>
          </cell>
          <cell r="AB169">
            <v>1.3900000000000003E-2</v>
          </cell>
          <cell r="AC169">
            <v>1.4100000000000003E-2</v>
          </cell>
          <cell r="AE169">
            <v>-4.3250750379996865E-2</v>
          </cell>
          <cell r="AV169" t="str">
            <v>Obs10</v>
          </cell>
          <cell r="AX169">
            <v>2.0500000000000001E-2</v>
          </cell>
          <cell r="AY169">
            <v>1.0966666666666668E-2</v>
          </cell>
          <cell r="BA169">
            <v>1.4439307404504338</v>
          </cell>
          <cell r="BK169" t="str">
            <v>Obs10</v>
          </cell>
          <cell r="BM169">
            <v>2.0500000000000001E-2</v>
          </cell>
          <cell r="BN169">
            <v>1.4100000000000003E-2</v>
          </cell>
          <cell r="BP169">
            <v>1.3805092241020118</v>
          </cell>
        </row>
        <row r="170">
          <cell r="Z170" t="str">
            <v>Obs12</v>
          </cell>
          <cell r="AB170">
            <v>5.7000000000000002E-3</v>
          </cell>
          <cell r="AC170">
            <v>1.4100000000000003E-2</v>
          </cell>
          <cell r="AE170">
            <v>-1.8165315159598641</v>
          </cell>
          <cell r="AV170" t="str">
            <v>Obs11</v>
          </cell>
          <cell r="AX170">
            <v>1.3900000000000003E-2</v>
          </cell>
          <cell r="AY170">
            <v>1.0966666666666668E-2</v>
          </cell>
          <cell r="BA170">
            <v>0.44428638167705675</v>
          </cell>
          <cell r="BK170" t="str">
            <v>Obs11</v>
          </cell>
          <cell r="BM170">
            <v>1.3900000000000003E-2</v>
          </cell>
          <cell r="BN170">
            <v>1.4100000000000003E-2</v>
          </cell>
          <cell r="BP170">
            <v>-4.3140913253188001E-2</v>
          </cell>
        </row>
        <row r="171">
          <cell r="Z171" t="str">
            <v>Obs20</v>
          </cell>
          <cell r="AB171">
            <v>2.3E-3</v>
          </cell>
          <cell r="AC171">
            <v>4.0400000000000019E-3</v>
          </cell>
          <cell r="AE171">
            <v>-0.37628152830597217</v>
          </cell>
          <cell r="AV171" t="str">
            <v>Obs12</v>
          </cell>
          <cell r="AX171">
            <v>5.7000000000000002E-3</v>
          </cell>
          <cell r="AY171">
            <v>1.0966666666666668E-2</v>
          </cell>
          <cell r="BA171">
            <v>-0.79769600346562441</v>
          </cell>
          <cell r="BK171" t="str">
            <v>Obs12</v>
          </cell>
          <cell r="BM171">
            <v>5.7000000000000002E-3</v>
          </cell>
          <cell r="BN171">
            <v>1.4100000000000003E-2</v>
          </cell>
          <cell r="BP171">
            <v>-1.8119183566338919</v>
          </cell>
        </row>
        <row r="172">
          <cell r="Z172" t="str">
            <v>Obs21</v>
          </cell>
          <cell r="AB172">
            <v>1.09E-2</v>
          </cell>
          <cell r="AC172">
            <v>4.0400000000000019E-3</v>
          </cell>
          <cell r="AE172">
            <v>1.483500738033888</v>
          </cell>
          <cell r="AV172" t="str">
            <v>Obs18</v>
          </cell>
          <cell r="AX172">
            <v>0</v>
          </cell>
          <cell r="AY172">
            <v>1.0966666666666668E-2</v>
          </cell>
          <cell r="BA172">
            <v>-1.6610252224062685</v>
          </cell>
          <cell r="BK172" t="str">
            <v>Obs20</v>
          </cell>
          <cell r="BM172">
            <v>2.3E-3</v>
          </cell>
          <cell r="BN172">
            <v>5.0500000000000007E-3</v>
          </cell>
          <cell r="BP172">
            <v>-0.59318755723133365</v>
          </cell>
        </row>
        <row r="173">
          <cell r="Z173" t="str">
            <v>Obs22</v>
          </cell>
          <cell r="AB173">
            <v>4.4000000000000003E-3</v>
          </cell>
          <cell r="AC173">
            <v>4.0400000000000019E-3</v>
          </cell>
          <cell r="AE173">
            <v>7.7851350683993792E-2</v>
          </cell>
          <cell r="AV173" t="str">
            <v>Obs20</v>
          </cell>
          <cell r="AX173">
            <v>2.3E-3</v>
          </cell>
          <cell r="AY173">
            <v>4.0400000000000002E-3</v>
          </cell>
          <cell r="BA173">
            <v>-0.26354260367661769</v>
          </cell>
          <cell r="BK173" t="str">
            <v>Obs21</v>
          </cell>
          <cell r="BM173">
            <v>1.09E-2</v>
          </cell>
          <cell r="BN173">
            <v>5.0500000000000007E-3</v>
          </cell>
          <cell r="BP173">
            <v>1.2618717126557455</v>
          </cell>
        </row>
        <row r="174">
          <cell r="Z174" t="str">
            <v>Obs23</v>
          </cell>
          <cell r="AB174">
            <v>0</v>
          </cell>
          <cell r="AC174">
            <v>4.0400000000000019E-3</v>
          </cell>
          <cell r="AE174">
            <v>-0.87366515767593478</v>
          </cell>
          <cell r="AV174" t="str">
            <v>Obs21</v>
          </cell>
          <cell r="AX174">
            <v>1.09E-2</v>
          </cell>
          <cell r="AY174">
            <v>4.0400000000000002E-3</v>
          </cell>
          <cell r="BA174">
            <v>1.0390242880583891</v>
          </cell>
          <cell r="BK174" t="str">
            <v>Obs22</v>
          </cell>
          <cell r="BM174">
            <v>4.4000000000000003E-3</v>
          </cell>
          <cell r="BN174">
            <v>5.0500000000000007E-3</v>
          </cell>
          <cell r="BP174">
            <v>-0.14020796807286071</v>
          </cell>
        </row>
        <row r="175">
          <cell r="Z175" t="str">
            <v>Obs26</v>
          </cell>
          <cell r="AB175">
            <v>1.3700000000000002E-2</v>
          </cell>
          <cell r="AC175">
            <v>1.4100000000000003E-2</v>
          </cell>
          <cell r="AE175">
            <v>-8.650150075999373E-2</v>
          </cell>
          <cell r="AV175" t="str">
            <v>Obs22</v>
          </cell>
          <cell r="AX175">
            <v>4.4000000000000003E-3</v>
          </cell>
          <cell r="AY175">
            <v>4.0400000000000002E-3</v>
          </cell>
          <cell r="BA175">
            <v>5.4526055933093315E-2</v>
          </cell>
          <cell r="BK175" t="str">
            <v>Obs26</v>
          </cell>
          <cell r="BM175">
            <v>1.3700000000000002E-2</v>
          </cell>
          <cell r="BN175">
            <v>1.4100000000000003E-2</v>
          </cell>
          <cell r="BP175">
            <v>-8.6281826506376003E-2</v>
          </cell>
        </row>
        <row r="176">
          <cell r="AV176" t="str">
            <v>Obs23</v>
          </cell>
          <cell r="AX176">
            <v>0</v>
          </cell>
          <cell r="AY176">
            <v>4.0400000000000002E-3</v>
          </cell>
          <cell r="BA176">
            <v>-0.61190351658249154</v>
          </cell>
        </row>
        <row r="177">
          <cell r="AV177" t="str">
            <v>Obs26</v>
          </cell>
          <cell r="AX177">
            <v>1.3700000000000002E-2</v>
          </cell>
          <cell r="AY177">
            <v>1.0966666666666668E-2</v>
          </cell>
          <cell r="BA177">
            <v>0.41399412838089372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la1"/>
  <dimension ref="A1:V59"/>
  <sheetViews>
    <sheetView tabSelected="1" zoomScale="90" zoomScaleNormal="9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M45" sqref="M45"/>
    </sheetView>
  </sheetViews>
  <sheetFormatPr defaultColWidth="10.7109375" defaultRowHeight="15" x14ac:dyDescent="0.25"/>
  <cols>
    <col min="1" max="1" width="11.5703125" style="25" bestFit="1" customWidth="1"/>
    <col min="2" max="2" width="9.140625" bestFit="1" customWidth="1"/>
    <col min="3" max="3" width="5.5703125" style="12" bestFit="1" customWidth="1"/>
    <col min="4" max="4" width="15.85546875" style="12" bestFit="1" customWidth="1"/>
    <col min="5" max="5" width="7.140625" style="13" bestFit="1" customWidth="1"/>
    <col min="6" max="6" width="15.5703125" style="14" bestFit="1" customWidth="1"/>
    <col min="7" max="7" width="12.28515625" style="15" bestFit="1" customWidth="1"/>
    <col min="8" max="8" width="12.28515625" style="14" bestFit="1" customWidth="1"/>
    <col min="9" max="9" width="9.7109375" style="16" bestFit="1" customWidth="1"/>
    <col min="10" max="10" width="16" bestFit="1" customWidth="1"/>
    <col min="11" max="11" width="16.28515625" style="16" bestFit="1" customWidth="1"/>
    <col min="12" max="12" width="17" style="18" bestFit="1" customWidth="1"/>
    <col min="13" max="13" width="11.7109375" bestFit="1" customWidth="1"/>
    <col min="14" max="14" width="12" bestFit="1" customWidth="1"/>
    <col min="15" max="15" width="11" customWidth="1"/>
    <col min="16" max="16" width="15.5703125" style="16" bestFit="1" customWidth="1"/>
    <col min="17" max="17" width="15" style="16" bestFit="1" customWidth="1"/>
    <col min="18" max="18" width="15.7109375" style="16" bestFit="1" customWidth="1"/>
    <col min="19" max="19" width="11" bestFit="1" customWidth="1"/>
    <col min="20" max="20" width="10.5703125" style="47" bestFit="1" customWidth="1"/>
    <col min="21" max="21" width="14" style="47" bestFit="1" customWidth="1"/>
    <col min="22" max="22" width="12.28515625" bestFit="1" customWidth="1"/>
  </cols>
  <sheetData>
    <row r="1" spans="1:21" s="2" customFormat="1" x14ac:dyDescent="0.25">
      <c r="A1" s="1" t="s">
        <v>52</v>
      </c>
      <c r="B1" s="2" t="s">
        <v>53</v>
      </c>
      <c r="C1" s="3" t="s">
        <v>54</v>
      </c>
      <c r="D1" s="3" t="s">
        <v>55</v>
      </c>
      <c r="E1" s="4" t="s">
        <v>48</v>
      </c>
      <c r="F1" s="5" t="s">
        <v>56</v>
      </c>
      <c r="G1" s="6" t="s">
        <v>57</v>
      </c>
      <c r="H1" s="5" t="s">
        <v>58</v>
      </c>
      <c r="I1" s="7" t="s">
        <v>0</v>
      </c>
      <c r="J1" s="2" t="s">
        <v>61</v>
      </c>
      <c r="K1" s="7" t="s">
        <v>62</v>
      </c>
      <c r="L1" s="8" t="s">
        <v>63</v>
      </c>
      <c r="M1" s="2" t="s">
        <v>64</v>
      </c>
      <c r="N1" s="2" t="s">
        <v>65</v>
      </c>
      <c r="O1" s="2" t="s">
        <v>66</v>
      </c>
      <c r="P1" s="7" t="s">
        <v>67</v>
      </c>
      <c r="Q1" s="9" t="s">
        <v>68</v>
      </c>
      <c r="R1" s="9" t="s">
        <v>69</v>
      </c>
      <c r="S1" s="2" t="s">
        <v>1</v>
      </c>
      <c r="T1" s="10" t="s">
        <v>70</v>
      </c>
      <c r="U1" s="10" t="s">
        <v>2</v>
      </c>
    </row>
    <row r="2" spans="1:21" x14ac:dyDescent="0.25">
      <c r="A2" s="11">
        <v>41607</v>
      </c>
      <c r="B2" s="11" t="s">
        <v>59</v>
      </c>
      <c r="C2" s="12" t="s">
        <v>3</v>
      </c>
      <c r="D2" s="12" t="s">
        <v>4</v>
      </c>
      <c r="E2" s="13" t="s">
        <v>49</v>
      </c>
      <c r="F2" s="14">
        <v>0.63541666666666663</v>
      </c>
      <c r="H2" s="14">
        <v>0.63806712962962964</v>
      </c>
      <c r="I2" s="16">
        <f t="shared" ref="I2:I7" si="0">H2-F2</f>
        <v>2.6504629629630072E-3</v>
      </c>
      <c r="J2" s="17"/>
      <c r="K2" s="16">
        <f t="shared" ref="K2:K8" si="1">M2-H2</f>
        <v>7.523148148148584E-4</v>
      </c>
      <c r="L2" s="18">
        <v>6</v>
      </c>
      <c r="M2" s="19">
        <v>0.6388194444444445</v>
      </c>
      <c r="N2" s="20">
        <v>0.64444444444444449</v>
      </c>
      <c r="S2" t="s">
        <v>5</v>
      </c>
      <c r="T2" s="21">
        <v>2.5999999999999999E-2</v>
      </c>
      <c r="U2" s="21">
        <f>T2*0.1</f>
        <v>2.5999999999999999E-3</v>
      </c>
    </row>
    <row r="3" spans="1:21" x14ac:dyDescent="0.25">
      <c r="A3" s="11">
        <v>41609</v>
      </c>
      <c r="B3" s="11" t="s">
        <v>59</v>
      </c>
      <c r="C3" s="22">
        <v>702</v>
      </c>
      <c r="D3" s="12" t="s">
        <v>6</v>
      </c>
      <c r="E3" s="13" t="s">
        <v>49</v>
      </c>
      <c r="F3" s="14">
        <v>0.50416666666666665</v>
      </c>
      <c r="G3" s="15">
        <v>30.4</v>
      </c>
      <c r="H3" s="14">
        <v>0.50635416666666666</v>
      </c>
      <c r="I3" s="16">
        <f t="shared" si="0"/>
        <v>2.1875000000000089E-3</v>
      </c>
      <c r="J3" s="17"/>
      <c r="K3" s="16">
        <f t="shared" si="1"/>
        <v>6.828703703704031E-4</v>
      </c>
      <c r="L3" s="18">
        <v>3</v>
      </c>
      <c r="M3" s="19">
        <v>0.50703703703703706</v>
      </c>
      <c r="N3" s="20">
        <v>0.51041666666666663</v>
      </c>
      <c r="S3" t="s">
        <v>5</v>
      </c>
      <c r="T3" s="21">
        <v>2.9000000000000001E-2</v>
      </c>
      <c r="U3" s="21">
        <f>T3*0.1</f>
        <v>2.9000000000000002E-3</v>
      </c>
    </row>
    <row r="4" spans="1:21" x14ac:dyDescent="0.25">
      <c r="A4" s="11">
        <v>41609</v>
      </c>
      <c r="B4" s="11" t="s">
        <v>59</v>
      </c>
      <c r="C4" s="12">
        <v>406</v>
      </c>
      <c r="D4" s="12">
        <v>197</v>
      </c>
      <c r="E4" s="13" t="s">
        <v>49</v>
      </c>
      <c r="F4" s="14">
        <v>0.56180555555555556</v>
      </c>
      <c r="G4" s="15">
        <v>27.3</v>
      </c>
      <c r="H4" s="14">
        <v>0.56373842592592593</v>
      </c>
      <c r="I4" s="16">
        <f t="shared" si="0"/>
        <v>1.9328703703703765E-3</v>
      </c>
      <c r="J4" s="17"/>
      <c r="K4" s="16">
        <f t="shared" si="1"/>
        <v>6.0185185185190893E-4</v>
      </c>
      <c r="L4" s="18">
        <v>3</v>
      </c>
      <c r="M4" s="19">
        <v>0.56434027777777784</v>
      </c>
      <c r="N4" s="20">
        <v>0.56666666666666665</v>
      </c>
      <c r="S4" t="s">
        <v>5</v>
      </c>
      <c r="T4" s="21"/>
      <c r="U4" s="21"/>
    </row>
    <row r="5" spans="1:21" x14ac:dyDescent="0.25">
      <c r="A5" s="11">
        <v>41609</v>
      </c>
      <c r="B5" s="11" t="s">
        <v>59</v>
      </c>
      <c r="C5" s="12">
        <v>711</v>
      </c>
      <c r="D5" s="12">
        <v>705</v>
      </c>
      <c r="E5" s="13" t="s">
        <v>49</v>
      </c>
      <c r="F5" s="14">
        <v>0.58124999999999993</v>
      </c>
      <c r="G5" s="15">
        <v>30.6</v>
      </c>
      <c r="H5" s="14">
        <v>0.58398148148148155</v>
      </c>
      <c r="I5" s="16">
        <f t="shared" si="0"/>
        <v>2.7314814814816124E-3</v>
      </c>
      <c r="J5" s="17"/>
      <c r="K5" s="16">
        <f t="shared" si="1"/>
        <v>5.324074074073426E-4</v>
      </c>
      <c r="L5" s="18">
        <v>3</v>
      </c>
      <c r="M5" s="19">
        <v>0.58451388888888889</v>
      </c>
      <c r="N5" s="19">
        <v>0.58894675925925932</v>
      </c>
      <c r="S5" t="s">
        <v>5</v>
      </c>
      <c r="T5" s="21"/>
      <c r="U5" s="21"/>
    </row>
    <row r="6" spans="1:21" x14ac:dyDescent="0.25">
      <c r="A6" s="11">
        <v>41609</v>
      </c>
      <c r="B6" s="11" t="s">
        <v>59</v>
      </c>
      <c r="C6" s="12">
        <v>357</v>
      </c>
      <c r="D6" s="12" t="s">
        <v>7</v>
      </c>
      <c r="E6" s="13" t="s">
        <v>49</v>
      </c>
      <c r="F6" s="14">
        <v>0.59166666666666667</v>
      </c>
      <c r="G6" s="15">
        <v>30.6</v>
      </c>
      <c r="H6" s="14">
        <v>0.59434027777777776</v>
      </c>
      <c r="I6" s="16">
        <f t="shared" si="0"/>
        <v>2.673611111111085E-3</v>
      </c>
      <c r="J6" s="17"/>
      <c r="K6" s="16">
        <f t="shared" si="1"/>
        <v>7.1759259259263075E-4</v>
      </c>
      <c r="L6" s="18">
        <v>2</v>
      </c>
      <c r="M6" s="19">
        <v>0.59505787037037039</v>
      </c>
      <c r="N6" s="19">
        <v>0.59930555555555554</v>
      </c>
      <c r="S6" t="s">
        <v>5</v>
      </c>
      <c r="T6" s="21">
        <v>1.4E-2</v>
      </c>
      <c r="U6" s="21">
        <f>T6*0.1</f>
        <v>1.4000000000000002E-3</v>
      </c>
    </row>
    <row r="7" spans="1:21" x14ac:dyDescent="0.25">
      <c r="A7" s="11">
        <v>41611</v>
      </c>
      <c r="B7" s="11" t="s">
        <v>59</v>
      </c>
      <c r="C7" s="26">
        <v>589</v>
      </c>
      <c r="D7" s="12" t="s">
        <v>8</v>
      </c>
      <c r="E7" s="13" t="s">
        <v>49</v>
      </c>
      <c r="F7" s="14">
        <v>0.50486111111111109</v>
      </c>
      <c r="H7" s="14">
        <v>0.50796296296296295</v>
      </c>
      <c r="I7" s="16">
        <f t="shared" si="0"/>
        <v>3.1018518518518556E-3</v>
      </c>
      <c r="J7" s="17"/>
      <c r="K7" s="16">
        <f t="shared" si="1"/>
        <v>8.1018518518605198E-5</v>
      </c>
      <c r="L7" s="18">
        <v>3</v>
      </c>
      <c r="M7" s="19">
        <v>0.50804398148148155</v>
      </c>
      <c r="N7" s="19">
        <v>0.51631944444444444</v>
      </c>
      <c r="S7" t="s">
        <v>5</v>
      </c>
      <c r="T7" s="21">
        <v>0</v>
      </c>
      <c r="U7" s="23"/>
    </row>
    <row r="8" spans="1:21" x14ac:dyDescent="0.25">
      <c r="A8" s="11">
        <v>41611</v>
      </c>
      <c r="B8" s="11" t="s">
        <v>59</v>
      </c>
      <c r="C8" s="24" t="s">
        <v>9</v>
      </c>
      <c r="D8" s="12" t="s">
        <v>10</v>
      </c>
      <c r="E8" s="13" t="s">
        <v>49</v>
      </c>
      <c r="F8" s="5">
        <v>0.53749999999999998</v>
      </c>
      <c r="G8" s="15">
        <v>28.8</v>
      </c>
      <c r="H8" s="14">
        <v>0.54122685185185182</v>
      </c>
      <c r="J8" s="17"/>
      <c r="K8" s="16">
        <f t="shared" si="1"/>
        <v>1.5162037037037557E-3</v>
      </c>
      <c r="L8" s="18">
        <v>5</v>
      </c>
      <c r="M8" s="19">
        <v>0.54274305555555558</v>
      </c>
      <c r="N8" s="19">
        <v>0.54809027777777775</v>
      </c>
      <c r="S8" t="s">
        <v>5</v>
      </c>
      <c r="T8" s="21">
        <v>2.3E-2</v>
      </c>
      <c r="U8" s="21">
        <f>T8*0.1</f>
        <v>2.3E-3</v>
      </c>
    </row>
    <row r="9" spans="1:21" x14ac:dyDescent="0.25">
      <c r="A9" s="11">
        <v>41611</v>
      </c>
      <c r="B9" s="11" t="s">
        <v>59</v>
      </c>
      <c r="C9" s="24" t="s">
        <v>11</v>
      </c>
      <c r="D9" s="24" t="s">
        <v>12</v>
      </c>
      <c r="E9" s="13" t="s">
        <v>49</v>
      </c>
      <c r="J9" s="17"/>
      <c r="S9" t="s">
        <v>5</v>
      </c>
      <c r="T9" s="21">
        <v>0.109</v>
      </c>
      <c r="U9" s="21">
        <f>T9*0.1</f>
        <v>1.09E-2</v>
      </c>
    </row>
    <row r="10" spans="1:21" x14ac:dyDescent="0.25">
      <c r="A10" s="11">
        <v>41611</v>
      </c>
      <c r="B10" s="11" t="s">
        <v>59</v>
      </c>
      <c r="C10" s="24" t="s">
        <v>13</v>
      </c>
      <c r="D10" s="12" t="s">
        <v>14</v>
      </c>
      <c r="E10" s="13" t="s">
        <v>49</v>
      </c>
      <c r="F10" s="14">
        <v>0.58263888888888882</v>
      </c>
      <c r="G10" s="15">
        <v>28.7</v>
      </c>
      <c r="H10" s="14">
        <v>0.58750000000000002</v>
      </c>
      <c r="I10" s="16">
        <f>H10-F10</f>
        <v>4.8611111111112049E-3</v>
      </c>
      <c r="J10" s="17"/>
      <c r="K10" s="16">
        <f t="shared" ref="K10:K25" si="2">M10-H10</f>
        <v>2.1412037037036313E-3</v>
      </c>
      <c r="L10" s="18">
        <v>4</v>
      </c>
      <c r="M10" s="19">
        <v>0.58964120370370365</v>
      </c>
      <c r="N10" s="19">
        <v>0.59245370370370376</v>
      </c>
      <c r="S10" t="s">
        <v>5</v>
      </c>
      <c r="T10" s="21">
        <v>4.3999999999999997E-2</v>
      </c>
      <c r="U10" s="21">
        <f>T10*0.1</f>
        <v>4.4000000000000003E-3</v>
      </c>
    </row>
    <row r="11" spans="1:21" x14ac:dyDescent="0.25">
      <c r="A11" s="11">
        <v>41611</v>
      </c>
      <c r="B11" s="11" t="s">
        <v>59</v>
      </c>
      <c r="C11" s="12">
        <v>591</v>
      </c>
      <c r="D11" s="24" t="s">
        <v>15</v>
      </c>
      <c r="E11" s="13" t="s">
        <v>49</v>
      </c>
      <c r="F11" s="14">
        <v>0.59722222222222221</v>
      </c>
      <c r="G11" s="15">
        <v>28.5</v>
      </c>
      <c r="H11" s="14">
        <v>0.60281249999999997</v>
      </c>
      <c r="I11" s="16">
        <f>H11-F11</f>
        <v>5.5902777777777635E-3</v>
      </c>
      <c r="J11" s="17"/>
      <c r="K11" s="16">
        <f t="shared" si="2"/>
        <v>7.4074074074081953E-4</v>
      </c>
      <c r="L11" s="18">
        <v>3</v>
      </c>
      <c r="M11" s="19">
        <v>0.60355324074074079</v>
      </c>
      <c r="N11" s="19">
        <v>0.60787037037037039</v>
      </c>
      <c r="S11" t="s">
        <v>5</v>
      </c>
      <c r="T11" s="21">
        <v>0</v>
      </c>
      <c r="U11" s="23"/>
    </row>
    <row r="12" spans="1:21" x14ac:dyDescent="0.25">
      <c r="A12" s="11">
        <v>41611</v>
      </c>
      <c r="B12" s="11" t="s">
        <v>59</v>
      </c>
      <c r="C12" s="12" t="s">
        <v>3</v>
      </c>
      <c r="D12" s="24" t="s">
        <v>16</v>
      </c>
      <c r="E12" s="13" t="s">
        <v>49</v>
      </c>
      <c r="F12" s="5">
        <v>0.60902777777777783</v>
      </c>
      <c r="G12" s="15">
        <v>28.9</v>
      </c>
      <c r="H12" s="14">
        <v>0.61077546296296303</v>
      </c>
      <c r="J12" s="17"/>
      <c r="K12" s="16">
        <f t="shared" si="2"/>
        <v>3.5879629629620435E-4</v>
      </c>
      <c r="L12" s="18">
        <v>3</v>
      </c>
      <c r="M12" s="19">
        <v>0.61113425925925924</v>
      </c>
      <c r="N12" s="19">
        <v>0.61331018518518521</v>
      </c>
      <c r="S12" t="s">
        <v>5</v>
      </c>
      <c r="T12" s="21"/>
      <c r="U12" s="21"/>
    </row>
    <row r="13" spans="1:21" x14ac:dyDescent="0.25">
      <c r="A13" s="25">
        <v>41603</v>
      </c>
      <c r="B13" s="25" t="s">
        <v>60</v>
      </c>
      <c r="C13" s="12" t="s">
        <v>3</v>
      </c>
      <c r="D13" s="12" t="s">
        <v>17</v>
      </c>
      <c r="E13" s="13" t="s">
        <v>49</v>
      </c>
      <c r="G13" s="15">
        <v>24.2</v>
      </c>
      <c r="H13" s="14">
        <v>0.67569444444444438</v>
      </c>
      <c r="J13" s="17"/>
      <c r="K13" s="16">
        <f t="shared" si="2"/>
        <v>1.388888888888995E-3</v>
      </c>
      <c r="L13" s="18">
        <v>5</v>
      </c>
      <c r="M13" s="20">
        <v>0.67708333333333337</v>
      </c>
      <c r="N13" s="20">
        <v>0.68819444444444444</v>
      </c>
      <c r="O13" s="17">
        <f>M13+P13</f>
        <v>0.68862268518518521</v>
      </c>
      <c r="P13" s="16">
        <v>1.1539351851851851E-2</v>
      </c>
      <c r="Q13" s="16">
        <f>N13-M13</f>
        <v>1.1111111111111072E-2</v>
      </c>
      <c r="R13" s="16">
        <v>4.2824074074074075E-4</v>
      </c>
      <c r="S13" t="s">
        <v>18</v>
      </c>
      <c r="T13" s="21"/>
      <c r="U13" s="21"/>
    </row>
    <row r="14" spans="1:21" x14ac:dyDescent="0.25">
      <c r="A14" s="25">
        <v>41604</v>
      </c>
      <c r="B14" s="25" t="s">
        <v>60</v>
      </c>
      <c r="C14" s="12" t="s">
        <v>3</v>
      </c>
      <c r="D14" s="12" t="s">
        <v>19</v>
      </c>
      <c r="E14" s="13" t="s">
        <v>49</v>
      </c>
      <c r="G14" s="15">
        <v>19.2</v>
      </c>
      <c r="H14" s="14">
        <v>0.44444444444444442</v>
      </c>
      <c r="J14" s="17"/>
      <c r="K14" s="16">
        <f t="shared" si="2"/>
        <v>5.6481481481481244E-3</v>
      </c>
      <c r="L14" s="18">
        <v>3</v>
      </c>
      <c r="M14" s="19">
        <v>0.45009259259259254</v>
      </c>
      <c r="O14" s="19">
        <v>0.45532407407407405</v>
      </c>
      <c r="P14" s="16">
        <f t="shared" ref="P14:P23" si="3">O14-M14</f>
        <v>5.2314814814815036E-3</v>
      </c>
      <c r="S14" t="s">
        <v>18</v>
      </c>
      <c r="T14" s="21">
        <v>0.111</v>
      </c>
      <c r="U14" s="21">
        <f>T14*0.1</f>
        <v>1.11E-2</v>
      </c>
    </row>
    <row r="15" spans="1:21" x14ac:dyDescent="0.25">
      <c r="A15" s="11">
        <v>41607</v>
      </c>
      <c r="B15" s="11" t="s">
        <v>59</v>
      </c>
      <c r="C15" s="12" t="s">
        <v>3</v>
      </c>
      <c r="D15" s="12" t="s">
        <v>20</v>
      </c>
      <c r="E15" s="13" t="s">
        <v>49</v>
      </c>
      <c r="F15" s="14">
        <v>0.53472222222222221</v>
      </c>
      <c r="H15" s="14">
        <v>0.53670138888888885</v>
      </c>
      <c r="I15" s="16">
        <f>H15-F15</f>
        <v>1.979166666666643E-3</v>
      </c>
      <c r="J15" s="17"/>
      <c r="K15" s="16">
        <f t="shared" si="2"/>
        <v>7.0601851851859188E-4</v>
      </c>
      <c r="L15" s="18">
        <v>6</v>
      </c>
      <c r="M15" s="19">
        <v>0.53740740740740744</v>
      </c>
      <c r="N15" s="20">
        <v>0.54027777777777775</v>
      </c>
      <c r="O15" s="20">
        <v>0.54097222222222219</v>
      </c>
      <c r="P15" s="16">
        <f t="shared" si="3"/>
        <v>3.5648148148147429E-3</v>
      </c>
      <c r="Q15" s="16">
        <f t="shared" ref="Q15:R20" si="4">N15-M15</f>
        <v>2.870370370370301E-3</v>
      </c>
      <c r="R15" s="16">
        <f t="shared" si="4"/>
        <v>6.9444444444444198E-4</v>
      </c>
      <c r="S15" t="s">
        <v>18</v>
      </c>
      <c r="T15" s="21">
        <v>0</v>
      </c>
      <c r="U15" s="23"/>
    </row>
    <row r="16" spans="1:21" x14ac:dyDescent="0.25">
      <c r="A16" s="11">
        <v>41607</v>
      </c>
      <c r="B16" s="11" t="s">
        <v>59</v>
      </c>
      <c r="C16" s="12">
        <v>345</v>
      </c>
      <c r="D16" s="12" t="s">
        <v>21</v>
      </c>
      <c r="E16" s="13" t="s">
        <v>49</v>
      </c>
      <c r="F16" s="14">
        <v>0.65902777777777777</v>
      </c>
      <c r="H16" s="14">
        <v>0.67499999999999993</v>
      </c>
      <c r="I16" s="16">
        <f>H16-F16</f>
        <v>1.5972222222222165E-2</v>
      </c>
      <c r="J16" s="17"/>
      <c r="K16" s="16">
        <f t="shared" si="2"/>
        <v>9.8379629629641308E-4</v>
      </c>
      <c r="L16" s="18">
        <v>4</v>
      </c>
      <c r="M16" s="19">
        <v>0.67598379629629635</v>
      </c>
      <c r="N16" s="19">
        <v>0.68451388888888898</v>
      </c>
      <c r="O16" s="19">
        <v>0.68576388888888884</v>
      </c>
      <c r="P16" s="16">
        <f t="shared" si="3"/>
        <v>9.7800925925924931E-3</v>
      </c>
      <c r="Q16" s="16">
        <f t="shared" si="4"/>
        <v>8.5300925925926308E-3</v>
      </c>
      <c r="R16" s="16">
        <f t="shared" si="4"/>
        <v>1.2499999999998623E-3</v>
      </c>
      <c r="S16" t="s">
        <v>18</v>
      </c>
      <c r="T16" s="21">
        <v>0.14799999999999999</v>
      </c>
      <c r="U16" s="21">
        <f>T16*0.1</f>
        <v>1.4800000000000001E-2</v>
      </c>
    </row>
    <row r="17" spans="1:21" s="36" customFormat="1" x14ac:dyDescent="0.25">
      <c r="A17" s="49">
        <v>41608</v>
      </c>
      <c r="B17" s="49" t="s">
        <v>59</v>
      </c>
      <c r="C17" s="22">
        <v>318</v>
      </c>
      <c r="D17" s="22" t="s">
        <v>22</v>
      </c>
      <c r="E17" s="50" t="s">
        <v>49</v>
      </c>
      <c r="F17" s="51">
        <v>0.51527777777777783</v>
      </c>
      <c r="G17" s="52">
        <v>26.7</v>
      </c>
      <c r="H17" s="51">
        <v>0.52012731481481478</v>
      </c>
      <c r="I17" s="53">
        <f>H17-F17</f>
        <v>4.8495370370369439E-3</v>
      </c>
      <c r="J17" s="54"/>
      <c r="K17" s="53">
        <f t="shared" si="2"/>
        <v>1.4004629629630339E-3</v>
      </c>
      <c r="L17" s="55">
        <v>3</v>
      </c>
      <c r="M17" s="56">
        <v>0.52152777777777781</v>
      </c>
      <c r="N17" s="57">
        <v>0.52592592592592591</v>
      </c>
      <c r="O17" s="57">
        <v>0.52682870370370372</v>
      </c>
      <c r="P17" s="53">
        <f t="shared" si="3"/>
        <v>5.3009259259259034E-3</v>
      </c>
      <c r="Q17" s="53">
        <f t="shared" si="4"/>
        <v>4.3981481481480955E-3</v>
      </c>
      <c r="R17" s="53">
        <f t="shared" si="4"/>
        <v>9.0277777777780788E-4</v>
      </c>
      <c r="S17" s="36" t="s">
        <v>18</v>
      </c>
      <c r="T17" s="45">
        <v>0.19</v>
      </c>
      <c r="U17" s="45">
        <f>T17*0.1</f>
        <v>1.9000000000000003E-2</v>
      </c>
    </row>
    <row r="18" spans="1:21" x14ac:dyDescent="0.25">
      <c r="A18" s="11">
        <v>41608</v>
      </c>
      <c r="B18" s="11" t="s">
        <v>59</v>
      </c>
      <c r="C18" s="12" t="s">
        <v>3</v>
      </c>
      <c r="D18" s="12" t="s">
        <v>23</v>
      </c>
      <c r="E18" s="13" t="s">
        <v>49</v>
      </c>
      <c r="F18" s="5">
        <v>0.54722222222222217</v>
      </c>
      <c r="G18" s="15">
        <v>26.8</v>
      </c>
      <c r="H18" s="14">
        <v>0.54877314814814815</v>
      </c>
      <c r="J18" s="17"/>
      <c r="K18" s="16">
        <f t="shared" si="2"/>
        <v>4.5138888888895945E-4</v>
      </c>
      <c r="L18" s="18">
        <v>4</v>
      </c>
      <c r="M18" s="19">
        <v>0.54922453703703711</v>
      </c>
      <c r="N18" s="19">
        <v>0.5552083333333333</v>
      </c>
      <c r="O18" s="19">
        <v>0.55619212962962961</v>
      </c>
      <c r="P18" s="16">
        <f t="shared" si="3"/>
        <v>6.9675925925924975E-3</v>
      </c>
      <c r="Q18" s="16">
        <f t="shared" si="4"/>
        <v>5.9837962962961955E-3</v>
      </c>
      <c r="R18" s="16">
        <f t="shared" si="4"/>
        <v>9.8379629629630205E-4</v>
      </c>
      <c r="S18" t="s">
        <v>18</v>
      </c>
      <c r="T18" s="21">
        <v>0.20499999999999999</v>
      </c>
      <c r="U18" s="21">
        <f>T18*0.1</f>
        <v>2.0500000000000001E-2</v>
      </c>
    </row>
    <row r="19" spans="1:21" x14ac:dyDescent="0.25">
      <c r="A19" s="11">
        <v>41608</v>
      </c>
      <c r="B19" s="11" t="s">
        <v>59</v>
      </c>
      <c r="C19" s="26">
        <v>589</v>
      </c>
      <c r="D19" s="12" t="s">
        <v>24</v>
      </c>
      <c r="E19" s="13" t="s">
        <v>49</v>
      </c>
      <c r="F19" s="14">
        <v>0.55833333333333335</v>
      </c>
      <c r="G19" s="15">
        <v>26.8</v>
      </c>
      <c r="H19" s="14">
        <v>0.56921296296296298</v>
      </c>
      <c r="I19" s="16">
        <f>H19-F19</f>
        <v>1.0879629629629628E-2</v>
      </c>
      <c r="J19" s="17"/>
      <c r="K19" s="16">
        <f t="shared" si="2"/>
        <v>6.5972222222221433E-4</v>
      </c>
      <c r="L19" s="18">
        <v>3</v>
      </c>
      <c r="M19" s="19">
        <v>0.56987268518518519</v>
      </c>
      <c r="N19" s="19">
        <v>0.57947916666666666</v>
      </c>
      <c r="O19" s="19">
        <v>0.58049768518518519</v>
      </c>
      <c r="P19" s="16">
        <f t="shared" si="3"/>
        <v>1.0624999999999996E-2</v>
      </c>
      <c r="Q19" s="16">
        <f t="shared" si="4"/>
        <v>9.6064814814814659E-3</v>
      </c>
      <c r="R19" s="16">
        <f t="shared" si="4"/>
        <v>1.0185185185185297E-3</v>
      </c>
      <c r="S19" t="s">
        <v>18</v>
      </c>
      <c r="T19" s="21">
        <v>0.13900000000000001</v>
      </c>
      <c r="U19" s="21">
        <f>T19*0.1</f>
        <v>1.3900000000000003E-2</v>
      </c>
    </row>
    <row r="20" spans="1:21" s="36" customFormat="1" x14ac:dyDescent="0.25">
      <c r="A20" s="49">
        <v>41608</v>
      </c>
      <c r="B20" s="49" t="s">
        <v>59</v>
      </c>
      <c r="C20" s="22">
        <v>318</v>
      </c>
      <c r="D20" s="22" t="s">
        <v>25</v>
      </c>
      <c r="E20" s="50" t="s">
        <v>49</v>
      </c>
      <c r="F20" s="51">
        <v>0.67847222222222225</v>
      </c>
      <c r="G20" s="52">
        <v>26.8</v>
      </c>
      <c r="H20" s="51">
        <v>0.68315972222222221</v>
      </c>
      <c r="I20" s="53">
        <f>H20-F20</f>
        <v>4.6874999999999556E-3</v>
      </c>
      <c r="J20" s="54"/>
      <c r="K20" s="53">
        <f t="shared" si="2"/>
        <v>6.828703703704031E-4</v>
      </c>
      <c r="L20" s="55">
        <v>4</v>
      </c>
      <c r="M20" s="57">
        <v>0.68384259259259261</v>
      </c>
      <c r="N20" s="57">
        <v>0.6885648148148148</v>
      </c>
      <c r="O20" s="57">
        <v>0.689386574074074</v>
      </c>
      <c r="P20" s="53">
        <f t="shared" si="3"/>
        <v>5.5439814814813859E-3</v>
      </c>
      <c r="Q20" s="53">
        <f t="shared" si="4"/>
        <v>4.7222222222221832E-3</v>
      </c>
      <c r="R20" s="53">
        <f t="shared" si="4"/>
        <v>8.2175925925920268E-4</v>
      </c>
      <c r="S20" s="36" t="s">
        <v>18</v>
      </c>
      <c r="T20" s="45">
        <v>5.7000000000000002E-2</v>
      </c>
      <c r="U20" s="45">
        <f>T20*0.1</f>
        <v>5.7000000000000002E-3</v>
      </c>
    </row>
    <row r="21" spans="1:21" x14ac:dyDescent="0.25">
      <c r="A21" s="11">
        <v>41609</v>
      </c>
      <c r="B21" s="11" t="s">
        <v>59</v>
      </c>
      <c r="C21" s="12" t="s">
        <v>3</v>
      </c>
      <c r="D21" s="12" t="s">
        <v>26</v>
      </c>
      <c r="E21" s="13" t="s">
        <v>49</v>
      </c>
      <c r="F21" s="14">
        <v>0.60972222222222217</v>
      </c>
      <c r="G21" s="15">
        <v>30.1</v>
      </c>
      <c r="H21" s="14">
        <v>0.61483796296296289</v>
      </c>
      <c r="I21" s="16">
        <f>H21-F21</f>
        <v>5.1157407407407263E-3</v>
      </c>
      <c r="J21" s="17"/>
      <c r="K21" s="16">
        <f t="shared" si="2"/>
        <v>8.217592592593137E-4</v>
      </c>
      <c r="L21" s="18">
        <v>2</v>
      </c>
      <c r="M21" s="19">
        <v>0.61565972222222221</v>
      </c>
      <c r="O21" s="19">
        <v>0.62047453703703703</v>
      </c>
      <c r="P21" s="16">
        <f t="shared" si="3"/>
        <v>4.8148148148148273E-3</v>
      </c>
      <c r="S21" t="s">
        <v>18</v>
      </c>
      <c r="T21" s="21">
        <v>0</v>
      </c>
      <c r="U21" s="23"/>
    </row>
    <row r="22" spans="1:21" x14ac:dyDescent="0.25">
      <c r="A22" s="25">
        <v>41614</v>
      </c>
      <c r="B22" s="25" t="s">
        <v>60</v>
      </c>
      <c r="C22" s="12">
        <v>593</v>
      </c>
      <c r="D22" s="12" t="s">
        <v>27</v>
      </c>
      <c r="E22" s="13" t="s">
        <v>49</v>
      </c>
      <c r="F22" s="14">
        <v>0.66666666666666663</v>
      </c>
      <c r="G22" s="15">
        <v>18.600000000000001</v>
      </c>
      <c r="H22" s="14">
        <v>0.66984953703703709</v>
      </c>
      <c r="I22" s="16">
        <f>H22-F22</f>
        <v>3.1828703703704608E-3</v>
      </c>
      <c r="J22" s="17"/>
      <c r="K22" s="16">
        <f t="shared" si="2"/>
        <v>7.291666666665586E-4</v>
      </c>
      <c r="L22" s="18">
        <v>3</v>
      </c>
      <c r="M22" s="19">
        <v>0.67057870370370365</v>
      </c>
      <c r="N22" s="19">
        <v>0.67422453703703711</v>
      </c>
      <c r="O22" s="19">
        <v>0.67473379629629626</v>
      </c>
      <c r="P22" s="16">
        <f t="shared" si="3"/>
        <v>4.155092592592613E-3</v>
      </c>
      <c r="Q22" s="16">
        <f>N22-M22</f>
        <v>3.6458333333334592E-3</v>
      </c>
      <c r="R22" s="16">
        <f>O22-N22</f>
        <v>5.0925925925915383E-4</v>
      </c>
      <c r="S22" t="s">
        <v>18</v>
      </c>
      <c r="T22" s="21">
        <v>0.13700000000000001</v>
      </c>
      <c r="U22" s="21">
        <f>T22*0.1</f>
        <v>1.3700000000000002E-2</v>
      </c>
    </row>
    <row r="23" spans="1:21" x14ac:dyDescent="0.25">
      <c r="A23" s="25">
        <v>41597</v>
      </c>
      <c r="B23" s="25" t="s">
        <v>60</v>
      </c>
      <c r="C23" s="12" t="s">
        <v>28</v>
      </c>
      <c r="D23" s="12" t="s">
        <v>3</v>
      </c>
      <c r="E23" s="13" t="s">
        <v>49</v>
      </c>
      <c r="G23" s="15">
        <v>18.7</v>
      </c>
      <c r="H23" s="14">
        <v>0.39583333333333331</v>
      </c>
      <c r="J23" s="17"/>
      <c r="K23" s="16">
        <f t="shared" si="2"/>
        <v>6.9444444444449749E-4</v>
      </c>
      <c r="M23" s="20">
        <v>0.39652777777777781</v>
      </c>
      <c r="N23" s="19">
        <v>0.4045023148148148</v>
      </c>
      <c r="O23" s="17">
        <v>0.40486111111111112</v>
      </c>
      <c r="P23" s="16">
        <f t="shared" si="3"/>
        <v>8.3333333333333037E-3</v>
      </c>
      <c r="Q23" s="16">
        <f>N23-M23</f>
        <v>7.9745370370369884E-3</v>
      </c>
      <c r="R23" s="16">
        <f>O23-N23</f>
        <v>3.5879629629631538E-4</v>
      </c>
      <c r="T23" s="21"/>
      <c r="U23" s="21"/>
    </row>
    <row r="24" spans="1:21" x14ac:dyDescent="0.25">
      <c r="A24" s="25">
        <v>41604</v>
      </c>
      <c r="B24" s="25" t="s">
        <v>60</v>
      </c>
      <c r="C24" s="12" t="s">
        <v>3</v>
      </c>
      <c r="D24" s="12">
        <v>176</v>
      </c>
      <c r="E24" s="13" t="s">
        <v>49</v>
      </c>
      <c r="G24" s="15">
        <v>28.6</v>
      </c>
      <c r="H24" s="14">
        <v>0.48866898148148147</v>
      </c>
      <c r="J24" s="17"/>
      <c r="K24" s="16">
        <f t="shared" si="2"/>
        <v>4.9768518518522598E-4</v>
      </c>
      <c r="L24" s="18">
        <v>1</v>
      </c>
      <c r="M24" s="19">
        <v>0.48916666666666669</v>
      </c>
      <c r="R24" s="16">
        <v>4.0509259259259258E-4</v>
      </c>
      <c r="T24" s="21"/>
      <c r="U24" s="21"/>
    </row>
    <row r="25" spans="1:21" x14ac:dyDescent="0.25">
      <c r="A25" s="11">
        <v>41608</v>
      </c>
      <c r="B25" s="11" t="s">
        <v>59</v>
      </c>
      <c r="C25" s="12">
        <v>578</v>
      </c>
      <c r="D25" s="12">
        <v>596</v>
      </c>
      <c r="E25" s="13" t="s">
        <v>49</v>
      </c>
      <c r="F25" s="14">
        <v>0.50347222222222221</v>
      </c>
      <c r="G25" s="15">
        <v>26.7</v>
      </c>
      <c r="H25" s="14">
        <v>0.50462962962962965</v>
      </c>
      <c r="I25" s="16">
        <f>H25-F25</f>
        <v>1.1574074074074403E-3</v>
      </c>
      <c r="J25" s="17"/>
      <c r="K25" s="16">
        <f t="shared" si="2"/>
        <v>6.9444444444444198E-4</v>
      </c>
      <c r="L25" s="18">
        <v>4</v>
      </c>
      <c r="M25" s="19">
        <v>0.50532407407407409</v>
      </c>
      <c r="T25" s="21"/>
      <c r="U25" s="21"/>
    </row>
    <row r="26" spans="1:21" x14ac:dyDescent="0.25">
      <c r="A26" s="11">
        <v>41609</v>
      </c>
      <c r="B26" s="11" t="s">
        <v>59</v>
      </c>
      <c r="C26" s="12">
        <v>703</v>
      </c>
      <c r="D26" s="12">
        <v>717</v>
      </c>
      <c r="E26" s="13" t="s">
        <v>49</v>
      </c>
      <c r="F26" s="14">
        <v>0.57013888888888886</v>
      </c>
      <c r="J26" s="17"/>
      <c r="L26" s="18">
        <v>2</v>
      </c>
      <c r="M26" s="19">
        <v>0.56747685185185182</v>
      </c>
      <c r="N26" s="20">
        <v>0.57013888888888886</v>
      </c>
      <c r="T26" s="21"/>
      <c r="U26" s="21"/>
    </row>
    <row r="27" spans="1:21" x14ac:dyDescent="0.25">
      <c r="A27" s="25">
        <v>41611</v>
      </c>
      <c r="B27" s="25" t="s">
        <v>60</v>
      </c>
      <c r="C27" s="12" t="s">
        <v>3</v>
      </c>
      <c r="D27" s="12" t="s">
        <v>3</v>
      </c>
      <c r="E27" s="13" t="s">
        <v>49</v>
      </c>
      <c r="F27" s="14">
        <v>0.65833333333333333</v>
      </c>
      <c r="G27" s="15">
        <v>21</v>
      </c>
      <c r="H27" s="14">
        <v>0.66211805555555558</v>
      </c>
      <c r="I27" s="16">
        <f>H27-F27</f>
        <v>3.7847222222222587E-3</v>
      </c>
      <c r="J27" s="17"/>
      <c r="K27" s="16">
        <f>M27-H27</f>
        <v>5.4398148148138148E-4</v>
      </c>
      <c r="L27" s="18">
        <v>5</v>
      </c>
      <c r="M27" s="19">
        <v>0.66266203703703697</v>
      </c>
      <c r="N27" s="19">
        <v>0.66770833333333324</v>
      </c>
      <c r="O27" s="19">
        <v>0.66851851851851851</v>
      </c>
      <c r="P27" s="16">
        <f>O27-M27</f>
        <v>5.8564814814815458E-3</v>
      </c>
      <c r="Q27" s="16">
        <f t="shared" ref="Q27:R29" si="5">N27-M27</f>
        <v>5.046296296296271E-3</v>
      </c>
      <c r="R27" s="16">
        <f t="shared" si="5"/>
        <v>8.1018518518527483E-4</v>
      </c>
      <c r="T27" s="21"/>
      <c r="U27" s="21"/>
    </row>
    <row r="28" spans="1:21" x14ac:dyDescent="0.25">
      <c r="A28" s="25">
        <v>41614</v>
      </c>
      <c r="B28" s="25" t="s">
        <v>60</v>
      </c>
      <c r="C28" s="12" t="s">
        <v>3</v>
      </c>
      <c r="D28" s="12">
        <v>83</v>
      </c>
      <c r="E28" s="13" t="s">
        <v>49</v>
      </c>
      <c r="F28" s="14">
        <v>0.70972222222222225</v>
      </c>
      <c r="G28" s="15">
        <v>19.8</v>
      </c>
      <c r="H28" s="14">
        <v>0.71180555555555547</v>
      </c>
      <c r="I28" s="16">
        <f>H28-F28</f>
        <v>2.0833333333332149E-3</v>
      </c>
      <c r="J28" s="17"/>
      <c r="K28" s="16">
        <f>M28-H28</f>
        <v>1.3310185185185786E-3</v>
      </c>
      <c r="L28" s="18">
        <v>3</v>
      </c>
      <c r="M28" s="19">
        <v>0.71313657407407405</v>
      </c>
      <c r="N28" s="19">
        <v>0.71925925925925915</v>
      </c>
      <c r="O28" s="19">
        <v>0.72004629629629635</v>
      </c>
      <c r="P28" s="16">
        <f>O28-M28</f>
        <v>6.9097222222223031E-3</v>
      </c>
      <c r="Q28" s="16">
        <f t="shared" si="5"/>
        <v>6.1226851851851061E-3</v>
      </c>
      <c r="R28" s="16">
        <f t="shared" si="5"/>
        <v>7.8703703703719707E-4</v>
      </c>
      <c r="T28" s="21"/>
      <c r="U28" s="21"/>
    </row>
    <row r="29" spans="1:21" x14ac:dyDescent="0.25">
      <c r="A29" s="25">
        <v>41615</v>
      </c>
      <c r="B29" s="25" t="s">
        <v>60</v>
      </c>
      <c r="C29" s="12" t="s">
        <v>3</v>
      </c>
      <c r="D29" s="12" t="s">
        <v>3</v>
      </c>
      <c r="E29" s="13" t="s">
        <v>49</v>
      </c>
      <c r="F29" s="14">
        <v>0.61527777777777781</v>
      </c>
      <c r="G29" s="15">
        <v>21.3</v>
      </c>
      <c r="H29" s="14">
        <v>0.61760416666666662</v>
      </c>
      <c r="I29" s="16">
        <f>H29-F29</f>
        <v>2.3263888888888085E-3</v>
      </c>
      <c r="J29" s="17"/>
      <c r="K29" s="16">
        <f>M29-H29</f>
        <v>3.5879629629631538E-4</v>
      </c>
      <c r="L29" s="18">
        <v>3</v>
      </c>
      <c r="M29" s="19">
        <v>0.61796296296296294</v>
      </c>
      <c r="N29" s="19">
        <v>0.63091435185185185</v>
      </c>
      <c r="O29" s="19">
        <v>0.63166666666666671</v>
      </c>
      <c r="P29" s="16">
        <f>O29-M29</f>
        <v>1.3703703703703773E-2</v>
      </c>
      <c r="Q29" s="16">
        <f t="shared" si="5"/>
        <v>1.2951388888888915E-2</v>
      </c>
      <c r="R29" s="16">
        <f t="shared" si="5"/>
        <v>7.523148148148584E-4</v>
      </c>
      <c r="T29" s="21"/>
      <c r="U29" s="21"/>
    </row>
    <row r="30" spans="1:21" x14ac:dyDescent="0.25">
      <c r="D30" s="27" t="s">
        <v>51</v>
      </c>
      <c r="E30" s="28"/>
      <c r="F30" s="29">
        <f t="shared" ref="F30:O30" si="6">AVERAGE(F2:F29)</f>
        <v>0.58834541062801926</v>
      </c>
      <c r="G30" s="30">
        <f t="shared" si="6"/>
        <v>25.868181818181814</v>
      </c>
      <c r="H30" s="29">
        <f t="shared" si="6"/>
        <v>0.57904691951566944</v>
      </c>
      <c r="I30" s="30">
        <f>AVERAGE(I2:I29)*24*60</f>
        <v>6.1956140350877167</v>
      </c>
      <c r="J30" s="31"/>
      <c r="K30" s="30">
        <f>AVERAGE(K2:K29)*24*60</f>
        <v>1.4243589743590084</v>
      </c>
      <c r="L30" s="32">
        <f t="shared" si="6"/>
        <v>3.4615384615384617</v>
      </c>
      <c r="M30" s="33">
        <f t="shared" si="6"/>
        <v>0.57957090192043903</v>
      </c>
      <c r="N30" s="33">
        <f t="shared" si="6"/>
        <v>0.59637983091787439</v>
      </c>
      <c r="O30" s="33">
        <f t="shared" si="6"/>
        <v>0.60313492063492047</v>
      </c>
      <c r="P30" s="30">
        <f>AVERAGE(P2:P29)*24*60</f>
        <v>10.524999999999983</v>
      </c>
      <c r="Q30" s="30">
        <f>AVERAGE(Q2:Q29)*24*60</f>
        <v>9.955555555555522</v>
      </c>
      <c r="R30" s="30">
        <f>AVERAGE(R2:R29)*24*60</f>
        <v>1.0769230769230833</v>
      </c>
      <c r="T30" s="21"/>
      <c r="U30" s="21"/>
    </row>
    <row r="31" spans="1:21" x14ac:dyDescent="0.25">
      <c r="D31" s="27" t="s">
        <v>29</v>
      </c>
      <c r="E31" s="28"/>
      <c r="F31" s="34">
        <f t="shared" ref="F31:R31" si="7">COUNT(F2:F29)</f>
        <v>23</v>
      </c>
      <c r="G31" s="34">
        <f t="shared" si="7"/>
        <v>22</v>
      </c>
      <c r="H31" s="34">
        <f t="shared" si="7"/>
        <v>26</v>
      </c>
      <c r="I31" s="34">
        <f t="shared" si="7"/>
        <v>19</v>
      </c>
      <c r="J31" s="34"/>
      <c r="K31" s="34">
        <f>COUNT(K2:K29)</f>
        <v>26</v>
      </c>
      <c r="L31" s="34">
        <f t="shared" si="7"/>
        <v>26</v>
      </c>
      <c r="M31" s="34">
        <f t="shared" si="7"/>
        <v>27</v>
      </c>
      <c r="N31" s="34">
        <f t="shared" si="7"/>
        <v>23</v>
      </c>
      <c r="O31" s="34">
        <f t="shared" si="7"/>
        <v>14</v>
      </c>
      <c r="P31" s="34">
        <f t="shared" si="7"/>
        <v>14</v>
      </c>
      <c r="Q31" s="34">
        <f t="shared" si="7"/>
        <v>12</v>
      </c>
      <c r="R31" s="34">
        <f t="shared" si="7"/>
        <v>13</v>
      </c>
      <c r="T31" s="21"/>
      <c r="U31" s="21"/>
    </row>
    <row r="32" spans="1:21" x14ac:dyDescent="0.25">
      <c r="D32" s="27" t="s">
        <v>30</v>
      </c>
      <c r="E32" s="28"/>
      <c r="F32" s="29">
        <f t="shared" ref="F32:O32" si="8">STDEV(F2:F29)/SQRT(F31)</f>
        <v>1.2460897805514525E-2</v>
      </c>
      <c r="G32" s="30">
        <f t="shared" si="8"/>
        <v>0.88555963091013301</v>
      </c>
      <c r="H32" s="29">
        <f t="shared" si="8"/>
        <v>1.539136277750534E-2</v>
      </c>
      <c r="I32" s="30">
        <f>STDEV(I2:I29)/SQRT(I31)*24*60</f>
        <v>1.1745727950975196</v>
      </c>
      <c r="J32" s="31"/>
      <c r="K32" s="30">
        <f>STDEV(K2:K29)/SQRT(K31)*24*60</f>
        <v>0.29511873717798637</v>
      </c>
      <c r="L32" s="34">
        <f t="shared" si="8"/>
        <v>0.23684314335908693</v>
      </c>
      <c r="M32" s="33">
        <f t="shared" si="8"/>
        <v>1.4770578380061015E-2</v>
      </c>
      <c r="N32" s="33">
        <f t="shared" si="8"/>
        <v>1.5371218084199233E-2</v>
      </c>
      <c r="O32" s="33">
        <f t="shared" si="8"/>
        <v>2.5605086015626027E-2</v>
      </c>
      <c r="P32" s="30">
        <f>STDEV(P2:P29)/SQRT(P31)*24*60</f>
        <v>1.1740227926682378</v>
      </c>
      <c r="Q32" s="30">
        <f>STDEV(Q2:Q29)/SQRT(Q31)*24*60</f>
        <v>1.3037151222908308</v>
      </c>
      <c r="R32" s="30">
        <f>STDEV(R2:R29)/SQRT(R31)*24*60</f>
        <v>0.10609184158846421</v>
      </c>
      <c r="T32" s="21"/>
      <c r="U32" s="21"/>
    </row>
    <row r="33" spans="1:21" x14ac:dyDescent="0.25">
      <c r="D33" s="27" t="s">
        <v>31</v>
      </c>
      <c r="E33" s="28"/>
      <c r="F33" s="29">
        <f t="shared" ref="F33:O33" si="9">MAX(F2:F29)</f>
        <v>0.70972222222222225</v>
      </c>
      <c r="G33" s="32">
        <f t="shared" si="9"/>
        <v>30.6</v>
      </c>
      <c r="H33" s="29">
        <f t="shared" si="9"/>
        <v>0.71180555555555547</v>
      </c>
      <c r="I33" s="30">
        <f>MAX(I2:I29)*24*60</f>
        <v>22.999999999999918</v>
      </c>
      <c r="J33" s="31"/>
      <c r="K33" s="30">
        <f>MAX(K2:K29)*24*60</f>
        <v>8.1333333333332991</v>
      </c>
      <c r="L33" s="34">
        <f t="shared" si="9"/>
        <v>6</v>
      </c>
      <c r="M33" s="33">
        <f t="shared" si="9"/>
        <v>0.71313657407407405</v>
      </c>
      <c r="N33" s="33">
        <f t="shared" si="9"/>
        <v>0.71925925925925915</v>
      </c>
      <c r="O33" s="33">
        <f t="shared" si="9"/>
        <v>0.72004629629629635</v>
      </c>
      <c r="P33" s="30">
        <f>MAX(P2:P29)*24*60</f>
        <v>19.733333333333434</v>
      </c>
      <c r="Q33" s="30">
        <f>MAX(Q2:Q29)*24*60</f>
        <v>18.650000000000038</v>
      </c>
      <c r="R33" s="30">
        <f>MAX(R2:R29)*24*60</f>
        <v>1.7999999999998018</v>
      </c>
      <c r="T33" s="21"/>
      <c r="U33" s="21"/>
    </row>
    <row r="34" spans="1:21" x14ac:dyDescent="0.25">
      <c r="D34" s="27" t="s">
        <v>32</v>
      </c>
      <c r="E34" s="28"/>
      <c r="F34" s="29">
        <f>MIN(F2:F29)</f>
        <v>0.50347222222222221</v>
      </c>
      <c r="G34" s="32">
        <f t="shared" ref="G34:O34" si="10">MIN(G2:G29)</f>
        <v>18.600000000000001</v>
      </c>
      <c r="H34" s="29">
        <f t="shared" si="10"/>
        <v>0.39583333333333331</v>
      </c>
      <c r="I34" s="30">
        <f>MIN(I2:I29)*24*60</f>
        <v>1.666666666666714</v>
      </c>
      <c r="J34" s="31"/>
      <c r="K34" s="30">
        <f>MIN(K2:K29)*24*60</f>
        <v>0.11666666666679149</v>
      </c>
      <c r="L34" s="34">
        <f t="shared" si="10"/>
        <v>1</v>
      </c>
      <c r="M34" s="33">
        <f t="shared" si="10"/>
        <v>0.39652777777777781</v>
      </c>
      <c r="N34" s="33">
        <f t="shared" si="10"/>
        <v>0.4045023148148148</v>
      </c>
      <c r="O34" s="33">
        <f t="shared" si="10"/>
        <v>0.40486111111111112</v>
      </c>
      <c r="P34" s="30">
        <f>MIN(P2:P29)*24*60</f>
        <v>5.1333333333332298</v>
      </c>
      <c r="Q34" s="30">
        <f>MIN(Q2:Q29)*24*60</f>
        <v>4.1333333333332334</v>
      </c>
      <c r="R34" s="30">
        <f>MIN(R2:R29)*24*60</f>
        <v>0.51666666666669414</v>
      </c>
      <c r="T34" s="21"/>
      <c r="U34" s="21"/>
    </row>
    <row r="35" spans="1:21" s="36" customFormat="1" x14ac:dyDescent="0.25">
      <c r="A35" s="35"/>
      <c r="C35" s="22"/>
      <c r="D35" s="37"/>
      <c r="E35" s="38"/>
      <c r="F35" s="39"/>
      <c r="G35" s="40"/>
      <c r="H35" s="39"/>
      <c r="I35" s="41"/>
      <c r="J35" s="42"/>
      <c r="K35" s="41"/>
      <c r="L35" s="43"/>
      <c r="M35" s="44"/>
      <c r="N35" s="44"/>
      <c r="O35" s="44"/>
      <c r="P35" s="41"/>
      <c r="Q35" s="41"/>
      <c r="R35" s="41"/>
      <c r="T35" s="45"/>
      <c r="U35" s="45"/>
    </row>
    <row r="36" spans="1:21" s="36" customFormat="1" x14ac:dyDescent="0.25">
      <c r="A36" s="35">
        <v>41604</v>
      </c>
      <c r="C36" s="22"/>
      <c r="D36" s="37" t="s">
        <v>33</v>
      </c>
      <c r="E36" s="38" t="s">
        <v>50</v>
      </c>
      <c r="F36" s="39"/>
      <c r="G36" s="40"/>
      <c r="H36" s="39"/>
      <c r="I36" s="41"/>
      <c r="J36" s="42"/>
      <c r="K36" s="41"/>
      <c r="L36" s="43"/>
      <c r="M36" s="44"/>
      <c r="N36" s="44"/>
      <c r="O36" s="44"/>
      <c r="P36" s="41"/>
      <c r="Q36" s="41"/>
      <c r="R36" s="41"/>
      <c r="S36" s="36" t="s">
        <v>34</v>
      </c>
      <c r="T36" s="45">
        <v>7.5999999999999998E-2</v>
      </c>
      <c r="U36" s="21">
        <f t="shared" ref="U36:U42" si="11">T36*0.1</f>
        <v>7.6E-3</v>
      </c>
    </row>
    <row r="37" spans="1:21" s="36" customFormat="1" x14ac:dyDescent="0.25">
      <c r="A37" s="35">
        <v>41604</v>
      </c>
      <c r="C37" s="22"/>
      <c r="D37" s="37" t="s">
        <v>35</v>
      </c>
      <c r="E37" s="38" t="s">
        <v>50</v>
      </c>
      <c r="F37" s="39"/>
      <c r="G37" s="40"/>
      <c r="H37" s="39"/>
      <c r="I37" s="41"/>
      <c r="J37" s="42"/>
      <c r="K37" s="41"/>
      <c r="L37" s="43"/>
      <c r="M37" s="44"/>
      <c r="N37" s="44"/>
      <c r="O37" s="44"/>
      <c r="P37" s="41"/>
      <c r="Q37" s="41"/>
      <c r="R37" s="41"/>
      <c r="S37" s="36" t="s">
        <v>34</v>
      </c>
      <c r="T37" s="45">
        <v>0</v>
      </c>
      <c r="U37" s="23"/>
    </row>
    <row r="38" spans="1:21" s="36" customFormat="1" x14ac:dyDescent="0.25">
      <c r="A38" s="35">
        <v>41607</v>
      </c>
      <c r="C38" s="22"/>
      <c r="D38" s="37" t="s">
        <v>36</v>
      </c>
      <c r="E38" s="38" t="s">
        <v>50</v>
      </c>
      <c r="F38" s="39"/>
      <c r="G38" s="40"/>
      <c r="H38" s="39"/>
      <c r="I38" s="41"/>
      <c r="J38" s="42"/>
      <c r="K38" s="41"/>
      <c r="L38" s="43"/>
      <c r="M38" s="44"/>
      <c r="N38" s="44"/>
      <c r="O38" s="44"/>
      <c r="P38" s="41"/>
      <c r="Q38" s="41"/>
      <c r="R38" s="41"/>
      <c r="S38" s="36" t="s">
        <v>34</v>
      </c>
      <c r="T38" s="45">
        <v>0.129</v>
      </c>
      <c r="U38" s="21">
        <f t="shared" si="11"/>
        <v>1.2900000000000002E-2</v>
      </c>
    </row>
    <row r="39" spans="1:21" s="36" customFormat="1" x14ac:dyDescent="0.25">
      <c r="A39" s="35">
        <v>41607</v>
      </c>
      <c r="C39" s="22"/>
      <c r="D39" s="37" t="s">
        <v>37</v>
      </c>
      <c r="E39" s="38" t="s">
        <v>50</v>
      </c>
      <c r="F39" s="39"/>
      <c r="G39" s="40"/>
      <c r="H39" s="39"/>
      <c r="I39" s="41"/>
      <c r="J39" s="42"/>
      <c r="K39" s="41"/>
      <c r="L39" s="43"/>
      <c r="M39" s="44"/>
      <c r="N39" s="44"/>
      <c r="O39" s="44"/>
      <c r="P39" s="41"/>
      <c r="Q39" s="41"/>
      <c r="R39" s="41"/>
      <c r="S39" s="36" t="s">
        <v>34</v>
      </c>
      <c r="T39" s="45">
        <f>0.069+0.042</f>
        <v>0.11100000000000002</v>
      </c>
      <c r="U39" s="21">
        <f t="shared" si="11"/>
        <v>1.1100000000000002E-2</v>
      </c>
    </row>
    <row r="40" spans="1:21" s="36" customFormat="1" x14ac:dyDescent="0.25">
      <c r="A40" s="35">
        <v>41607</v>
      </c>
      <c r="C40" s="22"/>
      <c r="D40" s="37" t="s">
        <v>38</v>
      </c>
      <c r="E40" s="38" t="s">
        <v>50</v>
      </c>
      <c r="F40" s="39"/>
      <c r="G40" s="40"/>
      <c r="H40" s="39"/>
      <c r="I40" s="41"/>
      <c r="J40" s="42"/>
      <c r="K40" s="41"/>
      <c r="L40" s="43"/>
      <c r="M40" s="44"/>
      <c r="N40" s="44"/>
      <c r="O40" s="44"/>
      <c r="P40" s="41"/>
      <c r="Q40" s="41"/>
      <c r="R40" s="41"/>
      <c r="S40" s="36" t="s">
        <v>34</v>
      </c>
      <c r="T40" s="45">
        <v>0</v>
      </c>
      <c r="U40" s="23"/>
    </row>
    <row r="41" spans="1:21" s="36" customFormat="1" x14ac:dyDescent="0.25">
      <c r="A41" s="35">
        <v>41614</v>
      </c>
      <c r="C41" s="22"/>
      <c r="D41" s="37" t="s">
        <v>39</v>
      </c>
      <c r="E41" s="38" t="s">
        <v>50</v>
      </c>
      <c r="F41" s="39"/>
      <c r="G41" s="40"/>
      <c r="H41" s="39"/>
      <c r="I41" s="41"/>
      <c r="J41" s="42"/>
      <c r="K41" s="41"/>
      <c r="L41" s="43"/>
      <c r="M41" s="44"/>
      <c r="N41" s="44"/>
      <c r="O41" s="44"/>
      <c r="P41" s="41"/>
      <c r="Q41" s="41"/>
      <c r="R41" s="41"/>
      <c r="S41" s="36" t="s">
        <v>34</v>
      </c>
      <c r="T41" s="45">
        <v>0.104</v>
      </c>
      <c r="U41" s="21">
        <f t="shared" si="11"/>
        <v>1.04E-2</v>
      </c>
    </row>
    <row r="42" spans="1:21" s="36" customFormat="1" x14ac:dyDescent="0.25">
      <c r="A42" s="35">
        <v>41605</v>
      </c>
      <c r="C42" s="22"/>
      <c r="D42" s="37" t="s">
        <v>40</v>
      </c>
      <c r="E42" s="38" t="s">
        <v>50</v>
      </c>
      <c r="F42" s="39"/>
      <c r="G42" s="40"/>
      <c r="H42" s="39"/>
      <c r="I42" s="41"/>
      <c r="J42" s="42"/>
      <c r="K42" s="41"/>
      <c r="L42" s="43"/>
      <c r="M42" s="44"/>
      <c r="N42" s="44"/>
      <c r="O42" s="44"/>
      <c r="P42" s="41"/>
      <c r="Q42" s="41"/>
      <c r="R42" s="41"/>
      <c r="S42" s="36" t="s">
        <v>34</v>
      </c>
      <c r="T42" s="45">
        <v>0.125</v>
      </c>
      <c r="U42" s="21">
        <f t="shared" si="11"/>
        <v>1.2500000000000001E-2</v>
      </c>
    </row>
    <row r="44" spans="1:21" x14ac:dyDescent="0.25">
      <c r="A44" s="25">
        <v>41608</v>
      </c>
      <c r="B44" t="s">
        <v>59</v>
      </c>
      <c r="C44" s="71">
        <v>589</v>
      </c>
      <c r="D44" s="71">
        <v>598</v>
      </c>
      <c r="E44" s="13" t="s">
        <v>50</v>
      </c>
      <c r="F44" s="14">
        <v>0.5395833333333333</v>
      </c>
      <c r="G44"/>
      <c r="H44">
        <v>0.54387731481481483</v>
      </c>
      <c r="I44"/>
      <c r="J44">
        <f>H44-F44</f>
        <v>4.2939814814815236E-3</v>
      </c>
      <c r="K44"/>
      <c r="L44" s="48">
        <v>3</v>
      </c>
      <c r="T44"/>
      <c r="U44"/>
    </row>
    <row r="45" spans="1:21" x14ac:dyDescent="0.25">
      <c r="A45" s="25">
        <v>41608</v>
      </c>
      <c r="B45" t="s">
        <v>59</v>
      </c>
      <c r="C45" s="71">
        <v>589</v>
      </c>
      <c r="D45" s="71">
        <v>603</v>
      </c>
      <c r="E45" s="13" t="s">
        <v>50</v>
      </c>
      <c r="F45" s="14">
        <v>0.64097222222222217</v>
      </c>
      <c r="G45"/>
      <c r="H45"/>
      <c r="I45"/>
      <c r="K45"/>
      <c r="L45" s="48"/>
      <c r="T45"/>
      <c r="U45"/>
    </row>
    <row r="46" spans="1:21" x14ac:dyDescent="0.25">
      <c r="A46" s="25">
        <v>41609</v>
      </c>
      <c r="B46" t="s">
        <v>59</v>
      </c>
      <c r="C46" s="71">
        <v>20</v>
      </c>
      <c r="D46" s="71">
        <v>675</v>
      </c>
      <c r="E46" s="13" t="s">
        <v>50</v>
      </c>
      <c r="F46" s="14">
        <v>0.52222222222222225</v>
      </c>
      <c r="G46" s="48">
        <v>30.4</v>
      </c>
      <c r="H46">
        <v>0.53298611111111105</v>
      </c>
      <c r="I46"/>
      <c r="J46">
        <f>H46-F46</f>
        <v>1.0763888888888795E-2</v>
      </c>
      <c r="K46"/>
      <c r="L46" s="48">
        <v>2</v>
      </c>
      <c r="T46"/>
      <c r="U46"/>
    </row>
    <row r="47" spans="1:21" x14ac:dyDescent="0.25">
      <c r="A47" s="25">
        <v>41611</v>
      </c>
      <c r="B47" t="s">
        <v>59</v>
      </c>
      <c r="C47" s="72" t="s">
        <v>41</v>
      </c>
      <c r="D47" s="71">
        <v>327</v>
      </c>
      <c r="E47" s="13" t="s">
        <v>50</v>
      </c>
      <c r="F47" s="14">
        <v>0.49444444444444446</v>
      </c>
      <c r="G47"/>
      <c r="H47">
        <v>0.49920138888888888</v>
      </c>
      <c r="I47"/>
      <c r="J47">
        <f>H47-F47</f>
        <v>4.7569444444444109E-3</v>
      </c>
      <c r="K47"/>
      <c r="L47"/>
      <c r="R47" s="58" t="s">
        <v>1</v>
      </c>
      <c r="S47" s="59" t="s">
        <v>2</v>
      </c>
      <c r="T47" s="60" t="s">
        <v>30</v>
      </c>
      <c r="U47" s="61" t="s">
        <v>46</v>
      </c>
    </row>
    <row r="48" spans="1:21" x14ac:dyDescent="0.25">
      <c r="A48" s="25">
        <v>41611</v>
      </c>
      <c r="B48" t="s">
        <v>60</v>
      </c>
      <c r="C48" s="71">
        <v>534</v>
      </c>
      <c r="D48" s="72" t="s">
        <v>42</v>
      </c>
      <c r="E48" s="13" t="s">
        <v>50</v>
      </c>
      <c r="F48" s="14">
        <v>0.61944444444444446</v>
      </c>
      <c r="G48"/>
      <c r="H48">
        <v>0.62291666666666667</v>
      </c>
      <c r="I48"/>
      <c r="J48">
        <f>H48-F48</f>
        <v>3.4722222222222099E-3</v>
      </c>
      <c r="K48"/>
      <c r="L48"/>
      <c r="P48"/>
      <c r="Q48"/>
      <c r="R48" s="62" t="s">
        <v>47</v>
      </c>
      <c r="S48" s="63">
        <f>AVERAGE(U36:U42)</f>
        <v>1.0900000000000002E-2</v>
      </c>
      <c r="T48" s="64">
        <f>STDEV(U36:U42)/SQRT(COUNT(U36:U42))</f>
        <v>9.4180677423768839E-4</v>
      </c>
      <c r="U48" s="65">
        <f>COUNT(U36:U42)</f>
        <v>5</v>
      </c>
    </row>
    <row r="49" spans="1:22" x14ac:dyDescent="0.25">
      <c r="A49" s="25">
        <v>41611</v>
      </c>
      <c r="B49" t="s">
        <v>59</v>
      </c>
      <c r="C49" s="72" t="s">
        <v>43</v>
      </c>
      <c r="D49" s="72" t="s">
        <v>44</v>
      </c>
      <c r="E49" s="13" t="s">
        <v>50</v>
      </c>
      <c r="F49" s="5">
        <v>0.64236111111111105</v>
      </c>
      <c r="G49"/>
      <c r="H49">
        <v>0.64518518518518519</v>
      </c>
      <c r="I49"/>
      <c r="K49"/>
      <c r="L49"/>
      <c r="P49"/>
      <c r="Q49"/>
      <c r="R49" s="62" t="s">
        <v>5</v>
      </c>
      <c r="S49" s="66">
        <f>AVERAGE(U2:U12)</f>
        <v>4.0833333333333338E-3</v>
      </c>
      <c r="T49" s="64">
        <f>STDEV(U2:U12)/SQRT(COUNT(U2:U12))</f>
        <v>1.4206610354964263E-3</v>
      </c>
      <c r="U49" s="65">
        <f>COUNT(U2:U12)</f>
        <v>6</v>
      </c>
    </row>
    <row r="50" spans="1:22" x14ac:dyDescent="0.25">
      <c r="I50" s="46" t="s">
        <v>51</v>
      </c>
      <c r="J50" s="46">
        <f>AVERAGE(J44:J49)*24*60</f>
        <v>8.3833333333332973</v>
      </c>
      <c r="R50" s="67" t="s">
        <v>18</v>
      </c>
      <c r="S50" s="68">
        <f>AVERAGE(U13:U22)</f>
        <v>1.4100000000000001E-2</v>
      </c>
      <c r="T50" s="69">
        <f>STDEV(U13:U22)/SQRT(COUNT(U13:U22))</f>
        <v>1.8594674096684368E-3</v>
      </c>
      <c r="U50" s="70">
        <f>COUNT(U13:U22)</f>
        <v>7</v>
      </c>
    </row>
    <row r="51" spans="1:22" x14ac:dyDescent="0.25">
      <c r="I51" s="46" t="s">
        <v>45</v>
      </c>
      <c r="J51" s="46">
        <f>STDEV(J44:J49)*24*60</f>
        <v>4.8057257516424468</v>
      </c>
    </row>
    <row r="52" spans="1:22" x14ac:dyDescent="0.25">
      <c r="I52" s="16" t="s">
        <v>30</v>
      </c>
      <c r="J52" s="46">
        <f>J51/SQRT(COUNT(J44:J49))</f>
        <v>2.4028628758212234</v>
      </c>
    </row>
    <row r="57" spans="1:22" x14ac:dyDescent="0.25">
      <c r="V57" s="46"/>
    </row>
    <row r="59" spans="1:22" x14ac:dyDescent="0.25">
      <c r="V59" s="46"/>
    </row>
  </sheetData>
  <pageMargins left="0.7" right="0.7" top="0.75" bottom="0.75" header="0.3" footer="0.3"/>
  <pageSetup paperSize="9" orientation="portrait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Follas de cálculo</vt:lpstr>
      </vt:variant>
      <vt:variant>
        <vt:i4>1</vt:i4>
      </vt:variant>
    </vt:vector>
  </HeadingPairs>
  <TitlesOfParts>
    <vt:vector size="1" baseType="lpstr">
      <vt:lpstr>Cópulas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Macromia</dc:creator>
  <cp:lastModifiedBy>Macromia</cp:lastModifiedBy>
  <dcterms:created xsi:type="dcterms:W3CDTF">2016-04-02T16:05:29Z</dcterms:created>
  <dcterms:modified xsi:type="dcterms:W3CDTF">2016-04-02T16:19:56Z</dcterms:modified>
</cp:coreProperties>
</file>