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5640" activeTab="4"/>
  </bookViews>
  <sheets>
    <sheet name="03.06" sheetId="4" r:id="rId1"/>
    <sheet name="02.07" sheetId="5" r:id="rId2"/>
    <sheet name="30.07" sheetId="6" r:id="rId3"/>
    <sheet name="29.08" sheetId="8" r:id="rId4"/>
    <sheet name="Biomass" sheetId="9" r:id="rId5"/>
    <sheet name="Species Percent" sheetId="10" r:id="rId6"/>
    <sheet name="Species Biomass" sheetId="11" r:id="rId7"/>
  </sheets>
  <calcPr calcId="145621"/>
</workbook>
</file>

<file path=xl/calcChain.xml><?xml version="1.0" encoding="utf-8"?>
<calcChain xmlns="http://schemas.openxmlformats.org/spreadsheetml/2006/main">
  <c r="G30" i="8" l="1"/>
  <c r="J32" i="8"/>
  <c r="E32" i="8"/>
  <c r="C32" i="8"/>
  <c r="J31" i="8"/>
  <c r="J29" i="8"/>
  <c r="D29" i="8"/>
  <c r="C29" i="8"/>
  <c r="J28" i="8"/>
  <c r="E28" i="8"/>
  <c r="D28" i="8"/>
  <c r="J27" i="8"/>
  <c r="F27" i="8"/>
  <c r="J26" i="8"/>
  <c r="E26" i="8"/>
  <c r="C26" i="8"/>
  <c r="J25" i="8"/>
  <c r="F25" i="8"/>
  <c r="E25" i="8"/>
  <c r="J24" i="8"/>
  <c r="C24" i="8"/>
  <c r="J23" i="8"/>
  <c r="T4" i="8" l="1"/>
  <c r="T6" i="8"/>
  <c r="T12" i="8"/>
  <c r="T13" i="8"/>
  <c r="T16" i="8"/>
  <c r="T17" i="8"/>
  <c r="T18" i="8"/>
  <c r="T32" i="8"/>
  <c r="T3" i="8"/>
  <c r="P4" i="8"/>
  <c r="P6" i="8"/>
  <c r="P12" i="8"/>
  <c r="P13" i="8"/>
  <c r="P16" i="8"/>
  <c r="P17" i="8"/>
  <c r="P18" i="8"/>
  <c r="P32" i="8"/>
  <c r="P3" i="8"/>
  <c r="L18" i="8"/>
  <c r="J22" i="6" l="1"/>
  <c r="J21" i="6"/>
  <c r="J20" i="6"/>
  <c r="J19" i="6"/>
  <c r="J18" i="6"/>
  <c r="J17" i="6"/>
  <c r="J16" i="6"/>
  <c r="F16" i="6"/>
  <c r="E16" i="6"/>
  <c r="J15" i="6"/>
  <c r="J14" i="6"/>
  <c r="J13" i="6"/>
  <c r="J12" i="6"/>
  <c r="J11" i="6"/>
  <c r="J10" i="6"/>
  <c r="J9" i="6"/>
  <c r="J8" i="6"/>
  <c r="F8" i="6"/>
  <c r="E8" i="6"/>
  <c r="J7" i="6"/>
  <c r="E7" i="6"/>
  <c r="J6" i="6"/>
  <c r="J5" i="6"/>
  <c r="J4" i="6"/>
  <c r="J3" i="6"/>
  <c r="T4" i="6" l="1"/>
  <c r="T7" i="6"/>
  <c r="T8" i="6"/>
  <c r="T9" i="6"/>
  <c r="T12" i="6"/>
  <c r="T13" i="6"/>
  <c r="T14" i="6"/>
  <c r="T17" i="6"/>
  <c r="T22" i="6"/>
  <c r="T3" i="6"/>
  <c r="P4" i="6"/>
  <c r="P7" i="6"/>
  <c r="P8" i="6"/>
  <c r="P9" i="6"/>
  <c r="P12" i="6"/>
  <c r="P13" i="6"/>
  <c r="P14" i="6"/>
  <c r="P17" i="6"/>
  <c r="P22" i="6"/>
  <c r="P3" i="6"/>
  <c r="I3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4" i="4"/>
  <c r="J34" i="8" l="1"/>
  <c r="H34" i="8"/>
  <c r="I32" i="8"/>
  <c r="G32" i="8"/>
  <c r="K32" i="8" s="1"/>
  <c r="I31" i="8"/>
  <c r="G31" i="8"/>
  <c r="K31" i="8" s="1"/>
  <c r="I30" i="8"/>
  <c r="K30" i="8"/>
  <c r="I29" i="8"/>
  <c r="G29" i="8"/>
  <c r="K29" i="8" s="1"/>
  <c r="I28" i="8"/>
  <c r="G28" i="8"/>
  <c r="K28" i="8" s="1"/>
  <c r="I27" i="8"/>
  <c r="G27" i="8"/>
  <c r="K27" i="8" s="1"/>
  <c r="I26" i="8"/>
  <c r="G26" i="8"/>
  <c r="K26" i="8" s="1"/>
  <c r="I25" i="8"/>
  <c r="G25" i="8"/>
  <c r="K25" i="8" s="1"/>
  <c r="I24" i="8"/>
  <c r="G24" i="8"/>
  <c r="K24" i="8" s="1"/>
  <c r="I23" i="8"/>
  <c r="G23" i="8"/>
  <c r="K23" i="8" s="1"/>
  <c r="I22" i="8"/>
  <c r="G22" i="8"/>
  <c r="K22" i="8" s="1"/>
  <c r="I21" i="8"/>
  <c r="G21" i="8"/>
  <c r="K21" i="8" s="1"/>
  <c r="I20" i="8"/>
  <c r="G20" i="8"/>
  <c r="K20" i="8" s="1"/>
  <c r="I19" i="8"/>
  <c r="G19" i="8"/>
  <c r="K19" i="8" s="1"/>
  <c r="I18" i="8"/>
  <c r="G18" i="8"/>
  <c r="K18" i="8" s="1"/>
  <c r="I17" i="8"/>
  <c r="G17" i="8"/>
  <c r="K17" i="8" s="1"/>
  <c r="I16" i="8"/>
  <c r="G16" i="8"/>
  <c r="K16" i="8" s="1"/>
  <c r="I15" i="8"/>
  <c r="G15" i="8"/>
  <c r="K15" i="8" s="1"/>
  <c r="I14" i="8"/>
  <c r="G14" i="8"/>
  <c r="K14" i="8" s="1"/>
  <c r="I13" i="8"/>
  <c r="G13" i="8"/>
  <c r="K13" i="8" s="1"/>
  <c r="I12" i="8"/>
  <c r="G12" i="8"/>
  <c r="K12" i="8" s="1"/>
  <c r="I11" i="8"/>
  <c r="G11" i="8"/>
  <c r="K11" i="8" s="1"/>
  <c r="I10" i="8"/>
  <c r="G10" i="8"/>
  <c r="K10" i="8" s="1"/>
  <c r="I9" i="8"/>
  <c r="G9" i="8"/>
  <c r="K9" i="8" s="1"/>
  <c r="I8" i="8"/>
  <c r="G8" i="8"/>
  <c r="K8" i="8" s="1"/>
  <c r="I7" i="8"/>
  <c r="G7" i="8"/>
  <c r="K7" i="8" s="1"/>
  <c r="I6" i="8"/>
  <c r="G6" i="8"/>
  <c r="K6" i="8" s="1"/>
  <c r="I5" i="8"/>
  <c r="G5" i="8"/>
  <c r="K5" i="8" s="1"/>
  <c r="I4" i="8"/>
  <c r="G4" i="8"/>
  <c r="K4" i="8" s="1"/>
  <c r="I3" i="8"/>
  <c r="G3" i="8"/>
  <c r="K3" i="8" s="1"/>
  <c r="J24" i="6"/>
  <c r="H24" i="6"/>
  <c r="J38" i="5"/>
  <c r="J25" i="4"/>
  <c r="I25" i="4"/>
  <c r="H25" i="4"/>
  <c r="I19" i="5"/>
  <c r="K34" i="8" l="1"/>
  <c r="I34" i="8"/>
  <c r="G34" i="8"/>
  <c r="I36" i="5"/>
  <c r="I35" i="5"/>
  <c r="I34" i="5"/>
  <c r="H38" i="5"/>
  <c r="I11" i="5"/>
  <c r="I7" i="5"/>
  <c r="I6" i="5"/>
  <c r="I9" i="5"/>
  <c r="I22" i="6" l="1"/>
  <c r="G22" i="6"/>
  <c r="K22" i="6" s="1"/>
  <c r="I21" i="6"/>
  <c r="G21" i="6"/>
  <c r="K21" i="6" s="1"/>
  <c r="I20" i="6"/>
  <c r="G20" i="6"/>
  <c r="K20" i="6" s="1"/>
  <c r="I19" i="6"/>
  <c r="G19" i="6"/>
  <c r="K19" i="6" s="1"/>
  <c r="I18" i="6"/>
  <c r="G18" i="6"/>
  <c r="K18" i="6" s="1"/>
  <c r="I17" i="6"/>
  <c r="G17" i="6"/>
  <c r="K17" i="6" s="1"/>
  <c r="I16" i="6"/>
  <c r="G16" i="6"/>
  <c r="K16" i="6" s="1"/>
  <c r="I15" i="6"/>
  <c r="G15" i="6"/>
  <c r="K15" i="6" s="1"/>
  <c r="I14" i="6"/>
  <c r="G14" i="6"/>
  <c r="K14" i="6" s="1"/>
  <c r="I13" i="6"/>
  <c r="G13" i="6"/>
  <c r="K13" i="6" s="1"/>
  <c r="I12" i="6"/>
  <c r="G12" i="6"/>
  <c r="K12" i="6" s="1"/>
  <c r="I11" i="6"/>
  <c r="G11" i="6"/>
  <c r="K11" i="6" s="1"/>
  <c r="I10" i="6"/>
  <c r="G10" i="6"/>
  <c r="K10" i="6" s="1"/>
  <c r="I9" i="6"/>
  <c r="G9" i="6"/>
  <c r="K9" i="6" s="1"/>
  <c r="I8" i="6"/>
  <c r="G8" i="6"/>
  <c r="K8" i="6" s="1"/>
  <c r="I7" i="6"/>
  <c r="G7" i="6"/>
  <c r="K7" i="6" s="1"/>
  <c r="I6" i="6"/>
  <c r="G6" i="6"/>
  <c r="K6" i="6" s="1"/>
  <c r="I5" i="6"/>
  <c r="G5" i="6"/>
  <c r="K5" i="6" s="1"/>
  <c r="I4" i="6"/>
  <c r="G4" i="6"/>
  <c r="K4" i="6" s="1"/>
  <c r="I3" i="6"/>
  <c r="G3" i="6"/>
  <c r="L7" i="5"/>
  <c r="I5" i="5"/>
  <c r="I8" i="5"/>
  <c r="I10" i="5"/>
  <c r="I12" i="5"/>
  <c r="I13" i="5"/>
  <c r="I14" i="5"/>
  <c r="I15" i="5"/>
  <c r="I16" i="5"/>
  <c r="I17" i="5"/>
  <c r="I18" i="5"/>
  <c r="I20" i="5"/>
  <c r="I32" i="5"/>
  <c r="I33" i="5"/>
  <c r="I21" i="5"/>
  <c r="I22" i="5"/>
  <c r="I23" i="5"/>
  <c r="I24" i="5"/>
  <c r="I25" i="5"/>
  <c r="I26" i="5"/>
  <c r="I27" i="5"/>
  <c r="I28" i="5"/>
  <c r="I29" i="5"/>
  <c r="I30" i="5"/>
  <c r="I31" i="5"/>
  <c r="I4" i="5"/>
  <c r="I3" i="5"/>
  <c r="L34" i="5"/>
  <c r="L33" i="5"/>
  <c r="L5" i="5"/>
  <c r="G34" i="5"/>
  <c r="K34" i="5" s="1"/>
  <c r="G35" i="5"/>
  <c r="K35" i="5" s="1"/>
  <c r="G21" i="5"/>
  <c r="K21" i="5" s="1"/>
  <c r="G22" i="5"/>
  <c r="K22" i="5" s="1"/>
  <c r="G23" i="5"/>
  <c r="K23" i="5" s="1"/>
  <c r="G24" i="5"/>
  <c r="K24" i="5" s="1"/>
  <c r="G25" i="5"/>
  <c r="K25" i="5" s="1"/>
  <c r="G26" i="5"/>
  <c r="K26" i="5" s="1"/>
  <c r="G27" i="5"/>
  <c r="K27" i="5" s="1"/>
  <c r="G28" i="5"/>
  <c r="K28" i="5" s="1"/>
  <c r="G29" i="5"/>
  <c r="K29" i="5" s="1"/>
  <c r="G30" i="5"/>
  <c r="K30" i="5" s="1"/>
  <c r="G31" i="5"/>
  <c r="K31" i="5" s="1"/>
  <c r="G36" i="5"/>
  <c r="K36" i="5" s="1"/>
  <c r="G33" i="5"/>
  <c r="K33" i="5" s="1"/>
  <c r="G32" i="5"/>
  <c r="K32" i="5" s="1"/>
  <c r="G20" i="5"/>
  <c r="K20" i="5" s="1"/>
  <c r="G19" i="5"/>
  <c r="K19" i="5" s="1"/>
  <c r="G18" i="5"/>
  <c r="K18" i="5" s="1"/>
  <c r="G17" i="5"/>
  <c r="K17" i="5" s="1"/>
  <c r="G16" i="5"/>
  <c r="K16" i="5" s="1"/>
  <c r="G15" i="5"/>
  <c r="K15" i="5" s="1"/>
  <c r="G14" i="5"/>
  <c r="K14" i="5" s="1"/>
  <c r="G13" i="5"/>
  <c r="K13" i="5" s="1"/>
  <c r="G12" i="5"/>
  <c r="K12" i="5" s="1"/>
  <c r="G11" i="5"/>
  <c r="K11" i="5" s="1"/>
  <c r="G10" i="5"/>
  <c r="K10" i="5" s="1"/>
  <c r="G9" i="5"/>
  <c r="K9" i="5" s="1"/>
  <c r="G8" i="5"/>
  <c r="K8" i="5" s="1"/>
  <c r="G7" i="5"/>
  <c r="K7" i="5" s="1"/>
  <c r="G6" i="5"/>
  <c r="K6" i="5" s="1"/>
  <c r="G5" i="5"/>
  <c r="K5" i="5" s="1"/>
  <c r="G4" i="5"/>
  <c r="K4" i="5" s="1"/>
  <c r="G3" i="5"/>
  <c r="K3" i="5" s="1"/>
  <c r="G23" i="4"/>
  <c r="K23" i="4" s="1"/>
  <c r="G22" i="4"/>
  <c r="K22" i="4" s="1"/>
  <c r="G5" i="4"/>
  <c r="K5" i="4" s="1"/>
  <c r="G6" i="4"/>
  <c r="K6" i="4" s="1"/>
  <c r="G7" i="4"/>
  <c r="K7" i="4" s="1"/>
  <c r="G8" i="4"/>
  <c r="K8" i="4" s="1"/>
  <c r="G9" i="4"/>
  <c r="K9" i="4" s="1"/>
  <c r="G10" i="4"/>
  <c r="K10" i="4" s="1"/>
  <c r="G11" i="4"/>
  <c r="K11" i="4" s="1"/>
  <c r="G12" i="4"/>
  <c r="K12" i="4" s="1"/>
  <c r="G13" i="4"/>
  <c r="K13" i="4" s="1"/>
  <c r="G14" i="4"/>
  <c r="K14" i="4" s="1"/>
  <c r="G15" i="4"/>
  <c r="K15" i="4" s="1"/>
  <c r="G16" i="4"/>
  <c r="K16" i="4" s="1"/>
  <c r="G17" i="4"/>
  <c r="K17" i="4" s="1"/>
  <c r="G18" i="4"/>
  <c r="K18" i="4" s="1"/>
  <c r="G19" i="4"/>
  <c r="K19" i="4" s="1"/>
  <c r="G20" i="4"/>
  <c r="K20" i="4" s="1"/>
  <c r="G21" i="4"/>
  <c r="K21" i="4" s="1"/>
  <c r="G4" i="4"/>
  <c r="K4" i="4" s="1"/>
  <c r="G3" i="4"/>
  <c r="K3" i="4" s="1"/>
  <c r="G24" i="6" l="1"/>
  <c r="K3" i="6"/>
  <c r="K24" i="6" s="1"/>
  <c r="I24" i="6"/>
  <c r="K38" i="5"/>
  <c r="K25" i="4"/>
  <c r="G25" i="4"/>
  <c r="I38" i="5"/>
  <c r="G38" i="5"/>
  <c r="L7" i="4"/>
  <c r="L11" i="4"/>
</calcChain>
</file>

<file path=xl/sharedStrings.xml><?xml version="1.0" encoding="utf-8"?>
<sst xmlns="http://schemas.openxmlformats.org/spreadsheetml/2006/main" count="1274" uniqueCount="167">
  <si>
    <t>Number</t>
  </si>
  <si>
    <t>Quadrat</t>
  </si>
  <si>
    <t>Biomass</t>
  </si>
  <si>
    <t>Average</t>
  </si>
  <si>
    <t>HO</t>
  </si>
  <si>
    <t>HU</t>
  </si>
  <si>
    <t>Length (cm)</t>
  </si>
  <si>
    <t>Width (cm)</t>
  </si>
  <si>
    <t>Depth (cm)</t>
  </si>
  <si>
    <t>NA</t>
  </si>
  <si>
    <t>1527</t>
  </si>
  <si>
    <t>1535</t>
  </si>
  <si>
    <t>1621</t>
  </si>
  <si>
    <t>2202</t>
  </si>
  <si>
    <t>2227</t>
  </si>
  <si>
    <t>2250</t>
  </si>
  <si>
    <t>2514</t>
  </si>
  <si>
    <t>2540</t>
  </si>
  <si>
    <t>2845</t>
  </si>
  <si>
    <t>3013</t>
  </si>
  <si>
    <t>3327</t>
  </si>
  <si>
    <t>3516</t>
  </si>
  <si>
    <t>3843</t>
  </si>
  <si>
    <t>3919</t>
  </si>
  <si>
    <t>4029</t>
  </si>
  <si>
    <t>4106</t>
  </si>
  <si>
    <t>4349</t>
  </si>
  <si>
    <t>4646</t>
  </si>
  <si>
    <t>4924</t>
  </si>
  <si>
    <t>5026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</si>
  <si>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</si>
  <si>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</si>
  <si>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</si>
  <si>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</si>
  <si>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</si>
  <si>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</si>
  <si>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</si>
  <si>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</si>
  <si>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</si>
  <si>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</si>
  <si>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</si>
  <si>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</t>
  </si>
  <si>
    <t>3</t>
  </si>
  <si>
    <t>2</t>
  </si>
  <si>
    <t>4</t>
  </si>
  <si>
    <t>Seagrass Species %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</si>
  <si>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</si>
  <si>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</si>
  <si>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</si>
  <si>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</si>
  <si>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</si>
  <si>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</si>
  <si>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</si>
  <si>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</si>
  <si>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</si>
  <si>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</si>
  <si>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</si>
  <si>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</si>
  <si>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</si>
  <si>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</si>
  <si>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</si>
  <si>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1239</t>
  </si>
  <si>
    <t>31</t>
  </si>
  <si>
    <t>32</t>
  </si>
  <si>
    <t>33</t>
  </si>
  <si>
    <t>0013</t>
  </si>
  <si>
    <t>0114</t>
  </si>
  <si>
    <t>0201</t>
  </si>
  <si>
    <t>0219</t>
  </si>
  <si>
    <t>0710</t>
  </si>
  <si>
    <t>1401</t>
  </si>
  <si>
    <t>1511</t>
  </si>
  <si>
    <t>2413</t>
  </si>
  <si>
    <t>3717</t>
  </si>
  <si>
    <t>4209</t>
  </si>
  <si>
    <t>4412</t>
  </si>
  <si>
    <t>4612</t>
  </si>
  <si>
    <t>0222</t>
  </si>
  <si>
    <t>0920</t>
  </si>
  <si>
    <t>1428</t>
  </si>
  <si>
    <t>2724</t>
  </si>
  <si>
    <t>3124</t>
  </si>
  <si>
    <t>4628</t>
  </si>
  <si>
    <t>4303</t>
  </si>
  <si>
    <t>0603</t>
  </si>
  <si>
    <t>5029</t>
  </si>
  <si>
    <t>2050</t>
  </si>
  <si>
    <t>2839</t>
  </si>
  <si>
    <t>3037</t>
  </si>
  <si>
    <t>3237</t>
  </si>
  <si>
    <t>3930</t>
  </si>
  <si>
    <t>4039</t>
  </si>
  <si>
    <t>4835</t>
  </si>
  <si>
    <t>4241</t>
  </si>
  <si>
    <t>0145</t>
  </si>
  <si>
    <t>0139</t>
  </si>
  <si>
    <t>34</t>
  </si>
  <si>
    <t>35</t>
  </si>
  <si>
    <t>1108</t>
  </si>
  <si>
    <t>3605</t>
  </si>
  <si>
    <t>1709</t>
  </si>
  <si>
    <t>Total (g)</t>
  </si>
  <si>
    <t>Species Biomass (g)</t>
  </si>
  <si>
    <t>Seagrass Cover %</t>
  </si>
  <si>
    <t>0045</t>
  </si>
  <si>
    <t>0435</t>
  </si>
  <si>
    <t>1127</t>
  </si>
  <si>
    <t>1335</t>
  </si>
  <si>
    <t>1430</t>
  </si>
  <si>
    <t>1439</t>
  </si>
  <si>
    <t>1548</t>
  </si>
  <si>
    <t>2047</t>
  </si>
  <si>
    <t>2443</t>
  </si>
  <si>
    <t>3043</t>
  </si>
  <si>
    <t>3232</t>
  </si>
  <si>
    <t>3826</t>
  </si>
  <si>
    <t>4832</t>
  </si>
  <si>
    <t>0002</t>
  </si>
  <si>
    <t>0820</t>
  </si>
  <si>
    <t>1321</t>
  </si>
  <si>
    <t>1807</t>
  </si>
  <si>
    <t>1903</t>
  </si>
  <si>
    <t>3222</t>
  </si>
  <si>
    <t>3309</t>
  </si>
  <si>
    <t>10 feeding trails</t>
  </si>
  <si>
    <t>6 feeding trails</t>
  </si>
  <si>
    <t>0117</t>
  </si>
  <si>
    <t>0616</t>
  </si>
  <si>
    <t>0421</t>
  </si>
  <si>
    <t>0828</t>
  </si>
  <si>
    <t>0230</t>
  </si>
  <si>
    <t>0331</t>
  </si>
  <si>
    <t>0132</t>
  </si>
  <si>
    <t>0942</t>
  </si>
  <si>
    <t>0249</t>
  </si>
  <si>
    <t>1206</t>
  </si>
  <si>
    <t>2012</t>
  </si>
  <si>
    <t>2013</t>
  </si>
  <si>
    <t>2501</t>
  </si>
  <si>
    <t>2705</t>
  </si>
  <si>
    <t>4001</t>
  </si>
  <si>
    <t>4008</t>
  </si>
  <si>
    <t>4311</t>
  </si>
  <si>
    <t>1536</t>
  </si>
  <si>
    <t>1636</t>
  </si>
  <si>
    <t>2923</t>
  </si>
  <si>
    <t>3823</t>
  </si>
  <si>
    <t>4140</t>
  </si>
  <si>
    <t>4130</t>
  </si>
  <si>
    <t>4429</t>
  </si>
  <si>
    <t>4431</t>
  </si>
  <si>
    <t>4438</t>
  </si>
  <si>
    <t>4538</t>
  </si>
  <si>
    <t>2435</t>
  </si>
  <si>
    <t>2437</t>
  </si>
  <si>
    <t>2518</t>
  </si>
  <si>
    <t>9 feeding trails</t>
  </si>
  <si>
    <t>Comments:</t>
  </si>
  <si>
    <t>very high epiphyte loading on entire meadow; sand dumping on site - looks like dugongs had a hard time to excavate the seagrass</t>
  </si>
  <si>
    <t>Biomass Rank</t>
  </si>
  <si>
    <t>Species</t>
  </si>
  <si>
    <t>03.06.2012</t>
  </si>
  <si>
    <t>02.07.2012</t>
  </si>
  <si>
    <t>Date</t>
  </si>
  <si>
    <t>30.07.2012</t>
  </si>
  <si>
    <t>29.08.2012</t>
  </si>
  <si>
    <t>Percent.Cover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</si>
</sst>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Border="1"/>
    <xf numFmtId="0" fontId="1" fillId="0" borderId="0" xfId="0" applyFont="1" applyBorder="1"/>
    <xf numFmtId="49" fontId="0" fillId="0" borderId="1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/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49" fontId="0" fillId="2" borderId="11" xfId="0" applyNumberForma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2" borderId="38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2" fontId="3" fillId="2" borderId="4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" fontId="3" fillId="2" borderId="34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0" fillId="0" borderId="0" xfId="0" applyNumberFormat="1" applyBorder="1" applyAlignment="1"/>
    <xf numFmtId="2" fontId="0" fillId="0" borderId="0" xfId="0" applyNumberFormat="1" applyBorder="1" applyAlignment="1"/>
    <xf numFmtId="49" fontId="0" fillId="3" borderId="19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165" fontId="0" fillId="3" borderId="5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1" fillId="2" borderId="36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49" fontId="0" fillId="3" borderId="5" xfId="0" applyNumberForma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27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/>
    <xf numFmtId="0" fontId="1" fillId="0" borderId="0" xfId="0" applyFont="1" applyAlignment="1"/>
    <xf numFmtId="1" fontId="1" fillId="0" borderId="22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workbookViewId="0">
      <selection activeCell="G25" sqref="G25"/>
    </sheetView>
  </sheetViews>
  <sheetFormatPr defaultRowHeight="15" x14ac:dyDescent="0.25"/>
  <cols>
    <col min="1" max="6" width="9.140625" style="22"/>
    <col min="7" max="7" width="9.140625" style="18"/>
    <col min="8" max="9" width="9.140625" style="28"/>
    <col min="10" max="11" width="9.7109375" style="28" customWidth="1"/>
    <col min="12" max="12" width="11.42578125" style="18" bestFit="1" customWidth="1"/>
    <col min="13" max="20" width="9.140625" style="18"/>
    <col min="21" max="21" width="9.140625" style="1"/>
    <col min="22" max="22" width="11" style="18" bestFit="1" customWidth="1"/>
    <col min="23" max="23" width="10.85546875" style="18" bestFit="1" customWidth="1"/>
    <col min="24" max="16384" width="9.140625" style="1"/>
  </cols>
  <sheetData>
    <row r="1" spans="1:23" s="2" customFormat="1" ht="15.75" thickBot="1" x14ac:dyDescent="0.3">
      <c r="A1" s="20"/>
      <c r="B1" s="20"/>
      <c r="C1" s="240" t="s">
        <v>159</v>
      </c>
      <c r="D1" s="241"/>
      <c r="E1" s="241"/>
      <c r="F1" s="241"/>
      <c r="G1" s="243"/>
      <c r="H1" s="238" t="s">
        <v>103</v>
      </c>
      <c r="I1" s="239"/>
      <c r="J1" s="238" t="s">
        <v>102</v>
      </c>
      <c r="K1" s="239"/>
      <c r="L1" s="40"/>
      <c r="M1" s="41"/>
      <c r="N1" s="41"/>
      <c r="O1" s="41"/>
      <c r="P1" s="41"/>
      <c r="Q1" s="41"/>
      <c r="R1" s="41"/>
      <c r="S1" s="41"/>
      <c r="T1" s="64"/>
      <c r="V1" s="17"/>
      <c r="W1" s="17"/>
    </row>
    <row r="2" spans="1:23" s="2" customFormat="1" ht="15.75" thickBot="1" x14ac:dyDescent="0.3">
      <c r="A2" s="21" t="s">
        <v>0</v>
      </c>
      <c r="B2" s="21" t="s">
        <v>1</v>
      </c>
      <c r="C2" s="21" t="s">
        <v>41</v>
      </c>
      <c r="D2" s="21" t="s">
        <v>43</v>
      </c>
      <c r="E2" s="21" t="s">
        <v>42</v>
      </c>
      <c r="F2" s="21" t="s">
        <v>44</v>
      </c>
      <c r="G2" s="38" t="s">
        <v>101</v>
      </c>
      <c r="H2" s="23" t="s">
        <v>4</v>
      </c>
      <c r="I2" s="29" t="s">
        <v>5</v>
      </c>
      <c r="J2" s="23" t="s">
        <v>4</v>
      </c>
      <c r="K2" s="29" t="s">
        <v>5</v>
      </c>
      <c r="L2" s="33" t="s">
        <v>6</v>
      </c>
      <c r="M2" s="240" t="s">
        <v>7</v>
      </c>
      <c r="N2" s="241"/>
      <c r="O2" s="242"/>
      <c r="P2" s="19" t="s">
        <v>3</v>
      </c>
      <c r="Q2" s="240" t="s">
        <v>8</v>
      </c>
      <c r="R2" s="241"/>
      <c r="S2" s="242"/>
      <c r="T2" s="19" t="s">
        <v>3</v>
      </c>
      <c r="V2" s="18"/>
      <c r="W2" s="18"/>
    </row>
    <row r="3" spans="1:23" x14ac:dyDescent="0.25">
      <c r="A3" s="3" t="s">
        <v>41</v>
      </c>
      <c r="B3" s="3" t="s">
        <v>29</v>
      </c>
      <c r="C3" s="85">
        <v>6.55</v>
      </c>
      <c r="D3" s="86">
        <v>6.7</v>
      </c>
      <c r="E3" s="86">
        <v>6.7</v>
      </c>
      <c r="F3" s="87">
        <v>6.2</v>
      </c>
      <c r="G3" s="66">
        <f>(C3+D3+E3+F3)/10</f>
        <v>2.6149999999999998</v>
      </c>
      <c r="H3" s="24">
        <v>80</v>
      </c>
      <c r="I3" s="30">
        <f>100-H3</f>
        <v>20</v>
      </c>
      <c r="J3" s="73">
        <v>0.68</v>
      </c>
      <c r="K3" s="74">
        <f>G3-J3</f>
        <v>1.9349999999999996</v>
      </c>
      <c r="L3" s="34" t="s">
        <v>9</v>
      </c>
      <c r="M3" s="7"/>
      <c r="N3" s="8"/>
      <c r="O3" s="8"/>
      <c r="P3" s="15"/>
      <c r="Q3" s="7"/>
      <c r="R3" s="8"/>
      <c r="S3" s="8"/>
      <c r="T3" s="15"/>
    </row>
    <row r="4" spans="1:23" x14ac:dyDescent="0.25">
      <c r="A4" s="4" t="s">
        <v>43</v>
      </c>
      <c r="B4" s="4" t="s">
        <v>28</v>
      </c>
      <c r="C4" s="88">
        <v>6.7</v>
      </c>
      <c r="D4" s="89">
        <v>6.8</v>
      </c>
      <c r="E4" s="89">
        <v>6.95</v>
      </c>
      <c r="F4" s="90">
        <v>6.8</v>
      </c>
      <c r="G4" s="65">
        <f>(C4+D4+E4+F4)/10</f>
        <v>2.7250000000000001</v>
      </c>
      <c r="H4" s="25">
        <v>65</v>
      </c>
      <c r="I4" s="30">
        <f>100-H4</f>
        <v>35</v>
      </c>
      <c r="J4" s="54">
        <v>0.70499999999999985</v>
      </c>
      <c r="K4" s="74">
        <f t="shared" ref="K4:K23" si="0">G4-J4</f>
        <v>2.0200000000000005</v>
      </c>
      <c r="L4" s="35" t="s">
        <v>9</v>
      </c>
      <c r="M4" s="9"/>
      <c r="N4" s="10"/>
      <c r="O4" s="10"/>
      <c r="P4" s="16"/>
      <c r="Q4" s="9"/>
      <c r="R4" s="10"/>
      <c r="S4" s="10"/>
      <c r="T4" s="16"/>
      <c r="V4" s="1"/>
      <c r="W4" s="1"/>
    </row>
    <row r="5" spans="1:23" x14ac:dyDescent="0.25">
      <c r="A5" s="4" t="s">
        <v>42</v>
      </c>
      <c r="B5" s="4" t="s">
        <v>27</v>
      </c>
      <c r="C5" s="88">
        <v>0.05</v>
      </c>
      <c r="D5" s="89">
        <v>0</v>
      </c>
      <c r="E5" s="89">
        <v>0.65</v>
      </c>
      <c r="F5" s="90">
        <v>1.1000000000000001</v>
      </c>
      <c r="G5" s="65">
        <f t="shared" ref="G5:G21" si="1">(C5+D5+E5+F5)/10</f>
        <v>0.18000000000000002</v>
      </c>
      <c r="H5" s="25">
        <v>40</v>
      </c>
      <c r="I5" s="30">
        <f t="shared" ref="I5:I23" si="2">100-H5</f>
        <v>60</v>
      </c>
      <c r="J5" s="54">
        <v>0.08</v>
      </c>
      <c r="K5" s="74">
        <f t="shared" si="0"/>
        <v>0.10000000000000002</v>
      </c>
      <c r="L5" s="35" t="s">
        <v>9</v>
      </c>
      <c r="M5" s="9"/>
      <c r="N5" s="10"/>
      <c r="O5" s="10"/>
      <c r="P5" s="16"/>
      <c r="Q5" s="9"/>
      <c r="R5" s="10"/>
      <c r="S5" s="10"/>
      <c r="T5" s="16"/>
    </row>
    <row r="6" spans="1:23" x14ac:dyDescent="0.25">
      <c r="A6" s="4" t="s">
        <v>44</v>
      </c>
      <c r="B6" s="4" t="s">
        <v>26</v>
      </c>
      <c r="C6" s="88">
        <v>7.05</v>
      </c>
      <c r="D6" s="89">
        <v>7.3</v>
      </c>
      <c r="E6" s="89">
        <v>7.2</v>
      </c>
      <c r="F6" s="90">
        <v>6.95</v>
      </c>
      <c r="G6" s="65">
        <f t="shared" si="1"/>
        <v>2.85</v>
      </c>
      <c r="H6" s="25">
        <v>50</v>
      </c>
      <c r="I6" s="30">
        <f t="shared" si="2"/>
        <v>50</v>
      </c>
      <c r="J6" s="54">
        <v>0.61</v>
      </c>
      <c r="K6" s="74">
        <f t="shared" si="0"/>
        <v>2.2400000000000002</v>
      </c>
      <c r="L6" s="35" t="s">
        <v>9</v>
      </c>
      <c r="M6" s="9"/>
      <c r="N6" s="10"/>
      <c r="O6" s="10"/>
      <c r="P6" s="16"/>
      <c r="Q6" s="9"/>
      <c r="R6" s="10"/>
      <c r="S6" s="10"/>
      <c r="T6" s="16"/>
    </row>
    <row r="7" spans="1:23" x14ac:dyDescent="0.25">
      <c r="A7" s="4" t="s">
        <v>46</v>
      </c>
      <c r="B7" s="112" t="s">
        <v>25</v>
      </c>
      <c r="C7" s="138">
        <v>6.3</v>
      </c>
      <c r="D7" s="139">
        <v>6.45</v>
      </c>
      <c r="E7" s="139">
        <v>2.75</v>
      </c>
      <c r="F7" s="140">
        <v>4.25</v>
      </c>
      <c r="G7" s="141">
        <f t="shared" si="1"/>
        <v>1.9750000000000001</v>
      </c>
      <c r="H7" s="115">
        <v>70</v>
      </c>
      <c r="I7" s="110">
        <f t="shared" si="2"/>
        <v>30</v>
      </c>
      <c r="J7" s="130">
        <v>0.65</v>
      </c>
      <c r="K7" s="131">
        <f t="shared" si="0"/>
        <v>1.3250000000000002</v>
      </c>
      <c r="L7" s="201">
        <f>54+50+15+46.6+54.5</f>
        <v>220.1</v>
      </c>
      <c r="M7" s="202">
        <v>26</v>
      </c>
      <c r="N7" s="203">
        <v>12</v>
      </c>
      <c r="O7" s="203">
        <v>10.5</v>
      </c>
      <c r="P7" s="204">
        <v>16.166666666666668</v>
      </c>
      <c r="Q7" s="202">
        <v>0.9</v>
      </c>
      <c r="R7" s="203">
        <v>1.1000000000000001</v>
      </c>
      <c r="S7" s="203">
        <v>1.5</v>
      </c>
      <c r="T7" s="204">
        <v>1.1666666666666667</v>
      </c>
    </row>
    <row r="8" spans="1:23" x14ac:dyDescent="0.25">
      <c r="A8" s="4" t="s">
        <v>47</v>
      </c>
      <c r="B8" s="4" t="s">
        <v>24</v>
      </c>
      <c r="C8" s="88">
        <v>1.2</v>
      </c>
      <c r="D8" s="89">
        <v>2.5</v>
      </c>
      <c r="E8" s="89">
        <v>0.35</v>
      </c>
      <c r="F8" s="90">
        <v>1.2</v>
      </c>
      <c r="G8" s="65">
        <f t="shared" si="1"/>
        <v>0.52500000000000002</v>
      </c>
      <c r="H8" s="25">
        <v>99</v>
      </c>
      <c r="I8" s="30">
        <f t="shared" si="2"/>
        <v>1</v>
      </c>
      <c r="J8" s="54">
        <v>0.47499999999999998</v>
      </c>
      <c r="K8" s="74">
        <f t="shared" si="0"/>
        <v>5.0000000000000044E-2</v>
      </c>
      <c r="L8" s="35" t="s">
        <v>9</v>
      </c>
      <c r="M8" s="9"/>
      <c r="N8" s="10"/>
      <c r="O8" s="10"/>
      <c r="P8" s="79"/>
      <c r="Q8" s="9"/>
      <c r="R8" s="10"/>
      <c r="S8" s="10"/>
      <c r="T8" s="79"/>
    </row>
    <row r="9" spans="1:23" x14ac:dyDescent="0.25">
      <c r="A9" s="4" t="s">
        <v>48</v>
      </c>
      <c r="B9" s="4" t="s">
        <v>23</v>
      </c>
      <c r="C9" s="88">
        <v>1.95</v>
      </c>
      <c r="D9" s="89">
        <v>1.3</v>
      </c>
      <c r="E9" s="89">
        <v>1.75</v>
      </c>
      <c r="F9" s="90">
        <v>2.2000000000000002</v>
      </c>
      <c r="G9" s="65">
        <f t="shared" si="1"/>
        <v>0.72</v>
      </c>
      <c r="H9" s="25">
        <v>60</v>
      </c>
      <c r="I9" s="30">
        <f t="shared" si="2"/>
        <v>40</v>
      </c>
      <c r="J9" s="54">
        <v>0.43500000000000005</v>
      </c>
      <c r="K9" s="74">
        <f t="shared" si="0"/>
        <v>0.28499999999999992</v>
      </c>
      <c r="L9" s="35" t="s">
        <v>9</v>
      </c>
      <c r="M9" s="9"/>
      <c r="N9" s="10"/>
      <c r="O9" s="10"/>
      <c r="P9" s="79"/>
      <c r="Q9" s="9"/>
      <c r="R9" s="10"/>
      <c r="S9" s="10"/>
      <c r="T9" s="79"/>
    </row>
    <row r="10" spans="1:23" x14ac:dyDescent="0.25">
      <c r="A10" s="4" t="s">
        <v>49</v>
      </c>
      <c r="B10" s="4" t="s">
        <v>22</v>
      </c>
      <c r="C10" s="88">
        <v>4</v>
      </c>
      <c r="D10" s="89">
        <v>4</v>
      </c>
      <c r="E10" s="89">
        <v>3.9</v>
      </c>
      <c r="F10" s="90">
        <v>3.9</v>
      </c>
      <c r="G10" s="65">
        <f t="shared" si="1"/>
        <v>1.58</v>
      </c>
      <c r="H10" s="25">
        <v>60</v>
      </c>
      <c r="I10" s="30">
        <f t="shared" si="2"/>
        <v>40</v>
      </c>
      <c r="J10" s="54">
        <v>0.8</v>
      </c>
      <c r="K10" s="74">
        <f t="shared" si="0"/>
        <v>0.78</v>
      </c>
      <c r="L10" s="35" t="s">
        <v>9</v>
      </c>
      <c r="M10" s="9"/>
      <c r="N10" s="10"/>
      <c r="O10" s="10"/>
      <c r="P10" s="79"/>
      <c r="Q10" s="9"/>
      <c r="R10" s="10"/>
      <c r="S10" s="10"/>
      <c r="T10" s="79"/>
    </row>
    <row r="11" spans="1:23" x14ac:dyDescent="0.25">
      <c r="A11" s="4" t="s">
        <v>50</v>
      </c>
      <c r="B11" s="112" t="s">
        <v>21</v>
      </c>
      <c r="C11" s="138">
        <v>4.8</v>
      </c>
      <c r="D11" s="139">
        <v>4.7</v>
      </c>
      <c r="E11" s="139">
        <v>3.75</v>
      </c>
      <c r="F11" s="140">
        <v>3.5</v>
      </c>
      <c r="G11" s="141">
        <f t="shared" si="1"/>
        <v>1.675</v>
      </c>
      <c r="H11" s="115">
        <v>70</v>
      </c>
      <c r="I11" s="110">
        <f t="shared" si="2"/>
        <v>30</v>
      </c>
      <c r="J11" s="130">
        <v>0.89999999999999991</v>
      </c>
      <c r="K11" s="131">
        <f t="shared" si="0"/>
        <v>0.77500000000000013</v>
      </c>
      <c r="L11" s="216">
        <f>68.6+49.4</f>
        <v>118</v>
      </c>
      <c r="M11" s="202">
        <v>14.5</v>
      </c>
      <c r="N11" s="203">
        <v>18</v>
      </c>
      <c r="O11" s="203">
        <v>16.600000000000001</v>
      </c>
      <c r="P11" s="204">
        <v>16.366666666666667</v>
      </c>
      <c r="Q11" s="202">
        <v>1.1000000000000001</v>
      </c>
      <c r="R11" s="203">
        <v>1.6</v>
      </c>
      <c r="S11" s="203">
        <v>1.5</v>
      </c>
      <c r="T11" s="204">
        <v>1.4000000000000001</v>
      </c>
    </row>
    <row r="12" spans="1:23" x14ac:dyDescent="0.25">
      <c r="A12" s="3" t="s">
        <v>51</v>
      </c>
      <c r="B12" s="3" t="s">
        <v>20</v>
      </c>
      <c r="C12" s="95">
        <v>4</v>
      </c>
      <c r="D12" s="96">
        <v>4.1500000000000004</v>
      </c>
      <c r="E12" s="96">
        <v>4.5999999999999996</v>
      </c>
      <c r="F12" s="97">
        <v>3.9</v>
      </c>
      <c r="G12" s="65">
        <f t="shared" si="1"/>
        <v>1.6649999999999998</v>
      </c>
      <c r="H12" s="24">
        <v>75</v>
      </c>
      <c r="I12" s="30">
        <f t="shared" si="2"/>
        <v>25</v>
      </c>
      <c r="J12" s="73">
        <v>0.97</v>
      </c>
      <c r="K12" s="74">
        <f t="shared" si="0"/>
        <v>0.69499999999999984</v>
      </c>
      <c r="L12" s="34" t="s">
        <v>9</v>
      </c>
      <c r="M12" s="7"/>
      <c r="N12" s="8"/>
      <c r="O12" s="8"/>
      <c r="P12" s="80"/>
      <c r="Q12" s="7"/>
      <c r="R12" s="8"/>
      <c r="S12" s="8"/>
      <c r="T12" s="80"/>
    </row>
    <row r="13" spans="1:23" x14ac:dyDescent="0.25">
      <c r="A13" s="4" t="s">
        <v>52</v>
      </c>
      <c r="B13" s="112" t="s">
        <v>19</v>
      </c>
      <c r="C13" s="138">
        <v>3.7</v>
      </c>
      <c r="D13" s="139">
        <v>1.95</v>
      </c>
      <c r="E13" s="139">
        <v>1.75</v>
      </c>
      <c r="F13" s="140">
        <v>3.65</v>
      </c>
      <c r="G13" s="141">
        <f t="shared" si="1"/>
        <v>1.105</v>
      </c>
      <c r="H13" s="115">
        <v>77</v>
      </c>
      <c r="I13" s="110">
        <f t="shared" si="2"/>
        <v>23</v>
      </c>
      <c r="J13" s="130">
        <v>0.59499999999999997</v>
      </c>
      <c r="K13" s="131">
        <f t="shared" si="0"/>
        <v>0.51</v>
      </c>
      <c r="L13" s="201">
        <v>124.5</v>
      </c>
      <c r="M13" s="202">
        <v>15</v>
      </c>
      <c r="N13" s="203">
        <v>18.399999999999999</v>
      </c>
      <c r="O13" s="203">
        <v>18</v>
      </c>
      <c r="P13" s="204">
        <v>17.133333333333333</v>
      </c>
      <c r="Q13" s="202">
        <v>0.7</v>
      </c>
      <c r="R13" s="203">
        <v>1.2</v>
      </c>
      <c r="S13" s="203">
        <v>1.6</v>
      </c>
      <c r="T13" s="204">
        <v>1.1666666666666667</v>
      </c>
    </row>
    <row r="14" spans="1:23" x14ac:dyDescent="0.25">
      <c r="A14" s="4" t="s">
        <v>53</v>
      </c>
      <c r="B14" s="4" t="s">
        <v>18</v>
      </c>
      <c r="C14" s="88">
        <v>2.9</v>
      </c>
      <c r="D14" s="89">
        <v>3.1</v>
      </c>
      <c r="E14" s="89">
        <v>6</v>
      </c>
      <c r="F14" s="90">
        <v>6.4</v>
      </c>
      <c r="G14" s="65">
        <f t="shared" si="1"/>
        <v>1.8399999999999999</v>
      </c>
      <c r="H14" s="25">
        <v>55</v>
      </c>
      <c r="I14" s="30">
        <f t="shared" si="2"/>
        <v>45</v>
      </c>
      <c r="J14" s="54">
        <v>0.79</v>
      </c>
      <c r="K14" s="74">
        <f t="shared" si="0"/>
        <v>1.0499999999999998</v>
      </c>
      <c r="L14" s="35" t="s">
        <v>9</v>
      </c>
      <c r="M14" s="9"/>
      <c r="N14" s="10"/>
      <c r="O14" s="10"/>
      <c r="P14" s="79"/>
      <c r="Q14" s="9"/>
      <c r="R14" s="10"/>
      <c r="S14" s="10"/>
      <c r="T14" s="79"/>
    </row>
    <row r="15" spans="1:23" x14ac:dyDescent="0.25">
      <c r="A15" s="4" t="s">
        <v>54</v>
      </c>
      <c r="B15" s="4" t="s">
        <v>17</v>
      </c>
      <c r="C15" s="88">
        <v>6.9</v>
      </c>
      <c r="D15" s="89">
        <v>8.8000000000000007</v>
      </c>
      <c r="E15" s="89">
        <v>4.5</v>
      </c>
      <c r="F15" s="90">
        <v>4.5</v>
      </c>
      <c r="G15" s="65">
        <f t="shared" si="1"/>
        <v>2.4700000000000002</v>
      </c>
      <c r="H15" s="25">
        <v>65</v>
      </c>
      <c r="I15" s="30">
        <f t="shared" si="2"/>
        <v>35</v>
      </c>
      <c r="J15" s="54">
        <v>0.76</v>
      </c>
      <c r="K15" s="74">
        <f t="shared" si="0"/>
        <v>1.7100000000000002</v>
      </c>
      <c r="L15" s="35" t="s">
        <v>9</v>
      </c>
      <c r="M15" s="9"/>
      <c r="N15" s="10"/>
      <c r="O15" s="10"/>
      <c r="P15" s="79"/>
      <c r="Q15" s="9"/>
      <c r="R15" s="10"/>
      <c r="S15" s="10"/>
      <c r="T15" s="79"/>
      <c r="V15" s="1"/>
      <c r="W15" s="1"/>
    </row>
    <row r="16" spans="1:23" x14ac:dyDescent="0.25">
      <c r="A16" s="4" t="s">
        <v>55</v>
      </c>
      <c r="B16" s="112" t="s">
        <v>16</v>
      </c>
      <c r="C16" s="138">
        <v>9.1999999999999993</v>
      </c>
      <c r="D16" s="139">
        <v>9.1999999999999993</v>
      </c>
      <c r="E16" s="139">
        <v>9.1999999999999993</v>
      </c>
      <c r="F16" s="140">
        <v>9.1999999999999993</v>
      </c>
      <c r="G16" s="141">
        <f t="shared" si="1"/>
        <v>3.6799999999999997</v>
      </c>
      <c r="H16" s="115">
        <v>50</v>
      </c>
      <c r="I16" s="110">
        <f t="shared" si="2"/>
        <v>50</v>
      </c>
      <c r="J16" s="130">
        <v>0.8</v>
      </c>
      <c r="K16" s="131">
        <f t="shared" si="0"/>
        <v>2.88</v>
      </c>
      <c r="L16" s="201">
        <v>109.4</v>
      </c>
      <c r="M16" s="202">
        <v>17.8</v>
      </c>
      <c r="N16" s="203">
        <v>11</v>
      </c>
      <c r="O16" s="203">
        <v>24</v>
      </c>
      <c r="P16" s="204">
        <v>17.599999999999998</v>
      </c>
      <c r="Q16" s="202">
        <v>1</v>
      </c>
      <c r="R16" s="203">
        <v>1</v>
      </c>
      <c r="S16" s="203">
        <v>1.2</v>
      </c>
      <c r="T16" s="204">
        <v>1.0666666666666667</v>
      </c>
      <c r="V16" s="1"/>
      <c r="W16" s="1"/>
    </row>
    <row r="17" spans="1:23" x14ac:dyDescent="0.25">
      <c r="A17" s="4" t="s">
        <v>56</v>
      </c>
      <c r="B17" s="4" t="s">
        <v>15</v>
      </c>
      <c r="C17" s="88">
        <v>8.9</v>
      </c>
      <c r="D17" s="89">
        <v>9</v>
      </c>
      <c r="E17" s="89">
        <v>6.85</v>
      </c>
      <c r="F17" s="90">
        <v>8.4499999999999993</v>
      </c>
      <c r="G17" s="65">
        <f t="shared" si="1"/>
        <v>3.3200000000000003</v>
      </c>
      <c r="H17" s="25">
        <v>40</v>
      </c>
      <c r="I17" s="30">
        <f t="shared" si="2"/>
        <v>60</v>
      </c>
      <c r="J17" s="54">
        <v>0.6</v>
      </c>
      <c r="K17" s="74">
        <f t="shared" si="0"/>
        <v>2.72</v>
      </c>
      <c r="L17" s="35" t="s">
        <v>9</v>
      </c>
      <c r="M17" s="9"/>
      <c r="N17" s="10"/>
      <c r="O17" s="10"/>
      <c r="P17" s="79"/>
      <c r="Q17" s="9"/>
      <c r="R17" s="10"/>
      <c r="S17" s="10"/>
      <c r="T17" s="79"/>
      <c r="V17" s="1"/>
      <c r="W17" s="1"/>
    </row>
    <row r="18" spans="1:23" x14ac:dyDescent="0.25">
      <c r="A18" s="4" t="s">
        <v>57</v>
      </c>
      <c r="B18" s="4" t="s">
        <v>14</v>
      </c>
      <c r="C18" s="88">
        <v>2</v>
      </c>
      <c r="D18" s="89">
        <v>1.95</v>
      </c>
      <c r="E18" s="89">
        <v>1.6</v>
      </c>
      <c r="F18" s="90">
        <v>1.8</v>
      </c>
      <c r="G18" s="65">
        <f t="shared" si="1"/>
        <v>0.7350000000000001</v>
      </c>
      <c r="H18" s="25">
        <v>98</v>
      </c>
      <c r="I18" s="30">
        <f t="shared" si="2"/>
        <v>2</v>
      </c>
      <c r="J18" s="54">
        <v>0.70500000000000007</v>
      </c>
      <c r="K18" s="74">
        <f t="shared" si="0"/>
        <v>3.0000000000000027E-2</v>
      </c>
      <c r="L18" s="35" t="s">
        <v>9</v>
      </c>
      <c r="M18" s="9"/>
      <c r="N18" s="10"/>
      <c r="O18" s="10"/>
      <c r="P18" s="79"/>
      <c r="Q18" s="9"/>
      <c r="R18" s="10"/>
      <c r="S18" s="10"/>
      <c r="T18" s="79"/>
      <c r="V18" s="1"/>
      <c r="W18" s="1"/>
    </row>
    <row r="19" spans="1:23" x14ac:dyDescent="0.25">
      <c r="A19" s="4" t="s">
        <v>58</v>
      </c>
      <c r="B19" s="112" t="s">
        <v>13</v>
      </c>
      <c r="C19" s="138">
        <v>9.15</v>
      </c>
      <c r="D19" s="139">
        <v>8.25</v>
      </c>
      <c r="E19" s="139">
        <v>7.2</v>
      </c>
      <c r="F19" s="140">
        <v>6.75</v>
      </c>
      <c r="G19" s="141">
        <f t="shared" si="1"/>
        <v>3.1349999999999998</v>
      </c>
      <c r="H19" s="115">
        <v>40</v>
      </c>
      <c r="I19" s="110">
        <f t="shared" si="2"/>
        <v>60</v>
      </c>
      <c r="J19" s="130">
        <v>0.72500000000000009</v>
      </c>
      <c r="K19" s="131">
        <f t="shared" si="0"/>
        <v>2.4099999999999997</v>
      </c>
      <c r="L19" s="201">
        <v>149</v>
      </c>
      <c r="M19" s="202">
        <v>15</v>
      </c>
      <c r="N19" s="203">
        <v>20</v>
      </c>
      <c r="O19" s="203">
        <v>23</v>
      </c>
      <c r="P19" s="204">
        <v>19.333333333333332</v>
      </c>
      <c r="Q19" s="202">
        <v>2.9</v>
      </c>
      <c r="R19" s="203">
        <v>2.8</v>
      </c>
      <c r="S19" s="203">
        <v>2.4</v>
      </c>
      <c r="T19" s="204">
        <v>2.6999999999999997</v>
      </c>
      <c r="V19" s="1"/>
      <c r="W19" s="1"/>
    </row>
    <row r="20" spans="1:23" x14ac:dyDescent="0.25">
      <c r="A20" s="4" t="s">
        <v>59</v>
      </c>
      <c r="B20" s="112" t="s">
        <v>12</v>
      </c>
      <c r="C20" s="138">
        <v>4</v>
      </c>
      <c r="D20" s="139">
        <v>2.1</v>
      </c>
      <c r="E20" s="139">
        <v>2.5</v>
      </c>
      <c r="F20" s="140">
        <v>2.2000000000000002</v>
      </c>
      <c r="G20" s="141">
        <f t="shared" si="1"/>
        <v>1.08</v>
      </c>
      <c r="H20" s="115">
        <v>80</v>
      </c>
      <c r="I20" s="110">
        <f t="shared" si="2"/>
        <v>20</v>
      </c>
      <c r="J20" s="130">
        <v>0.83</v>
      </c>
      <c r="K20" s="131">
        <f t="shared" si="0"/>
        <v>0.25000000000000011</v>
      </c>
      <c r="L20" s="201">
        <v>33.4</v>
      </c>
      <c r="M20" s="202">
        <v>18</v>
      </c>
      <c r="N20" s="203">
        <v>19.7</v>
      </c>
      <c r="O20" s="203">
        <v>17.7</v>
      </c>
      <c r="P20" s="204">
        <v>18.466666666666669</v>
      </c>
      <c r="Q20" s="202">
        <v>1.9</v>
      </c>
      <c r="R20" s="203">
        <v>1.8</v>
      </c>
      <c r="S20" s="203">
        <v>1.4</v>
      </c>
      <c r="T20" s="204">
        <v>1.7</v>
      </c>
      <c r="V20" s="1"/>
      <c r="W20" s="1"/>
    </row>
    <row r="21" spans="1:23" x14ac:dyDescent="0.25">
      <c r="A21" s="4" t="s">
        <v>60</v>
      </c>
      <c r="B21" s="4" t="s">
        <v>11</v>
      </c>
      <c r="C21" s="88">
        <v>0.2</v>
      </c>
      <c r="D21" s="89">
        <v>1.45</v>
      </c>
      <c r="E21" s="89">
        <v>0.3</v>
      </c>
      <c r="F21" s="90">
        <v>1.55</v>
      </c>
      <c r="G21" s="65">
        <f t="shared" si="1"/>
        <v>0.35</v>
      </c>
      <c r="H21" s="25">
        <v>95</v>
      </c>
      <c r="I21" s="30">
        <f t="shared" si="2"/>
        <v>5</v>
      </c>
      <c r="J21" s="54">
        <v>0.30500000000000005</v>
      </c>
      <c r="K21" s="74">
        <f t="shared" si="0"/>
        <v>4.4999999999999929E-2</v>
      </c>
      <c r="L21" s="35" t="s">
        <v>9</v>
      </c>
      <c r="M21" s="9"/>
      <c r="N21" s="10"/>
      <c r="O21" s="10"/>
      <c r="P21" s="16"/>
      <c r="Q21" s="9"/>
      <c r="R21" s="10"/>
      <c r="S21" s="10"/>
      <c r="T21" s="16"/>
      <c r="V21" s="1"/>
      <c r="W21" s="1"/>
    </row>
    <row r="22" spans="1:23" x14ac:dyDescent="0.25">
      <c r="A22" s="5" t="s">
        <v>30</v>
      </c>
      <c r="B22" s="5" t="s">
        <v>10</v>
      </c>
      <c r="C22" s="98">
        <v>2.1</v>
      </c>
      <c r="D22" s="99">
        <v>2.1</v>
      </c>
      <c r="E22" s="99">
        <v>2.15</v>
      </c>
      <c r="F22" s="100">
        <v>2.1</v>
      </c>
      <c r="G22" s="76">
        <f>(C22+D22+E22+F22)/10</f>
        <v>0.84499999999999997</v>
      </c>
      <c r="H22" s="26">
        <v>95</v>
      </c>
      <c r="I22" s="30">
        <f t="shared" si="2"/>
        <v>5</v>
      </c>
      <c r="J22" s="55">
        <v>0.77</v>
      </c>
      <c r="K22" s="74">
        <f t="shared" si="0"/>
        <v>7.4999999999999956E-2</v>
      </c>
      <c r="L22" s="36" t="s">
        <v>9</v>
      </c>
      <c r="M22" s="11"/>
      <c r="N22" s="12"/>
      <c r="O22" s="12"/>
      <c r="P22" s="37"/>
      <c r="Q22" s="11"/>
      <c r="R22" s="12"/>
      <c r="S22" s="12"/>
      <c r="T22" s="37"/>
    </row>
    <row r="23" spans="1:23" ht="15.75" thickBot="1" x14ac:dyDescent="0.3">
      <c r="A23" s="6" t="s">
        <v>31</v>
      </c>
      <c r="B23" s="6" t="s">
        <v>61</v>
      </c>
      <c r="C23" s="101">
        <v>2.0499999999999998</v>
      </c>
      <c r="D23" s="102">
        <v>1.9</v>
      </c>
      <c r="E23" s="102">
        <v>1.5</v>
      </c>
      <c r="F23" s="103">
        <v>1.9</v>
      </c>
      <c r="G23" s="77">
        <f>(C23+D23+E23+F23)/10</f>
        <v>0.73499999999999999</v>
      </c>
      <c r="H23" s="27">
        <v>95</v>
      </c>
      <c r="I23" s="72">
        <f t="shared" si="2"/>
        <v>5</v>
      </c>
      <c r="J23" s="75">
        <v>0.64999999999999991</v>
      </c>
      <c r="K23" s="78">
        <f t="shared" si="0"/>
        <v>8.5000000000000075E-2</v>
      </c>
      <c r="L23" s="32" t="s">
        <v>9</v>
      </c>
      <c r="M23" s="13"/>
      <c r="N23" s="14"/>
      <c r="O23" s="48"/>
      <c r="P23" s="47"/>
      <c r="Q23" s="13"/>
      <c r="R23" s="14"/>
      <c r="S23" s="14"/>
      <c r="T23" s="47"/>
    </row>
    <row r="25" spans="1:23" ht="15.75" thickBot="1" x14ac:dyDescent="0.3">
      <c r="C25" s="44"/>
      <c r="D25" s="44"/>
      <c r="E25" s="44"/>
      <c r="F25" s="44"/>
      <c r="G25" s="82">
        <f>AVERAGE(G3:G23)</f>
        <v>1.7050000000000001</v>
      </c>
      <c r="H25" s="83">
        <f>AVERAGE(H3:H23)</f>
        <v>69.476190476190482</v>
      </c>
      <c r="I25" s="83">
        <f>AVERAGE(I3:I23)</f>
        <v>30.523809523809526</v>
      </c>
      <c r="J25" s="82">
        <f>AVERAGE(J3:J23)</f>
        <v>0.65880952380952373</v>
      </c>
      <c r="K25" s="82">
        <f>AVERAGE(K3:K23)</f>
        <v>1.0461904761904763</v>
      </c>
      <c r="L25" s="105" t="s">
        <v>125</v>
      </c>
    </row>
    <row r="26" spans="1:23" ht="15.75" thickTop="1" x14ac:dyDescent="0.25"/>
    <row r="27" spans="1:23" x14ac:dyDescent="0.25">
      <c r="D27" s="44"/>
    </row>
    <row r="28" spans="1:23" x14ac:dyDescent="0.25">
      <c r="A28" s="81"/>
      <c r="B28" s="45"/>
    </row>
    <row r="29" spans="1:23" x14ac:dyDescent="0.25">
      <c r="A29" s="81"/>
      <c r="B29" s="45"/>
    </row>
    <row r="30" spans="1:23" x14ac:dyDescent="0.25">
      <c r="A30" s="81"/>
      <c r="B30" s="45"/>
    </row>
    <row r="31" spans="1:23" x14ac:dyDescent="0.25">
      <c r="A31" s="81"/>
      <c r="B31" s="45"/>
    </row>
    <row r="32" spans="1:23" x14ac:dyDescent="0.25">
      <c r="A32" s="81"/>
      <c r="B32" s="45"/>
    </row>
    <row r="33" spans="1:6" s="1" customFormat="1" x14ac:dyDescent="0.25">
      <c r="A33" s="81"/>
      <c r="B33" s="45"/>
      <c r="E33" s="22"/>
      <c r="F33" s="22"/>
    </row>
    <row r="34" spans="1:6" s="1" customFormat="1" x14ac:dyDescent="0.25">
      <c r="A34" s="81"/>
      <c r="B34" s="45"/>
      <c r="E34" s="22"/>
      <c r="F34" s="22"/>
    </row>
    <row r="35" spans="1:6" s="1" customFormat="1" x14ac:dyDescent="0.25">
      <c r="A35" s="81"/>
      <c r="B35" s="45"/>
      <c r="E35" s="22"/>
      <c r="F35" s="22"/>
    </row>
    <row r="36" spans="1:6" s="1" customFormat="1" x14ac:dyDescent="0.25">
      <c r="A36" s="81"/>
      <c r="B36" s="45"/>
      <c r="E36" s="22"/>
      <c r="F36" s="22"/>
    </row>
    <row r="37" spans="1:6" s="1" customFormat="1" x14ac:dyDescent="0.25">
      <c r="A37" s="81"/>
      <c r="B37" s="45"/>
      <c r="E37" s="22"/>
      <c r="F37" s="22"/>
    </row>
    <row r="38" spans="1:6" s="1" customFormat="1" x14ac:dyDescent="0.25">
      <c r="A38" s="81"/>
      <c r="B38" s="45"/>
      <c r="E38" s="22"/>
      <c r="F38" s="22"/>
    </row>
    <row r="39" spans="1:6" s="1" customFormat="1" x14ac:dyDescent="0.25">
      <c r="A39" s="81"/>
      <c r="B39" s="45"/>
      <c r="E39" s="22"/>
      <c r="F39" s="22"/>
    </row>
    <row r="40" spans="1:6" s="1" customFormat="1" x14ac:dyDescent="0.25">
      <c r="A40" s="81"/>
      <c r="B40" s="45"/>
      <c r="E40" s="22"/>
      <c r="F40" s="22"/>
    </row>
    <row r="41" spans="1:6" s="1" customFormat="1" x14ac:dyDescent="0.25">
      <c r="A41" s="81"/>
      <c r="B41" s="45"/>
      <c r="E41" s="22"/>
      <c r="F41" s="22"/>
    </row>
    <row r="42" spans="1:6" s="1" customFormat="1" x14ac:dyDescent="0.25">
      <c r="A42" s="81"/>
      <c r="B42" s="45"/>
      <c r="E42" s="22"/>
      <c r="F42" s="22"/>
    </row>
    <row r="43" spans="1:6" s="1" customFormat="1" x14ac:dyDescent="0.25">
      <c r="A43" s="81"/>
      <c r="B43" s="45"/>
      <c r="E43" s="22"/>
      <c r="F43" s="22"/>
    </row>
    <row r="44" spans="1:6" s="1" customFormat="1" x14ac:dyDescent="0.25">
      <c r="A44" s="81"/>
      <c r="B44" s="45"/>
      <c r="E44" s="22"/>
      <c r="F44" s="22"/>
    </row>
    <row r="45" spans="1:6" s="1" customFormat="1" x14ac:dyDescent="0.25">
      <c r="A45" s="81"/>
      <c r="B45" s="45"/>
      <c r="E45" s="22"/>
      <c r="F45" s="22"/>
    </row>
    <row r="46" spans="1:6" s="1" customFormat="1" x14ac:dyDescent="0.25">
      <c r="A46" s="81"/>
      <c r="B46" s="45"/>
      <c r="E46" s="22"/>
      <c r="F46" s="22"/>
    </row>
    <row r="47" spans="1:6" s="1" customFormat="1" x14ac:dyDescent="0.25">
      <c r="A47" s="81"/>
      <c r="B47" s="45"/>
      <c r="E47" s="22"/>
      <c r="F47" s="22"/>
    </row>
    <row r="48" spans="1:6" x14ac:dyDescent="0.25">
      <c r="A48" s="81"/>
      <c r="B48" s="45"/>
    </row>
    <row r="49" spans="1:2" x14ac:dyDescent="0.25">
      <c r="A49" s="81"/>
      <c r="B49" s="45"/>
    </row>
    <row r="50" spans="1:2" x14ac:dyDescent="0.25">
      <c r="A50" s="81"/>
      <c r="B50" s="45"/>
    </row>
    <row r="51" spans="1:2" x14ac:dyDescent="0.25">
      <c r="A51" s="81"/>
      <c r="B51" s="45"/>
    </row>
    <row r="52" spans="1:2" x14ac:dyDescent="0.25">
      <c r="A52" s="81"/>
      <c r="B52" s="45"/>
    </row>
    <row r="53" spans="1:2" x14ac:dyDescent="0.25">
      <c r="A53" s="81"/>
      <c r="B53" s="45"/>
    </row>
    <row r="54" spans="1:2" x14ac:dyDescent="0.25">
      <c r="A54" s="81"/>
      <c r="B54" s="45"/>
    </row>
    <row r="55" spans="1:2" x14ac:dyDescent="0.25">
      <c r="A55" s="81"/>
      <c r="B55" s="45"/>
    </row>
    <row r="56" spans="1:2" x14ac:dyDescent="0.25">
      <c r="A56" s="81"/>
      <c r="B56" s="45"/>
    </row>
    <row r="57" spans="1:2" x14ac:dyDescent="0.25">
      <c r="A57" s="81"/>
      <c r="B57" s="45"/>
    </row>
    <row r="58" spans="1:2" x14ac:dyDescent="0.25">
      <c r="A58" s="81"/>
      <c r="B58" s="45"/>
    </row>
    <row r="59" spans="1:2" x14ac:dyDescent="0.25">
      <c r="A59" s="81"/>
      <c r="B59" s="45"/>
    </row>
    <row r="60" spans="1:2" x14ac:dyDescent="0.25">
      <c r="A60" s="81"/>
      <c r="B60" s="45"/>
    </row>
    <row r="61" spans="1:2" x14ac:dyDescent="0.25">
      <c r="A61" s="81"/>
      <c r="B61" s="45"/>
    </row>
    <row r="62" spans="1:2" x14ac:dyDescent="0.25">
      <c r="A62" s="81"/>
      <c r="B62" s="45"/>
    </row>
    <row r="63" spans="1:2" x14ac:dyDescent="0.25">
      <c r="A63" s="81"/>
      <c r="B63" s="45"/>
    </row>
    <row r="64" spans="1:2" x14ac:dyDescent="0.25">
      <c r="A64" s="81"/>
      <c r="B64" s="45"/>
    </row>
    <row r="65" spans="1:2" x14ac:dyDescent="0.25">
      <c r="A65" s="81"/>
      <c r="B65" s="45"/>
    </row>
    <row r="66" spans="1:2" x14ac:dyDescent="0.25">
      <c r="A66" s="81"/>
      <c r="B66" s="45"/>
    </row>
    <row r="67" spans="1:2" x14ac:dyDescent="0.25">
      <c r="A67" s="81"/>
      <c r="B67" s="45"/>
    </row>
    <row r="68" spans="1:2" x14ac:dyDescent="0.25">
      <c r="A68" s="81"/>
      <c r="B68" s="45"/>
    </row>
    <row r="69" spans="1:2" x14ac:dyDescent="0.25">
      <c r="A69" s="81"/>
      <c r="B69" s="45"/>
    </row>
    <row r="70" spans="1:2" x14ac:dyDescent="0.25">
      <c r="A70" s="81"/>
      <c r="B70" s="45"/>
    </row>
    <row r="71" spans="1:2" x14ac:dyDescent="0.25">
      <c r="A71" s="81"/>
      <c r="B71" s="45"/>
    </row>
    <row r="72" spans="1:2" x14ac:dyDescent="0.25">
      <c r="A72" s="81"/>
      <c r="B72" s="45"/>
    </row>
    <row r="73" spans="1:2" x14ac:dyDescent="0.25">
      <c r="A73" s="81"/>
      <c r="B73" s="45"/>
    </row>
    <row r="74" spans="1:2" x14ac:dyDescent="0.25">
      <c r="A74" s="81"/>
      <c r="B74" s="45"/>
    </row>
    <row r="75" spans="1:2" x14ac:dyDescent="0.25">
      <c r="A75" s="81"/>
      <c r="B75" s="45"/>
    </row>
    <row r="76" spans="1:2" x14ac:dyDescent="0.25">
      <c r="A76" s="81"/>
      <c r="B76" s="45"/>
    </row>
    <row r="77" spans="1:2" x14ac:dyDescent="0.25">
      <c r="A77" s="81"/>
      <c r="B77" s="45"/>
    </row>
    <row r="78" spans="1:2" x14ac:dyDescent="0.25">
      <c r="A78" s="81"/>
      <c r="B78" s="45"/>
    </row>
    <row r="79" spans="1:2" x14ac:dyDescent="0.25">
      <c r="A79" s="81"/>
      <c r="B79" s="45"/>
    </row>
    <row r="80" spans="1:2" x14ac:dyDescent="0.25">
      <c r="A80" s="81"/>
      <c r="B80" s="45"/>
    </row>
    <row r="81" spans="1:2" x14ac:dyDescent="0.25">
      <c r="A81" s="81"/>
      <c r="B81" s="45"/>
    </row>
    <row r="82" spans="1:2" x14ac:dyDescent="0.25">
      <c r="A82" s="81"/>
      <c r="B82" s="45"/>
    </row>
    <row r="83" spans="1:2" x14ac:dyDescent="0.25">
      <c r="A83" s="81"/>
      <c r="B83" s="45"/>
    </row>
    <row r="84" spans="1:2" x14ac:dyDescent="0.25">
      <c r="A84" s="81"/>
      <c r="B84" s="45"/>
    </row>
    <row r="85" spans="1:2" x14ac:dyDescent="0.25">
      <c r="A85" s="81"/>
      <c r="B85" s="45"/>
    </row>
    <row r="86" spans="1:2" x14ac:dyDescent="0.25">
      <c r="A86" s="81"/>
      <c r="B86" s="45"/>
    </row>
    <row r="87" spans="1:2" x14ac:dyDescent="0.25">
      <c r="A87" s="81"/>
      <c r="B87" s="45"/>
    </row>
    <row r="88" spans="1:2" x14ac:dyDescent="0.25">
      <c r="A88" s="81"/>
      <c r="B88" s="45"/>
    </row>
    <row r="89" spans="1:2" x14ac:dyDescent="0.25">
      <c r="A89" s="81"/>
      <c r="B89" s="45"/>
    </row>
    <row r="90" spans="1:2" x14ac:dyDescent="0.25">
      <c r="A90" s="81"/>
      <c r="B90" s="45"/>
    </row>
    <row r="91" spans="1:2" x14ac:dyDescent="0.25">
      <c r="A91" s="81"/>
      <c r="B91" s="45"/>
    </row>
    <row r="92" spans="1:2" x14ac:dyDescent="0.25">
      <c r="A92" s="81"/>
      <c r="B92" s="45"/>
    </row>
    <row r="93" spans="1:2" x14ac:dyDescent="0.25">
      <c r="A93" s="81"/>
      <c r="B93" s="45"/>
    </row>
    <row r="94" spans="1:2" x14ac:dyDescent="0.25">
      <c r="A94" s="81"/>
      <c r="B94" s="45"/>
    </row>
    <row r="95" spans="1:2" x14ac:dyDescent="0.25">
      <c r="A95" s="81"/>
      <c r="B95" s="45"/>
    </row>
    <row r="96" spans="1:2" x14ac:dyDescent="0.25">
      <c r="A96" s="81"/>
      <c r="B96" s="45"/>
    </row>
    <row r="97" spans="1:2" x14ac:dyDescent="0.25">
      <c r="A97" s="81"/>
      <c r="B97" s="45"/>
    </row>
    <row r="98" spans="1:2" x14ac:dyDescent="0.25">
      <c r="A98" s="81"/>
      <c r="B98" s="45"/>
    </row>
    <row r="99" spans="1:2" x14ac:dyDescent="0.25">
      <c r="A99" s="81"/>
      <c r="B99" s="45"/>
    </row>
    <row r="100" spans="1:2" x14ac:dyDescent="0.25">
      <c r="A100" s="81"/>
      <c r="B100" s="45"/>
    </row>
    <row r="101" spans="1:2" x14ac:dyDescent="0.25">
      <c r="A101" s="81"/>
      <c r="B101" s="45"/>
    </row>
    <row r="102" spans="1:2" x14ac:dyDescent="0.25">
      <c r="A102" s="81"/>
      <c r="B102" s="45"/>
    </row>
    <row r="103" spans="1:2" x14ac:dyDescent="0.25">
      <c r="A103" s="81"/>
      <c r="B103" s="45"/>
    </row>
    <row r="104" spans="1:2" x14ac:dyDescent="0.25">
      <c r="A104" s="81"/>
      <c r="B104" s="45"/>
    </row>
    <row r="105" spans="1:2" x14ac:dyDescent="0.25">
      <c r="A105" s="81"/>
      <c r="B105" s="45"/>
    </row>
    <row r="106" spans="1:2" x14ac:dyDescent="0.25">
      <c r="A106" s="81"/>
      <c r="B106" s="45"/>
    </row>
    <row r="107" spans="1:2" x14ac:dyDescent="0.25">
      <c r="A107" s="81"/>
      <c r="B107" s="45"/>
    </row>
    <row r="108" spans="1:2" x14ac:dyDescent="0.25">
      <c r="A108" s="81"/>
      <c r="B108" s="45"/>
    </row>
    <row r="109" spans="1:2" x14ac:dyDescent="0.25">
      <c r="A109" s="81"/>
      <c r="B109" s="45"/>
    </row>
    <row r="110" spans="1:2" x14ac:dyDescent="0.25">
      <c r="A110" s="81"/>
      <c r="B110" s="45"/>
    </row>
    <row r="111" spans="1:2" x14ac:dyDescent="0.25">
      <c r="A111" s="81"/>
      <c r="B111" s="45"/>
    </row>
    <row r="113" spans="2:3" x14ac:dyDescent="0.25">
      <c r="B113" s="45"/>
    </row>
    <row r="114" spans="2:3" x14ac:dyDescent="0.25">
      <c r="B114" s="172"/>
      <c r="C114" s="172"/>
    </row>
  </sheetData>
  <sortState ref="A35:A55">
    <sortCondition ref="A27:A47"/>
  </sortState>
  <mergeCells count="5">
    <mergeCell ref="J1:K1"/>
    <mergeCell ref="M2:O2"/>
    <mergeCell ref="Q2:S2"/>
    <mergeCell ref="C1:G1"/>
    <mergeCell ref="H1:I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workbookViewId="0">
      <selection activeCell="G38" sqref="G38"/>
    </sheetView>
  </sheetViews>
  <sheetFormatPr defaultRowHeight="15" x14ac:dyDescent="0.25"/>
  <cols>
    <col min="1" max="6" width="9.140625" style="22"/>
    <col min="7" max="7" width="9.140625" style="18"/>
    <col min="8" max="9" width="9.140625" style="28"/>
    <col min="10" max="11" width="9.7109375" style="28" customWidth="1"/>
    <col min="12" max="12" width="11.42578125" style="18" bestFit="1" customWidth="1"/>
    <col min="13" max="20" width="9.140625" style="18"/>
    <col min="21" max="21" width="9.140625" style="1"/>
    <col min="22" max="22" width="11" style="18" bestFit="1" customWidth="1"/>
    <col min="23" max="23" width="10.85546875" style="18" bestFit="1" customWidth="1"/>
    <col min="24" max="16384" width="9.140625" style="1"/>
  </cols>
  <sheetData>
    <row r="1" spans="1:23" s="2" customFormat="1" ht="15" customHeight="1" thickBot="1" x14ac:dyDescent="0.3">
      <c r="A1" s="20"/>
      <c r="B1" s="20"/>
      <c r="C1" s="240" t="s">
        <v>159</v>
      </c>
      <c r="D1" s="241"/>
      <c r="E1" s="241"/>
      <c r="F1" s="241"/>
      <c r="G1" s="243"/>
      <c r="H1" s="238" t="s">
        <v>103</v>
      </c>
      <c r="I1" s="239"/>
      <c r="J1" s="238" t="s">
        <v>102</v>
      </c>
      <c r="K1" s="239"/>
      <c r="L1" s="62"/>
      <c r="M1" s="63"/>
      <c r="N1" s="63"/>
      <c r="O1" s="63"/>
      <c r="P1" s="63"/>
      <c r="Q1" s="63"/>
      <c r="R1" s="63"/>
      <c r="S1" s="63"/>
      <c r="T1" s="64"/>
      <c r="V1" s="17"/>
      <c r="W1" s="17"/>
    </row>
    <row r="2" spans="1:23" s="2" customFormat="1" ht="15" customHeight="1" thickBot="1" x14ac:dyDescent="0.3">
      <c r="A2" s="21" t="s">
        <v>0</v>
      </c>
      <c r="B2" s="21" t="s">
        <v>1</v>
      </c>
      <c r="C2" s="21" t="s">
        <v>41</v>
      </c>
      <c r="D2" s="21" t="s">
        <v>43</v>
      </c>
      <c r="E2" s="21" t="s">
        <v>42</v>
      </c>
      <c r="F2" s="21" t="s">
        <v>44</v>
      </c>
      <c r="G2" s="38" t="s">
        <v>101</v>
      </c>
      <c r="H2" s="23" t="s">
        <v>4</v>
      </c>
      <c r="I2" s="29" t="s">
        <v>5</v>
      </c>
      <c r="J2" s="23" t="s">
        <v>4</v>
      </c>
      <c r="K2" s="29" t="s">
        <v>5</v>
      </c>
      <c r="L2" s="33" t="s">
        <v>6</v>
      </c>
      <c r="M2" s="240" t="s">
        <v>7</v>
      </c>
      <c r="N2" s="241"/>
      <c r="O2" s="242"/>
      <c r="P2" s="19" t="s">
        <v>3</v>
      </c>
      <c r="Q2" s="240" t="s">
        <v>8</v>
      </c>
      <c r="R2" s="241"/>
      <c r="S2" s="242"/>
      <c r="T2" s="19" t="s">
        <v>3</v>
      </c>
      <c r="V2" s="18"/>
      <c r="W2" s="18"/>
    </row>
    <row r="3" spans="1:23" ht="15" customHeight="1" x14ac:dyDescent="0.25">
      <c r="A3" s="3" t="s">
        <v>41</v>
      </c>
      <c r="B3" s="3" t="s">
        <v>65</v>
      </c>
      <c r="C3" s="85">
        <v>4</v>
      </c>
      <c r="D3" s="86">
        <v>1.8</v>
      </c>
      <c r="E3" s="86">
        <v>1.55</v>
      </c>
      <c r="F3" s="87">
        <v>1.25</v>
      </c>
      <c r="G3" s="66">
        <f>(C3+D3+E3+F3)/10</f>
        <v>0.86</v>
      </c>
      <c r="H3" s="24">
        <v>70</v>
      </c>
      <c r="I3" s="30">
        <f>100-H3</f>
        <v>30</v>
      </c>
      <c r="J3" s="73">
        <v>0.64500000000000002</v>
      </c>
      <c r="K3" s="74">
        <f>G3-J3</f>
        <v>0.21499999999999997</v>
      </c>
      <c r="L3" s="34" t="s">
        <v>9</v>
      </c>
      <c r="M3" s="7"/>
      <c r="N3" s="8"/>
      <c r="O3" s="8"/>
      <c r="P3" s="15"/>
      <c r="Q3" s="7"/>
      <c r="R3" s="8"/>
      <c r="S3" s="8"/>
      <c r="T3" s="15"/>
    </row>
    <row r="4" spans="1:23" ht="15" customHeight="1" x14ac:dyDescent="0.25">
      <c r="A4" s="4" t="s">
        <v>43</v>
      </c>
      <c r="B4" s="221" t="s">
        <v>66</v>
      </c>
      <c r="C4" s="222">
        <v>7.1</v>
      </c>
      <c r="D4" s="223">
        <v>7.1</v>
      </c>
      <c r="E4" s="223">
        <v>7.1</v>
      </c>
      <c r="F4" s="224">
        <v>7.1</v>
      </c>
      <c r="G4" s="225">
        <f>(C4+D4+E4+F4)/10</f>
        <v>2.84</v>
      </c>
      <c r="H4" s="226">
        <v>40</v>
      </c>
      <c r="I4" s="175">
        <f>100-H4</f>
        <v>60</v>
      </c>
      <c r="J4" s="227">
        <v>0.8</v>
      </c>
      <c r="K4" s="177">
        <f t="shared" ref="K4:K36" si="0">G4-J4</f>
        <v>2.04</v>
      </c>
      <c r="L4" s="35" t="s">
        <v>9</v>
      </c>
      <c r="M4" s="9"/>
      <c r="N4" s="10"/>
      <c r="O4" s="10"/>
      <c r="P4" s="16"/>
      <c r="Q4" s="9"/>
      <c r="R4" s="10"/>
      <c r="S4" s="10"/>
      <c r="T4" s="16"/>
      <c r="V4" s="1"/>
      <c r="W4" s="1"/>
    </row>
    <row r="5" spans="1:23" ht="15" customHeight="1" x14ac:dyDescent="0.25">
      <c r="A5" s="4" t="s">
        <v>42</v>
      </c>
      <c r="B5" s="112" t="s">
        <v>67</v>
      </c>
      <c r="C5" s="138">
        <v>1.8</v>
      </c>
      <c r="D5" s="139">
        <v>1.55</v>
      </c>
      <c r="E5" s="139">
        <v>1.9</v>
      </c>
      <c r="F5" s="140">
        <v>2.9</v>
      </c>
      <c r="G5" s="141">
        <f t="shared" ref="G5:G35" si="1">(C5+D5+E5+F5)/10</f>
        <v>0.81500000000000006</v>
      </c>
      <c r="H5" s="115">
        <v>85</v>
      </c>
      <c r="I5" s="116">
        <f t="shared" ref="I5:I31" si="2">100-H5</f>
        <v>15</v>
      </c>
      <c r="J5" s="130">
        <v>0.67499999999999993</v>
      </c>
      <c r="K5" s="131">
        <f t="shared" si="0"/>
        <v>0.14000000000000012</v>
      </c>
      <c r="L5" s="201">
        <f>126.5+90.2</f>
        <v>216.7</v>
      </c>
      <c r="M5" s="202">
        <v>22.5</v>
      </c>
      <c r="N5" s="203">
        <v>20</v>
      </c>
      <c r="O5" s="203">
        <v>14</v>
      </c>
      <c r="P5" s="204">
        <v>18.833333333333332</v>
      </c>
      <c r="Q5" s="202">
        <v>1.7</v>
      </c>
      <c r="R5" s="203">
        <v>1.1000000000000001</v>
      </c>
      <c r="S5" s="203">
        <v>0.5</v>
      </c>
      <c r="T5" s="204">
        <v>1.0999999999999999</v>
      </c>
    </row>
    <row r="6" spans="1:23" ht="15" customHeight="1" x14ac:dyDescent="0.25">
      <c r="A6" s="4" t="s">
        <v>44</v>
      </c>
      <c r="B6" s="4" t="s">
        <v>68</v>
      </c>
      <c r="C6" s="88">
        <v>6.7</v>
      </c>
      <c r="D6" s="89">
        <v>8.6999999999999993</v>
      </c>
      <c r="E6" s="89">
        <v>6.5</v>
      </c>
      <c r="F6" s="90">
        <v>6.65</v>
      </c>
      <c r="G6" s="65">
        <f t="shared" si="1"/>
        <v>2.8549999999999995</v>
      </c>
      <c r="H6" s="25">
        <v>49</v>
      </c>
      <c r="I6" s="31">
        <f t="shared" si="2"/>
        <v>51</v>
      </c>
      <c r="J6" s="54">
        <v>0.65500000000000003</v>
      </c>
      <c r="K6" s="74">
        <f t="shared" si="0"/>
        <v>2.1999999999999993</v>
      </c>
      <c r="L6" s="35" t="s">
        <v>9</v>
      </c>
      <c r="M6" s="9"/>
      <c r="N6" s="10"/>
      <c r="O6" s="10"/>
      <c r="P6" s="79"/>
      <c r="Q6" s="9"/>
      <c r="R6" s="10"/>
      <c r="S6" s="10"/>
      <c r="T6" s="79"/>
    </row>
    <row r="7" spans="1:23" ht="15" customHeight="1" x14ac:dyDescent="0.25">
      <c r="A7" s="4" t="s">
        <v>46</v>
      </c>
      <c r="B7" s="112" t="s">
        <v>69</v>
      </c>
      <c r="C7" s="138">
        <v>4.5</v>
      </c>
      <c r="D7" s="139">
        <v>5</v>
      </c>
      <c r="E7" s="139">
        <v>5</v>
      </c>
      <c r="F7" s="140">
        <v>5</v>
      </c>
      <c r="G7" s="141">
        <f t="shared" si="1"/>
        <v>1.95</v>
      </c>
      <c r="H7" s="115">
        <v>98</v>
      </c>
      <c r="I7" s="116">
        <f t="shared" si="2"/>
        <v>2</v>
      </c>
      <c r="J7" s="130">
        <v>0.15</v>
      </c>
      <c r="K7" s="131">
        <f t="shared" si="0"/>
        <v>1.8</v>
      </c>
      <c r="L7" s="201">
        <f>37+108</f>
        <v>145</v>
      </c>
      <c r="M7" s="202">
        <v>15</v>
      </c>
      <c r="N7" s="203">
        <v>15.8</v>
      </c>
      <c r="O7" s="203">
        <v>15</v>
      </c>
      <c r="P7" s="204">
        <v>15.266666666666666</v>
      </c>
      <c r="Q7" s="202">
        <v>3.4</v>
      </c>
      <c r="R7" s="203">
        <v>2.6</v>
      </c>
      <c r="S7" s="203">
        <v>2.5</v>
      </c>
      <c r="T7" s="204">
        <v>2.8333333333333335</v>
      </c>
    </row>
    <row r="8" spans="1:23" ht="15" customHeight="1" x14ac:dyDescent="0.25">
      <c r="A8" s="4" t="s">
        <v>47</v>
      </c>
      <c r="B8" s="4" t="s">
        <v>78</v>
      </c>
      <c r="C8" s="88">
        <v>1.75</v>
      </c>
      <c r="D8" s="89">
        <v>1.75</v>
      </c>
      <c r="E8" s="89">
        <v>1.6</v>
      </c>
      <c r="F8" s="90">
        <v>1.6</v>
      </c>
      <c r="G8" s="65">
        <f t="shared" si="1"/>
        <v>0.66999999999999993</v>
      </c>
      <c r="H8" s="25">
        <v>99</v>
      </c>
      <c r="I8" s="31">
        <f t="shared" si="2"/>
        <v>1</v>
      </c>
      <c r="J8" s="54">
        <v>0.66500000000000004</v>
      </c>
      <c r="K8" s="74">
        <f t="shared" si="0"/>
        <v>4.9999999999998934E-3</v>
      </c>
      <c r="L8" s="35" t="s">
        <v>9</v>
      </c>
      <c r="M8" s="9"/>
      <c r="N8" s="10"/>
      <c r="O8" s="10"/>
      <c r="P8" s="79"/>
      <c r="Q8" s="9"/>
      <c r="R8" s="10"/>
      <c r="S8" s="10"/>
      <c r="T8" s="79"/>
    </row>
    <row r="9" spans="1:23" ht="15" customHeight="1" x14ac:dyDescent="0.25">
      <c r="A9" s="4" t="s">
        <v>48</v>
      </c>
      <c r="B9" s="4" t="s">
        <v>71</v>
      </c>
      <c r="C9" s="88">
        <v>2</v>
      </c>
      <c r="D9" s="89">
        <v>1.8</v>
      </c>
      <c r="E9" s="89">
        <v>1.75</v>
      </c>
      <c r="F9" s="90">
        <v>1.65</v>
      </c>
      <c r="G9" s="65">
        <f t="shared" si="1"/>
        <v>0.72</v>
      </c>
      <c r="H9" s="25">
        <v>96</v>
      </c>
      <c r="I9" s="31">
        <f t="shared" si="2"/>
        <v>4</v>
      </c>
      <c r="J9" s="54">
        <v>0.67500000000000004</v>
      </c>
      <c r="K9" s="74">
        <f t="shared" si="0"/>
        <v>4.4999999999999929E-2</v>
      </c>
      <c r="L9" s="35" t="s">
        <v>9</v>
      </c>
      <c r="M9" s="9"/>
      <c r="N9" s="10"/>
      <c r="O9" s="10"/>
      <c r="P9" s="79"/>
      <c r="Q9" s="9"/>
      <c r="R9" s="10"/>
      <c r="S9" s="10"/>
      <c r="T9" s="79"/>
    </row>
    <row r="10" spans="1:23" ht="15" customHeight="1" x14ac:dyDescent="0.25">
      <c r="A10" s="4" t="s">
        <v>49</v>
      </c>
      <c r="B10" s="4" t="s">
        <v>72</v>
      </c>
      <c r="C10" s="88">
        <v>7</v>
      </c>
      <c r="D10" s="89">
        <v>1.7</v>
      </c>
      <c r="E10" s="89">
        <v>1.7</v>
      </c>
      <c r="F10" s="90">
        <v>1.6</v>
      </c>
      <c r="G10" s="65">
        <f t="shared" si="1"/>
        <v>1.1999999999999997</v>
      </c>
      <c r="H10" s="25">
        <v>81</v>
      </c>
      <c r="I10" s="31">
        <f t="shared" si="2"/>
        <v>19</v>
      </c>
      <c r="J10" s="54">
        <v>0.56000000000000005</v>
      </c>
      <c r="K10" s="74">
        <f t="shared" si="0"/>
        <v>0.63999999999999968</v>
      </c>
      <c r="L10" s="35" t="s">
        <v>9</v>
      </c>
      <c r="M10" s="9"/>
      <c r="N10" s="10"/>
      <c r="O10" s="10"/>
      <c r="P10" s="79"/>
      <c r="Q10" s="9"/>
      <c r="R10" s="10"/>
      <c r="S10" s="10"/>
      <c r="T10" s="79"/>
    </row>
    <row r="11" spans="1:23" ht="15" customHeight="1" x14ac:dyDescent="0.25">
      <c r="A11" s="4" t="s">
        <v>50</v>
      </c>
      <c r="B11" s="112" t="s">
        <v>73</v>
      </c>
      <c r="C11" s="138">
        <v>3</v>
      </c>
      <c r="D11" s="139">
        <v>3.5</v>
      </c>
      <c r="E11" s="139">
        <v>2.1</v>
      </c>
      <c r="F11" s="140">
        <v>3.2</v>
      </c>
      <c r="G11" s="141">
        <f t="shared" si="1"/>
        <v>1.1800000000000002</v>
      </c>
      <c r="H11" s="115">
        <v>80</v>
      </c>
      <c r="I11" s="116">
        <f t="shared" si="2"/>
        <v>20</v>
      </c>
      <c r="J11" s="130">
        <v>0.8</v>
      </c>
      <c r="K11" s="131">
        <f t="shared" si="0"/>
        <v>0.38000000000000012</v>
      </c>
      <c r="L11" s="197">
        <v>44.1</v>
      </c>
      <c r="M11" s="194">
        <v>9</v>
      </c>
      <c r="N11" s="195">
        <v>9.5</v>
      </c>
      <c r="O11" s="195">
        <v>12.3</v>
      </c>
      <c r="P11" s="205">
        <v>10.266666666666667</v>
      </c>
      <c r="Q11" s="194">
        <v>1.9</v>
      </c>
      <c r="R11" s="195">
        <v>1.7</v>
      </c>
      <c r="S11" s="195">
        <v>1</v>
      </c>
      <c r="T11" s="205">
        <v>1.5333333333333332</v>
      </c>
    </row>
    <row r="12" spans="1:23" ht="15" customHeight="1" x14ac:dyDescent="0.25">
      <c r="A12" s="3" t="s">
        <v>51</v>
      </c>
      <c r="B12" s="106" t="s">
        <v>74</v>
      </c>
      <c r="C12" s="142">
        <v>1.8</v>
      </c>
      <c r="D12" s="143">
        <v>1.8</v>
      </c>
      <c r="E12" s="143">
        <v>1.8</v>
      </c>
      <c r="F12" s="144">
        <v>1.8</v>
      </c>
      <c r="G12" s="141">
        <f t="shared" si="1"/>
        <v>0.72</v>
      </c>
      <c r="H12" s="145">
        <v>97</v>
      </c>
      <c r="I12" s="146">
        <f t="shared" si="2"/>
        <v>3</v>
      </c>
      <c r="J12" s="134">
        <v>0.7</v>
      </c>
      <c r="K12" s="131">
        <f t="shared" si="0"/>
        <v>2.0000000000000018E-2</v>
      </c>
      <c r="L12" s="197">
        <v>44.1</v>
      </c>
      <c r="M12" s="194">
        <v>18.5</v>
      </c>
      <c r="N12" s="195">
        <v>20.7</v>
      </c>
      <c r="O12" s="195">
        <v>24</v>
      </c>
      <c r="P12" s="205">
        <v>21.066666666666666</v>
      </c>
      <c r="Q12" s="194">
        <v>0.5</v>
      </c>
      <c r="R12" s="195">
        <v>1</v>
      </c>
      <c r="S12" s="195">
        <v>1.2</v>
      </c>
      <c r="T12" s="205">
        <v>0.9</v>
      </c>
    </row>
    <row r="13" spans="1:23" ht="15" customHeight="1" x14ac:dyDescent="0.25">
      <c r="A13" s="4" t="s">
        <v>52</v>
      </c>
      <c r="B13" s="4" t="s">
        <v>75</v>
      </c>
      <c r="C13" s="88">
        <v>8</v>
      </c>
      <c r="D13" s="89">
        <v>7</v>
      </c>
      <c r="E13" s="89">
        <v>7.5</v>
      </c>
      <c r="F13" s="90">
        <v>8.6999999999999993</v>
      </c>
      <c r="G13" s="65">
        <f t="shared" si="1"/>
        <v>3.12</v>
      </c>
      <c r="H13" s="69">
        <v>50</v>
      </c>
      <c r="I13" s="68">
        <f t="shared" si="2"/>
        <v>50</v>
      </c>
      <c r="J13" s="54">
        <v>0.51</v>
      </c>
      <c r="K13" s="74">
        <f t="shared" si="0"/>
        <v>2.6100000000000003</v>
      </c>
      <c r="L13" s="35" t="s">
        <v>9</v>
      </c>
      <c r="M13" s="9"/>
      <c r="N13" s="10"/>
      <c r="O13" s="10"/>
      <c r="P13" s="79"/>
      <c r="Q13" s="9"/>
      <c r="R13" s="10"/>
      <c r="S13" s="10"/>
      <c r="T13" s="79"/>
    </row>
    <row r="14" spans="1:23" ht="15" customHeight="1" x14ac:dyDescent="0.25">
      <c r="A14" s="4" t="s">
        <v>53</v>
      </c>
      <c r="B14" s="4" t="s">
        <v>76</v>
      </c>
      <c r="C14" s="88">
        <v>2.6</v>
      </c>
      <c r="D14" s="89">
        <v>2.5499999999999998</v>
      </c>
      <c r="E14" s="89">
        <v>2.2999999999999998</v>
      </c>
      <c r="F14" s="90">
        <v>2.0499999999999998</v>
      </c>
      <c r="G14" s="65">
        <f t="shared" si="1"/>
        <v>0.95</v>
      </c>
      <c r="H14" s="69">
        <v>70</v>
      </c>
      <c r="I14" s="68">
        <f t="shared" si="2"/>
        <v>30</v>
      </c>
      <c r="J14" s="54">
        <v>0.59499999999999997</v>
      </c>
      <c r="K14" s="74">
        <f t="shared" si="0"/>
        <v>0.35499999999999998</v>
      </c>
      <c r="L14" s="56" t="s">
        <v>9</v>
      </c>
      <c r="M14" s="9"/>
      <c r="N14" s="10"/>
      <c r="O14" s="10"/>
      <c r="P14" s="79"/>
      <c r="Q14" s="9"/>
      <c r="R14" s="10"/>
      <c r="S14" s="10"/>
      <c r="T14" s="79"/>
    </row>
    <row r="15" spans="1:23" ht="15" customHeight="1" x14ac:dyDescent="0.25">
      <c r="A15" s="4" t="s">
        <v>54</v>
      </c>
      <c r="B15" s="112" t="s">
        <v>77</v>
      </c>
      <c r="C15" s="138">
        <v>7.5</v>
      </c>
      <c r="D15" s="139">
        <v>8</v>
      </c>
      <c r="E15" s="139">
        <v>7.5</v>
      </c>
      <c r="F15" s="140">
        <v>6</v>
      </c>
      <c r="G15" s="141">
        <f t="shared" si="1"/>
        <v>2.9</v>
      </c>
      <c r="H15" s="147">
        <v>30</v>
      </c>
      <c r="I15" s="146">
        <f t="shared" si="2"/>
        <v>70</v>
      </c>
      <c r="J15" s="130">
        <v>0.8</v>
      </c>
      <c r="K15" s="131">
        <f t="shared" si="0"/>
        <v>2.0999999999999996</v>
      </c>
      <c r="L15" s="193">
        <v>86.6</v>
      </c>
      <c r="M15" s="194">
        <v>15</v>
      </c>
      <c r="N15" s="195">
        <v>14</v>
      </c>
      <c r="O15" s="195">
        <v>14.5</v>
      </c>
      <c r="P15" s="205">
        <v>14.5</v>
      </c>
      <c r="Q15" s="194">
        <v>2</v>
      </c>
      <c r="R15" s="195">
        <v>1.8</v>
      </c>
      <c r="S15" s="195">
        <v>1.9</v>
      </c>
      <c r="T15" s="205">
        <v>1.8999999999999997</v>
      </c>
      <c r="V15" s="1"/>
      <c r="W15" s="1"/>
    </row>
    <row r="16" spans="1:23" ht="15" customHeight="1" x14ac:dyDescent="0.25">
      <c r="A16" s="4" t="s">
        <v>55</v>
      </c>
      <c r="B16" s="112" t="s">
        <v>70</v>
      </c>
      <c r="C16" s="138">
        <v>1.9</v>
      </c>
      <c r="D16" s="139">
        <v>1.7</v>
      </c>
      <c r="E16" s="139">
        <v>1.8</v>
      </c>
      <c r="F16" s="140">
        <v>3.5</v>
      </c>
      <c r="G16" s="141">
        <f t="shared" si="1"/>
        <v>0.8899999999999999</v>
      </c>
      <c r="H16" s="147">
        <v>75</v>
      </c>
      <c r="I16" s="146">
        <f t="shared" si="2"/>
        <v>25</v>
      </c>
      <c r="J16" s="130">
        <v>0.67999999999999994</v>
      </c>
      <c r="K16" s="131">
        <f t="shared" si="0"/>
        <v>0.20999999999999996</v>
      </c>
      <c r="L16" s="201">
        <v>45.8</v>
      </c>
      <c r="M16" s="202">
        <v>17</v>
      </c>
      <c r="N16" s="203">
        <v>18</v>
      </c>
      <c r="O16" s="203">
        <v>15</v>
      </c>
      <c r="P16" s="204">
        <v>16.666666666666668</v>
      </c>
      <c r="Q16" s="202">
        <v>3.2</v>
      </c>
      <c r="R16" s="203">
        <v>2</v>
      </c>
      <c r="S16" s="203">
        <v>1.9</v>
      </c>
      <c r="T16" s="204">
        <v>2.3666666666666667</v>
      </c>
      <c r="V16" s="1"/>
      <c r="W16" s="1"/>
    </row>
    <row r="17" spans="1:23" ht="15" customHeight="1" x14ac:dyDescent="0.25">
      <c r="A17" s="4" t="s">
        <v>56</v>
      </c>
      <c r="B17" s="4" t="s">
        <v>79</v>
      </c>
      <c r="C17" s="88">
        <v>2.0499999999999998</v>
      </c>
      <c r="D17" s="89">
        <v>7</v>
      </c>
      <c r="E17" s="89">
        <v>6.75</v>
      </c>
      <c r="F17" s="90">
        <v>6.75</v>
      </c>
      <c r="G17" s="65">
        <f t="shared" si="1"/>
        <v>2.2549999999999999</v>
      </c>
      <c r="H17" s="69">
        <v>54</v>
      </c>
      <c r="I17" s="68">
        <f t="shared" si="2"/>
        <v>46</v>
      </c>
      <c r="J17" s="54">
        <v>0.72500000000000009</v>
      </c>
      <c r="K17" s="74">
        <f t="shared" si="0"/>
        <v>1.5299999999999998</v>
      </c>
      <c r="L17" s="35" t="s">
        <v>9</v>
      </c>
      <c r="M17" s="9"/>
      <c r="N17" s="10"/>
      <c r="O17" s="10"/>
      <c r="P17" s="79"/>
      <c r="Q17" s="9"/>
      <c r="R17" s="10"/>
      <c r="S17" s="10"/>
      <c r="T17" s="79"/>
      <c r="V17" s="1"/>
      <c r="W17" s="1"/>
    </row>
    <row r="18" spans="1:23" ht="15" customHeight="1" x14ac:dyDescent="0.25">
      <c r="A18" s="4" t="s">
        <v>57</v>
      </c>
      <c r="B18" s="4" t="s">
        <v>80</v>
      </c>
      <c r="C18" s="88">
        <v>6.8</v>
      </c>
      <c r="D18" s="89">
        <v>2.0499999999999998</v>
      </c>
      <c r="E18" s="89">
        <v>1.8</v>
      </c>
      <c r="F18" s="90">
        <v>1.75</v>
      </c>
      <c r="G18" s="65">
        <f t="shared" si="1"/>
        <v>1.24</v>
      </c>
      <c r="H18" s="69">
        <v>75</v>
      </c>
      <c r="I18" s="68">
        <f t="shared" si="2"/>
        <v>25</v>
      </c>
      <c r="J18" s="54">
        <v>0.68500000000000005</v>
      </c>
      <c r="K18" s="74">
        <f t="shared" si="0"/>
        <v>0.55499999999999994</v>
      </c>
      <c r="L18" s="35" t="s">
        <v>9</v>
      </c>
      <c r="M18" s="9"/>
      <c r="N18" s="10"/>
      <c r="O18" s="10"/>
      <c r="P18" s="79"/>
      <c r="Q18" s="9"/>
      <c r="R18" s="10"/>
      <c r="S18" s="10"/>
      <c r="T18" s="79"/>
      <c r="V18" s="1"/>
      <c r="W18" s="1"/>
    </row>
    <row r="19" spans="1:23" ht="15" customHeight="1" x14ac:dyDescent="0.25">
      <c r="A19" s="4" t="s">
        <v>58</v>
      </c>
      <c r="B19" s="4" t="s">
        <v>81</v>
      </c>
      <c r="C19" s="88">
        <v>6</v>
      </c>
      <c r="D19" s="89">
        <v>8.1999999999999993</v>
      </c>
      <c r="E19" s="89">
        <v>1.8</v>
      </c>
      <c r="F19" s="90">
        <v>0.35</v>
      </c>
      <c r="G19" s="43">
        <f t="shared" si="1"/>
        <v>1.6350000000000002</v>
      </c>
      <c r="H19" s="69">
        <v>25</v>
      </c>
      <c r="I19" s="68">
        <f>100-H19</f>
        <v>75</v>
      </c>
      <c r="J19" s="54">
        <v>0.43000000000000005</v>
      </c>
      <c r="K19" s="74">
        <f t="shared" si="0"/>
        <v>1.2050000000000001</v>
      </c>
      <c r="L19" s="35" t="s">
        <v>9</v>
      </c>
      <c r="M19" s="9"/>
      <c r="N19" s="10"/>
      <c r="O19" s="10"/>
      <c r="P19" s="79"/>
      <c r="Q19" s="9"/>
      <c r="R19" s="10"/>
      <c r="S19" s="10"/>
      <c r="T19" s="79"/>
      <c r="V19" s="1"/>
      <c r="W19" s="1"/>
    </row>
    <row r="20" spans="1:23" ht="15" customHeight="1" x14ac:dyDescent="0.25">
      <c r="A20" s="4" t="s">
        <v>59</v>
      </c>
      <c r="B20" s="4" t="s">
        <v>82</v>
      </c>
      <c r="C20" s="88">
        <v>2.1</v>
      </c>
      <c r="D20" s="89">
        <v>3</v>
      </c>
      <c r="E20" s="89">
        <v>2.95</v>
      </c>
      <c r="F20" s="90">
        <v>2.2000000000000002</v>
      </c>
      <c r="G20" s="43">
        <f t="shared" si="1"/>
        <v>1.0249999999999999</v>
      </c>
      <c r="H20" s="69">
        <v>90</v>
      </c>
      <c r="I20" s="68">
        <f t="shared" si="2"/>
        <v>10</v>
      </c>
      <c r="J20" s="54">
        <v>0.77499999999999991</v>
      </c>
      <c r="K20" s="74">
        <f t="shared" si="0"/>
        <v>0.25</v>
      </c>
      <c r="L20" s="35" t="s">
        <v>9</v>
      </c>
      <c r="M20" s="9"/>
      <c r="N20" s="10"/>
      <c r="O20" s="10"/>
      <c r="P20" s="79"/>
      <c r="Q20" s="9"/>
      <c r="R20" s="10"/>
      <c r="S20" s="10"/>
      <c r="T20" s="79"/>
      <c r="V20" s="1"/>
      <c r="W20" s="1"/>
    </row>
    <row r="21" spans="1:23" ht="15" customHeight="1" x14ac:dyDescent="0.25">
      <c r="A21" s="5" t="s">
        <v>60</v>
      </c>
      <c r="B21" s="5" t="s">
        <v>85</v>
      </c>
      <c r="C21" s="98">
        <v>3</v>
      </c>
      <c r="D21" s="99">
        <v>2.1</v>
      </c>
      <c r="E21" s="99">
        <v>2.2000000000000002</v>
      </c>
      <c r="F21" s="100">
        <v>2.1</v>
      </c>
      <c r="G21" s="43">
        <f t="shared" si="1"/>
        <v>0.94000000000000006</v>
      </c>
      <c r="H21" s="71">
        <v>97</v>
      </c>
      <c r="I21" s="68">
        <f t="shared" si="2"/>
        <v>3</v>
      </c>
      <c r="J21" s="55">
        <v>0.8</v>
      </c>
      <c r="K21" s="74">
        <f t="shared" si="0"/>
        <v>0.14000000000000001</v>
      </c>
      <c r="L21" s="36" t="s">
        <v>9</v>
      </c>
      <c r="M21" s="11"/>
      <c r="N21" s="12"/>
      <c r="O21" s="50"/>
      <c r="P21" s="84"/>
      <c r="Q21" s="11"/>
      <c r="R21" s="12"/>
      <c r="S21" s="12"/>
      <c r="T21" s="84"/>
    </row>
    <row r="22" spans="1:23" ht="15" customHeight="1" x14ac:dyDescent="0.25">
      <c r="A22" s="5" t="s">
        <v>30</v>
      </c>
      <c r="B22" s="5" t="s">
        <v>87</v>
      </c>
      <c r="C22" s="98">
        <v>2.75</v>
      </c>
      <c r="D22" s="99">
        <v>4.0999999999999996</v>
      </c>
      <c r="E22" s="99">
        <v>2.25</v>
      </c>
      <c r="F22" s="100">
        <v>2.2999999999999998</v>
      </c>
      <c r="G22" s="43">
        <f t="shared" si="1"/>
        <v>1.1399999999999999</v>
      </c>
      <c r="H22" s="71">
        <v>86</v>
      </c>
      <c r="I22" s="68">
        <f t="shared" si="2"/>
        <v>14</v>
      </c>
      <c r="J22" s="55">
        <v>0.73</v>
      </c>
      <c r="K22" s="74">
        <f t="shared" si="0"/>
        <v>0.40999999999999992</v>
      </c>
      <c r="L22" s="36" t="s">
        <v>9</v>
      </c>
      <c r="M22" s="11"/>
      <c r="N22" s="12"/>
      <c r="O22" s="50"/>
      <c r="P22" s="84"/>
      <c r="Q22" s="11"/>
      <c r="R22" s="12"/>
      <c r="S22" s="12"/>
      <c r="T22" s="84"/>
    </row>
    <row r="23" spans="1:23" ht="15" customHeight="1" x14ac:dyDescent="0.25">
      <c r="A23" s="5" t="s">
        <v>31</v>
      </c>
      <c r="B23" s="173" t="s">
        <v>88</v>
      </c>
      <c r="C23" s="228">
        <v>7</v>
      </c>
      <c r="D23" s="229">
        <v>7</v>
      </c>
      <c r="E23" s="229">
        <v>7</v>
      </c>
      <c r="F23" s="230">
        <v>7</v>
      </c>
      <c r="G23" s="225">
        <f t="shared" si="1"/>
        <v>2.8</v>
      </c>
      <c r="H23" s="231">
        <v>75</v>
      </c>
      <c r="I23" s="232">
        <f t="shared" si="2"/>
        <v>25</v>
      </c>
      <c r="J23" s="233">
        <v>0.7</v>
      </c>
      <c r="K23" s="234">
        <f t="shared" si="0"/>
        <v>2.0999999999999996</v>
      </c>
      <c r="L23" s="36" t="s">
        <v>9</v>
      </c>
      <c r="M23" s="11"/>
      <c r="N23" s="12"/>
      <c r="O23" s="50"/>
      <c r="P23" s="84"/>
      <c r="Q23" s="11"/>
      <c r="R23" s="12"/>
      <c r="S23" s="12"/>
      <c r="T23" s="84"/>
    </row>
    <row r="24" spans="1:23" ht="15" customHeight="1" x14ac:dyDescent="0.25">
      <c r="A24" s="5" t="s">
        <v>32</v>
      </c>
      <c r="B24" s="173" t="s">
        <v>89</v>
      </c>
      <c r="C24" s="228">
        <v>7.5</v>
      </c>
      <c r="D24" s="229">
        <v>7.5</v>
      </c>
      <c r="E24" s="229">
        <v>7.5</v>
      </c>
      <c r="F24" s="230">
        <v>7.5</v>
      </c>
      <c r="G24" s="225">
        <f t="shared" si="1"/>
        <v>3</v>
      </c>
      <c r="H24" s="231">
        <v>30</v>
      </c>
      <c r="I24" s="232">
        <f t="shared" si="2"/>
        <v>70</v>
      </c>
      <c r="J24" s="233">
        <v>0.5</v>
      </c>
      <c r="K24" s="234">
        <f t="shared" si="0"/>
        <v>2.5</v>
      </c>
      <c r="L24" s="36" t="s">
        <v>9</v>
      </c>
      <c r="M24" s="11"/>
      <c r="N24" s="12"/>
      <c r="O24" s="50"/>
      <c r="P24" s="84"/>
      <c r="Q24" s="11"/>
      <c r="R24" s="12"/>
      <c r="S24" s="12"/>
      <c r="T24" s="84"/>
    </row>
    <row r="25" spans="1:23" ht="15" customHeight="1" x14ac:dyDescent="0.25">
      <c r="A25" s="5" t="s">
        <v>33</v>
      </c>
      <c r="B25" s="5" t="s">
        <v>90</v>
      </c>
      <c r="C25" s="98">
        <v>8.3000000000000007</v>
      </c>
      <c r="D25" s="99">
        <v>4.5</v>
      </c>
      <c r="E25" s="99">
        <v>8.75</v>
      </c>
      <c r="F25" s="100">
        <v>7.6</v>
      </c>
      <c r="G25" s="43">
        <f t="shared" si="1"/>
        <v>2.915</v>
      </c>
      <c r="H25" s="71">
        <v>50</v>
      </c>
      <c r="I25" s="68">
        <f t="shared" si="2"/>
        <v>50</v>
      </c>
      <c r="J25" s="55">
        <v>0.71499999999999997</v>
      </c>
      <c r="K25" s="74">
        <f t="shared" si="0"/>
        <v>2.2000000000000002</v>
      </c>
      <c r="L25" s="36" t="s">
        <v>9</v>
      </c>
      <c r="M25" s="11"/>
      <c r="N25" s="12"/>
      <c r="O25" s="50"/>
      <c r="P25" s="84"/>
      <c r="Q25" s="11"/>
      <c r="R25" s="12"/>
      <c r="S25" s="12"/>
      <c r="T25" s="84"/>
    </row>
    <row r="26" spans="1:23" ht="15" customHeight="1" x14ac:dyDescent="0.25">
      <c r="A26" s="5" t="s">
        <v>34</v>
      </c>
      <c r="B26" s="5" t="s">
        <v>91</v>
      </c>
      <c r="C26" s="98">
        <v>1.4</v>
      </c>
      <c r="D26" s="99">
        <v>3.3</v>
      </c>
      <c r="E26" s="99">
        <v>3.2</v>
      </c>
      <c r="F26" s="100">
        <v>6.2</v>
      </c>
      <c r="G26" s="43">
        <f t="shared" si="1"/>
        <v>1.41</v>
      </c>
      <c r="H26" s="71">
        <v>52</v>
      </c>
      <c r="I26" s="68">
        <f t="shared" si="2"/>
        <v>48</v>
      </c>
      <c r="J26" s="55">
        <v>0.35</v>
      </c>
      <c r="K26" s="74">
        <f t="shared" si="0"/>
        <v>1.06</v>
      </c>
      <c r="L26" s="36" t="s">
        <v>9</v>
      </c>
      <c r="M26" s="11"/>
      <c r="N26" s="12"/>
      <c r="O26" s="50"/>
      <c r="P26" s="84"/>
      <c r="Q26" s="11"/>
      <c r="R26" s="12"/>
      <c r="S26" s="12"/>
      <c r="T26" s="84"/>
    </row>
    <row r="27" spans="1:23" ht="15" customHeight="1" x14ac:dyDescent="0.25">
      <c r="A27" s="5" t="s">
        <v>35</v>
      </c>
      <c r="B27" s="5" t="s">
        <v>92</v>
      </c>
      <c r="C27" s="98">
        <v>8.0500000000000007</v>
      </c>
      <c r="D27" s="99">
        <v>6.95</v>
      </c>
      <c r="E27" s="99">
        <v>4.0999999999999996</v>
      </c>
      <c r="F27" s="100">
        <v>3.6</v>
      </c>
      <c r="G27" s="46">
        <f t="shared" si="1"/>
        <v>2.2700000000000005</v>
      </c>
      <c r="H27" s="71">
        <v>60</v>
      </c>
      <c r="I27" s="68">
        <f t="shared" si="2"/>
        <v>40</v>
      </c>
      <c r="J27" s="55">
        <v>0.68</v>
      </c>
      <c r="K27" s="74">
        <f t="shared" si="0"/>
        <v>1.5900000000000003</v>
      </c>
      <c r="L27" s="36" t="s">
        <v>9</v>
      </c>
      <c r="M27" s="11"/>
      <c r="N27" s="12"/>
      <c r="O27" s="50"/>
      <c r="P27" s="84"/>
      <c r="Q27" s="11"/>
      <c r="R27" s="12"/>
      <c r="S27" s="12"/>
      <c r="T27" s="84"/>
    </row>
    <row r="28" spans="1:23" ht="15" customHeight="1" x14ac:dyDescent="0.25">
      <c r="A28" s="5" t="s">
        <v>36</v>
      </c>
      <c r="B28" s="173" t="s">
        <v>93</v>
      </c>
      <c r="C28" s="228">
        <v>7.2</v>
      </c>
      <c r="D28" s="229">
        <v>7.2</v>
      </c>
      <c r="E28" s="229">
        <v>7.2</v>
      </c>
      <c r="F28" s="230">
        <v>7.2</v>
      </c>
      <c r="G28" s="225">
        <f t="shared" si="1"/>
        <v>2.88</v>
      </c>
      <c r="H28" s="231">
        <v>25</v>
      </c>
      <c r="I28" s="232">
        <f t="shared" si="2"/>
        <v>75</v>
      </c>
      <c r="J28" s="233">
        <v>0.4</v>
      </c>
      <c r="K28" s="234">
        <f t="shared" si="0"/>
        <v>2.48</v>
      </c>
      <c r="L28" s="36" t="s">
        <v>9</v>
      </c>
      <c r="M28" s="11"/>
      <c r="N28" s="12"/>
      <c r="O28" s="50"/>
      <c r="P28" s="84"/>
      <c r="Q28" s="11"/>
      <c r="R28" s="12"/>
      <c r="S28" s="12"/>
      <c r="T28" s="84"/>
    </row>
    <row r="29" spans="1:23" ht="15" customHeight="1" x14ac:dyDescent="0.25">
      <c r="A29" s="5" t="s">
        <v>38</v>
      </c>
      <c r="B29" s="5" t="s">
        <v>95</v>
      </c>
      <c r="C29" s="98">
        <v>0.15</v>
      </c>
      <c r="D29" s="99">
        <v>0.3</v>
      </c>
      <c r="E29" s="99">
        <v>0</v>
      </c>
      <c r="F29" s="100">
        <v>0.1</v>
      </c>
      <c r="G29" s="43">
        <f t="shared" si="1"/>
        <v>5.4999999999999993E-2</v>
      </c>
      <c r="H29" s="71">
        <v>0</v>
      </c>
      <c r="I29" s="68">
        <f t="shared" si="2"/>
        <v>100</v>
      </c>
      <c r="J29" s="55">
        <v>0</v>
      </c>
      <c r="K29" s="74">
        <f t="shared" si="0"/>
        <v>5.4999999999999993E-2</v>
      </c>
      <c r="L29" s="36" t="s">
        <v>9</v>
      </c>
      <c r="M29" s="11"/>
      <c r="N29" s="12"/>
      <c r="O29" s="50"/>
      <c r="P29" s="84"/>
      <c r="Q29" s="11"/>
      <c r="R29" s="12"/>
      <c r="S29" s="12"/>
      <c r="T29" s="84"/>
    </row>
    <row r="30" spans="1:23" ht="15" customHeight="1" x14ac:dyDescent="0.25">
      <c r="A30" s="5" t="s">
        <v>39</v>
      </c>
      <c r="B30" s="5" t="s">
        <v>94</v>
      </c>
      <c r="C30" s="98">
        <v>0</v>
      </c>
      <c r="D30" s="99">
        <v>0</v>
      </c>
      <c r="E30" s="99">
        <v>0</v>
      </c>
      <c r="F30" s="100">
        <v>0.3</v>
      </c>
      <c r="G30" s="43">
        <f t="shared" si="1"/>
        <v>0.03</v>
      </c>
      <c r="H30" s="71">
        <v>0</v>
      </c>
      <c r="I30" s="68">
        <f t="shared" si="2"/>
        <v>100</v>
      </c>
      <c r="J30" s="55">
        <v>0</v>
      </c>
      <c r="K30" s="74">
        <f t="shared" si="0"/>
        <v>0.03</v>
      </c>
      <c r="L30" s="36" t="s">
        <v>9</v>
      </c>
      <c r="M30" s="11"/>
      <c r="N30" s="12"/>
      <c r="O30" s="50"/>
      <c r="P30" s="84"/>
      <c r="Q30" s="11"/>
      <c r="R30" s="12"/>
      <c r="S30" s="12"/>
      <c r="T30" s="84"/>
    </row>
    <row r="31" spans="1:23" ht="15" customHeight="1" x14ac:dyDescent="0.25">
      <c r="A31" s="5" t="s">
        <v>40</v>
      </c>
      <c r="B31" s="5" t="s">
        <v>86</v>
      </c>
      <c r="C31" s="98">
        <v>0.3</v>
      </c>
      <c r="D31" s="99">
        <v>0.15</v>
      </c>
      <c r="E31" s="99">
        <v>0.25</v>
      </c>
      <c r="F31" s="100">
        <v>0.1</v>
      </c>
      <c r="G31" s="43">
        <f t="shared" si="1"/>
        <v>7.9999999999999988E-2</v>
      </c>
      <c r="H31" s="71">
        <v>45</v>
      </c>
      <c r="I31" s="68">
        <f t="shared" si="2"/>
        <v>55</v>
      </c>
      <c r="J31" s="55">
        <v>0.02</v>
      </c>
      <c r="K31" s="74">
        <f t="shared" si="0"/>
        <v>5.9999999999999984E-2</v>
      </c>
      <c r="L31" s="36" t="s">
        <v>9</v>
      </c>
      <c r="M31" s="11"/>
      <c r="N31" s="12"/>
      <c r="O31" s="50"/>
      <c r="P31" s="84"/>
      <c r="Q31" s="11"/>
      <c r="R31" s="12"/>
      <c r="S31" s="12"/>
      <c r="T31" s="84"/>
    </row>
    <row r="32" spans="1:23" ht="15" customHeight="1" x14ac:dyDescent="0.25">
      <c r="A32" s="4" t="s">
        <v>62</v>
      </c>
      <c r="B32" s="112" t="s">
        <v>83</v>
      </c>
      <c r="C32" s="138">
        <v>7.5</v>
      </c>
      <c r="D32" s="139">
        <v>5.25</v>
      </c>
      <c r="E32" s="139">
        <v>2.1</v>
      </c>
      <c r="F32" s="140">
        <v>8</v>
      </c>
      <c r="G32" s="114">
        <f>(C32+D32+E32+F32)/10</f>
        <v>2.2850000000000001</v>
      </c>
      <c r="H32" s="147">
        <v>45</v>
      </c>
      <c r="I32" s="146">
        <f>100-H32</f>
        <v>55</v>
      </c>
      <c r="J32" s="130">
        <v>0.63500000000000001</v>
      </c>
      <c r="K32" s="131">
        <f t="shared" si="0"/>
        <v>1.6500000000000001</v>
      </c>
      <c r="L32" s="201">
        <v>104.2</v>
      </c>
      <c r="M32" s="202">
        <v>11.5</v>
      </c>
      <c r="N32" s="203">
        <v>19.600000000000001</v>
      </c>
      <c r="O32" s="203">
        <v>18</v>
      </c>
      <c r="P32" s="204">
        <v>16.366666666666667</v>
      </c>
      <c r="Q32" s="202">
        <v>1</v>
      </c>
      <c r="R32" s="203">
        <v>1</v>
      </c>
      <c r="S32" s="203">
        <v>1.4</v>
      </c>
      <c r="T32" s="204">
        <v>1.1333333333333333</v>
      </c>
      <c r="V32" s="1"/>
      <c r="W32" s="1"/>
    </row>
    <row r="33" spans="1:23" ht="15" customHeight="1" x14ac:dyDescent="0.25">
      <c r="A33" s="5" t="s">
        <v>63</v>
      </c>
      <c r="B33" s="148" t="s">
        <v>84</v>
      </c>
      <c r="C33" s="149">
        <v>1.85</v>
      </c>
      <c r="D33" s="150">
        <v>1.8</v>
      </c>
      <c r="E33" s="150">
        <v>2.15</v>
      </c>
      <c r="F33" s="151">
        <v>3.3</v>
      </c>
      <c r="G33" s="152">
        <f>(C33+D33+E33+F33)/10</f>
        <v>0.91000000000000014</v>
      </c>
      <c r="H33" s="153">
        <v>90</v>
      </c>
      <c r="I33" s="146">
        <f>100-H33</f>
        <v>10</v>
      </c>
      <c r="J33" s="154">
        <v>0.76</v>
      </c>
      <c r="K33" s="131">
        <f t="shared" si="0"/>
        <v>0.15000000000000013</v>
      </c>
      <c r="L33" s="206">
        <f>49.8+68.6+72.1+27</f>
        <v>217.5</v>
      </c>
      <c r="M33" s="207">
        <v>11.4</v>
      </c>
      <c r="N33" s="208">
        <v>11.6</v>
      </c>
      <c r="O33" s="208">
        <v>12</v>
      </c>
      <c r="P33" s="204">
        <v>11.666666666666666</v>
      </c>
      <c r="Q33" s="207">
        <v>2</v>
      </c>
      <c r="R33" s="208">
        <v>1.5</v>
      </c>
      <c r="S33" s="208">
        <v>0.5</v>
      </c>
      <c r="T33" s="204">
        <v>1.3333333333333333</v>
      </c>
    </row>
    <row r="34" spans="1:23" ht="15" customHeight="1" x14ac:dyDescent="0.25">
      <c r="A34" s="5" t="s">
        <v>64</v>
      </c>
      <c r="B34" s="148" t="s">
        <v>98</v>
      </c>
      <c r="C34" s="149">
        <v>8.6999999999999993</v>
      </c>
      <c r="D34" s="150">
        <v>2.35</v>
      </c>
      <c r="E34" s="150">
        <v>9.3000000000000007</v>
      </c>
      <c r="F34" s="151">
        <v>7</v>
      </c>
      <c r="G34" s="152">
        <f t="shared" si="1"/>
        <v>2.7350000000000003</v>
      </c>
      <c r="H34" s="153">
        <v>58</v>
      </c>
      <c r="I34" s="155">
        <f>100-H34</f>
        <v>42</v>
      </c>
      <c r="J34" s="154">
        <v>0.77499999999999991</v>
      </c>
      <c r="K34" s="131">
        <f t="shared" si="0"/>
        <v>1.9600000000000004</v>
      </c>
      <c r="L34" s="206">
        <f>24.9+130+90</f>
        <v>244.9</v>
      </c>
      <c r="M34" s="207">
        <v>13.6</v>
      </c>
      <c r="N34" s="208">
        <v>15.2</v>
      </c>
      <c r="O34" s="209">
        <v>11</v>
      </c>
      <c r="P34" s="210">
        <v>13.266666666666666</v>
      </c>
      <c r="Q34" s="207">
        <v>2.2999999999999998</v>
      </c>
      <c r="R34" s="208">
        <v>1.8</v>
      </c>
      <c r="S34" s="208">
        <v>2</v>
      </c>
      <c r="T34" s="210">
        <v>2.0333333333333332</v>
      </c>
    </row>
    <row r="35" spans="1:23" ht="15" customHeight="1" x14ac:dyDescent="0.25">
      <c r="A35" s="5" t="s">
        <v>96</v>
      </c>
      <c r="B35" s="161" t="s">
        <v>99</v>
      </c>
      <c r="C35" s="162">
        <v>3</v>
      </c>
      <c r="D35" s="163">
        <v>3.85</v>
      </c>
      <c r="E35" s="163">
        <v>3.1</v>
      </c>
      <c r="F35" s="164">
        <v>2.5</v>
      </c>
      <c r="G35" s="165">
        <f t="shared" si="1"/>
        <v>1.2449999999999999</v>
      </c>
      <c r="H35" s="166">
        <v>81</v>
      </c>
      <c r="I35" s="167">
        <f>100-H35</f>
        <v>19</v>
      </c>
      <c r="J35" s="168">
        <v>0.69500000000000006</v>
      </c>
      <c r="K35" s="169">
        <f t="shared" si="0"/>
        <v>0.54999999999999982</v>
      </c>
      <c r="L35" s="36" t="s">
        <v>9</v>
      </c>
      <c r="M35" s="11"/>
      <c r="N35" s="12"/>
      <c r="O35" s="50"/>
      <c r="P35" s="84"/>
      <c r="Q35" s="11"/>
      <c r="R35" s="12"/>
      <c r="S35" s="12"/>
      <c r="T35" s="84"/>
    </row>
    <row r="36" spans="1:23" ht="15" customHeight="1" thickBot="1" x14ac:dyDescent="0.3">
      <c r="A36" s="6" t="s">
        <v>97</v>
      </c>
      <c r="B36" s="119" t="s">
        <v>100</v>
      </c>
      <c r="C36" s="156">
        <v>7.2</v>
      </c>
      <c r="D36" s="157">
        <v>6.55</v>
      </c>
      <c r="E36" s="157">
        <v>9</v>
      </c>
      <c r="F36" s="158">
        <v>8.25</v>
      </c>
      <c r="G36" s="120">
        <f>(C36+D36+E36+F36)/10</f>
        <v>3.1</v>
      </c>
      <c r="H36" s="159">
        <v>62</v>
      </c>
      <c r="I36" s="160">
        <f>100-H36</f>
        <v>38</v>
      </c>
      <c r="J36" s="126">
        <v>0.77</v>
      </c>
      <c r="K36" s="127">
        <f t="shared" si="0"/>
        <v>2.33</v>
      </c>
      <c r="L36" s="211">
        <v>22</v>
      </c>
      <c r="M36" s="212">
        <v>5.5</v>
      </c>
      <c r="N36" s="213">
        <v>13</v>
      </c>
      <c r="O36" s="214">
        <v>9</v>
      </c>
      <c r="P36" s="215">
        <v>9.1666666666666661</v>
      </c>
      <c r="Q36" s="212">
        <v>1.2</v>
      </c>
      <c r="R36" s="213">
        <v>1.2</v>
      </c>
      <c r="S36" s="213">
        <v>1.2</v>
      </c>
      <c r="T36" s="215">
        <v>1.2</v>
      </c>
    </row>
    <row r="37" spans="1:23" s="53" customFormat="1" ht="1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V37" s="44"/>
      <c r="W37" s="44"/>
    </row>
    <row r="38" spans="1:23" s="53" customFormat="1" ht="15" customHeight="1" thickBot="1" x14ac:dyDescent="0.3">
      <c r="A38" s="67"/>
      <c r="B38" s="67"/>
      <c r="C38" s="67"/>
      <c r="D38" s="67"/>
      <c r="E38" s="44"/>
      <c r="F38" s="44"/>
      <c r="G38" s="82">
        <f>AVERAGE(G3:G36)</f>
        <v>1.6358823529411761</v>
      </c>
      <c r="H38" s="70">
        <f>AVERAGE(H3:H36)</f>
        <v>62.352941176470587</v>
      </c>
      <c r="I38" s="70">
        <f>AVERAGE(I3:I36)</f>
        <v>37.647058823529413</v>
      </c>
      <c r="J38" s="82">
        <f>AVERAGE(J3:J36)</f>
        <v>0.58985294117647058</v>
      </c>
      <c r="K38" s="82">
        <f>AVERAGE(K3:K36)</f>
        <v>1.0460294117647053</v>
      </c>
      <c r="L38" s="104" t="s">
        <v>124</v>
      </c>
      <c r="M38" s="44"/>
      <c r="N38" s="44"/>
      <c r="O38" s="44"/>
      <c r="P38" s="44"/>
      <c r="Q38" s="44"/>
      <c r="R38" s="44"/>
      <c r="S38" s="44"/>
      <c r="T38" s="44"/>
      <c r="V38" s="44"/>
      <c r="W38" s="44"/>
    </row>
    <row r="39" spans="1:23" s="53" customFormat="1" ht="15.75" thickTop="1" x14ac:dyDescent="0.25">
      <c r="A39" s="44"/>
      <c r="B39" s="44"/>
      <c r="C39" s="44"/>
      <c r="D39" s="44"/>
      <c r="E39" s="44"/>
      <c r="F39" s="44"/>
      <c r="G39" s="44"/>
      <c r="H39" s="44"/>
      <c r="I39" s="18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V39" s="44"/>
      <c r="W39" s="44"/>
    </row>
    <row r="40" spans="1:23" s="53" customFormat="1" x14ac:dyDescent="0.25">
      <c r="A40" s="81"/>
      <c r="B40" s="45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V40" s="44"/>
      <c r="W40" s="44"/>
    </row>
    <row r="41" spans="1:23" s="53" customFormat="1" x14ac:dyDescent="0.25">
      <c r="A41" s="81"/>
      <c r="B41" s="45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V41" s="44"/>
      <c r="W41" s="44"/>
    </row>
    <row r="42" spans="1:23" s="53" customFormat="1" x14ac:dyDescent="0.25">
      <c r="A42" s="81"/>
      <c r="B42" s="45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V42" s="44"/>
      <c r="W42" s="44"/>
    </row>
    <row r="43" spans="1:23" s="53" customFormat="1" x14ac:dyDescent="0.25">
      <c r="A43" s="81"/>
      <c r="B43" s="45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V43" s="44"/>
      <c r="W43" s="44"/>
    </row>
    <row r="44" spans="1:23" s="53" customFormat="1" x14ac:dyDescent="0.25">
      <c r="A44" s="81"/>
      <c r="B44" s="45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V44" s="44"/>
      <c r="W44" s="44"/>
    </row>
    <row r="45" spans="1:23" s="53" customFormat="1" x14ac:dyDescent="0.25">
      <c r="A45" s="81"/>
      <c r="B45" s="45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V45" s="44"/>
      <c r="W45" s="44"/>
    </row>
    <row r="46" spans="1:23" s="53" customFormat="1" x14ac:dyDescent="0.25">
      <c r="A46" s="81"/>
      <c r="B46" s="45"/>
      <c r="E46" s="44"/>
      <c r="F46" s="44"/>
      <c r="G46" s="44"/>
    </row>
    <row r="47" spans="1:23" s="53" customFormat="1" x14ac:dyDescent="0.25">
      <c r="A47" s="81"/>
      <c r="B47" s="45"/>
      <c r="E47" s="44"/>
      <c r="F47" s="44"/>
      <c r="G47" s="44"/>
    </row>
    <row r="48" spans="1:23" s="53" customFormat="1" x14ac:dyDescent="0.25">
      <c r="A48" s="81"/>
      <c r="B48" s="45"/>
      <c r="E48" s="44"/>
      <c r="F48" s="44"/>
      <c r="G48" s="44"/>
    </row>
    <row r="49" spans="1:23" s="53" customFormat="1" x14ac:dyDescent="0.25">
      <c r="A49" s="81"/>
      <c r="B49" s="45"/>
      <c r="E49" s="44"/>
      <c r="F49" s="44"/>
      <c r="G49" s="44"/>
    </row>
    <row r="50" spans="1:23" s="53" customFormat="1" x14ac:dyDescent="0.25">
      <c r="A50" s="81"/>
      <c r="B50" s="45"/>
      <c r="E50" s="44"/>
      <c r="F50" s="44"/>
      <c r="G50" s="44"/>
    </row>
    <row r="51" spans="1:23" s="53" customFormat="1" x14ac:dyDescent="0.25">
      <c r="A51" s="81"/>
      <c r="B51" s="45"/>
      <c r="E51" s="44"/>
      <c r="F51" s="44"/>
      <c r="G51" s="44"/>
    </row>
    <row r="52" spans="1:23" s="53" customFormat="1" x14ac:dyDescent="0.25">
      <c r="A52" s="81"/>
      <c r="B52" s="45"/>
      <c r="E52" s="44"/>
      <c r="F52" s="44"/>
      <c r="G52" s="44"/>
    </row>
    <row r="53" spans="1:23" s="53" customFormat="1" x14ac:dyDescent="0.25">
      <c r="A53" s="81"/>
      <c r="B53" s="45"/>
      <c r="E53" s="44"/>
      <c r="F53" s="44"/>
      <c r="G53" s="44"/>
    </row>
    <row r="54" spans="1:23" s="53" customFormat="1" x14ac:dyDescent="0.25">
      <c r="A54" s="81"/>
      <c r="B54" s="45"/>
      <c r="E54" s="44"/>
      <c r="F54" s="44"/>
      <c r="G54" s="44"/>
    </row>
    <row r="55" spans="1:23" s="53" customFormat="1" x14ac:dyDescent="0.25">
      <c r="A55" s="81"/>
      <c r="B55" s="45"/>
      <c r="E55" s="44"/>
      <c r="F55" s="44"/>
      <c r="G55" s="44"/>
    </row>
    <row r="56" spans="1:23" s="53" customFormat="1" x14ac:dyDescent="0.25">
      <c r="A56" s="81"/>
      <c r="B56" s="45"/>
      <c r="E56" s="44"/>
      <c r="F56" s="44"/>
      <c r="G56" s="44"/>
    </row>
    <row r="57" spans="1:23" x14ac:dyDescent="0.25">
      <c r="A57" s="81"/>
      <c r="B57" s="45"/>
      <c r="G57" s="4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V57" s="1"/>
      <c r="W57" s="1"/>
    </row>
    <row r="58" spans="1:23" x14ac:dyDescent="0.25">
      <c r="A58" s="81"/>
      <c r="B58" s="45"/>
      <c r="G58" s="4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V58" s="1"/>
      <c r="W58" s="1"/>
    </row>
    <row r="59" spans="1:23" x14ac:dyDescent="0.25">
      <c r="A59" s="81"/>
      <c r="B59" s="45"/>
      <c r="G59" s="4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V59" s="1"/>
      <c r="W59" s="1"/>
    </row>
    <row r="60" spans="1:23" x14ac:dyDescent="0.25">
      <c r="A60" s="81"/>
      <c r="B60" s="45"/>
      <c r="G60" s="4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V60" s="1"/>
      <c r="W60" s="1"/>
    </row>
    <row r="61" spans="1:23" x14ac:dyDescent="0.25">
      <c r="A61" s="81"/>
      <c r="B61" s="45"/>
    </row>
    <row r="62" spans="1:23" x14ac:dyDescent="0.25">
      <c r="A62" s="81"/>
      <c r="B62" s="45"/>
    </row>
    <row r="63" spans="1:23" x14ac:dyDescent="0.25">
      <c r="A63" s="81"/>
      <c r="B63" s="45"/>
    </row>
    <row r="64" spans="1:23" x14ac:dyDescent="0.25">
      <c r="A64" s="81"/>
      <c r="B64" s="45"/>
    </row>
    <row r="65" spans="1:2" x14ac:dyDescent="0.25">
      <c r="A65" s="81"/>
      <c r="B65" s="45"/>
    </row>
    <row r="66" spans="1:2" x14ac:dyDescent="0.25">
      <c r="A66" s="81"/>
      <c r="B66" s="45"/>
    </row>
    <row r="67" spans="1:2" x14ac:dyDescent="0.25">
      <c r="A67" s="81"/>
      <c r="B67" s="45"/>
    </row>
    <row r="68" spans="1:2" x14ac:dyDescent="0.25">
      <c r="A68" s="81"/>
      <c r="B68" s="45"/>
    </row>
    <row r="69" spans="1:2" x14ac:dyDescent="0.25">
      <c r="A69" s="81"/>
      <c r="B69" s="45"/>
    </row>
    <row r="70" spans="1:2" x14ac:dyDescent="0.25">
      <c r="A70" s="81"/>
      <c r="B70" s="45"/>
    </row>
    <row r="71" spans="1:2" x14ac:dyDescent="0.25">
      <c r="A71" s="81"/>
      <c r="B71" s="45"/>
    </row>
    <row r="72" spans="1:2" x14ac:dyDescent="0.25">
      <c r="A72" s="81"/>
      <c r="B72" s="45"/>
    </row>
    <row r="73" spans="1:2" x14ac:dyDescent="0.25">
      <c r="A73" s="81"/>
      <c r="B73" s="45"/>
    </row>
    <row r="74" spans="1:2" x14ac:dyDescent="0.25">
      <c r="A74" s="81"/>
      <c r="B74" s="45"/>
    </row>
    <row r="75" spans="1:2" x14ac:dyDescent="0.25">
      <c r="A75" s="81"/>
      <c r="B75" s="45"/>
    </row>
    <row r="76" spans="1:2" x14ac:dyDescent="0.25">
      <c r="A76" s="81"/>
      <c r="B76" s="45"/>
    </row>
    <row r="77" spans="1:2" x14ac:dyDescent="0.25">
      <c r="A77" s="81"/>
      <c r="B77" s="45"/>
    </row>
    <row r="78" spans="1:2" x14ac:dyDescent="0.25">
      <c r="A78" s="81"/>
      <c r="B78" s="45"/>
    </row>
    <row r="79" spans="1:2" x14ac:dyDescent="0.25">
      <c r="A79" s="81"/>
      <c r="B79" s="45"/>
    </row>
    <row r="80" spans="1:2" x14ac:dyDescent="0.25">
      <c r="A80" s="81"/>
      <c r="B80" s="45"/>
    </row>
    <row r="81" spans="1:2" x14ac:dyDescent="0.25">
      <c r="A81" s="81"/>
      <c r="B81" s="45"/>
    </row>
    <row r="82" spans="1:2" x14ac:dyDescent="0.25">
      <c r="A82" s="81"/>
      <c r="B82" s="45"/>
    </row>
    <row r="83" spans="1:2" x14ac:dyDescent="0.25">
      <c r="A83" s="81"/>
      <c r="B83" s="45"/>
    </row>
    <row r="84" spans="1:2" x14ac:dyDescent="0.25">
      <c r="A84" s="81"/>
      <c r="B84" s="45"/>
    </row>
    <row r="85" spans="1:2" x14ac:dyDescent="0.25">
      <c r="A85" s="81"/>
      <c r="B85" s="45"/>
    </row>
    <row r="86" spans="1:2" x14ac:dyDescent="0.25">
      <c r="A86" s="81"/>
      <c r="B86" s="45"/>
    </row>
    <row r="87" spans="1:2" x14ac:dyDescent="0.25">
      <c r="A87" s="81"/>
      <c r="B87" s="45"/>
    </row>
    <row r="88" spans="1:2" x14ac:dyDescent="0.25">
      <c r="A88" s="81"/>
      <c r="B88" s="45"/>
    </row>
    <row r="89" spans="1:2" x14ac:dyDescent="0.25">
      <c r="A89" s="81"/>
      <c r="B89" s="45"/>
    </row>
    <row r="90" spans="1:2" x14ac:dyDescent="0.25">
      <c r="A90" s="81"/>
      <c r="B90" s="45"/>
    </row>
    <row r="91" spans="1:2" x14ac:dyDescent="0.25">
      <c r="A91" s="81"/>
      <c r="B91" s="45"/>
    </row>
    <row r="92" spans="1:2" x14ac:dyDescent="0.25">
      <c r="A92" s="81"/>
      <c r="B92" s="45"/>
    </row>
    <row r="93" spans="1:2" x14ac:dyDescent="0.25">
      <c r="A93" s="81"/>
      <c r="B93" s="45"/>
    </row>
    <row r="94" spans="1:2" x14ac:dyDescent="0.25">
      <c r="A94" s="81"/>
      <c r="B94" s="45"/>
    </row>
    <row r="95" spans="1:2" x14ac:dyDescent="0.25">
      <c r="A95" s="81"/>
      <c r="B95" s="45"/>
    </row>
    <row r="96" spans="1:2" x14ac:dyDescent="0.25">
      <c r="A96" s="81"/>
      <c r="B96" s="45"/>
    </row>
    <row r="97" spans="1:2" x14ac:dyDescent="0.25">
      <c r="A97" s="81"/>
      <c r="B97" s="45"/>
    </row>
    <row r="98" spans="1:2" x14ac:dyDescent="0.25">
      <c r="A98" s="81"/>
      <c r="B98" s="45"/>
    </row>
    <row r="99" spans="1:2" x14ac:dyDescent="0.25">
      <c r="A99" s="81"/>
      <c r="B99" s="45"/>
    </row>
    <row r="100" spans="1:2" x14ac:dyDescent="0.25">
      <c r="A100" s="81"/>
      <c r="B100" s="45"/>
    </row>
    <row r="101" spans="1:2" x14ac:dyDescent="0.25">
      <c r="A101" s="81"/>
      <c r="B101" s="45"/>
    </row>
    <row r="102" spans="1:2" x14ac:dyDescent="0.25">
      <c r="A102" s="81"/>
      <c r="B102" s="45"/>
    </row>
    <row r="103" spans="1:2" x14ac:dyDescent="0.25">
      <c r="A103" s="81"/>
      <c r="B103" s="45"/>
    </row>
    <row r="104" spans="1:2" x14ac:dyDescent="0.25">
      <c r="A104" s="81"/>
      <c r="B104" s="45"/>
    </row>
    <row r="105" spans="1:2" x14ac:dyDescent="0.25">
      <c r="A105" s="81"/>
      <c r="B105" s="45"/>
    </row>
    <row r="106" spans="1:2" x14ac:dyDescent="0.25">
      <c r="A106" s="81"/>
      <c r="B106" s="45"/>
    </row>
    <row r="107" spans="1:2" x14ac:dyDescent="0.25">
      <c r="A107" s="81"/>
      <c r="B107" s="45"/>
    </row>
    <row r="108" spans="1:2" x14ac:dyDescent="0.25">
      <c r="A108" s="81"/>
      <c r="B108" s="45"/>
    </row>
    <row r="109" spans="1:2" x14ac:dyDescent="0.25">
      <c r="A109" s="81"/>
      <c r="B109" s="45"/>
    </row>
    <row r="110" spans="1:2" x14ac:dyDescent="0.25">
      <c r="A110" s="81"/>
      <c r="B110" s="45"/>
    </row>
    <row r="111" spans="1:2" x14ac:dyDescent="0.25">
      <c r="A111" s="81"/>
      <c r="B111" s="45"/>
    </row>
    <row r="112" spans="1:2" x14ac:dyDescent="0.25">
      <c r="A112" s="81"/>
      <c r="B112" s="45"/>
    </row>
    <row r="113" spans="1:2" x14ac:dyDescent="0.25">
      <c r="A113" s="81"/>
      <c r="B113" s="45"/>
    </row>
    <row r="114" spans="1:2" x14ac:dyDescent="0.25">
      <c r="A114" s="81"/>
      <c r="B114" s="45"/>
    </row>
    <row r="115" spans="1:2" x14ac:dyDescent="0.25">
      <c r="A115" s="81"/>
      <c r="B115" s="45"/>
    </row>
    <row r="116" spans="1:2" x14ac:dyDescent="0.25">
      <c r="A116" s="81"/>
      <c r="B116" s="45"/>
    </row>
    <row r="117" spans="1:2" x14ac:dyDescent="0.25">
      <c r="A117" s="81"/>
      <c r="B117" s="45"/>
    </row>
    <row r="118" spans="1:2" x14ac:dyDescent="0.25">
      <c r="A118" s="81"/>
      <c r="B118" s="45"/>
    </row>
    <row r="119" spans="1:2" x14ac:dyDescent="0.25">
      <c r="A119" s="81"/>
      <c r="B119" s="45"/>
    </row>
    <row r="120" spans="1:2" x14ac:dyDescent="0.25">
      <c r="A120" s="81"/>
      <c r="B120" s="45"/>
    </row>
    <row r="121" spans="1:2" x14ac:dyDescent="0.25">
      <c r="A121" s="81"/>
      <c r="B121" s="45"/>
    </row>
    <row r="122" spans="1:2" x14ac:dyDescent="0.25">
      <c r="A122" s="81"/>
      <c r="B122" s="45"/>
    </row>
    <row r="123" spans="1:2" x14ac:dyDescent="0.25">
      <c r="A123" s="81"/>
      <c r="B123" s="45"/>
    </row>
    <row r="124" spans="1:2" x14ac:dyDescent="0.25">
      <c r="A124" s="81"/>
      <c r="B124" s="45"/>
    </row>
    <row r="125" spans="1:2" x14ac:dyDescent="0.25">
      <c r="A125" s="81"/>
      <c r="B125" s="45"/>
    </row>
    <row r="126" spans="1:2" x14ac:dyDescent="0.25">
      <c r="A126" s="81"/>
      <c r="B126" s="45"/>
    </row>
    <row r="127" spans="1:2" x14ac:dyDescent="0.25">
      <c r="A127" s="81"/>
      <c r="B127" s="45"/>
    </row>
    <row r="128" spans="1:2" x14ac:dyDescent="0.25">
      <c r="A128" s="81"/>
      <c r="B128" s="45"/>
    </row>
    <row r="129" spans="1:2" x14ac:dyDescent="0.25">
      <c r="A129" s="81"/>
      <c r="B129" s="45"/>
    </row>
    <row r="130" spans="1:2" x14ac:dyDescent="0.25">
      <c r="A130" s="81"/>
      <c r="B130" s="45"/>
    </row>
    <row r="131" spans="1:2" x14ac:dyDescent="0.25">
      <c r="A131" s="81"/>
      <c r="B131" s="45"/>
    </row>
    <row r="132" spans="1:2" x14ac:dyDescent="0.25">
      <c r="A132" s="81"/>
      <c r="B132" s="45"/>
    </row>
    <row r="133" spans="1:2" x14ac:dyDescent="0.25">
      <c r="A133" s="81"/>
      <c r="B133" s="45"/>
    </row>
    <row r="134" spans="1:2" x14ac:dyDescent="0.25">
      <c r="A134" s="81"/>
      <c r="B134" s="45"/>
    </row>
    <row r="135" spans="1:2" x14ac:dyDescent="0.25">
      <c r="A135" s="81"/>
      <c r="B135" s="45"/>
    </row>
    <row r="136" spans="1:2" x14ac:dyDescent="0.25">
      <c r="A136" s="81"/>
      <c r="B136" s="45"/>
    </row>
    <row r="137" spans="1:2" x14ac:dyDescent="0.25">
      <c r="A137" s="81"/>
      <c r="B137" s="45"/>
    </row>
    <row r="138" spans="1:2" x14ac:dyDescent="0.25">
      <c r="A138" s="81"/>
      <c r="B138" s="45"/>
    </row>
    <row r="139" spans="1:2" x14ac:dyDescent="0.25">
      <c r="A139" s="81"/>
      <c r="B139" s="45"/>
    </row>
    <row r="140" spans="1:2" x14ac:dyDescent="0.25">
      <c r="A140" s="81"/>
      <c r="B140" s="45"/>
    </row>
    <row r="141" spans="1:2" x14ac:dyDescent="0.25">
      <c r="A141" s="81"/>
      <c r="B141" s="45"/>
    </row>
    <row r="142" spans="1:2" x14ac:dyDescent="0.25">
      <c r="A142" s="81"/>
      <c r="B142" s="45"/>
    </row>
    <row r="143" spans="1:2" x14ac:dyDescent="0.25">
      <c r="A143" s="81"/>
      <c r="B143" s="45"/>
    </row>
    <row r="144" spans="1:2" x14ac:dyDescent="0.25">
      <c r="A144" s="81"/>
      <c r="B144" s="45"/>
    </row>
    <row r="145" spans="1:2" x14ac:dyDescent="0.25">
      <c r="A145" s="81"/>
      <c r="B145" s="45"/>
    </row>
    <row r="146" spans="1:2" x14ac:dyDescent="0.25">
      <c r="A146" s="81"/>
      <c r="B146" s="45"/>
    </row>
    <row r="147" spans="1:2" x14ac:dyDescent="0.25">
      <c r="A147" s="81"/>
      <c r="B147" s="45"/>
    </row>
    <row r="148" spans="1:2" x14ac:dyDescent="0.25">
      <c r="A148" s="81"/>
      <c r="B148" s="45"/>
    </row>
    <row r="149" spans="1:2" x14ac:dyDescent="0.25">
      <c r="A149" s="81"/>
      <c r="B149" s="45"/>
    </row>
    <row r="150" spans="1:2" x14ac:dyDescent="0.25">
      <c r="A150" s="81"/>
      <c r="B150" s="45"/>
    </row>
    <row r="151" spans="1:2" x14ac:dyDescent="0.25">
      <c r="A151" s="81"/>
      <c r="B151" s="45"/>
    </row>
    <row r="152" spans="1:2" x14ac:dyDescent="0.25">
      <c r="A152" s="81"/>
      <c r="B152" s="45"/>
    </row>
    <row r="153" spans="1:2" x14ac:dyDescent="0.25">
      <c r="A153" s="81"/>
      <c r="B153" s="45"/>
    </row>
    <row r="154" spans="1:2" x14ac:dyDescent="0.25">
      <c r="A154" s="81"/>
      <c r="B154" s="45"/>
    </row>
    <row r="155" spans="1:2" x14ac:dyDescent="0.25">
      <c r="A155" s="81"/>
      <c r="B155" s="45"/>
    </row>
    <row r="156" spans="1:2" x14ac:dyDescent="0.25">
      <c r="A156" s="81"/>
      <c r="B156" s="45"/>
    </row>
    <row r="157" spans="1:2" x14ac:dyDescent="0.25">
      <c r="A157" s="81"/>
      <c r="B157" s="45"/>
    </row>
    <row r="158" spans="1:2" x14ac:dyDescent="0.25">
      <c r="A158" s="81"/>
      <c r="B158" s="45"/>
    </row>
    <row r="159" spans="1:2" x14ac:dyDescent="0.25">
      <c r="A159" s="81"/>
      <c r="B159" s="45"/>
    </row>
    <row r="160" spans="1:2" x14ac:dyDescent="0.25">
      <c r="A160" s="81"/>
      <c r="B160" s="45"/>
    </row>
    <row r="161" spans="1:2" x14ac:dyDescent="0.25">
      <c r="A161" s="81"/>
      <c r="B161" s="45"/>
    </row>
    <row r="162" spans="1:2" x14ac:dyDescent="0.25">
      <c r="A162" s="81"/>
      <c r="B162" s="45"/>
    </row>
    <row r="163" spans="1:2" x14ac:dyDescent="0.25">
      <c r="A163" s="81"/>
      <c r="B163" s="45"/>
    </row>
    <row r="164" spans="1:2" x14ac:dyDescent="0.25">
      <c r="A164" s="81"/>
      <c r="B164" s="45"/>
    </row>
    <row r="165" spans="1:2" x14ac:dyDescent="0.25">
      <c r="A165" s="81"/>
      <c r="B165" s="45"/>
    </row>
    <row r="166" spans="1:2" x14ac:dyDescent="0.25">
      <c r="A166" s="81"/>
      <c r="B166" s="45"/>
    </row>
    <row r="167" spans="1:2" x14ac:dyDescent="0.25">
      <c r="A167" s="81"/>
      <c r="B167" s="45"/>
    </row>
    <row r="168" spans="1:2" x14ac:dyDescent="0.25">
      <c r="A168" s="81"/>
      <c r="B168" s="45"/>
    </row>
    <row r="169" spans="1:2" x14ac:dyDescent="0.25">
      <c r="A169" s="81"/>
      <c r="B169" s="45"/>
    </row>
    <row r="170" spans="1:2" x14ac:dyDescent="0.25">
      <c r="A170" s="81"/>
      <c r="B170" s="45"/>
    </row>
    <row r="171" spans="1:2" x14ac:dyDescent="0.25">
      <c r="A171" s="81"/>
      <c r="B171" s="45"/>
    </row>
    <row r="172" spans="1:2" x14ac:dyDescent="0.25">
      <c r="A172" s="81"/>
      <c r="B172" s="45"/>
    </row>
    <row r="173" spans="1:2" x14ac:dyDescent="0.25">
      <c r="A173" s="81"/>
      <c r="B173" s="45"/>
    </row>
    <row r="174" spans="1:2" x14ac:dyDescent="0.25">
      <c r="A174" s="81"/>
      <c r="B174" s="45"/>
    </row>
    <row r="175" spans="1:2" x14ac:dyDescent="0.25">
      <c r="A175" s="81"/>
      <c r="B175" s="45"/>
    </row>
    <row r="177" spans="2:3" x14ac:dyDescent="0.25">
      <c r="B177" s="45"/>
      <c r="C177" s="44"/>
    </row>
    <row r="178" spans="2:3" x14ac:dyDescent="0.25">
      <c r="B178" s="171"/>
      <c r="C178" s="171"/>
    </row>
  </sheetData>
  <mergeCells count="5">
    <mergeCell ref="Q2:S2"/>
    <mergeCell ref="C1:G1"/>
    <mergeCell ref="H1:I1"/>
    <mergeCell ref="J1:K1"/>
    <mergeCell ref="M2:O2"/>
  </mergeCells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G24" sqref="G24"/>
    </sheetView>
  </sheetViews>
  <sheetFormatPr defaultRowHeight="15" x14ac:dyDescent="0.25"/>
  <cols>
    <col min="1" max="6" width="9.140625" style="22"/>
    <col min="7" max="7" width="9.140625" style="18"/>
    <col min="8" max="9" width="9.140625" style="28"/>
    <col min="10" max="11" width="9.7109375" style="28" customWidth="1"/>
    <col min="12" max="12" width="11.42578125" style="18" bestFit="1" customWidth="1"/>
    <col min="13" max="20" width="9.140625" style="18"/>
    <col min="21" max="21" width="9.140625" style="1"/>
    <col min="22" max="22" width="11" style="18" bestFit="1" customWidth="1"/>
    <col min="23" max="23" width="10.85546875" style="18" bestFit="1" customWidth="1"/>
    <col min="24" max="16384" width="9.140625" style="1"/>
  </cols>
  <sheetData>
    <row r="1" spans="1:23" s="2" customFormat="1" ht="15.75" thickBot="1" x14ac:dyDescent="0.3">
      <c r="A1" s="20"/>
      <c r="B1" s="20"/>
      <c r="C1" s="240" t="s">
        <v>159</v>
      </c>
      <c r="D1" s="241"/>
      <c r="E1" s="241"/>
      <c r="F1" s="241"/>
      <c r="G1" s="243"/>
      <c r="H1" s="238" t="s">
        <v>45</v>
      </c>
      <c r="I1" s="239"/>
      <c r="J1" s="238" t="s">
        <v>102</v>
      </c>
      <c r="K1" s="239"/>
      <c r="L1" s="62"/>
      <c r="M1" s="63"/>
      <c r="N1" s="63"/>
      <c r="O1" s="63"/>
      <c r="P1" s="63"/>
      <c r="Q1" s="63"/>
      <c r="R1" s="63"/>
      <c r="S1" s="63"/>
      <c r="T1" s="64"/>
      <c r="V1" s="17"/>
      <c r="W1" s="17"/>
    </row>
    <row r="2" spans="1:23" s="2" customFormat="1" ht="15.75" thickBot="1" x14ac:dyDescent="0.3">
      <c r="A2" s="21" t="s">
        <v>0</v>
      </c>
      <c r="B2" s="21" t="s">
        <v>1</v>
      </c>
      <c r="C2" s="21" t="s">
        <v>41</v>
      </c>
      <c r="D2" s="21" t="s">
        <v>43</v>
      </c>
      <c r="E2" s="21" t="s">
        <v>42</v>
      </c>
      <c r="F2" s="21" t="s">
        <v>44</v>
      </c>
      <c r="G2" s="38" t="s">
        <v>101</v>
      </c>
      <c r="H2" s="23" t="s">
        <v>4</v>
      </c>
      <c r="I2" s="29" t="s">
        <v>5</v>
      </c>
      <c r="J2" s="23" t="s">
        <v>4</v>
      </c>
      <c r="K2" s="29" t="s">
        <v>5</v>
      </c>
      <c r="L2" s="33" t="s">
        <v>6</v>
      </c>
      <c r="M2" s="240" t="s">
        <v>7</v>
      </c>
      <c r="N2" s="241"/>
      <c r="O2" s="242"/>
      <c r="P2" s="19" t="s">
        <v>3</v>
      </c>
      <c r="Q2" s="240" t="s">
        <v>8</v>
      </c>
      <c r="R2" s="241"/>
      <c r="S2" s="242"/>
      <c r="T2" s="19" t="s">
        <v>3</v>
      </c>
      <c r="V2" s="18"/>
      <c r="W2" s="18"/>
    </row>
    <row r="3" spans="1:23" x14ac:dyDescent="0.25">
      <c r="A3" s="3" t="s">
        <v>41</v>
      </c>
      <c r="B3" s="106" t="s">
        <v>104</v>
      </c>
      <c r="C3" s="135">
        <v>3.1</v>
      </c>
      <c r="D3" s="136">
        <v>2.2000000000000002</v>
      </c>
      <c r="E3" s="136">
        <v>2.8</v>
      </c>
      <c r="F3" s="137">
        <v>1.95</v>
      </c>
      <c r="G3" s="108">
        <f>(C3+D3+E3+F3)/10</f>
        <v>1.0050000000000001</v>
      </c>
      <c r="H3" s="109">
        <v>60</v>
      </c>
      <c r="I3" s="110">
        <f>100-H3</f>
        <v>40</v>
      </c>
      <c r="J3" s="134">
        <f>0.16+0.12+0.15+0.165</f>
        <v>0.59500000000000008</v>
      </c>
      <c r="K3" s="131">
        <f>G3-J3</f>
        <v>0.41000000000000003</v>
      </c>
      <c r="L3" s="198">
        <v>43.1</v>
      </c>
      <c r="M3" s="199">
        <v>14.1</v>
      </c>
      <c r="N3" s="200">
        <v>16.100000000000001</v>
      </c>
      <c r="O3" s="200">
        <v>12</v>
      </c>
      <c r="P3" s="196">
        <f>AVERAGE(M3:O3)</f>
        <v>14.066666666666668</v>
      </c>
      <c r="Q3" s="199">
        <v>1</v>
      </c>
      <c r="R3" s="200">
        <v>1.2</v>
      </c>
      <c r="S3" s="200">
        <v>1.8</v>
      </c>
      <c r="T3" s="196">
        <f>AVERAGE(Q3:S3)</f>
        <v>1.3333333333333333</v>
      </c>
    </row>
    <row r="4" spans="1:23" x14ac:dyDescent="0.25">
      <c r="A4" s="4" t="s">
        <v>43</v>
      </c>
      <c r="B4" s="112" t="s">
        <v>105</v>
      </c>
      <c r="C4" s="138">
        <v>4.25</v>
      </c>
      <c r="D4" s="139">
        <v>4.5</v>
      </c>
      <c r="E4" s="139">
        <v>4</v>
      </c>
      <c r="F4" s="140">
        <v>3.75</v>
      </c>
      <c r="G4" s="114">
        <f>(C4+D4+E4+F4)/10</f>
        <v>1.65</v>
      </c>
      <c r="H4" s="115">
        <v>70</v>
      </c>
      <c r="I4" s="116">
        <f>100-H4</f>
        <v>30</v>
      </c>
      <c r="J4" s="130">
        <f>0.175+0.175+0.15+0.125</f>
        <v>0.625</v>
      </c>
      <c r="K4" s="131">
        <f t="shared" ref="K4:K22" si="0">G4-J4</f>
        <v>1.0249999999999999</v>
      </c>
      <c r="L4" s="193">
        <v>129</v>
      </c>
      <c r="M4" s="194">
        <v>24.8</v>
      </c>
      <c r="N4" s="195">
        <v>26</v>
      </c>
      <c r="O4" s="195">
        <v>18</v>
      </c>
      <c r="P4" s="196">
        <f t="shared" ref="P4:P22" si="1">AVERAGE(M4:O4)</f>
        <v>22.933333333333334</v>
      </c>
      <c r="Q4" s="194">
        <v>1.1000000000000001</v>
      </c>
      <c r="R4" s="195">
        <v>1</v>
      </c>
      <c r="S4" s="195">
        <v>1</v>
      </c>
      <c r="T4" s="196">
        <f t="shared" ref="T4:T22" si="2">AVERAGE(Q4:S4)</f>
        <v>1.0333333333333334</v>
      </c>
      <c r="V4" s="1"/>
      <c r="W4" s="1"/>
    </row>
    <row r="5" spans="1:23" x14ac:dyDescent="0.25">
      <c r="A5" s="4" t="s">
        <v>42</v>
      </c>
      <c r="B5" s="4" t="s">
        <v>106</v>
      </c>
      <c r="C5" s="88">
        <v>5.5</v>
      </c>
      <c r="D5" s="89">
        <v>3.9</v>
      </c>
      <c r="E5" s="89">
        <v>4.75</v>
      </c>
      <c r="F5" s="90">
        <v>3.5</v>
      </c>
      <c r="G5" s="43">
        <f t="shared" ref="G5:G22" si="3">(C5+D5+E5+F5)/10</f>
        <v>1.7649999999999999</v>
      </c>
      <c r="H5" s="25">
        <v>50</v>
      </c>
      <c r="I5" s="31">
        <f t="shared" ref="I5:I22" si="4">100-H5</f>
        <v>50</v>
      </c>
      <c r="J5" s="54">
        <f>0.2+0.14+0.175+0.2</f>
        <v>0.71500000000000008</v>
      </c>
      <c r="K5" s="74">
        <f t="shared" si="0"/>
        <v>1.0499999999999998</v>
      </c>
      <c r="L5" s="56" t="s">
        <v>9</v>
      </c>
      <c r="M5" s="57"/>
      <c r="N5" s="58"/>
      <c r="O5" s="58"/>
      <c r="P5" s="170"/>
      <c r="Q5" s="57"/>
      <c r="R5" s="58"/>
      <c r="S5" s="58"/>
      <c r="T5" s="170"/>
    </row>
    <row r="6" spans="1:23" x14ac:dyDescent="0.25">
      <c r="A6" s="4" t="s">
        <v>44</v>
      </c>
      <c r="B6" s="4" t="s">
        <v>107</v>
      </c>
      <c r="C6" s="88">
        <v>7</v>
      </c>
      <c r="D6" s="89">
        <v>6.75</v>
      </c>
      <c r="E6" s="89">
        <v>8.4</v>
      </c>
      <c r="F6" s="90">
        <v>7.75</v>
      </c>
      <c r="G6" s="43">
        <f t="shared" si="3"/>
        <v>2.9899999999999998</v>
      </c>
      <c r="H6" s="25">
        <v>50</v>
      </c>
      <c r="I6" s="31">
        <f t="shared" si="4"/>
        <v>50</v>
      </c>
      <c r="J6" s="54">
        <f>0.2+0.175+0.19+0.2</f>
        <v>0.7649999999999999</v>
      </c>
      <c r="K6" s="74">
        <f t="shared" si="0"/>
        <v>2.2249999999999996</v>
      </c>
      <c r="L6" s="56" t="s">
        <v>9</v>
      </c>
      <c r="M6" s="57"/>
      <c r="N6" s="58"/>
      <c r="O6" s="58"/>
      <c r="P6" s="170"/>
      <c r="Q6" s="57"/>
      <c r="R6" s="58"/>
      <c r="S6" s="58"/>
      <c r="T6" s="170"/>
    </row>
    <row r="7" spans="1:23" x14ac:dyDescent="0.25">
      <c r="A7" s="4" t="s">
        <v>46</v>
      </c>
      <c r="B7" s="112" t="s">
        <v>108</v>
      </c>
      <c r="C7" s="117">
        <v>8</v>
      </c>
      <c r="D7" s="128">
        <v>7.9</v>
      </c>
      <c r="E7" s="128">
        <f>5.5+1.8</f>
        <v>7.3</v>
      </c>
      <c r="F7" s="129">
        <v>8.5</v>
      </c>
      <c r="G7" s="114">
        <f t="shared" si="3"/>
        <v>3.17</v>
      </c>
      <c r="H7" s="115">
        <v>40</v>
      </c>
      <c r="I7" s="116">
        <f t="shared" si="4"/>
        <v>60</v>
      </c>
      <c r="J7" s="130">
        <f>0.2+0.09+0.18+0.2</f>
        <v>0.67</v>
      </c>
      <c r="K7" s="131">
        <f t="shared" si="0"/>
        <v>2.5</v>
      </c>
      <c r="L7" s="193">
        <v>40.799999999999997</v>
      </c>
      <c r="M7" s="194">
        <v>15.5</v>
      </c>
      <c r="N7" s="195">
        <v>13.1</v>
      </c>
      <c r="O7" s="195">
        <v>12.2</v>
      </c>
      <c r="P7" s="196">
        <f t="shared" si="1"/>
        <v>13.6</v>
      </c>
      <c r="Q7" s="194">
        <v>1.5</v>
      </c>
      <c r="R7" s="195">
        <v>1</v>
      </c>
      <c r="S7" s="195">
        <v>1</v>
      </c>
      <c r="T7" s="196">
        <f t="shared" si="2"/>
        <v>1.1666666666666667</v>
      </c>
    </row>
    <row r="8" spans="1:23" x14ac:dyDescent="0.25">
      <c r="A8" s="4" t="s">
        <v>47</v>
      </c>
      <c r="B8" s="112" t="s">
        <v>109</v>
      </c>
      <c r="C8" s="117">
        <v>5.2</v>
      </c>
      <c r="D8" s="128">
        <v>4.2</v>
      </c>
      <c r="E8" s="128">
        <f>1.75+3.5</f>
        <v>5.25</v>
      </c>
      <c r="F8" s="129">
        <f>1.75+2.5</f>
        <v>4.25</v>
      </c>
      <c r="G8" s="114">
        <f t="shared" si="3"/>
        <v>1.89</v>
      </c>
      <c r="H8" s="115">
        <v>85</v>
      </c>
      <c r="I8" s="116">
        <f t="shared" si="4"/>
        <v>15</v>
      </c>
      <c r="J8" s="130">
        <f>0.22+0.22+0.175+0.175</f>
        <v>0.79</v>
      </c>
      <c r="K8" s="131">
        <f t="shared" si="0"/>
        <v>1.0999999999999999</v>
      </c>
      <c r="L8" s="193">
        <v>112.5</v>
      </c>
      <c r="M8" s="194">
        <v>17.3</v>
      </c>
      <c r="N8" s="195">
        <v>17</v>
      </c>
      <c r="O8" s="195">
        <v>12.7</v>
      </c>
      <c r="P8" s="196">
        <f t="shared" si="1"/>
        <v>15.666666666666666</v>
      </c>
      <c r="Q8" s="194">
        <v>2.4</v>
      </c>
      <c r="R8" s="195">
        <v>2.6</v>
      </c>
      <c r="S8" s="195">
        <v>2.1</v>
      </c>
      <c r="T8" s="196">
        <f t="shared" si="2"/>
        <v>2.3666666666666667</v>
      </c>
    </row>
    <row r="9" spans="1:23" x14ac:dyDescent="0.25">
      <c r="A9" s="4" t="s">
        <v>48</v>
      </c>
      <c r="B9" s="112" t="s">
        <v>110</v>
      </c>
      <c r="C9" s="117">
        <v>1.7</v>
      </c>
      <c r="D9" s="128">
        <v>2.5</v>
      </c>
      <c r="E9" s="128">
        <v>4.5</v>
      </c>
      <c r="F9" s="129">
        <v>4</v>
      </c>
      <c r="G9" s="114">
        <f t="shared" si="3"/>
        <v>1.27</v>
      </c>
      <c r="H9" s="115">
        <v>85</v>
      </c>
      <c r="I9" s="116">
        <f t="shared" si="4"/>
        <v>15</v>
      </c>
      <c r="J9" s="130">
        <f>0.08+0.12+0.2+0.2</f>
        <v>0.60000000000000009</v>
      </c>
      <c r="K9" s="131">
        <f t="shared" si="0"/>
        <v>0.66999999999999993</v>
      </c>
      <c r="L9" s="193">
        <v>114</v>
      </c>
      <c r="M9" s="194">
        <v>15.7</v>
      </c>
      <c r="N9" s="195">
        <v>14.6</v>
      </c>
      <c r="O9" s="195">
        <v>14.3</v>
      </c>
      <c r="P9" s="196">
        <f t="shared" si="1"/>
        <v>14.866666666666665</v>
      </c>
      <c r="Q9" s="194">
        <v>1.8</v>
      </c>
      <c r="R9" s="195">
        <v>1.8</v>
      </c>
      <c r="S9" s="195">
        <v>1.8</v>
      </c>
      <c r="T9" s="196">
        <f t="shared" si="2"/>
        <v>1.8</v>
      </c>
    </row>
    <row r="10" spans="1:23" x14ac:dyDescent="0.25">
      <c r="A10" s="4" t="s">
        <v>49</v>
      </c>
      <c r="B10" s="4" t="s">
        <v>111</v>
      </c>
      <c r="C10" s="51">
        <v>2.2000000000000002</v>
      </c>
      <c r="D10" s="91">
        <v>1.25</v>
      </c>
      <c r="E10" s="91">
        <v>3.2</v>
      </c>
      <c r="F10" s="92">
        <v>2.4500000000000002</v>
      </c>
      <c r="G10" s="43">
        <f t="shared" si="3"/>
        <v>0.91000000000000014</v>
      </c>
      <c r="H10" s="25">
        <v>95</v>
      </c>
      <c r="I10" s="31">
        <f t="shared" si="4"/>
        <v>5</v>
      </c>
      <c r="J10" s="54">
        <f>0.21+0.12+0.12+0.125</f>
        <v>0.57499999999999996</v>
      </c>
      <c r="K10" s="74">
        <f t="shared" si="0"/>
        <v>0.33500000000000019</v>
      </c>
      <c r="L10" s="56" t="s">
        <v>9</v>
      </c>
      <c r="M10" s="57"/>
      <c r="N10" s="58"/>
      <c r="O10" s="58"/>
      <c r="P10" s="170"/>
      <c r="Q10" s="57"/>
      <c r="R10" s="58"/>
      <c r="S10" s="58"/>
      <c r="T10" s="170"/>
    </row>
    <row r="11" spans="1:23" x14ac:dyDescent="0.25">
      <c r="A11" s="4" t="s">
        <v>50</v>
      </c>
      <c r="B11" s="4" t="s">
        <v>112</v>
      </c>
      <c r="C11" s="51">
        <v>6.1</v>
      </c>
      <c r="D11" s="91">
        <v>5.3</v>
      </c>
      <c r="E11" s="91">
        <v>1.5</v>
      </c>
      <c r="F11" s="92">
        <v>7.4</v>
      </c>
      <c r="G11" s="43">
        <f t="shared" si="3"/>
        <v>2.0299999999999998</v>
      </c>
      <c r="H11" s="25">
        <v>35</v>
      </c>
      <c r="I11" s="31">
        <f t="shared" si="4"/>
        <v>65</v>
      </c>
      <c r="J11" s="54">
        <f>0.11+0.08+0.05+0.09</f>
        <v>0.32999999999999996</v>
      </c>
      <c r="K11" s="74">
        <f t="shared" si="0"/>
        <v>1.6999999999999997</v>
      </c>
      <c r="L11" s="56" t="s">
        <v>9</v>
      </c>
      <c r="M11" s="57"/>
      <c r="N11" s="58"/>
      <c r="O11" s="58"/>
      <c r="P11" s="170"/>
      <c r="Q11" s="57"/>
      <c r="R11" s="58"/>
      <c r="S11" s="58"/>
      <c r="T11" s="170"/>
    </row>
    <row r="12" spans="1:23" x14ac:dyDescent="0.25">
      <c r="A12" s="3" t="s">
        <v>51</v>
      </c>
      <c r="B12" s="106" t="s">
        <v>113</v>
      </c>
      <c r="C12" s="111">
        <v>2.95</v>
      </c>
      <c r="D12" s="132">
        <v>3.5</v>
      </c>
      <c r="E12" s="132">
        <v>4.0999999999999996</v>
      </c>
      <c r="F12" s="133">
        <v>4.5</v>
      </c>
      <c r="G12" s="114">
        <f t="shared" si="3"/>
        <v>1.5050000000000001</v>
      </c>
      <c r="H12" s="109">
        <v>75</v>
      </c>
      <c r="I12" s="116">
        <f t="shared" si="4"/>
        <v>25</v>
      </c>
      <c r="J12" s="134">
        <f>0.175+0.13+0.16+0.2</f>
        <v>0.66500000000000004</v>
      </c>
      <c r="K12" s="131">
        <f t="shared" si="0"/>
        <v>0.84000000000000008</v>
      </c>
      <c r="L12" s="197">
        <v>102.3</v>
      </c>
      <c r="M12" s="194">
        <v>16.3</v>
      </c>
      <c r="N12" s="195">
        <v>14.4</v>
      </c>
      <c r="O12" s="195">
        <v>13.5</v>
      </c>
      <c r="P12" s="196">
        <f t="shared" si="1"/>
        <v>14.733333333333334</v>
      </c>
      <c r="Q12" s="194">
        <v>2.6</v>
      </c>
      <c r="R12" s="195">
        <v>2.1</v>
      </c>
      <c r="S12" s="195">
        <v>2.1</v>
      </c>
      <c r="T12" s="196">
        <f t="shared" si="2"/>
        <v>2.2666666666666671</v>
      </c>
    </row>
    <row r="13" spans="1:23" x14ac:dyDescent="0.25">
      <c r="A13" s="4" t="s">
        <v>52</v>
      </c>
      <c r="B13" s="112" t="s">
        <v>114</v>
      </c>
      <c r="C13" s="117">
        <v>4.5</v>
      </c>
      <c r="D13" s="128">
        <v>4.4000000000000004</v>
      </c>
      <c r="E13" s="128">
        <v>4</v>
      </c>
      <c r="F13" s="129">
        <v>7.5</v>
      </c>
      <c r="G13" s="114">
        <f t="shared" si="3"/>
        <v>2.04</v>
      </c>
      <c r="H13" s="115">
        <v>50</v>
      </c>
      <c r="I13" s="116">
        <f t="shared" si="4"/>
        <v>50</v>
      </c>
      <c r="J13" s="130">
        <f>0.2+0.19+0.2+0.2</f>
        <v>0.79</v>
      </c>
      <c r="K13" s="131">
        <f t="shared" si="0"/>
        <v>1.25</v>
      </c>
      <c r="L13" s="193">
        <v>79.900000000000006</v>
      </c>
      <c r="M13" s="194">
        <v>14.5</v>
      </c>
      <c r="N13" s="195">
        <v>25.4</v>
      </c>
      <c r="O13" s="195">
        <v>15.5</v>
      </c>
      <c r="P13" s="196">
        <f t="shared" si="1"/>
        <v>18.466666666666665</v>
      </c>
      <c r="Q13" s="194">
        <v>1</v>
      </c>
      <c r="R13" s="195">
        <v>1</v>
      </c>
      <c r="S13" s="195">
        <v>1</v>
      </c>
      <c r="T13" s="196">
        <f t="shared" si="2"/>
        <v>1</v>
      </c>
    </row>
    <row r="14" spans="1:23" x14ac:dyDescent="0.25">
      <c r="A14" s="4" t="s">
        <v>53</v>
      </c>
      <c r="B14" s="112" t="s">
        <v>115</v>
      </c>
      <c r="C14" s="117">
        <v>7</v>
      </c>
      <c r="D14" s="128">
        <v>6.5</v>
      </c>
      <c r="E14" s="128">
        <v>9.4</v>
      </c>
      <c r="F14" s="129">
        <v>7.6</v>
      </c>
      <c r="G14" s="114">
        <f t="shared" si="3"/>
        <v>3.05</v>
      </c>
      <c r="H14" s="115">
        <v>55</v>
      </c>
      <c r="I14" s="116">
        <f t="shared" si="4"/>
        <v>45</v>
      </c>
      <c r="J14" s="130">
        <f>0.2+0.2+0.22+0.16</f>
        <v>0.78</v>
      </c>
      <c r="K14" s="131">
        <f t="shared" si="0"/>
        <v>2.2699999999999996</v>
      </c>
      <c r="L14" s="193">
        <v>113.5</v>
      </c>
      <c r="M14" s="194">
        <v>17</v>
      </c>
      <c r="N14" s="195">
        <v>17</v>
      </c>
      <c r="O14" s="195">
        <v>14.9</v>
      </c>
      <c r="P14" s="196">
        <f t="shared" si="1"/>
        <v>16.3</v>
      </c>
      <c r="Q14" s="194">
        <v>1.7</v>
      </c>
      <c r="R14" s="195">
        <v>1.7</v>
      </c>
      <c r="S14" s="195">
        <v>1</v>
      </c>
      <c r="T14" s="196">
        <f t="shared" si="2"/>
        <v>1.4666666666666668</v>
      </c>
    </row>
    <row r="15" spans="1:23" x14ac:dyDescent="0.25">
      <c r="A15" s="4" t="s">
        <v>54</v>
      </c>
      <c r="B15" s="4" t="s">
        <v>116</v>
      </c>
      <c r="C15" s="51">
        <v>3.5</v>
      </c>
      <c r="D15" s="91">
        <v>6</v>
      </c>
      <c r="E15" s="91">
        <v>6.1</v>
      </c>
      <c r="F15" s="92">
        <v>7.1</v>
      </c>
      <c r="G15" s="43">
        <f t="shared" si="3"/>
        <v>2.27</v>
      </c>
      <c r="H15" s="25">
        <v>25</v>
      </c>
      <c r="I15" s="31">
        <f t="shared" si="4"/>
        <v>75</v>
      </c>
      <c r="J15" s="54">
        <f>0.1+0.15+0.16+0.21</f>
        <v>0.62</v>
      </c>
      <c r="K15" s="74">
        <f t="shared" si="0"/>
        <v>1.65</v>
      </c>
      <c r="L15" s="56" t="s">
        <v>9</v>
      </c>
      <c r="M15" s="57"/>
      <c r="N15" s="58"/>
      <c r="O15" s="58"/>
      <c r="P15" s="170"/>
      <c r="Q15" s="57"/>
      <c r="R15" s="58"/>
      <c r="S15" s="58"/>
      <c r="T15" s="170"/>
      <c r="V15" s="1"/>
      <c r="W15" s="1"/>
    </row>
    <row r="16" spans="1:23" x14ac:dyDescent="0.25">
      <c r="A16" s="4" t="s">
        <v>55</v>
      </c>
      <c r="B16" s="4" t="s">
        <v>117</v>
      </c>
      <c r="C16" s="51">
        <v>2.5</v>
      </c>
      <c r="D16" s="91">
        <v>2.25</v>
      </c>
      <c r="E16" s="91">
        <f>1.55+0.75</f>
        <v>2.2999999999999998</v>
      </c>
      <c r="F16" s="92">
        <f>2.2+3.5</f>
        <v>5.7</v>
      </c>
      <c r="G16" s="43">
        <f t="shared" si="3"/>
        <v>1.2749999999999999</v>
      </c>
      <c r="H16" s="25">
        <v>90</v>
      </c>
      <c r="I16" s="31">
        <f t="shared" si="4"/>
        <v>10</v>
      </c>
      <c r="J16" s="54">
        <f>0.2+0.175+0.155+0.22</f>
        <v>0.75</v>
      </c>
      <c r="K16" s="74">
        <f t="shared" si="0"/>
        <v>0.52499999999999991</v>
      </c>
      <c r="L16" s="56" t="s">
        <v>9</v>
      </c>
      <c r="M16" s="57"/>
      <c r="N16" s="58"/>
      <c r="O16" s="58"/>
      <c r="P16" s="170"/>
      <c r="Q16" s="57"/>
      <c r="R16" s="58"/>
      <c r="S16" s="58"/>
      <c r="T16" s="170"/>
      <c r="V16" s="1"/>
      <c r="W16" s="1"/>
    </row>
    <row r="17" spans="1:23" x14ac:dyDescent="0.25">
      <c r="A17" s="4" t="s">
        <v>56</v>
      </c>
      <c r="B17" s="112" t="s">
        <v>118</v>
      </c>
      <c r="C17" s="117">
        <v>3.25</v>
      </c>
      <c r="D17" s="128">
        <v>3.25</v>
      </c>
      <c r="E17" s="128">
        <v>2.25</v>
      </c>
      <c r="F17" s="129">
        <v>1.1499999999999999</v>
      </c>
      <c r="G17" s="114">
        <f t="shared" si="3"/>
        <v>0.99</v>
      </c>
      <c r="H17" s="115">
        <v>90</v>
      </c>
      <c r="I17" s="116">
        <f t="shared" si="4"/>
        <v>10</v>
      </c>
      <c r="J17" s="130">
        <f>0.175+0.175+0.175+0.1</f>
        <v>0.62499999999999989</v>
      </c>
      <c r="K17" s="131">
        <f t="shared" si="0"/>
        <v>0.3650000000000001</v>
      </c>
      <c r="L17" s="193">
        <v>112</v>
      </c>
      <c r="M17" s="194">
        <v>20.100000000000001</v>
      </c>
      <c r="N17" s="195">
        <v>21</v>
      </c>
      <c r="O17" s="195">
        <v>16.5</v>
      </c>
      <c r="P17" s="196">
        <f t="shared" si="1"/>
        <v>19.2</v>
      </c>
      <c r="Q17" s="194">
        <v>2.5</v>
      </c>
      <c r="R17" s="195">
        <v>2.5</v>
      </c>
      <c r="S17" s="195">
        <v>2</v>
      </c>
      <c r="T17" s="196">
        <f t="shared" si="2"/>
        <v>2.3333333333333335</v>
      </c>
      <c r="V17" s="1"/>
      <c r="W17" s="1"/>
    </row>
    <row r="18" spans="1:23" x14ac:dyDescent="0.25">
      <c r="A18" s="4" t="s">
        <v>57</v>
      </c>
      <c r="B18" s="4" t="s">
        <v>119</v>
      </c>
      <c r="C18" s="51">
        <v>2.75</v>
      </c>
      <c r="D18" s="91">
        <v>2.2999999999999998</v>
      </c>
      <c r="E18" s="91">
        <v>8.6999999999999993</v>
      </c>
      <c r="F18" s="92">
        <v>2.2000000000000002</v>
      </c>
      <c r="G18" s="43">
        <f t="shared" si="3"/>
        <v>1.595</v>
      </c>
      <c r="H18" s="25">
        <v>60</v>
      </c>
      <c r="I18" s="31">
        <f t="shared" si="4"/>
        <v>40</v>
      </c>
      <c r="J18" s="54">
        <f>0.2+0.15+0.22+0.16</f>
        <v>0.73</v>
      </c>
      <c r="K18" s="74">
        <f t="shared" si="0"/>
        <v>0.86499999999999999</v>
      </c>
      <c r="L18" s="56" t="s">
        <v>9</v>
      </c>
      <c r="M18" s="57"/>
      <c r="N18" s="58"/>
      <c r="O18" s="58"/>
      <c r="P18" s="170"/>
      <c r="Q18" s="57"/>
      <c r="R18" s="58"/>
      <c r="S18" s="58"/>
      <c r="T18" s="170"/>
      <c r="V18" s="1"/>
      <c r="W18" s="1"/>
    </row>
    <row r="19" spans="1:23" x14ac:dyDescent="0.25">
      <c r="A19" s="4" t="s">
        <v>58</v>
      </c>
      <c r="B19" s="4" t="s">
        <v>120</v>
      </c>
      <c r="C19" s="51">
        <v>2.1</v>
      </c>
      <c r="D19" s="91">
        <v>1.4</v>
      </c>
      <c r="E19" s="91">
        <v>3.6</v>
      </c>
      <c r="F19" s="92">
        <v>2.1</v>
      </c>
      <c r="G19" s="43">
        <f t="shared" si="3"/>
        <v>0.91999999999999993</v>
      </c>
      <c r="H19" s="25">
        <v>95</v>
      </c>
      <c r="I19" s="31">
        <f t="shared" si="4"/>
        <v>5</v>
      </c>
      <c r="J19" s="54">
        <f>0.2+0.13+0.14+0.06</f>
        <v>0.53</v>
      </c>
      <c r="K19" s="74">
        <f t="shared" si="0"/>
        <v>0.3899999999999999</v>
      </c>
      <c r="L19" s="56" t="s">
        <v>9</v>
      </c>
      <c r="M19" s="57"/>
      <c r="N19" s="58"/>
      <c r="O19" s="58"/>
      <c r="P19" s="170"/>
      <c r="Q19" s="57"/>
      <c r="R19" s="58"/>
      <c r="S19" s="58"/>
      <c r="T19" s="170"/>
      <c r="V19" s="1"/>
      <c r="W19" s="1"/>
    </row>
    <row r="20" spans="1:23" x14ac:dyDescent="0.25">
      <c r="A20" s="4" t="s">
        <v>59</v>
      </c>
      <c r="B20" s="4" t="s">
        <v>121</v>
      </c>
      <c r="C20" s="51">
        <v>1.85</v>
      </c>
      <c r="D20" s="91">
        <v>3.9</v>
      </c>
      <c r="E20" s="91">
        <v>4.9000000000000004</v>
      </c>
      <c r="F20" s="92">
        <v>2.75</v>
      </c>
      <c r="G20" s="43">
        <f t="shared" si="3"/>
        <v>1.34</v>
      </c>
      <c r="H20" s="25">
        <v>97</v>
      </c>
      <c r="I20" s="31">
        <f t="shared" si="4"/>
        <v>3</v>
      </c>
      <c r="J20" s="54">
        <f>0.175+0.14+0.19+0.175</f>
        <v>0.67999999999999994</v>
      </c>
      <c r="K20" s="74">
        <f t="shared" si="0"/>
        <v>0.66000000000000014</v>
      </c>
      <c r="L20" s="56" t="s">
        <v>9</v>
      </c>
      <c r="M20" s="57"/>
      <c r="N20" s="58"/>
      <c r="O20" s="58"/>
      <c r="P20" s="170"/>
      <c r="Q20" s="57"/>
      <c r="R20" s="58"/>
      <c r="S20" s="58"/>
      <c r="T20" s="170"/>
      <c r="V20" s="1"/>
      <c r="W20" s="1"/>
    </row>
    <row r="21" spans="1:23" x14ac:dyDescent="0.25">
      <c r="A21" s="5" t="s">
        <v>60</v>
      </c>
      <c r="B21" s="5" t="s">
        <v>122</v>
      </c>
      <c r="C21" s="52">
        <v>8.9</v>
      </c>
      <c r="D21" s="93">
        <v>7.5</v>
      </c>
      <c r="E21" s="93">
        <v>9</v>
      </c>
      <c r="F21" s="94">
        <v>8</v>
      </c>
      <c r="G21" s="43">
        <f t="shared" si="3"/>
        <v>3.34</v>
      </c>
      <c r="H21" s="26">
        <v>60</v>
      </c>
      <c r="I21" s="31">
        <f t="shared" si="4"/>
        <v>40</v>
      </c>
      <c r="J21" s="55">
        <f>0.24+0.2+0.25+0.2</f>
        <v>0.8899999999999999</v>
      </c>
      <c r="K21" s="74">
        <f t="shared" si="0"/>
        <v>2.4500000000000002</v>
      </c>
      <c r="L21" s="56" t="s">
        <v>9</v>
      </c>
      <c r="M21" s="59"/>
      <c r="N21" s="60"/>
      <c r="O21" s="61"/>
      <c r="P21" s="170"/>
      <c r="Q21" s="59"/>
      <c r="R21" s="60"/>
      <c r="S21" s="60"/>
      <c r="T21" s="170"/>
    </row>
    <row r="22" spans="1:23" ht="15.75" thickBot="1" x14ac:dyDescent="0.3">
      <c r="A22" s="6" t="s">
        <v>30</v>
      </c>
      <c r="B22" s="119" t="s">
        <v>123</v>
      </c>
      <c r="C22" s="123">
        <v>7.5</v>
      </c>
      <c r="D22" s="124">
        <v>9.4</v>
      </c>
      <c r="E22" s="124">
        <v>8</v>
      </c>
      <c r="F22" s="125">
        <v>8.6999999999999993</v>
      </c>
      <c r="G22" s="120">
        <f t="shared" si="3"/>
        <v>3.3599999999999994</v>
      </c>
      <c r="H22" s="121">
        <v>45</v>
      </c>
      <c r="I22" s="122">
        <f t="shared" si="4"/>
        <v>55</v>
      </c>
      <c r="J22" s="126">
        <f>0.2+0.22+0.2+0.22</f>
        <v>0.84000000000000008</v>
      </c>
      <c r="K22" s="127">
        <f t="shared" si="0"/>
        <v>2.5199999999999996</v>
      </c>
      <c r="L22" s="188">
        <v>111.6</v>
      </c>
      <c r="M22" s="189">
        <v>12</v>
      </c>
      <c r="N22" s="190">
        <v>14</v>
      </c>
      <c r="O22" s="191">
        <v>14.5</v>
      </c>
      <c r="P22" s="192">
        <f t="shared" si="1"/>
        <v>13.5</v>
      </c>
      <c r="Q22" s="189">
        <v>0.7</v>
      </c>
      <c r="R22" s="190">
        <v>0.7</v>
      </c>
      <c r="S22" s="190">
        <v>0.5</v>
      </c>
      <c r="T22" s="192">
        <f t="shared" si="2"/>
        <v>0.6333333333333333</v>
      </c>
    </row>
    <row r="23" spans="1:23" s="53" customForma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V23" s="44"/>
      <c r="W23" s="44"/>
    </row>
    <row r="24" spans="1:23" s="53" customFormat="1" ht="15.75" thickBot="1" x14ac:dyDescent="0.3">
      <c r="A24" s="44"/>
      <c r="B24" s="44"/>
      <c r="C24" s="44"/>
      <c r="D24" s="44"/>
      <c r="E24" s="44"/>
      <c r="F24" s="44"/>
      <c r="G24" s="49">
        <f>AVERAGE(G3:G22)</f>
        <v>1.9182499999999998</v>
      </c>
      <c r="H24" s="70">
        <f>AVERAGE(H3:H22)</f>
        <v>65.599999999999994</v>
      </c>
      <c r="I24" s="70">
        <f>AVERAGE(I3:I22)</f>
        <v>34.4</v>
      </c>
      <c r="J24" s="49">
        <f>AVERAGE(J3:J22)</f>
        <v>0.67825000000000002</v>
      </c>
      <c r="K24" s="49">
        <f>AVERAGE(K3:K22)</f>
        <v>1.2399999999999998</v>
      </c>
      <c r="L24" s="104" t="s">
        <v>124</v>
      </c>
      <c r="M24" s="44"/>
      <c r="N24" s="44"/>
      <c r="O24" s="44"/>
      <c r="P24" s="44"/>
      <c r="Q24" s="44"/>
      <c r="R24" s="44"/>
      <c r="S24" s="44"/>
      <c r="T24" s="44"/>
      <c r="V24" s="44"/>
      <c r="W24" s="44"/>
    </row>
    <row r="25" spans="1:23" s="53" customFormat="1" ht="15.75" thickTop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V25" s="44"/>
      <c r="W25" s="44"/>
    </row>
    <row r="26" spans="1:23" s="53" customForma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V26" s="44"/>
      <c r="W26" s="44"/>
    </row>
    <row r="27" spans="1:23" s="53" customFormat="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V27" s="44"/>
      <c r="W27" s="44"/>
    </row>
    <row r="28" spans="1:23" s="53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V28" s="44"/>
      <c r="W28" s="44"/>
    </row>
    <row r="29" spans="1:23" s="53" customForma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V29" s="44"/>
      <c r="W29" s="44"/>
    </row>
    <row r="30" spans="1:23" s="53" customForma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V30" s="44"/>
      <c r="W30" s="44"/>
    </row>
    <row r="31" spans="1:23" s="53" customForma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V31" s="44"/>
      <c r="W31" s="44"/>
    </row>
    <row r="32" spans="1:23" s="53" customFormat="1" x14ac:dyDescent="0.25">
      <c r="A32" s="44"/>
      <c r="B32" s="44"/>
      <c r="C32" s="44"/>
      <c r="D32" s="44"/>
      <c r="E32" s="44"/>
      <c r="F32" s="44"/>
      <c r="G32" s="44"/>
    </row>
    <row r="33" spans="1:23" s="53" customFormat="1" x14ac:dyDescent="0.25">
      <c r="A33" s="44"/>
      <c r="B33" s="44"/>
      <c r="C33" s="44"/>
      <c r="D33" s="44"/>
      <c r="E33" s="44"/>
      <c r="F33" s="44"/>
      <c r="G33" s="44"/>
    </row>
    <row r="34" spans="1:23" s="53" customFormat="1" x14ac:dyDescent="0.25">
      <c r="A34" s="44"/>
      <c r="B34" s="44"/>
      <c r="C34" s="44"/>
      <c r="D34" s="44"/>
      <c r="E34" s="44"/>
      <c r="F34" s="44"/>
      <c r="G34" s="44"/>
    </row>
    <row r="35" spans="1:23" s="53" customFormat="1" x14ac:dyDescent="0.25">
      <c r="A35" s="44"/>
      <c r="B35" s="44"/>
      <c r="C35" s="44"/>
      <c r="D35" s="44"/>
      <c r="E35" s="44"/>
      <c r="F35" s="44"/>
      <c r="G35" s="44"/>
    </row>
    <row r="36" spans="1:23" s="53" customFormat="1" x14ac:dyDescent="0.25">
      <c r="A36" s="44"/>
      <c r="B36" s="44"/>
      <c r="C36" s="44"/>
      <c r="D36" s="44"/>
      <c r="E36" s="44"/>
      <c r="F36" s="44"/>
      <c r="G36" s="44"/>
    </row>
    <row r="37" spans="1:23" s="53" customFormat="1" x14ac:dyDescent="0.25">
      <c r="A37" s="44"/>
      <c r="B37" s="44"/>
      <c r="C37" s="44"/>
      <c r="D37" s="44"/>
      <c r="E37" s="44"/>
      <c r="F37" s="44"/>
      <c r="G37" s="44"/>
    </row>
    <row r="38" spans="1:23" s="53" customFormat="1" x14ac:dyDescent="0.25">
      <c r="A38" s="44"/>
      <c r="B38" s="44"/>
      <c r="C38" s="44"/>
      <c r="D38" s="44"/>
      <c r="E38" s="44"/>
      <c r="F38" s="44"/>
      <c r="G38" s="44"/>
    </row>
    <row r="39" spans="1:23" s="53" customFormat="1" x14ac:dyDescent="0.25">
      <c r="A39" s="44"/>
      <c r="B39" s="44"/>
      <c r="C39" s="44"/>
      <c r="D39" s="44"/>
      <c r="E39" s="44"/>
      <c r="F39" s="44"/>
      <c r="G39" s="44"/>
    </row>
    <row r="40" spans="1:23" s="53" customFormat="1" x14ac:dyDescent="0.25">
      <c r="A40" s="44"/>
      <c r="B40" s="44"/>
      <c r="C40" s="44"/>
      <c r="D40" s="44"/>
      <c r="E40" s="44"/>
      <c r="F40" s="44"/>
      <c r="G40" s="44"/>
    </row>
    <row r="41" spans="1:23" s="53" customFormat="1" x14ac:dyDescent="0.25">
      <c r="A41" s="44"/>
      <c r="B41" s="44"/>
      <c r="C41" s="44"/>
      <c r="D41" s="44"/>
      <c r="E41" s="44"/>
      <c r="F41" s="44"/>
      <c r="G41" s="44"/>
    </row>
    <row r="42" spans="1:23" s="53" customFormat="1" x14ac:dyDescent="0.25">
      <c r="A42" s="44"/>
      <c r="B42" s="44"/>
      <c r="C42" s="44"/>
      <c r="D42" s="44"/>
      <c r="E42" s="44"/>
      <c r="F42" s="44"/>
      <c r="G42" s="44"/>
    </row>
    <row r="43" spans="1:23" x14ac:dyDescent="0.25">
      <c r="G43" s="4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V43" s="1"/>
      <c r="W43" s="1"/>
    </row>
    <row r="44" spans="1:23" x14ac:dyDescent="0.25">
      <c r="G44" s="4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V44" s="1"/>
      <c r="W44" s="1"/>
    </row>
    <row r="45" spans="1:23" x14ac:dyDescent="0.25">
      <c r="G45" s="4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V45" s="1"/>
      <c r="W45" s="1"/>
    </row>
    <row r="46" spans="1:23" x14ac:dyDescent="0.25">
      <c r="G46" s="4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</row>
  </sheetData>
  <mergeCells count="5">
    <mergeCell ref="Q2:S2"/>
    <mergeCell ref="C1:G1"/>
    <mergeCell ref="H1:I1"/>
    <mergeCell ref="J1:K1"/>
    <mergeCell ref="M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selection activeCell="G34" sqref="G34"/>
    </sheetView>
  </sheetViews>
  <sheetFormatPr defaultRowHeight="15" x14ac:dyDescent="0.25"/>
  <cols>
    <col min="1" max="6" width="9.140625" style="22"/>
    <col min="7" max="7" width="9.140625" style="18"/>
    <col min="8" max="9" width="9.140625" style="28"/>
    <col min="10" max="11" width="9.7109375" style="28" customWidth="1"/>
    <col min="12" max="12" width="11.42578125" style="18" bestFit="1" customWidth="1"/>
    <col min="13" max="20" width="9.140625" style="18"/>
    <col min="21" max="21" width="9.140625" style="1"/>
    <col min="22" max="22" width="11" style="18" bestFit="1" customWidth="1"/>
    <col min="23" max="23" width="10.85546875" style="18" bestFit="1" customWidth="1"/>
    <col min="24" max="16384" width="9.140625" style="1"/>
  </cols>
  <sheetData>
    <row r="1" spans="1:23" s="2" customFormat="1" ht="15.75" thickBot="1" x14ac:dyDescent="0.3">
      <c r="A1" s="20"/>
      <c r="B1" s="20"/>
      <c r="C1" s="240" t="s">
        <v>159</v>
      </c>
      <c r="D1" s="241"/>
      <c r="E1" s="241"/>
      <c r="F1" s="241"/>
      <c r="G1" s="243"/>
      <c r="H1" s="238" t="s">
        <v>45</v>
      </c>
      <c r="I1" s="239"/>
      <c r="J1" s="238" t="s">
        <v>102</v>
      </c>
      <c r="K1" s="239"/>
      <c r="L1" s="62"/>
      <c r="M1" s="63"/>
      <c r="N1" s="63"/>
      <c r="O1" s="63"/>
      <c r="P1" s="63"/>
      <c r="Q1" s="63"/>
      <c r="R1" s="63"/>
      <c r="S1" s="63"/>
      <c r="T1" s="64"/>
      <c r="V1" s="17"/>
      <c r="W1" s="17"/>
    </row>
    <row r="2" spans="1:23" s="2" customFormat="1" ht="15.75" thickBot="1" x14ac:dyDescent="0.3">
      <c r="A2" s="21" t="s">
        <v>0</v>
      </c>
      <c r="B2" s="21" t="s">
        <v>1</v>
      </c>
      <c r="C2" s="21" t="s">
        <v>41</v>
      </c>
      <c r="D2" s="21" t="s">
        <v>43</v>
      </c>
      <c r="E2" s="21" t="s">
        <v>42</v>
      </c>
      <c r="F2" s="21" t="s">
        <v>44</v>
      </c>
      <c r="G2" s="38" t="s">
        <v>101</v>
      </c>
      <c r="H2" s="23" t="s">
        <v>4</v>
      </c>
      <c r="I2" s="29" t="s">
        <v>5</v>
      </c>
      <c r="J2" s="23" t="s">
        <v>4</v>
      </c>
      <c r="K2" s="29" t="s">
        <v>5</v>
      </c>
      <c r="L2" s="62" t="s">
        <v>6</v>
      </c>
      <c r="M2" s="240" t="s">
        <v>7</v>
      </c>
      <c r="N2" s="241"/>
      <c r="O2" s="242"/>
      <c r="P2" s="19" t="s">
        <v>3</v>
      </c>
      <c r="Q2" s="240" t="s">
        <v>8</v>
      </c>
      <c r="R2" s="241"/>
      <c r="S2" s="242"/>
      <c r="T2" s="19" t="s">
        <v>3</v>
      </c>
      <c r="V2" s="18"/>
      <c r="W2" s="18"/>
    </row>
    <row r="3" spans="1:23" x14ac:dyDescent="0.25">
      <c r="A3" s="3" t="s">
        <v>41</v>
      </c>
      <c r="B3" s="106" t="s">
        <v>127</v>
      </c>
      <c r="C3" s="107">
        <v>8.5</v>
      </c>
      <c r="D3" s="107">
        <v>7.75</v>
      </c>
      <c r="E3" s="107">
        <v>7.75</v>
      </c>
      <c r="F3" s="107">
        <v>7.75</v>
      </c>
      <c r="G3" s="108">
        <f>(C3+D3+E3+F3)/10</f>
        <v>3.1749999999999998</v>
      </c>
      <c r="H3" s="109">
        <v>50</v>
      </c>
      <c r="I3" s="110">
        <f>100-H3</f>
        <v>50</v>
      </c>
      <c r="J3" s="134">
        <v>0.72500000000000009</v>
      </c>
      <c r="K3" s="131">
        <f>G3-J3</f>
        <v>2.4499999999999997</v>
      </c>
      <c r="L3" s="198">
        <v>103</v>
      </c>
      <c r="M3" s="199">
        <v>19</v>
      </c>
      <c r="N3" s="200">
        <v>19</v>
      </c>
      <c r="O3" s="200">
        <v>21.5</v>
      </c>
      <c r="P3" s="196">
        <f>AVERAGE(M3:O3)</f>
        <v>19.833333333333332</v>
      </c>
      <c r="Q3" s="199">
        <v>2.5</v>
      </c>
      <c r="R3" s="200">
        <v>3.1</v>
      </c>
      <c r="S3" s="200">
        <v>2.5</v>
      </c>
      <c r="T3" s="196">
        <f>AVERAGE(Q3:S3)</f>
        <v>2.6999999999999997</v>
      </c>
    </row>
    <row r="4" spans="1:23" x14ac:dyDescent="0.25">
      <c r="A4" s="4" t="s">
        <v>43</v>
      </c>
      <c r="B4" s="112" t="s">
        <v>126</v>
      </c>
      <c r="C4" s="113">
        <v>7.25</v>
      </c>
      <c r="D4" s="113">
        <v>8.25</v>
      </c>
      <c r="E4" s="113">
        <v>8.9</v>
      </c>
      <c r="F4" s="113">
        <v>9.1</v>
      </c>
      <c r="G4" s="114">
        <f>(C4+D4+E4+F4)/10</f>
        <v>3.35</v>
      </c>
      <c r="H4" s="115">
        <v>50</v>
      </c>
      <c r="I4" s="116">
        <f>100-H4</f>
        <v>50</v>
      </c>
      <c r="J4" s="130">
        <v>0.5149999999999999</v>
      </c>
      <c r="K4" s="131">
        <f t="shared" ref="K4:K32" si="0">G4-J4</f>
        <v>2.835</v>
      </c>
      <c r="L4" s="193">
        <v>132.5</v>
      </c>
      <c r="M4" s="194">
        <v>12.1</v>
      </c>
      <c r="N4" s="195">
        <v>16</v>
      </c>
      <c r="O4" s="195">
        <v>10.199999999999999</v>
      </c>
      <c r="P4" s="196">
        <f t="shared" ref="P4:P32" si="1">AVERAGE(M4:O4)</f>
        <v>12.766666666666666</v>
      </c>
      <c r="Q4" s="194">
        <v>1.5</v>
      </c>
      <c r="R4" s="195">
        <v>2.5</v>
      </c>
      <c r="S4" s="195">
        <v>3</v>
      </c>
      <c r="T4" s="196">
        <f t="shared" ref="T4:T32" si="2">AVERAGE(Q4:S4)</f>
        <v>2.3333333333333335</v>
      </c>
      <c r="V4" s="1"/>
      <c r="W4" s="1"/>
    </row>
    <row r="5" spans="1:23" x14ac:dyDescent="0.25">
      <c r="A5" s="4" t="s">
        <v>42</v>
      </c>
      <c r="B5" s="4" t="s">
        <v>128</v>
      </c>
      <c r="C5" s="42">
        <v>7.1</v>
      </c>
      <c r="D5" s="42">
        <v>8.1999999999999993</v>
      </c>
      <c r="E5" s="42">
        <v>7.5</v>
      </c>
      <c r="F5" s="42">
        <v>6.6</v>
      </c>
      <c r="G5" s="43">
        <f t="shared" ref="G5:G32" si="3">(C5+D5+E5+F5)/10</f>
        <v>2.94</v>
      </c>
      <c r="H5" s="25">
        <v>50</v>
      </c>
      <c r="I5" s="31">
        <f t="shared" ref="I5:I32" si="4">100-H5</f>
        <v>50</v>
      </c>
      <c r="J5" s="54">
        <v>0.65500000000000003</v>
      </c>
      <c r="K5" s="169">
        <f t="shared" si="0"/>
        <v>2.2850000000000001</v>
      </c>
      <c r="L5" s="56" t="s">
        <v>9</v>
      </c>
      <c r="M5" s="57"/>
      <c r="N5" s="58"/>
      <c r="O5" s="58"/>
      <c r="P5" s="170"/>
      <c r="Q5" s="57"/>
      <c r="R5" s="58"/>
      <c r="S5" s="58"/>
      <c r="T5" s="170"/>
    </row>
    <row r="6" spans="1:23" x14ac:dyDescent="0.25">
      <c r="A6" s="4" t="s">
        <v>44</v>
      </c>
      <c r="B6" s="112" t="s">
        <v>129</v>
      </c>
      <c r="C6" s="113">
        <v>7.25</v>
      </c>
      <c r="D6" s="113">
        <v>6.1</v>
      </c>
      <c r="E6" s="113">
        <v>8.25</v>
      </c>
      <c r="F6" s="113">
        <v>6.4</v>
      </c>
      <c r="G6" s="114">
        <f t="shared" si="3"/>
        <v>2.8</v>
      </c>
      <c r="H6" s="115">
        <v>50</v>
      </c>
      <c r="I6" s="116">
        <f t="shared" si="4"/>
        <v>50</v>
      </c>
      <c r="J6" s="130">
        <v>0.7</v>
      </c>
      <c r="K6" s="131">
        <f t="shared" si="0"/>
        <v>2.0999999999999996</v>
      </c>
      <c r="L6" s="193">
        <v>217</v>
      </c>
      <c r="M6" s="194">
        <v>18.5</v>
      </c>
      <c r="N6" s="195">
        <v>11</v>
      </c>
      <c r="O6" s="195">
        <v>9</v>
      </c>
      <c r="P6" s="196">
        <f t="shared" si="1"/>
        <v>12.833333333333334</v>
      </c>
      <c r="Q6" s="194">
        <v>1</v>
      </c>
      <c r="R6" s="195">
        <v>1.5</v>
      </c>
      <c r="S6" s="195">
        <v>1.5</v>
      </c>
      <c r="T6" s="196">
        <f t="shared" si="2"/>
        <v>1.3333333333333333</v>
      </c>
    </row>
    <row r="7" spans="1:23" x14ac:dyDescent="0.25">
      <c r="A7" s="4" t="s">
        <v>46</v>
      </c>
      <c r="B7" s="4" t="s">
        <v>130</v>
      </c>
      <c r="C7" s="39">
        <v>8.8000000000000007</v>
      </c>
      <c r="D7" s="39">
        <v>4.5999999999999996</v>
      </c>
      <c r="E7" s="39">
        <v>6.75</v>
      </c>
      <c r="F7" s="39">
        <v>3.45</v>
      </c>
      <c r="G7" s="43">
        <f t="shared" si="3"/>
        <v>2.36</v>
      </c>
      <c r="H7" s="25">
        <v>50</v>
      </c>
      <c r="I7" s="31">
        <f t="shared" si="4"/>
        <v>50</v>
      </c>
      <c r="J7" s="54">
        <v>0.59</v>
      </c>
      <c r="K7" s="169">
        <f t="shared" si="0"/>
        <v>1.77</v>
      </c>
      <c r="L7" s="56" t="s">
        <v>9</v>
      </c>
      <c r="M7" s="57"/>
      <c r="N7" s="58"/>
      <c r="O7" s="58"/>
      <c r="P7" s="170"/>
      <c r="Q7" s="57"/>
      <c r="R7" s="58"/>
      <c r="S7" s="58"/>
      <c r="T7" s="170"/>
    </row>
    <row r="8" spans="1:23" x14ac:dyDescent="0.25">
      <c r="A8" s="4" t="s">
        <v>47</v>
      </c>
      <c r="B8" s="4" t="s">
        <v>131</v>
      </c>
      <c r="C8" s="39">
        <v>2.9</v>
      </c>
      <c r="D8" s="39">
        <v>3.6</v>
      </c>
      <c r="E8" s="39">
        <v>3.75</v>
      </c>
      <c r="F8" s="39">
        <v>4.3</v>
      </c>
      <c r="G8" s="43">
        <f t="shared" si="3"/>
        <v>1.4550000000000001</v>
      </c>
      <c r="H8" s="25">
        <v>70</v>
      </c>
      <c r="I8" s="31">
        <f t="shared" si="4"/>
        <v>30</v>
      </c>
      <c r="J8" s="54">
        <v>0.70499999999999985</v>
      </c>
      <c r="K8" s="169">
        <f t="shared" si="0"/>
        <v>0.75000000000000022</v>
      </c>
      <c r="L8" s="56" t="s">
        <v>9</v>
      </c>
      <c r="M8" s="57"/>
      <c r="N8" s="58"/>
      <c r="O8" s="58"/>
      <c r="P8" s="170"/>
      <c r="Q8" s="57"/>
      <c r="R8" s="58"/>
      <c r="S8" s="58"/>
      <c r="T8" s="170"/>
    </row>
    <row r="9" spans="1:23" x14ac:dyDescent="0.25">
      <c r="A9" s="4" t="s">
        <v>48</v>
      </c>
      <c r="B9" s="4" t="s">
        <v>132</v>
      </c>
      <c r="C9" s="39">
        <v>2.8</v>
      </c>
      <c r="D9" s="39">
        <v>3.5</v>
      </c>
      <c r="E9" s="39">
        <v>3.1</v>
      </c>
      <c r="F9" s="39">
        <v>3.8</v>
      </c>
      <c r="G9" s="43">
        <f t="shared" si="3"/>
        <v>1.3199999999999998</v>
      </c>
      <c r="H9" s="25">
        <v>85</v>
      </c>
      <c r="I9" s="31">
        <f t="shared" si="4"/>
        <v>15</v>
      </c>
      <c r="J9" s="54">
        <v>0.72499999999999987</v>
      </c>
      <c r="K9" s="169">
        <f t="shared" si="0"/>
        <v>0.59499999999999997</v>
      </c>
      <c r="L9" s="56" t="s">
        <v>9</v>
      </c>
      <c r="M9" s="57"/>
      <c r="N9" s="58"/>
      <c r="O9" s="58"/>
      <c r="P9" s="170"/>
      <c r="Q9" s="57"/>
      <c r="R9" s="58"/>
      <c r="S9" s="58"/>
      <c r="T9" s="170"/>
    </row>
    <row r="10" spans="1:23" x14ac:dyDescent="0.25">
      <c r="A10" s="4" t="s">
        <v>49</v>
      </c>
      <c r="B10" s="4" t="s">
        <v>133</v>
      </c>
      <c r="C10" s="39">
        <v>4.25</v>
      </c>
      <c r="D10" s="39">
        <v>6.75</v>
      </c>
      <c r="E10" s="39">
        <v>6.25</v>
      </c>
      <c r="F10" s="39">
        <v>5.6</v>
      </c>
      <c r="G10" s="43">
        <f t="shared" si="3"/>
        <v>2.2850000000000001</v>
      </c>
      <c r="H10" s="25">
        <v>70</v>
      </c>
      <c r="I10" s="31">
        <f t="shared" si="4"/>
        <v>30</v>
      </c>
      <c r="J10" s="54">
        <v>0.68499999999999994</v>
      </c>
      <c r="K10" s="169">
        <f t="shared" si="0"/>
        <v>1.6</v>
      </c>
      <c r="L10" s="56" t="s">
        <v>9</v>
      </c>
      <c r="M10" s="57"/>
      <c r="N10" s="58"/>
      <c r="O10" s="58"/>
      <c r="P10" s="170"/>
      <c r="Q10" s="57"/>
      <c r="R10" s="58"/>
      <c r="S10" s="58"/>
      <c r="T10" s="170"/>
    </row>
    <row r="11" spans="1:23" x14ac:dyDescent="0.25">
      <c r="A11" s="4" t="s">
        <v>50</v>
      </c>
      <c r="B11" s="4" t="s">
        <v>134</v>
      </c>
      <c r="C11" s="39">
        <v>8</v>
      </c>
      <c r="D11" s="39">
        <v>7.5</v>
      </c>
      <c r="E11" s="39">
        <v>8</v>
      </c>
      <c r="F11" s="39">
        <v>5.9</v>
      </c>
      <c r="G11" s="43">
        <f t="shared" si="3"/>
        <v>2.94</v>
      </c>
      <c r="H11" s="25">
        <v>30</v>
      </c>
      <c r="I11" s="31">
        <f t="shared" si="4"/>
        <v>70</v>
      </c>
      <c r="J11" s="54">
        <v>0.59</v>
      </c>
      <c r="K11" s="169">
        <f t="shared" si="0"/>
        <v>2.35</v>
      </c>
      <c r="L11" s="56" t="s">
        <v>9</v>
      </c>
      <c r="M11" s="57"/>
      <c r="N11" s="58"/>
      <c r="O11" s="58"/>
      <c r="P11" s="170"/>
      <c r="Q11" s="57"/>
      <c r="R11" s="58"/>
      <c r="S11" s="58"/>
      <c r="T11" s="170"/>
    </row>
    <row r="12" spans="1:23" x14ac:dyDescent="0.25">
      <c r="A12" s="3" t="s">
        <v>51</v>
      </c>
      <c r="B12" s="106" t="s">
        <v>135</v>
      </c>
      <c r="C12" s="118">
        <v>5.4</v>
      </c>
      <c r="D12" s="118">
        <v>6.2</v>
      </c>
      <c r="E12" s="118">
        <v>5.9</v>
      </c>
      <c r="F12" s="118">
        <v>6.75</v>
      </c>
      <c r="G12" s="114">
        <f t="shared" si="3"/>
        <v>2.4249999999999998</v>
      </c>
      <c r="H12" s="109">
        <v>70</v>
      </c>
      <c r="I12" s="116">
        <f t="shared" si="4"/>
        <v>30</v>
      </c>
      <c r="J12" s="134">
        <v>0.57499999999999996</v>
      </c>
      <c r="K12" s="131">
        <f t="shared" si="0"/>
        <v>1.8499999999999999</v>
      </c>
      <c r="L12" s="197">
        <v>140.19999999999999</v>
      </c>
      <c r="M12" s="194">
        <v>16</v>
      </c>
      <c r="N12" s="195">
        <v>16.5</v>
      </c>
      <c r="O12" s="195">
        <v>14</v>
      </c>
      <c r="P12" s="196">
        <f t="shared" si="1"/>
        <v>15.5</v>
      </c>
      <c r="Q12" s="194">
        <v>3.5</v>
      </c>
      <c r="R12" s="195">
        <v>3.5</v>
      </c>
      <c r="S12" s="195">
        <v>4</v>
      </c>
      <c r="T12" s="196">
        <f t="shared" si="2"/>
        <v>3.6666666666666665</v>
      </c>
    </row>
    <row r="13" spans="1:23" x14ac:dyDescent="0.25">
      <c r="A13" s="4" t="s">
        <v>52</v>
      </c>
      <c r="B13" s="112" t="s">
        <v>136</v>
      </c>
      <c r="C13" s="178">
        <v>3.25</v>
      </c>
      <c r="D13" s="178">
        <v>3.4</v>
      </c>
      <c r="E13" s="178">
        <v>6.9</v>
      </c>
      <c r="F13" s="178">
        <v>7</v>
      </c>
      <c r="G13" s="179">
        <f t="shared" si="3"/>
        <v>2.0550000000000002</v>
      </c>
      <c r="H13" s="115">
        <v>45</v>
      </c>
      <c r="I13" s="116">
        <f t="shared" si="4"/>
        <v>55</v>
      </c>
      <c r="J13" s="130">
        <v>0.75499999999999989</v>
      </c>
      <c r="K13" s="131">
        <f t="shared" si="0"/>
        <v>1.3000000000000003</v>
      </c>
      <c r="L13" s="193">
        <v>1207.7</v>
      </c>
      <c r="M13" s="194">
        <v>12</v>
      </c>
      <c r="N13" s="195">
        <v>13.1</v>
      </c>
      <c r="O13" s="195">
        <v>12</v>
      </c>
      <c r="P13" s="196">
        <f t="shared" si="1"/>
        <v>12.366666666666667</v>
      </c>
      <c r="Q13" s="194">
        <v>3.5</v>
      </c>
      <c r="R13" s="195">
        <v>4</v>
      </c>
      <c r="S13" s="195">
        <v>4</v>
      </c>
      <c r="T13" s="196">
        <f t="shared" si="2"/>
        <v>3.8333333333333335</v>
      </c>
    </row>
    <row r="14" spans="1:23" x14ac:dyDescent="0.25">
      <c r="A14" s="4" t="s">
        <v>53</v>
      </c>
      <c r="B14" s="4" t="s">
        <v>137</v>
      </c>
      <c r="C14" s="180">
        <v>6.1</v>
      </c>
      <c r="D14" s="180">
        <v>6.1</v>
      </c>
      <c r="E14" s="180">
        <v>5.95</v>
      </c>
      <c r="F14" s="180">
        <v>6.75</v>
      </c>
      <c r="G14" s="181">
        <f t="shared" si="3"/>
        <v>2.4899999999999998</v>
      </c>
      <c r="H14" s="25">
        <v>60</v>
      </c>
      <c r="I14" s="31">
        <f t="shared" si="4"/>
        <v>40</v>
      </c>
      <c r="J14" s="54">
        <v>0.66500000000000004</v>
      </c>
      <c r="K14" s="169">
        <f t="shared" si="0"/>
        <v>1.8249999999999997</v>
      </c>
      <c r="L14" s="56" t="s">
        <v>9</v>
      </c>
      <c r="M14" s="57"/>
      <c r="N14" s="58"/>
      <c r="O14" s="58"/>
      <c r="P14" s="170"/>
      <c r="Q14" s="57"/>
      <c r="R14" s="58"/>
      <c r="S14" s="58"/>
      <c r="T14" s="170"/>
    </row>
    <row r="15" spans="1:23" x14ac:dyDescent="0.25">
      <c r="A15" s="4" t="s">
        <v>54</v>
      </c>
      <c r="B15" s="4" t="s">
        <v>138</v>
      </c>
      <c r="C15" s="180">
        <v>6.1000000000000005</v>
      </c>
      <c r="D15" s="180">
        <v>6.55</v>
      </c>
      <c r="E15" s="180">
        <v>7.5</v>
      </c>
      <c r="F15" s="180">
        <v>7.2</v>
      </c>
      <c r="G15" s="181">
        <f t="shared" si="3"/>
        <v>2.7349999999999999</v>
      </c>
      <c r="H15" s="25">
        <v>45</v>
      </c>
      <c r="I15" s="31">
        <f t="shared" si="4"/>
        <v>55</v>
      </c>
      <c r="J15" s="54">
        <v>0.495</v>
      </c>
      <c r="K15" s="169">
        <f t="shared" si="0"/>
        <v>2.2399999999999998</v>
      </c>
      <c r="L15" s="56" t="s">
        <v>9</v>
      </c>
      <c r="M15" s="57"/>
      <c r="N15" s="58"/>
      <c r="O15" s="58"/>
      <c r="P15" s="170"/>
      <c r="Q15" s="57"/>
      <c r="R15" s="58"/>
      <c r="S15" s="58"/>
      <c r="T15" s="170"/>
      <c r="V15" s="1"/>
      <c r="W15" s="1"/>
    </row>
    <row r="16" spans="1:23" x14ac:dyDescent="0.25">
      <c r="A16" s="4" t="s">
        <v>55</v>
      </c>
      <c r="B16" s="112" t="s">
        <v>139</v>
      </c>
      <c r="C16" s="178">
        <v>2.25</v>
      </c>
      <c r="D16" s="178">
        <v>3.9</v>
      </c>
      <c r="E16" s="178">
        <v>5.3</v>
      </c>
      <c r="F16" s="178">
        <v>6.7</v>
      </c>
      <c r="G16" s="179">
        <f t="shared" si="3"/>
        <v>1.8149999999999999</v>
      </c>
      <c r="H16" s="115">
        <v>50</v>
      </c>
      <c r="I16" s="116">
        <f t="shared" si="4"/>
        <v>50</v>
      </c>
      <c r="J16" s="130">
        <v>0.51500000000000001</v>
      </c>
      <c r="K16" s="131">
        <f t="shared" si="0"/>
        <v>1.2999999999999998</v>
      </c>
      <c r="L16" s="193">
        <v>187.9</v>
      </c>
      <c r="M16" s="194">
        <v>13</v>
      </c>
      <c r="N16" s="195">
        <v>15.5</v>
      </c>
      <c r="O16" s="195">
        <v>10.5</v>
      </c>
      <c r="P16" s="196">
        <f t="shared" si="1"/>
        <v>13</v>
      </c>
      <c r="Q16" s="194">
        <v>1</v>
      </c>
      <c r="R16" s="195">
        <v>1.5</v>
      </c>
      <c r="S16" s="195">
        <v>1.5</v>
      </c>
      <c r="T16" s="196">
        <f t="shared" si="2"/>
        <v>1.3333333333333333</v>
      </c>
      <c r="V16" s="1"/>
      <c r="W16" s="1"/>
    </row>
    <row r="17" spans="1:23" x14ac:dyDescent="0.25">
      <c r="A17" s="4" t="s">
        <v>56</v>
      </c>
      <c r="B17" s="112" t="s">
        <v>140</v>
      </c>
      <c r="C17" s="178">
        <v>6.7</v>
      </c>
      <c r="D17" s="178">
        <v>7.35</v>
      </c>
      <c r="E17" s="178">
        <v>7.25</v>
      </c>
      <c r="F17" s="178">
        <v>6.5</v>
      </c>
      <c r="G17" s="179">
        <f t="shared" si="3"/>
        <v>2.7800000000000002</v>
      </c>
      <c r="H17" s="115">
        <v>45</v>
      </c>
      <c r="I17" s="116">
        <f t="shared" si="4"/>
        <v>55</v>
      </c>
      <c r="J17" s="130">
        <v>0.53</v>
      </c>
      <c r="K17" s="131">
        <f t="shared" si="0"/>
        <v>2.25</v>
      </c>
      <c r="L17" s="193">
        <v>38.6</v>
      </c>
      <c r="M17" s="194">
        <v>8.6</v>
      </c>
      <c r="N17" s="195">
        <v>9.5</v>
      </c>
      <c r="O17" s="195">
        <v>10</v>
      </c>
      <c r="P17" s="196">
        <f t="shared" si="1"/>
        <v>9.3666666666666671</v>
      </c>
      <c r="Q17" s="194">
        <v>2.5</v>
      </c>
      <c r="R17" s="195">
        <v>2</v>
      </c>
      <c r="S17" s="195">
        <v>2.5</v>
      </c>
      <c r="T17" s="196">
        <f t="shared" si="2"/>
        <v>2.3333333333333335</v>
      </c>
      <c r="V17" s="1"/>
      <c r="W17" s="1"/>
    </row>
    <row r="18" spans="1:23" x14ac:dyDescent="0.25">
      <c r="A18" s="4" t="s">
        <v>57</v>
      </c>
      <c r="B18" s="112" t="s">
        <v>141</v>
      </c>
      <c r="C18" s="178">
        <v>4.5999999999999996</v>
      </c>
      <c r="D18" s="178">
        <v>5.0999999999999996</v>
      </c>
      <c r="E18" s="178">
        <v>5.75</v>
      </c>
      <c r="F18" s="178">
        <v>4.9000000000000004</v>
      </c>
      <c r="G18" s="179">
        <f t="shared" si="3"/>
        <v>2.0350000000000001</v>
      </c>
      <c r="H18" s="115">
        <v>55</v>
      </c>
      <c r="I18" s="116">
        <f t="shared" si="4"/>
        <v>45</v>
      </c>
      <c r="J18" s="130">
        <v>0.58499999999999996</v>
      </c>
      <c r="K18" s="131">
        <f t="shared" si="0"/>
        <v>1.4500000000000002</v>
      </c>
      <c r="L18" s="193">
        <f>122.1+113.4</f>
        <v>235.5</v>
      </c>
      <c r="M18" s="194">
        <v>13.6</v>
      </c>
      <c r="N18" s="195">
        <v>10.5</v>
      </c>
      <c r="O18" s="195">
        <v>17.600000000000001</v>
      </c>
      <c r="P18" s="196">
        <f t="shared" si="1"/>
        <v>13.9</v>
      </c>
      <c r="Q18" s="194">
        <v>2.5</v>
      </c>
      <c r="R18" s="195">
        <v>2.5</v>
      </c>
      <c r="S18" s="195">
        <v>3.5</v>
      </c>
      <c r="T18" s="196">
        <f t="shared" si="2"/>
        <v>2.8333333333333335</v>
      </c>
      <c r="V18" s="1"/>
      <c r="W18" s="1"/>
    </row>
    <row r="19" spans="1:23" x14ac:dyDescent="0.25">
      <c r="A19" s="4" t="s">
        <v>58</v>
      </c>
      <c r="B19" s="4" t="s">
        <v>142</v>
      </c>
      <c r="C19" s="180">
        <v>8.9</v>
      </c>
      <c r="D19" s="180">
        <v>8.25</v>
      </c>
      <c r="E19" s="180">
        <v>8.1</v>
      </c>
      <c r="F19" s="180">
        <v>8.75</v>
      </c>
      <c r="G19" s="181">
        <f t="shared" si="3"/>
        <v>3.4</v>
      </c>
      <c r="H19" s="25">
        <v>40</v>
      </c>
      <c r="I19" s="31">
        <f t="shared" si="4"/>
        <v>60</v>
      </c>
      <c r="J19" s="54">
        <v>0.73499999999999999</v>
      </c>
      <c r="K19" s="169">
        <f t="shared" si="0"/>
        <v>2.665</v>
      </c>
      <c r="L19" s="56" t="s">
        <v>9</v>
      </c>
      <c r="M19" s="57"/>
      <c r="N19" s="58"/>
      <c r="O19" s="58"/>
      <c r="P19" s="170"/>
      <c r="Q19" s="57"/>
      <c r="R19" s="58"/>
      <c r="S19" s="58"/>
      <c r="T19" s="170"/>
      <c r="V19" s="1"/>
      <c r="W19" s="1"/>
    </row>
    <row r="20" spans="1:23" x14ac:dyDescent="0.25">
      <c r="A20" s="4" t="s">
        <v>59</v>
      </c>
      <c r="B20" s="4" t="s">
        <v>143</v>
      </c>
      <c r="C20" s="180">
        <v>7.2</v>
      </c>
      <c r="D20" s="180">
        <v>7.75</v>
      </c>
      <c r="E20" s="180">
        <v>7.5</v>
      </c>
      <c r="F20" s="180">
        <v>8.1999999999999993</v>
      </c>
      <c r="G20" s="181">
        <f t="shared" si="3"/>
        <v>3.0649999999999999</v>
      </c>
      <c r="H20" s="25">
        <v>50</v>
      </c>
      <c r="I20" s="31">
        <f t="shared" si="4"/>
        <v>50</v>
      </c>
      <c r="J20" s="54">
        <v>0.71499999999999997</v>
      </c>
      <c r="K20" s="169">
        <f t="shared" si="0"/>
        <v>2.35</v>
      </c>
      <c r="L20" s="56" t="s">
        <v>9</v>
      </c>
      <c r="M20" s="57"/>
      <c r="N20" s="58"/>
      <c r="O20" s="58"/>
      <c r="P20" s="170"/>
      <c r="Q20" s="57"/>
      <c r="R20" s="58"/>
      <c r="S20" s="58"/>
      <c r="T20" s="170"/>
      <c r="V20" s="1"/>
      <c r="W20" s="1"/>
    </row>
    <row r="21" spans="1:23" x14ac:dyDescent="0.25">
      <c r="A21" s="5" t="s">
        <v>60</v>
      </c>
      <c r="B21" s="5" t="s">
        <v>144</v>
      </c>
      <c r="C21" s="182">
        <v>9</v>
      </c>
      <c r="D21" s="182">
        <v>8.9</v>
      </c>
      <c r="E21" s="182">
        <v>8.9</v>
      </c>
      <c r="F21" s="182">
        <v>9</v>
      </c>
      <c r="G21" s="181">
        <f t="shared" si="3"/>
        <v>3.5799999999999996</v>
      </c>
      <c r="H21" s="26">
        <v>35</v>
      </c>
      <c r="I21" s="31">
        <f t="shared" si="4"/>
        <v>65</v>
      </c>
      <c r="J21" s="55">
        <v>0.76</v>
      </c>
      <c r="K21" s="169">
        <f t="shared" si="0"/>
        <v>2.8199999999999994</v>
      </c>
      <c r="L21" s="56" t="s">
        <v>9</v>
      </c>
      <c r="M21" s="59"/>
      <c r="N21" s="60"/>
      <c r="O21" s="61"/>
      <c r="P21" s="170"/>
      <c r="Q21" s="59"/>
      <c r="R21" s="60"/>
      <c r="S21" s="60"/>
      <c r="T21" s="170"/>
    </row>
    <row r="22" spans="1:23" x14ac:dyDescent="0.25">
      <c r="A22" s="5" t="s">
        <v>30</v>
      </c>
      <c r="B22" s="5" t="s">
        <v>145</v>
      </c>
      <c r="C22" s="182">
        <v>2.75</v>
      </c>
      <c r="D22" s="182">
        <v>2.6</v>
      </c>
      <c r="E22" s="182">
        <v>2.2000000000000002</v>
      </c>
      <c r="F22" s="182">
        <v>1.55</v>
      </c>
      <c r="G22" s="181">
        <f t="shared" si="3"/>
        <v>0.90999999999999992</v>
      </c>
      <c r="H22" s="26">
        <v>80</v>
      </c>
      <c r="I22" s="31">
        <f t="shared" si="4"/>
        <v>20</v>
      </c>
      <c r="J22" s="55">
        <v>0.64500000000000002</v>
      </c>
      <c r="K22" s="169">
        <f t="shared" si="0"/>
        <v>0.2649999999999999</v>
      </c>
      <c r="L22" s="56" t="s">
        <v>9</v>
      </c>
      <c r="M22" s="59"/>
      <c r="N22" s="60"/>
      <c r="O22" s="61"/>
      <c r="P22" s="170"/>
      <c r="Q22" s="59"/>
      <c r="R22" s="60"/>
      <c r="S22" s="60"/>
      <c r="T22" s="170"/>
    </row>
    <row r="23" spans="1:23" x14ac:dyDescent="0.25">
      <c r="A23" s="5" t="s">
        <v>31</v>
      </c>
      <c r="B23" s="5" t="s">
        <v>146</v>
      </c>
      <c r="C23" s="182">
        <v>2.7</v>
      </c>
      <c r="D23" s="182">
        <v>3.6</v>
      </c>
      <c r="E23" s="182">
        <v>3</v>
      </c>
      <c r="F23" s="182">
        <v>2.1</v>
      </c>
      <c r="G23" s="181">
        <f t="shared" si="3"/>
        <v>1.1400000000000001</v>
      </c>
      <c r="H23" s="26">
        <v>65</v>
      </c>
      <c r="I23" s="31">
        <f t="shared" si="4"/>
        <v>35</v>
      </c>
      <c r="J23" s="55">
        <f>0.17+0.16+0.18+0.16</f>
        <v>0.67</v>
      </c>
      <c r="K23" s="169">
        <f t="shared" si="0"/>
        <v>0.47000000000000008</v>
      </c>
      <c r="L23" s="56" t="s">
        <v>9</v>
      </c>
      <c r="M23" s="59"/>
      <c r="N23" s="60"/>
      <c r="O23" s="61"/>
      <c r="P23" s="170"/>
      <c r="Q23" s="59"/>
      <c r="R23" s="60"/>
      <c r="S23" s="60"/>
      <c r="T23" s="170"/>
    </row>
    <row r="24" spans="1:23" x14ac:dyDescent="0.25">
      <c r="A24" s="5" t="s">
        <v>32</v>
      </c>
      <c r="B24" s="5" t="s">
        <v>147</v>
      </c>
      <c r="C24" s="182">
        <f>1.65+3.5</f>
        <v>5.15</v>
      </c>
      <c r="D24" s="182">
        <v>5.8</v>
      </c>
      <c r="E24" s="182">
        <v>4.75</v>
      </c>
      <c r="F24" s="182">
        <v>4.9000000000000004</v>
      </c>
      <c r="G24" s="181">
        <f t="shared" si="3"/>
        <v>2.06</v>
      </c>
      <c r="H24" s="26">
        <v>60</v>
      </c>
      <c r="I24" s="31">
        <f t="shared" si="4"/>
        <v>40</v>
      </c>
      <c r="J24" s="55">
        <f>0.165+0.18+0.175+0.19</f>
        <v>0.71</v>
      </c>
      <c r="K24" s="169">
        <f t="shared" si="0"/>
        <v>1.35</v>
      </c>
      <c r="L24" s="56" t="s">
        <v>9</v>
      </c>
      <c r="M24" s="59"/>
      <c r="N24" s="60"/>
      <c r="O24" s="61"/>
      <c r="P24" s="170"/>
      <c r="Q24" s="59"/>
      <c r="R24" s="60"/>
      <c r="S24" s="60"/>
      <c r="T24" s="170"/>
    </row>
    <row r="25" spans="1:23" x14ac:dyDescent="0.25">
      <c r="A25" s="5" t="s">
        <v>33</v>
      </c>
      <c r="B25" s="5" t="s">
        <v>148</v>
      </c>
      <c r="C25" s="182">
        <v>3.6</v>
      </c>
      <c r="D25" s="182">
        <v>4.7</v>
      </c>
      <c r="E25" s="182">
        <f>1.8+5.5</f>
        <v>7.3</v>
      </c>
      <c r="F25" s="182">
        <f>1.7+4.75</f>
        <v>6.45</v>
      </c>
      <c r="G25" s="181">
        <f t="shared" si="3"/>
        <v>2.2050000000000001</v>
      </c>
      <c r="H25" s="26">
        <v>60</v>
      </c>
      <c r="I25" s="31">
        <f t="shared" si="4"/>
        <v>40</v>
      </c>
      <c r="J25" s="55">
        <f>0.16+0.17+0.18+0.17</f>
        <v>0.68</v>
      </c>
      <c r="K25" s="169">
        <f t="shared" si="0"/>
        <v>1.5249999999999999</v>
      </c>
      <c r="L25" s="56" t="s">
        <v>9</v>
      </c>
      <c r="M25" s="59"/>
      <c r="N25" s="60"/>
      <c r="O25" s="61"/>
      <c r="P25" s="170"/>
      <c r="Q25" s="59"/>
      <c r="R25" s="60"/>
      <c r="S25" s="60"/>
      <c r="T25" s="170"/>
    </row>
    <row r="26" spans="1:23" x14ac:dyDescent="0.25">
      <c r="A26" s="5" t="s">
        <v>34</v>
      </c>
      <c r="B26" s="5" t="s">
        <v>149</v>
      </c>
      <c r="C26" s="182">
        <f>1.75+4.5</f>
        <v>6.25</v>
      </c>
      <c r="D26" s="182">
        <v>5.75</v>
      </c>
      <c r="E26" s="182">
        <f>1.8+4.5</f>
        <v>6.3</v>
      </c>
      <c r="F26" s="182">
        <v>2.6</v>
      </c>
      <c r="G26" s="181">
        <f t="shared" si="3"/>
        <v>2.0900000000000003</v>
      </c>
      <c r="H26" s="26">
        <v>60</v>
      </c>
      <c r="I26" s="31">
        <f t="shared" si="4"/>
        <v>40</v>
      </c>
      <c r="J26" s="55">
        <f>0.175+0.175+0.18+0.16</f>
        <v>0.69000000000000006</v>
      </c>
      <c r="K26" s="169">
        <f t="shared" si="0"/>
        <v>1.4000000000000004</v>
      </c>
      <c r="L26" s="56" t="s">
        <v>9</v>
      </c>
      <c r="M26" s="59"/>
      <c r="N26" s="60"/>
      <c r="O26" s="61"/>
      <c r="P26" s="170"/>
      <c r="Q26" s="59"/>
      <c r="R26" s="60"/>
      <c r="S26" s="60"/>
      <c r="T26" s="170"/>
    </row>
    <row r="27" spans="1:23" x14ac:dyDescent="0.25">
      <c r="A27" s="5" t="s">
        <v>35</v>
      </c>
      <c r="B27" s="5" t="s">
        <v>150</v>
      </c>
      <c r="C27" s="182">
        <v>7.7</v>
      </c>
      <c r="D27" s="182">
        <v>3.2</v>
      </c>
      <c r="E27" s="182">
        <v>7.75</v>
      </c>
      <c r="F27" s="182">
        <f>1.65+4.5</f>
        <v>6.15</v>
      </c>
      <c r="G27" s="183">
        <f t="shared" si="3"/>
        <v>2.4799999999999995</v>
      </c>
      <c r="H27" s="26">
        <v>45</v>
      </c>
      <c r="I27" s="31">
        <f t="shared" si="4"/>
        <v>55</v>
      </c>
      <c r="J27" s="55">
        <f>0.17+0.12+0.175+0.165</f>
        <v>0.63</v>
      </c>
      <c r="K27" s="169">
        <f t="shared" si="0"/>
        <v>1.8499999999999996</v>
      </c>
      <c r="L27" s="56" t="s">
        <v>9</v>
      </c>
      <c r="M27" s="59"/>
      <c r="N27" s="60"/>
      <c r="O27" s="61"/>
      <c r="P27" s="170"/>
      <c r="Q27" s="59"/>
      <c r="R27" s="60"/>
      <c r="S27" s="60"/>
      <c r="T27" s="170"/>
    </row>
    <row r="28" spans="1:23" x14ac:dyDescent="0.25">
      <c r="A28" s="5" t="s">
        <v>36</v>
      </c>
      <c r="B28" s="5" t="s">
        <v>151</v>
      </c>
      <c r="C28" s="182">
        <v>4.0999999999999996</v>
      </c>
      <c r="D28" s="182">
        <f>1.75+6.5</f>
        <v>8.25</v>
      </c>
      <c r="E28" s="182">
        <f>1.8+5.5</f>
        <v>7.3</v>
      </c>
      <c r="F28" s="182">
        <v>6.95</v>
      </c>
      <c r="G28" s="181">
        <f t="shared" si="3"/>
        <v>2.6599999999999997</v>
      </c>
      <c r="H28" s="26">
        <v>65</v>
      </c>
      <c r="I28" s="31">
        <f t="shared" si="4"/>
        <v>35</v>
      </c>
      <c r="J28" s="55">
        <f>0.16+0.175+0.18+0.175</f>
        <v>0.69</v>
      </c>
      <c r="K28" s="169">
        <f t="shared" si="0"/>
        <v>1.9699999999999998</v>
      </c>
      <c r="L28" s="56" t="s">
        <v>9</v>
      </c>
      <c r="M28" s="59"/>
      <c r="N28" s="60"/>
      <c r="O28" s="61"/>
      <c r="P28" s="170"/>
      <c r="Q28" s="59"/>
      <c r="R28" s="60"/>
      <c r="S28" s="60"/>
      <c r="T28" s="170"/>
    </row>
    <row r="29" spans="1:23" x14ac:dyDescent="0.25">
      <c r="A29" s="5" t="s">
        <v>37</v>
      </c>
      <c r="B29" s="5" t="s">
        <v>152</v>
      </c>
      <c r="C29" s="182">
        <f>1.7+5.5</f>
        <v>7.2</v>
      </c>
      <c r="D29" s="182">
        <f>1.75+2.75</f>
        <v>4.5</v>
      </c>
      <c r="E29" s="182">
        <v>9.1</v>
      </c>
      <c r="F29" s="182">
        <v>9.1999999999999993</v>
      </c>
      <c r="G29" s="181">
        <f t="shared" si="3"/>
        <v>2.9999999999999996</v>
      </c>
      <c r="H29" s="26">
        <v>50</v>
      </c>
      <c r="I29" s="31">
        <f t="shared" si="4"/>
        <v>50</v>
      </c>
      <c r="J29" s="55">
        <f>0.17+0.175+0.19+0.21</f>
        <v>0.74499999999999988</v>
      </c>
      <c r="K29" s="169">
        <f t="shared" si="0"/>
        <v>2.2549999999999999</v>
      </c>
      <c r="L29" s="56" t="s">
        <v>9</v>
      </c>
      <c r="M29" s="59"/>
      <c r="N29" s="60"/>
      <c r="O29" s="61"/>
      <c r="P29" s="170"/>
      <c r="Q29" s="59"/>
      <c r="R29" s="60"/>
      <c r="S29" s="60"/>
      <c r="T29" s="170"/>
    </row>
    <row r="30" spans="1:23" x14ac:dyDescent="0.25">
      <c r="A30" s="5" t="s">
        <v>38</v>
      </c>
      <c r="B30" s="173" t="s">
        <v>153</v>
      </c>
      <c r="C30" s="184">
        <v>3.85</v>
      </c>
      <c r="D30" s="184">
        <v>2.75</v>
      </c>
      <c r="E30" s="184">
        <v>3.25</v>
      </c>
      <c r="F30" s="184">
        <v>3.25</v>
      </c>
      <c r="G30" s="185">
        <f t="shared" si="3"/>
        <v>1.31</v>
      </c>
      <c r="H30" s="174">
        <v>50</v>
      </c>
      <c r="I30" s="175">
        <f t="shared" si="4"/>
        <v>50</v>
      </c>
      <c r="J30" s="176"/>
      <c r="K30" s="177">
        <f t="shared" si="0"/>
        <v>1.31</v>
      </c>
      <c r="L30" s="56" t="s">
        <v>9</v>
      </c>
      <c r="M30" s="59"/>
      <c r="N30" s="60"/>
      <c r="O30" s="61"/>
      <c r="P30" s="170"/>
      <c r="Q30" s="59"/>
      <c r="R30" s="60"/>
      <c r="S30" s="60"/>
      <c r="T30" s="170"/>
    </row>
    <row r="31" spans="1:23" x14ac:dyDescent="0.25">
      <c r="A31" s="5" t="s">
        <v>39</v>
      </c>
      <c r="B31" s="5" t="s">
        <v>154</v>
      </c>
      <c r="C31" s="182">
        <v>7.75</v>
      </c>
      <c r="D31" s="182">
        <v>8.85</v>
      </c>
      <c r="E31" s="182">
        <v>8.5</v>
      </c>
      <c r="F31" s="182">
        <v>8.5</v>
      </c>
      <c r="G31" s="181">
        <f t="shared" si="3"/>
        <v>3.3600000000000003</v>
      </c>
      <c r="H31" s="26">
        <v>35</v>
      </c>
      <c r="I31" s="31">
        <f t="shared" si="4"/>
        <v>65</v>
      </c>
      <c r="J31" s="55">
        <f>0.175+0.175+0.16+0.13</f>
        <v>0.64</v>
      </c>
      <c r="K31" s="169">
        <f t="shared" si="0"/>
        <v>2.72</v>
      </c>
      <c r="L31" s="56" t="s">
        <v>9</v>
      </c>
      <c r="M31" s="59"/>
      <c r="N31" s="60"/>
      <c r="O31" s="61"/>
      <c r="P31" s="170"/>
      <c r="Q31" s="59"/>
      <c r="R31" s="60"/>
      <c r="S31" s="60"/>
      <c r="T31" s="170"/>
    </row>
    <row r="32" spans="1:23" ht="15.75" thickBot="1" x14ac:dyDescent="0.3">
      <c r="A32" s="6" t="s">
        <v>40</v>
      </c>
      <c r="B32" s="119" t="s">
        <v>155</v>
      </c>
      <c r="C32" s="186">
        <f>1.7+5.5</f>
        <v>7.2</v>
      </c>
      <c r="D32" s="186">
        <v>7.15</v>
      </c>
      <c r="E32" s="186">
        <f>1.75+5.5</f>
        <v>7.25</v>
      </c>
      <c r="F32" s="186">
        <v>9</v>
      </c>
      <c r="G32" s="187">
        <f t="shared" si="3"/>
        <v>3.06</v>
      </c>
      <c r="H32" s="121">
        <v>45</v>
      </c>
      <c r="I32" s="122">
        <f t="shared" si="4"/>
        <v>55</v>
      </c>
      <c r="J32" s="126">
        <f>0.17+0.195+0.175+0.19</f>
        <v>0.73</v>
      </c>
      <c r="K32" s="127">
        <f t="shared" si="0"/>
        <v>2.33</v>
      </c>
      <c r="L32" s="188">
        <v>103.2</v>
      </c>
      <c r="M32" s="189">
        <v>13.5</v>
      </c>
      <c r="N32" s="190">
        <v>8</v>
      </c>
      <c r="O32" s="191">
        <v>8</v>
      </c>
      <c r="P32" s="192">
        <f t="shared" si="1"/>
        <v>9.8333333333333339</v>
      </c>
      <c r="Q32" s="189">
        <v>2</v>
      </c>
      <c r="R32" s="190">
        <v>2.5</v>
      </c>
      <c r="S32" s="190">
        <v>2</v>
      </c>
      <c r="T32" s="192">
        <f t="shared" si="2"/>
        <v>2.1666666666666665</v>
      </c>
    </row>
    <row r="33" spans="1:23" s="53" customForma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V33" s="44"/>
      <c r="W33" s="44"/>
    </row>
    <row r="34" spans="1:23" s="53" customFormat="1" ht="15.75" thickBot="1" x14ac:dyDescent="0.3">
      <c r="A34" s="44"/>
      <c r="B34" s="44"/>
      <c r="C34" s="44"/>
      <c r="D34" s="44"/>
      <c r="E34" s="44"/>
      <c r="F34" s="44"/>
      <c r="G34" s="49">
        <f>AVERAGE(G3:G32)</f>
        <v>2.4426666666666663</v>
      </c>
      <c r="H34" s="70">
        <f>AVERAGE(H3:H32)</f>
        <v>53.833333333333336</v>
      </c>
      <c r="I34" s="70">
        <f>AVERAGE(I3:I32)</f>
        <v>46.166666666666664</v>
      </c>
      <c r="J34" s="49">
        <f>AVERAGE(J3:J32)</f>
        <v>0.65689655172413797</v>
      </c>
      <c r="K34" s="49">
        <f>AVERAGE(K3:K32)</f>
        <v>1.8076666666666665</v>
      </c>
      <c r="L34" s="104" t="s">
        <v>156</v>
      </c>
      <c r="M34" s="44"/>
      <c r="N34" s="44"/>
      <c r="O34" s="44"/>
      <c r="P34" s="44"/>
      <c r="Q34" s="44"/>
      <c r="R34" s="44"/>
      <c r="S34" s="44"/>
      <c r="T34" s="44"/>
      <c r="V34" s="44"/>
      <c r="W34" s="44"/>
    </row>
    <row r="35" spans="1:23" s="53" customFormat="1" ht="15.75" thickTop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V35" s="44"/>
      <c r="W35" s="44"/>
    </row>
    <row r="36" spans="1:23" s="53" customFormat="1" x14ac:dyDescent="0.25">
      <c r="A36" s="244" t="s">
        <v>157</v>
      </c>
      <c r="B36" s="244"/>
      <c r="C36" s="104" t="s">
        <v>158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V36" s="44"/>
      <c r="W36" s="44"/>
    </row>
    <row r="37" spans="1:23" s="53" customForma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V37" s="44"/>
      <c r="W37" s="44"/>
    </row>
    <row r="38" spans="1:23" s="53" customForma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V38" s="44"/>
      <c r="W38" s="44"/>
    </row>
    <row r="39" spans="1:23" s="53" customForma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V39" s="44"/>
      <c r="W39" s="44"/>
    </row>
    <row r="40" spans="1:23" s="53" customForma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V40" s="44"/>
      <c r="W40" s="44"/>
    </row>
    <row r="41" spans="1:23" s="53" customForma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V41" s="44"/>
      <c r="W41" s="44"/>
    </row>
    <row r="42" spans="1:23" s="53" customFormat="1" x14ac:dyDescent="0.25">
      <c r="A42" s="44"/>
      <c r="B42" s="44"/>
      <c r="C42" s="44"/>
      <c r="D42" s="44"/>
      <c r="E42" s="44"/>
      <c r="F42" s="44"/>
      <c r="G42" s="44"/>
    </row>
    <row r="43" spans="1:23" s="53" customFormat="1" x14ac:dyDescent="0.25">
      <c r="A43" s="44"/>
      <c r="B43" s="44"/>
      <c r="C43" s="44"/>
      <c r="D43" s="44"/>
      <c r="E43" s="44"/>
      <c r="F43" s="44"/>
      <c r="G43" s="44"/>
    </row>
    <row r="44" spans="1:23" s="53" customFormat="1" x14ac:dyDescent="0.25">
      <c r="A44" s="44"/>
      <c r="B44" s="44"/>
      <c r="C44" s="44"/>
      <c r="D44" s="44"/>
      <c r="E44" s="44"/>
      <c r="F44" s="44"/>
      <c r="G44" s="44"/>
    </row>
    <row r="45" spans="1:23" s="53" customFormat="1" x14ac:dyDescent="0.25">
      <c r="A45" s="44"/>
      <c r="B45" s="44"/>
      <c r="C45" s="44"/>
      <c r="D45" s="44"/>
      <c r="E45" s="44"/>
      <c r="F45" s="44"/>
      <c r="G45" s="44"/>
    </row>
    <row r="46" spans="1:23" s="53" customFormat="1" x14ac:dyDescent="0.25">
      <c r="A46" s="44"/>
      <c r="B46" s="44"/>
      <c r="C46" s="44"/>
      <c r="D46" s="44"/>
      <c r="E46" s="44"/>
      <c r="F46" s="44"/>
      <c r="G46" s="44"/>
    </row>
    <row r="47" spans="1:23" s="53" customFormat="1" x14ac:dyDescent="0.25">
      <c r="A47" s="44"/>
      <c r="B47" s="44"/>
      <c r="C47" s="44"/>
      <c r="D47" s="44"/>
      <c r="E47" s="44"/>
      <c r="F47" s="44"/>
      <c r="G47" s="44"/>
    </row>
    <row r="48" spans="1:23" s="53" customFormat="1" x14ac:dyDescent="0.25">
      <c r="A48" s="44"/>
      <c r="B48" s="44"/>
      <c r="C48" s="44"/>
      <c r="D48" s="44"/>
      <c r="E48" s="44"/>
      <c r="F48" s="44"/>
      <c r="G48" s="44"/>
    </row>
    <row r="49" spans="1:23" s="53" customFormat="1" x14ac:dyDescent="0.25">
      <c r="A49" s="44"/>
      <c r="B49" s="44"/>
      <c r="C49" s="44"/>
      <c r="D49" s="44"/>
      <c r="E49" s="44"/>
      <c r="F49" s="44"/>
      <c r="G49" s="44"/>
    </row>
    <row r="50" spans="1:23" s="53" customFormat="1" x14ac:dyDescent="0.25">
      <c r="A50" s="44"/>
      <c r="B50" s="44"/>
      <c r="C50" s="44"/>
      <c r="D50" s="44"/>
      <c r="E50" s="44"/>
      <c r="F50" s="44"/>
      <c r="G50" s="44"/>
    </row>
    <row r="51" spans="1:23" s="53" customFormat="1" x14ac:dyDescent="0.25">
      <c r="A51" s="44"/>
      <c r="B51" s="44"/>
      <c r="C51" s="44"/>
      <c r="D51" s="44"/>
      <c r="E51" s="44"/>
      <c r="F51" s="44"/>
      <c r="G51" s="44"/>
    </row>
    <row r="52" spans="1:23" s="53" customFormat="1" x14ac:dyDescent="0.25">
      <c r="A52" s="44"/>
      <c r="B52" s="44"/>
      <c r="C52" s="44"/>
      <c r="D52" s="44"/>
      <c r="E52" s="44"/>
      <c r="F52" s="44"/>
      <c r="G52" s="44"/>
    </row>
    <row r="53" spans="1:23" x14ac:dyDescent="0.25">
      <c r="G53" s="4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V53" s="1"/>
      <c r="W53" s="1"/>
    </row>
    <row r="54" spans="1:23" x14ac:dyDescent="0.25">
      <c r="G54" s="4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V54" s="1"/>
      <c r="W54" s="1"/>
    </row>
    <row r="55" spans="1:23" x14ac:dyDescent="0.25">
      <c r="G55" s="4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V55" s="1"/>
      <c r="W55" s="1"/>
    </row>
    <row r="56" spans="1:23" x14ac:dyDescent="0.25">
      <c r="G56" s="4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V56" s="1"/>
      <c r="W56" s="1"/>
    </row>
  </sheetData>
  <mergeCells count="6">
    <mergeCell ref="A36:B36"/>
    <mergeCell ref="Q2:S2"/>
    <mergeCell ref="C1:G1"/>
    <mergeCell ref="H1:I1"/>
    <mergeCell ref="J1:K1"/>
    <mergeCell ref="M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workbookViewId="0"/>
  </sheetViews>
  <sheetFormatPr defaultRowHeight="15" x14ac:dyDescent="0.25"/>
  <cols>
    <col min="1" max="1" width="10.140625" bestFit="1" customWidth="1"/>
    <col min="2" max="2" width="10.7109375" style="218" bestFit="1" customWidth="1"/>
    <col min="3" max="5" width="10.7109375" bestFit="1" customWidth="1"/>
  </cols>
  <sheetData>
    <row r="1" spans="1:5" x14ac:dyDescent="0.25">
      <c r="A1" s="235" t="s">
        <v>163</v>
      </c>
      <c r="B1" s="219" t="s">
        <v>2</v>
      </c>
      <c r="C1" s="220"/>
      <c r="D1" s="220"/>
      <c r="E1" s="220"/>
    </row>
    <row r="2" spans="1:5" x14ac:dyDescent="0.25">
      <c r="A2" t="s">
        <v>161</v>
      </c>
      <c r="B2" s="217">
        <v>2.6149999999999998</v>
      </c>
    </row>
    <row r="3" spans="1:5" x14ac:dyDescent="0.25">
      <c r="A3" t="s">
        <v>161</v>
      </c>
      <c r="B3" s="217">
        <v>2.7250000000000001</v>
      </c>
    </row>
    <row r="4" spans="1:5" x14ac:dyDescent="0.25">
      <c r="A4" t="s">
        <v>161</v>
      </c>
      <c r="B4" s="217">
        <v>0.18000000000000002</v>
      </c>
    </row>
    <row r="5" spans="1:5" x14ac:dyDescent="0.25">
      <c r="A5" t="s">
        <v>161</v>
      </c>
      <c r="B5" s="217">
        <v>2.85</v>
      </c>
    </row>
    <row r="6" spans="1:5" x14ac:dyDescent="0.25">
      <c r="A6" t="s">
        <v>161</v>
      </c>
      <c r="B6" s="217">
        <v>1.9750000000000001</v>
      </c>
    </row>
    <row r="7" spans="1:5" x14ac:dyDescent="0.25">
      <c r="A7" t="s">
        <v>161</v>
      </c>
      <c r="B7" s="217">
        <v>0.52500000000000002</v>
      </c>
    </row>
    <row r="8" spans="1:5" x14ac:dyDescent="0.25">
      <c r="A8" t="s">
        <v>161</v>
      </c>
      <c r="B8" s="217">
        <v>0.72</v>
      </c>
    </row>
    <row r="9" spans="1:5" x14ac:dyDescent="0.25">
      <c r="A9" t="s">
        <v>161</v>
      </c>
      <c r="B9" s="217">
        <v>1.58</v>
      </c>
    </row>
    <row r="10" spans="1:5" x14ac:dyDescent="0.25">
      <c r="A10" t="s">
        <v>161</v>
      </c>
      <c r="B10" s="217">
        <v>1.675</v>
      </c>
    </row>
    <row r="11" spans="1:5" x14ac:dyDescent="0.25">
      <c r="A11" t="s">
        <v>161</v>
      </c>
      <c r="B11" s="217">
        <v>1.6649999999999998</v>
      </c>
    </row>
    <row r="12" spans="1:5" x14ac:dyDescent="0.25">
      <c r="A12" t="s">
        <v>161</v>
      </c>
      <c r="B12" s="217">
        <v>1.105</v>
      </c>
    </row>
    <row r="13" spans="1:5" x14ac:dyDescent="0.25">
      <c r="A13" t="s">
        <v>161</v>
      </c>
      <c r="B13" s="217">
        <v>1.8399999999999999</v>
      </c>
    </row>
    <row r="14" spans="1:5" x14ac:dyDescent="0.25">
      <c r="A14" t="s">
        <v>161</v>
      </c>
      <c r="B14" s="217">
        <v>2.4700000000000002</v>
      </c>
    </row>
    <row r="15" spans="1:5" x14ac:dyDescent="0.25">
      <c r="A15" t="s">
        <v>161</v>
      </c>
      <c r="B15" s="217">
        <v>3.6799999999999997</v>
      </c>
    </row>
    <row r="16" spans="1:5" x14ac:dyDescent="0.25">
      <c r="A16" t="s">
        <v>161</v>
      </c>
      <c r="B16" s="217">
        <v>3.3200000000000003</v>
      </c>
    </row>
    <row r="17" spans="1:2" x14ac:dyDescent="0.25">
      <c r="A17" t="s">
        <v>161</v>
      </c>
      <c r="B17" s="217">
        <v>0.7350000000000001</v>
      </c>
    </row>
    <row r="18" spans="1:2" x14ac:dyDescent="0.25">
      <c r="A18" t="s">
        <v>161</v>
      </c>
      <c r="B18" s="217">
        <v>3.1349999999999998</v>
      </c>
    </row>
    <row r="19" spans="1:2" x14ac:dyDescent="0.25">
      <c r="A19" t="s">
        <v>161</v>
      </c>
      <c r="B19" s="217">
        <v>1.08</v>
      </c>
    </row>
    <row r="20" spans="1:2" x14ac:dyDescent="0.25">
      <c r="A20" t="s">
        <v>161</v>
      </c>
      <c r="B20" s="217">
        <v>0.35</v>
      </c>
    </row>
    <row r="21" spans="1:2" x14ac:dyDescent="0.25">
      <c r="A21" t="s">
        <v>161</v>
      </c>
      <c r="B21" s="217">
        <v>0.84499999999999997</v>
      </c>
    </row>
    <row r="22" spans="1:2" x14ac:dyDescent="0.25">
      <c r="A22" t="s">
        <v>161</v>
      </c>
      <c r="B22" s="217">
        <v>0.73499999999999999</v>
      </c>
    </row>
    <row r="23" spans="1:2" x14ac:dyDescent="0.25">
      <c r="A23" t="s">
        <v>162</v>
      </c>
      <c r="B23" s="217">
        <v>0.86</v>
      </c>
    </row>
    <row r="24" spans="1:2" x14ac:dyDescent="0.25">
      <c r="A24" t="s">
        <v>162</v>
      </c>
      <c r="B24" s="217">
        <v>0.81500000000000006</v>
      </c>
    </row>
    <row r="25" spans="1:2" x14ac:dyDescent="0.25">
      <c r="A25" t="s">
        <v>162</v>
      </c>
      <c r="B25" s="217">
        <v>2.8549999999999995</v>
      </c>
    </row>
    <row r="26" spans="1:2" x14ac:dyDescent="0.25">
      <c r="A26" t="s">
        <v>162</v>
      </c>
      <c r="B26" s="217">
        <v>1.95</v>
      </c>
    </row>
    <row r="27" spans="1:2" x14ac:dyDescent="0.25">
      <c r="A27" t="s">
        <v>162</v>
      </c>
      <c r="B27" s="217">
        <v>0.66999999999999993</v>
      </c>
    </row>
    <row r="28" spans="1:2" x14ac:dyDescent="0.25">
      <c r="A28" t="s">
        <v>162</v>
      </c>
      <c r="B28" s="217">
        <v>0.72</v>
      </c>
    </row>
    <row r="29" spans="1:2" x14ac:dyDescent="0.25">
      <c r="A29" t="s">
        <v>162</v>
      </c>
      <c r="B29" s="217">
        <v>1.1999999999999997</v>
      </c>
    </row>
    <row r="30" spans="1:2" x14ac:dyDescent="0.25">
      <c r="A30" t="s">
        <v>162</v>
      </c>
      <c r="B30" s="217">
        <v>1.1800000000000002</v>
      </c>
    </row>
    <row r="31" spans="1:2" x14ac:dyDescent="0.25">
      <c r="A31" t="s">
        <v>162</v>
      </c>
      <c r="B31" s="217">
        <v>0.72</v>
      </c>
    </row>
    <row r="32" spans="1:2" x14ac:dyDescent="0.25">
      <c r="A32" t="s">
        <v>162</v>
      </c>
      <c r="B32" s="217">
        <v>3.12</v>
      </c>
    </row>
    <row r="33" spans="1:2" x14ac:dyDescent="0.25">
      <c r="A33" t="s">
        <v>162</v>
      </c>
      <c r="B33" s="217">
        <v>0.95</v>
      </c>
    </row>
    <row r="34" spans="1:2" x14ac:dyDescent="0.25">
      <c r="A34" t="s">
        <v>162</v>
      </c>
      <c r="B34" s="217">
        <v>2.9</v>
      </c>
    </row>
    <row r="35" spans="1:2" x14ac:dyDescent="0.25">
      <c r="A35" t="s">
        <v>162</v>
      </c>
      <c r="B35" s="217">
        <v>0.8899999999999999</v>
      </c>
    </row>
    <row r="36" spans="1:2" x14ac:dyDescent="0.25">
      <c r="A36" t="s">
        <v>162</v>
      </c>
      <c r="B36" s="217">
        <v>2.2549999999999999</v>
      </c>
    </row>
    <row r="37" spans="1:2" x14ac:dyDescent="0.25">
      <c r="A37" t="s">
        <v>162</v>
      </c>
      <c r="B37" s="217">
        <v>1.24</v>
      </c>
    </row>
    <row r="38" spans="1:2" x14ac:dyDescent="0.25">
      <c r="A38" t="s">
        <v>162</v>
      </c>
      <c r="B38" s="217">
        <v>1.6350000000000002</v>
      </c>
    </row>
    <row r="39" spans="1:2" x14ac:dyDescent="0.25">
      <c r="A39" t="s">
        <v>162</v>
      </c>
      <c r="B39" s="217">
        <v>1.0249999999999999</v>
      </c>
    </row>
    <row r="40" spans="1:2" x14ac:dyDescent="0.25">
      <c r="A40" t="s">
        <v>162</v>
      </c>
      <c r="B40" s="217">
        <v>0.94000000000000006</v>
      </c>
    </row>
    <row r="41" spans="1:2" x14ac:dyDescent="0.25">
      <c r="A41" t="s">
        <v>162</v>
      </c>
      <c r="B41" s="217">
        <v>1.1399999999999999</v>
      </c>
    </row>
    <row r="42" spans="1:2" x14ac:dyDescent="0.25">
      <c r="A42" t="s">
        <v>162</v>
      </c>
      <c r="B42" s="217">
        <v>2.915</v>
      </c>
    </row>
    <row r="43" spans="1:2" x14ac:dyDescent="0.25">
      <c r="A43" t="s">
        <v>162</v>
      </c>
      <c r="B43" s="217">
        <v>1.41</v>
      </c>
    </row>
    <row r="44" spans="1:2" x14ac:dyDescent="0.25">
      <c r="A44" t="s">
        <v>162</v>
      </c>
      <c r="B44" s="217">
        <v>2.2700000000000005</v>
      </c>
    </row>
    <row r="45" spans="1:2" x14ac:dyDescent="0.25">
      <c r="A45" t="s">
        <v>162</v>
      </c>
      <c r="B45" s="217">
        <v>5.4999999999999993E-2</v>
      </c>
    </row>
    <row r="46" spans="1:2" x14ac:dyDescent="0.25">
      <c r="A46" t="s">
        <v>162</v>
      </c>
      <c r="B46" s="217">
        <v>0.03</v>
      </c>
    </row>
    <row r="47" spans="1:2" x14ac:dyDescent="0.25">
      <c r="A47" t="s">
        <v>162</v>
      </c>
      <c r="B47" s="217">
        <v>7.9999999999999988E-2</v>
      </c>
    </row>
    <row r="48" spans="1:2" x14ac:dyDescent="0.25">
      <c r="A48" t="s">
        <v>162</v>
      </c>
      <c r="B48" s="217">
        <v>2.2850000000000001</v>
      </c>
    </row>
    <row r="49" spans="1:2" x14ac:dyDescent="0.25">
      <c r="A49" t="s">
        <v>162</v>
      </c>
      <c r="B49" s="217">
        <v>0.91000000000000014</v>
      </c>
    </row>
    <row r="50" spans="1:2" x14ac:dyDescent="0.25">
      <c r="A50" t="s">
        <v>162</v>
      </c>
      <c r="B50" s="217">
        <v>2.7350000000000003</v>
      </c>
    </row>
    <row r="51" spans="1:2" x14ac:dyDescent="0.25">
      <c r="A51" t="s">
        <v>162</v>
      </c>
      <c r="B51" s="217">
        <v>1.2449999999999999</v>
      </c>
    </row>
    <row r="52" spans="1:2" x14ac:dyDescent="0.25">
      <c r="A52" t="s">
        <v>162</v>
      </c>
      <c r="B52" s="217">
        <v>3.1</v>
      </c>
    </row>
    <row r="53" spans="1:2" x14ac:dyDescent="0.25">
      <c r="A53" t="s">
        <v>164</v>
      </c>
      <c r="B53" s="217">
        <v>1.0050000000000001</v>
      </c>
    </row>
    <row r="54" spans="1:2" x14ac:dyDescent="0.25">
      <c r="A54" t="s">
        <v>164</v>
      </c>
      <c r="B54" s="217">
        <v>1.65</v>
      </c>
    </row>
    <row r="55" spans="1:2" x14ac:dyDescent="0.25">
      <c r="A55" t="s">
        <v>164</v>
      </c>
      <c r="B55" s="217">
        <v>1.7649999999999999</v>
      </c>
    </row>
    <row r="56" spans="1:2" x14ac:dyDescent="0.25">
      <c r="A56" t="s">
        <v>164</v>
      </c>
      <c r="B56" s="217">
        <v>2.9899999999999998</v>
      </c>
    </row>
    <row r="57" spans="1:2" x14ac:dyDescent="0.25">
      <c r="A57" t="s">
        <v>164</v>
      </c>
      <c r="B57" s="217">
        <v>3.17</v>
      </c>
    </row>
    <row r="58" spans="1:2" x14ac:dyDescent="0.25">
      <c r="A58" t="s">
        <v>164</v>
      </c>
      <c r="B58" s="217">
        <v>1.89</v>
      </c>
    </row>
    <row r="59" spans="1:2" x14ac:dyDescent="0.25">
      <c r="A59" t="s">
        <v>164</v>
      </c>
      <c r="B59" s="217">
        <v>1.27</v>
      </c>
    </row>
    <row r="60" spans="1:2" x14ac:dyDescent="0.25">
      <c r="A60" t="s">
        <v>164</v>
      </c>
      <c r="B60" s="217">
        <v>0.91000000000000014</v>
      </c>
    </row>
    <row r="61" spans="1:2" x14ac:dyDescent="0.25">
      <c r="A61" t="s">
        <v>164</v>
      </c>
      <c r="B61" s="217">
        <v>2.0299999999999998</v>
      </c>
    </row>
    <row r="62" spans="1:2" x14ac:dyDescent="0.25">
      <c r="A62" t="s">
        <v>164</v>
      </c>
      <c r="B62" s="217">
        <v>1.5050000000000001</v>
      </c>
    </row>
    <row r="63" spans="1:2" x14ac:dyDescent="0.25">
      <c r="A63" t="s">
        <v>164</v>
      </c>
      <c r="B63" s="217">
        <v>2.04</v>
      </c>
    </row>
    <row r="64" spans="1:2" x14ac:dyDescent="0.25">
      <c r="A64" t="s">
        <v>164</v>
      </c>
      <c r="B64" s="217">
        <v>3.05</v>
      </c>
    </row>
    <row r="65" spans="1:2" x14ac:dyDescent="0.25">
      <c r="A65" t="s">
        <v>164</v>
      </c>
      <c r="B65" s="217">
        <v>2.27</v>
      </c>
    </row>
    <row r="66" spans="1:2" x14ac:dyDescent="0.25">
      <c r="A66" t="s">
        <v>164</v>
      </c>
      <c r="B66" s="217">
        <v>1.2749999999999999</v>
      </c>
    </row>
    <row r="67" spans="1:2" x14ac:dyDescent="0.25">
      <c r="A67" t="s">
        <v>164</v>
      </c>
      <c r="B67" s="217">
        <v>0.99</v>
      </c>
    </row>
    <row r="68" spans="1:2" x14ac:dyDescent="0.25">
      <c r="A68" t="s">
        <v>164</v>
      </c>
      <c r="B68" s="217">
        <v>1.595</v>
      </c>
    </row>
    <row r="69" spans="1:2" x14ac:dyDescent="0.25">
      <c r="A69" t="s">
        <v>164</v>
      </c>
      <c r="B69" s="217">
        <v>0.91999999999999993</v>
      </c>
    </row>
    <row r="70" spans="1:2" x14ac:dyDescent="0.25">
      <c r="A70" t="s">
        <v>164</v>
      </c>
      <c r="B70" s="217">
        <v>1.34</v>
      </c>
    </row>
    <row r="71" spans="1:2" x14ac:dyDescent="0.25">
      <c r="A71" t="s">
        <v>164</v>
      </c>
      <c r="B71" s="217">
        <v>3.34</v>
      </c>
    </row>
    <row r="72" spans="1:2" x14ac:dyDescent="0.25">
      <c r="A72" t="s">
        <v>164</v>
      </c>
      <c r="B72" s="217">
        <v>3.3599999999999994</v>
      </c>
    </row>
    <row r="73" spans="1:2" x14ac:dyDescent="0.25">
      <c r="A73" t="s">
        <v>165</v>
      </c>
      <c r="B73" s="217">
        <v>3.1749999999999998</v>
      </c>
    </row>
    <row r="74" spans="1:2" x14ac:dyDescent="0.25">
      <c r="A74" t="s">
        <v>165</v>
      </c>
      <c r="B74" s="217">
        <v>3.35</v>
      </c>
    </row>
    <row r="75" spans="1:2" x14ac:dyDescent="0.25">
      <c r="A75" t="s">
        <v>165</v>
      </c>
      <c r="B75" s="217">
        <v>2.94</v>
      </c>
    </row>
    <row r="76" spans="1:2" x14ac:dyDescent="0.25">
      <c r="A76" t="s">
        <v>165</v>
      </c>
      <c r="B76" s="217">
        <v>2.8</v>
      </c>
    </row>
    <row r="77" spans="1:2" x14ac:dyDescent="0.25">
      <c r="A77" t="s">
        <v>165</v>
      </c>
      <c r="B77" s="217">
        <v>2.36</v>
      </c>
    </row>
    <row r="78" spans="1:2" x14ac:dyDescent="0.25">
      <c r="A78" t="s">
        <v>165</v>
      </c>
      <c r="B78" s="217">
        <v>1.4550000000000001</v>
      </c>
    </row>
    <row r="79" spans="1:2" x14ac:dyDescent="0.25">
      <c r="A79" t="s">
        <v>165</v>
      </c>
      <c r="B79" s="217">
        <v>1.3199999999999998</v>
      </c>
    </row>
    <row r="80" spans="1:2" x14ac:dyDescent="0.25">
      <c r="A80" t="s">
        <v>165</v>
      </c>
      <c r="B80" s="217">
        <v>2.2850000000000001</v>
      </c>
    </row>
    <row r="81" spans="1:2" x14ac:dyDescent="0.25">
      <c r="A81" t="s">
        <v>165</v>
      </c>
      <c r="B81" s="217">
        <v>2.94</v>
      </c>
    </row>
    <row r="82" spans="1:2" x14ac:dyDescent="0.25">
      <c r="A82" t="s">
        <v>165</v>
      </c>
      <c r="B82" s="217">
        <v>2.4249999999999998</v>
      </c>
    </row>
    <row r="83" spans="1:2" x14ac:dyDescent="0.25">
      <c r="A83" t="s">
        <v>165</v>
      </c>
      <c r="B83" s="217">
        <v>2.0550000000000002</v>
      </c>
    </row>
    <row r="84" spans="1:2" x14ac:dyDescent="0.25">
      <c r="A84" t="s">
        <v>165</v>
      </c>
      <c r="B84" s="217">
        <v>2.4899999999999998</v>
      </c>
    </row>
    <row r="85" spans="1:2" x14ac:dyDescent="0.25">
      <c r="A85" t="s">
        <v>165</v>
      </c>
      <c r="B85" s="217">
        <v>2.7349999999999999</v>
      </c>
    </row>
    <row r="86" spans="1:2" x14ac:dyDescent="0.25">
      <c r="A86" t="s">
        <v>165</v>
      </c>
      <c r="B86" s="217">
        <v>1.8149999999999999</v>
      </c>
    </row>
    <row r="87" spans="1:2" x14ac:dyDescent="0.25">
      <c r="A87" t="s">
        <v>165</v>
      </c>
      <c r="B87" s="217">
        <v>2.7800000000000002</v>
      </c>
    </row>
    <row r="88" spans="1:2" x14ac:dyDescent="0.25">
      <c r="A88" t="s">
        <v>165</v>
      </c>
      <c r="B88" s="217">
        <v>2.0350000000000001</v>
      </c>
    </row>
    <row r="89" spans="1:2" x14ac:dyDescent="0.25">
      <c r="A89" t="s">
        <v>165</v>
      </c>
      <c r="B89" s="217">
        <v>3.4</v>
      </c>
    </row>
    <row r="90" spans="1:2" x14ac:dyDescent="0.25">
      <c r="A90" t="s">
        <v>165</v>
      </c>
      <c r="B90" s="217">
        <v>3.0649999999999999</v>
      </c>
    </row>
    <row r="91" spans="1:2" x14ac:dyDescent="0.25">
      <c r="A91" t="s">
        <v>165</v>
      </c>
      <c r="B91" s="217">
        <v>3.5799999999999996</v>
      </c>
    </row>
    <row r="92" spans="1:2" x14ac:dyDescent="0.25">
      <c r="A92" t="s">
        <v>165</v>
      </c>
      <c r="B92" s="217">
        <v>0.90999999999999992</v>
      </c>
    </row>
    <row r="93" spans="1:2" x14ac:dyDescent="0.25">
      <c r="A93" t="s">
        <v>165</v>
      </c>
      <c r="B93" s="217">
        <v>1.1400000000000001</v>
      </c>
    </row>
    <row r="94" spans="1:2" x14ac:dyDescent="0.25">
      <c r="A94" t="s">
        <v>165</v>
      </c>
      <c r="B94" s="217">
        <v>2.06</v>
      </c>
    </row>
    <row r="95" spans="1:2" x14ac:dyDescent="0.25">
      <c r="A95" t="s">
        <v>165</v>
      </c>
      <c r="B95" s="217">
        <v>2.2050000000000001</v>
      </c>
    </row>
    <row r="96" spans="1:2" x14ac:dyDescent="0.25">
      <c r="A96" t="s">
        <v>165</v>
      </c>
      <c r="B96" s="217">
        <v>2.0900000000000003</v>
      </c>
    </row>
    <row r="97" spans="1:2" x14ac:dyDescent="0.25">
      <c r="A97" t="s">
        <v>165</v>
      </c>
      <c r="B97" s="217">
        <v>2.4799999999999995</v>
      </c>
    </row>
    <row r="98" spans="1:2" x14ac:dyDescent="0.25">
      <c r="A98" t="s">
        <v>165</v>
      </c>
      <c r="B98" s="217">
        <v>2.6599999999999997</v>
      </c>
    </row>
    <row r="99" spans="1:2" x14ac:dyDescent="0.25">
      <c r="A99" t="s">
        <v>165</v>
      </c>
      <c r="B99" s="217">
        <v>2.9999999999999996</v>
      </c>
    </row>
    <row r="100" spans="1:2" x14ac:dyDescent="0.25">
      <c r="A100" t="s">
        <v>165</v>
      </c>
      <c r="B100" s="217">
        <v>3.3600000000000003</v>
      </c>
    </row>
    <row r="101" spans="1:2" x14ac:dyDescent="0.25">
      <c r="A101" t="s">
        <v>165</v>
      </c>
      <c r="B101" s="217">
        <v>3.06</v>
      </c>
    </row>
    <row r="102" spans="1:2" x14ac:dyDescent="0.25">
      <c r="B102"/>
    </row>
    <row r="103" spans="1:2" x14ac:dyDescent="0.25">
      <c r="B103"/>
    </row>
    <row r="104" spans="1:2" x14ac:dyDescent="0.25">
      <c r="B104"/>
    </row>
    <row r="105" spans="1:2" x14ac:dyDescent="0.25">
      <c r="B105"/>
    </row>
    <row r="106" spans="1:2" x14ac:dyDescent="0.25">
      <c r="B106"/>
    </row>
    <row r="107" spans="1:2" x14ac:dyDescent="0.25">
      <c r="B107"/>
    </row>
    <row r="108" spans="1:2" x14ac:dyDescent="0.25">
      <c r="B108"/>
    </row>
    <row r="109" spans="1:2" x14ac:dyDescent="0.25">
      <c r="B109"/>
    </row>
    <row r="110" spans="1:2" x14ac:dyDescent="0.25">
      <c r="B110"/>
    </row>
    <row r="111" spans="1:2" x14ac:dyDescent="0.25">
      <c r="B111"/>
    </row>
    <row r="112" spans="1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/>
  </sheetViews>
  <sheetFormatPr defaultRowHeight="15" x14ac:dyDescent="0.25"/>
  <cols>
    <col min="1" max="1" width="10.140625" style="218" bestFit="1" customWidth="1"/>
    <col min="2" max="2" width="9.140625" style="218"/>
    <col min="3" max="3" width="13.7109375" style="218" bestFit="1" customWidth="1"/>
  </cols>
  <sheetData>
    <row r="1" spans="1:10" x14ac:dyDescent="0.25">
      <c r="A1" s="235" t="s">
        <v>163</v>
      </c>
      <c r="B1" s="235" t="s">
        <v>160</v>
      </c>
      <c r="C1" s="219" t="s">
        <v>166</v>
      </c>
      <c r="D1" s="237"/>
      <c r="E1" s="235" t="s">
        <v>4</v>
      </c>
      <c r="F1" s="235" t="s">
        <v>5</v>
      </c>
      <c r="G1" s="236"/>
      <c r="H1" s="237"/>
      <c r="I1" s="236"/>
      <c r="J1" s="237"/>
    </row>
    <row r="2" spans="1:10" x14ac:dyDescent="0.25">
      <c r="A2" s="218" t="s">
        <v>161</v>
      </c>
      <c r="B2" s="218" t="s">
        <v>4</v>
      </c>
      <c r="C2" s="218">
        <v>80</v>
      </c>
      <c r="E2" s="218">
        <v>80</v>
      </c>
      <c r="F2" s="218">
        <v>20</v>
      </c>
      <c r="I2" s="218"/>
    </row>
    <row r="3" spans="1:10" x14ac:dyDescent="0.25">
      <c r="A3" s="218" t="s">
        <v>161</v>
      </c>
      <c r="B3" s="218" t="s">
        <v>4</v>
      </c>
      <c r="C3" s="218">
        <v>65</v>
      </c>
      <c r="E3" s="218">
        <v>65</v>
      </c>
      <c r="F3" s="218">
        <v>35</v>
      </c>
      <c r="I3" s="218"/>
    </row>
    <row r="4" spans="1:10" x14ac:dyDescent="0.25">
      <c r="A4" s="218" t="s">
        <v>161</v>
      </c>
      <c r="B4" s="218" t="s">
        <v>4</v>
      </c>
      <c r="C4" s="218">
        <v>40</v>
      </c>
      <c r="E4" s="218">
        <v>40</v>
      </c>
      <c r="F4" s="218">
        <v>60</v>
      </c>
      <c r="I4" s="218"/>
    </row>
    <row r="5" spans="1:10" x14ac:dyDescent="0.25">
      <c r="A5" s="218" t="s">
        <v>161</v>
      </c>
      <c r="B5" s="218" t="s">
        <v>4</v>
      </c>
      <c r="C5" s="218">
        <v>50</v>
      </c>
      <c r="E5" s="218">
        <v>50</v>
      </c>
      <c r="F5" s="218">
        <v>50</v>
      </c>
      <c r="I5" s="218"/>
    </row>
    <row r="6" spans="1:10" x14ac:dyDescent="0.25">
      <c r="A6" s="218" t="s">
        <v>161</v>
      </c>
      <c r="B6" s="218" t="s">
        <v>4</v>
      </c>
      <c r="C6" s="218">
        <v>70</v>
      </c>
      <c r="E6" s="218">
        <v>70</v>
      </c>
      <c r="F6" s="218">
        <v>30</v>
      </c>
      <c r="I6" s="218"/>
    </row>
    <row r="7" spans="1:10" x14ac:dyDescent="0.25">
      <c r="A7" s="218" t="s">
        <v>161</v>
      </c>
      <c r="B7" s="218" t="s">
        <v>4</v>
      </c>
      <c r="C7" s="218">
        <v>99</v>
      </c>
      <c r="E7" s="218">
        <v>99</v>
      </c>
      <c r="F7" s="218">
        <v>1</v>
      </c>
      <c r="I7" s="218"/>
    </row>
    <row r="8" spans="1:10" x14ac:dyDescent="0.25">
      <c r="A8" s="218" t="s">
        <v>161</v>
      </c>
      <c r="B8" s="218" t="s">
        <v>4</v>
      </c>
      <c r="C8" s="218">
        <v>60</v>
      </c>
      <c r="E8" s="218">
        <v>60</v>
      </c>
      <c r="F8" s="218">
        <v>40</v>
      </c>
      <c r="I8" s="218"/>
    </row>
    <row r="9" spans="1:10" x14ac:dyDescent="0.25">
      <c r="A9" s="218" t="s">
        <v>161</v>
      </c>
      <c r="B9" s="218" t="s">
        <v>4</v>
      </c>
      <c r="C9" s="218">
        <v>60</v>
      </c>
      <c r="E9" s="218">
        <v>60</v>
      </c>
      <c r="F9" s="218">
        <v>40</v>
      </c>
      <c r="I9" s="218"/>
    </row>
    <row r="10" spans="1:10" x14ac:dyDescent="0.25">
      <c r="A10" s="218" t="s">
        <v>161</v>
      </c>
      <c r="B10" s="218" t="s">
        <v>4</v>
      </c>
      <c r="C10" s="218">
        <v>70</v>
      </c>
      <c r="E10" s="218">
        <v>70</v>
      </c>
      <c r="F10" s="218">
        <v>30</v>
      </c>
      <c r="I10" s="218"/>
    </row>
    <row r="11" spans="1:10" x14ac:dyDescent="0.25">
      <c r="A11" s="218" t="s">
        <v>161</v>
      </c>
      <c r="B11" s="218" t="s">
        <v>4</v>
      </c>
      <c r="C11" s="218">
        <v>75</v>
      </c>
      <c r="E11" s="218">
        <v>75</v>
      </c>
      <c r="F11" s="218">
        <v>25</v>
      </c>
      <c r="I11" s="218"/>
    </row>
    <row r="12" spans="1:10" x14ac:dyDescent="0.25">
      <c r="A12" s="218" t="s">
        <v>161</v>
      </c>
      <c r="B12" s="218" t="s">
        <v>4</v>
      </c>
      <c r="C12" s="218">
        <v>77</v>
      </c>
      <c r="E12" s="218">
        <v>77</v>
      </c>
      <c r="F12" s="218">
        <v>23</v>
      </c>
      <c r="I12" s="218"/>
    </row>
    <row r="13" spans="1:10" x14ac:dyDescent="0.25">
      <c r="A13" s="218" t="s">
        <v>161</v>
      </c>
      <c r="B13" s="218" t="s">
        <v>4</v>
      </c>
      <c r="C13" s="218">
        <v>55</v>
      </c>
      <c r="E13" s="218">
        <v>55</v>
      </c>
      <c r="F13" s="218">
        <v>45</v>
      </c>
      <c r="I13" s="218"/>
    </row>
    <row r="14" spans="1:10" x14ac:dyDescent="0.25">
      <c r="A14" s="218" t="s">
        <v>161</v>
      </c>
      <c r="B14" s="218" t="s">
        <v>4</v>
      </c>
      <c r="C14" s="218">
        <v>65</v>
      </c>
      <c r="E14" s="218">
        <v>65</v>
      </c>
      <c r="F14" s="218">
        <v>35</v>
      </c>
      <c r="I14" s="218"/>
    </row>
    <row r="15" spans="1:10" x14ac:dyDescent="0.25">
      <c r="A15" s="218" t="s">
        <v>161</v>
      </c>
      <c r="B15" s="218" t="s">
        <v>4</v>
      </c>
      <c r="C15" s="218">
        <v>50</v>
      </c>
      <c r="E15" s="218">
        <v>50</v>
      </c>
      <c r="F15" s="218">
        <v>50</v>
      </c>
      <c r="I15" s="218"/>
    </row>
    <row r="16" spans="1:10" x14ac:dyDescent="0.25">
      <c r="A16" s="218" t="s">
        <v>161</v>
      </c>
      <c r="B16" s="218" t="s">
        <v>4</v>
      </c>
      <c r="C16" s="218">
        <v>40</v>
      </c>
      <c r="E16" s="218">
        <v>40</v>
      </c>
      <c r="F16" s="218">
        <v>60</v>
      </c>
      <c r="I16" s="218"/>
    </row>
    <row r="17" spans="1:9" x14ac:dyDescent="0.25">
      <c r="A17" s="218" t="s">
        <v>161</v>
      </c>
      <c r="B17" s="218" t="s">
        <v>4</v>
      </c>
      <c r="C17" s="218">
        <v>98</v>
      </c>
      <c r="E17" s="218">
        <v>98</v>
      </c>
      <c r="F17" s="218">
        <v>2</v>
      </c>
      <c r="I17" s="218"/>
    </row>
    <row r="18" spans="1:9" x14ac:dyDescent="0.25">
      <c r="A18" s="218" t="s">
        <v>161</v>
      </c>
      <c r="B18" s="218" t="s">
        <v>4</v>
      </c>
      <c r="C18" s="218">
        <v>40</v>
      </c>
      <c r="E18" s="218">
        <v>40</v>
      </c>
      <c r="F18" s="218">
        <v>60</v>
      </c>
      <c r="I18" s="218"/>
    </row>
    <row r="19" spans="1:9" x14ac:dyDescent="0.25">
      <c r="A19" s="218" t="s">
        <v>161</v>
      </c>
      <c r="B19" s="218" t="s">
        <v>4</v>
      </c>
      <c r="C19" s="218">
        <v>80</v>
      </c>
      <c r="E19" s="218">
        <v>80</v>
      </c>
      <c r="F19" s="218">
        <v>20</v>
      </c>
      <c r="I19" s="218"/>
    </row>
    <row r="20" spans="1:9" x14ac:dyDescent="0.25">
      <c r="A20" s="218" t="s">
        <v>161</v>
      </c>
      <c r="B20" s="218" t="s">
        <v>4</v>
      </c>
      <c r="C20" s="218">
        <v>95</v>
      </c>
      <c r="E20" s="218">
        <v>95</v>
      </c>
      <c r="F20" s="218">
        <v>5</v>
      </c>
      <c r="I20" s="218"/>
    </row>
    <row r="21" spans="1:9" x14ac:dyDescent="0.25">
      <c r="A21" s="218" t="s">
        <v>161</v>
      </c>
      <c r="B21" s="218" t="s">
        <v>4</v>
      </c>
      <c r="C21" s="218">
        <v>95</v>
      </c>
      <c r="E21" s="218">
        <v>95</v>
      </c>
      <c r="F21" s="218">
        <v>5</v>
      </c>
      <c r="I21" s="218"/>
    </row>
    <row r="22" spans="1:9" x14ac:dyDescent="0.25">
      <c r="A22" s="218" t="s">
        <v>161</v>
      </c>
      <c r="B22" s="218" t="s">
        <v>4</v>
      </c>
      <c r="C22" s="218">
        <v>95</v>
      </c>
      <c r="E22" s="218">
        <v>95</v>
      </c>
      <c r="F22" s="218">
        <v>5</v>
      </c>
      <c r="I22" s="218"/>
    </row>
    <row r="23" spans="1:9" x14ac:dyDescent="0.25">
      <c r="A23" s="218" t="s">
        <v>161</v>
      </c>
      <c r="B23" s="218" t="s">
        <v>5</v>
      </c>
      <c r="C23" s="218">
        <v>20</v>
      </c>
      <c r="E23" s="218">
        <v>70</v>
      </c>
      <c r="F23" s="218">
        <v>30</v>
      </c>
      <c r="I23" s="218"/>
    </row>
    <row r="24" spans="1:9" x14ac:dyDescent="0.25">
      <c r="A24" s="218" t="s">
        <v>161</v>
      </c>
      <c r="B24" s="218" t="s">
        <v>5</v>
      </c>
      <c r="C24" s="218">
        <v>35</v>
      </c>
      <c r="E24" s="218">
        <v>85</v>
      </c>
      <c r="F24" s="218">
        <v>15</v>
      </c>
      <c r="I24" s="218"/>
    </row>
    <row r="25" spans="1:9" x14ac:dyDescent="0.25">
      <c r="A25" s="218" t="s">
        <v>161</v>
      </c>
      <c r="B25" s="218" t="s">
        <v>5</v>
      </c>
      <c r="C25" s="218">
        <v>60</v>
      </c>
      <c r="E25" s="218">
        <v>49</v>
      </c>
      <c r="F25" s="218">
        <v>51</v>
      </c>
      <c r="I25" s="218"/>
    </row>
    <row r="26" spans="1:9" x14ac:dyDescent="0.25">
      <c r="A26" s="218" t="s">
        <v>161</v>
      </c>
      <c r="B26" s="218" t="s">
        <v>5</v>
      </c>
      <c r="C26" s="218">
        <v>50</v>
      </c>
      <c r="E26" s="218">
        <v>98</v>
      </c>
      <c r="F26" s="218">
        <v>2</v>
      </c>
      <c r="I26" s="218"/>
    </row>
    <row r="27" spans="1:9" x14ac:dyDescent="0.25">
      <c r="A27" s="218" t="s">
        <v>161</v>
      </c>
      <c r="B27" s="218" t="s">
        <v>5</v>
      </c>
      <c r="C27" s="218">
        <v>30</v>
      </c>
      <c r="E27" s="218">
        <v>99</v>
      </c>
      <c r="F27" s="218">
        <v>1</v>
      </c>
      <c r="I27" s="218"/>
    </row>
    <row r="28" spans="1:9" x14ac:dyDescent="0.25">
      <c r="A28" s="218" t="s">
        <v>161</v>
      </c>
      <c r="B28" s="218" t="s">
        <v>5</v>
      </c>
      <c r="C28" s="218">
        <v>1</v>
      </c>
      <c r="E28" s="218">
        <v>96</v>
      </c>
      <c r="F28" s="218">
        <v>4</v>
      </c>
      <c r="I28" s="218"/>
    </row>
    <row r="29" spans="1:9" x14ac:dyDescent="0.25">
      <c r="A29" s="218" t="s">
        <v>161</v>
      </c>
      <c r="B29" s="218" t="s">
        <v>5</v>
      </c>
      <c r="C29" s="218">
        <v>40</v>
      </c>
      <c r="E29" s="218">
        <v>81</v>
      </c>
      <c r="F29" s="218">
        <v>19</v>
      </c>
      <c r="I29" s="218"/>
    </row>
    <row r="30" spans="1:9" x14ac:dyDescent="0.25">
      <c r="A30" s="218" t="s">
        <v>161</v>
      </c>
      <c r="B30" s="218" t="s">
        <v>5</v>
      </c>
      <c r="C30" s="218">
        <v>40</v>
      </c>
      <c r="E30" s="218">
        <v>80</v>
      </c>
      <c r="F30" s="218">
        <v>20</v>
      </c>
      <c r="I30" s="218"/>
    </row>
    <row r="31" spans="1:9" x14ac:dyDescent="0.25">
      <c r="A31" s="218" t="s">
        <v>161</v>
      </c>
      <c r="B31" s="218" t="s">
        <v>5</v>
      </c>
      <c r="C31" s="218">
        <v>30</v>
      </c>
      <c r="E31" s="218">
        <v>97</v>
      </c>
      <c r="F31" s="218">
        <v>3</v>
      </c>
    </row>
    <row r="32" spans="1:9" x14ac:dyDescent="0.25">
      <c r="A32" s="218" t="s">
        <v>161</v>
      </c>
      <c r="B32" s="218" t="s">
        <v>5</v>
      </c>
      <c r="C32" s="218">
        <v>25</v>
      </c>
      <c r="E32" s="218">
        <v>50</v>
      </c>
      <c r="F32" s="218">
        <v>50</v>
      </c>
    </row>
    <row r="33" spans="1:6" x14ac:dyDescent="0.25">
      <c r="A33" s="218" t="s">
        <v>161</v>
      </c>
      <c r="B33" s="218" t="s">
        <v>5</v>
      </c>
      <c r="C33" s="218">
        <v>23</v>
      </c>
      <c r="E33" s="218">
        <v>70</v>
      </c>
      <c r="F33" s="218">
        <v>30</v>
      </c>
    </row>
    <row r="34" spans="1:6" x14ac:dyDescent="0.25">
      <c r="A34" s="218" t="s">
        <v>161</v>
      </c>
      <c r="B34" s="218" t="s">
        <v>5</v>
      </c>
      <c r="C34" s="218">
        <v>45</v>
      </c>
      <c r="E34" s="218">
        <v>30</v>
      </c>
      <c r="F34" s="218">
        <v>70</v>
      </c>
    </row>
    <row r="35" spans="1:6" x14ac:dyDescent="0.25">
      <c r="A35" s="218" t="s">
        <v>161</v>
      </c>
      <c r="B35" s="218" t="s">
        <v>5</v>
      </c>
      <c r="C35" s="218">
        <v>35</v>
      </c>
      <c r="E35" s="218">
        <v>75</v>
      </c>
      <c r="F35" s="218">
        <v>25</v>
      </c>
    </row>
    <row r="36" spans="1:6" x14ac:dyDescent="0.25">
      <c r="A36" s="218" t="s">
        <v>161</v>
      </c>
      <c r="B36" s="218" t="s">
        <v>5</v>
      </c>
      <c r="C36" s="218">
        <v>50</v>
      </c>
      <c r="E36" s="218">
        <v>54</v>
      </c>
      <c r="F36" s="218">
        <v>46</v>
      </c>
    </row>
    <row r="37" spans="1:6" x14ac:dyDescent="0.25">
      <c r="A37" s="218" t="s">
        <v>161</v>
      </c>
      <c r="B37" s="218" t="s">
        <v>5</v>
      </c>
      <c r="C37" s="218">
        <v>60</v>
      </c>
      <c r="E37" s="218">
        <v>75</v>
      </c>
      <c r="F37" s="218">
        <v>25</v>
      </c>
    </row>
    <row r="38" spans="1:6" x14ac:dyDescent="0.25">
      <c r="A38" s="218" t="s">
        <v>161</v>
      </c>
      <c r="B38" s="218" t="s">
        <v>5</v>
      </c>
      <c r="C38" s="218">
        <v>2</v>
      </c>
      <c r="E38" s="218">
        <v>25</v>
      </c>
      <c r="F38" s="218">
        <v>75</v>
      </c>
    </row>
    <row r="39" spans="1:6" x14ac:dyDescent="0.25">
      <c r="A39" s="218" t="s">
        <v>161</v>
      </c>
      <c r="B39" s="218" t="s">
        <v>5</v>
      </c>
      <c r="C39" s="218">
        <v>60</v>
      </c>
      <c r="E39" s="218">
        <v>90</v>
      </c>
      <c r="F39" s="218">
        <v>10</v>
      </c>
    </row>
    <row r="40" spans="1:6" x14ac:dyDescent="0.25">
      <c r="A40" s="218" t="s">
        <v>161</v>
      </c>
      <c r="B40" s="218" t="s">
        <v>5</v>
      </c>
      <c r="C40" s="218">
        <v>20</v>
      </c>
      <c r="E40" s="218">
        <v>97</v>
      </c>
      <c r="F40" s="218">
        <v>3</v>
      </c>
    </row>
    <row r="41" spans="1:6" x14ac:dyDescent="0.25">
      <c r="A41" s="218" t="s">
        <v>161</v>
      </c>
      <c r="B41" s="218" t="s">
        <v>5</v>
      </c>
      <c r="C41" s="218">
        <v>5</v>
      </c>
      <c r="E41" s="218">
        <v>86</v>
      </c>
      <c r="F41" s="218">
        <v>14</v>
      </c>
    </row>
    <row r="42" spans="1:6" x14ac:dyDescent="0.25">
      <c r="A42" s="218" t="s">
        <v>161</v>
      </c>
      <c r="B42" s="218" t="s">
        <v>5</v>
      </c>
      <c r="C42" s="218">
        <v>5</v>
      </c>
      <c r="E42" s="218">
        <v>50</v>
      </c>
      <c r="F42" s="218">
        <v>50</v>
      </c>
    </row>
    <row r="43" spans="1:6" x14ac:dyDescent="0.25">
      <c r="A43" s="218" t="s">
        <v>161</v>
      </c>
      <c r="B43" s="218" t="s">
        <v>5</v>
      </c>
      <c r="C43" s="218">
        <v>5</v>
      </c>
      <c r="E43" s="218">
        <v>52</v>
      </c>
      <c r="F43" s="218">
        <v>48</v>
      </c>
    </row>
    <row r="44" spans="1:6" x14ac:dyDescent="0.25">
      <c r="A44" s="218" t="s">
        <v>162</v>
      </c>
      <c r="B44" s="218" t="s">
        <v>4</v>
      </c>
      <c r="C44" s="218">
        <v>70</v>
      </c>
      <c r="E44" s="218">
        <v>60</v>
      </c>
      <c r="F44" s="218">
        <v>40</v>
      </c>
    </row>
    <row r="45" spans="1:6" x14ac:dyDescent="0.25">
      <c r="A45" s="218" t="s">
        <v>162</v>
      </c>
      <c r="B45" s="218" t="s">
        <v>4</v>
      </c>
      <c r="C45" s="218">
        <v>85</v>
      </c>
      <c r="E45" s="218">
        <v>0</v>
      </c>
      <c r="F45" s="218">
        <v>100</v>
      </c>
    </row>
    <row r="46" spans="1:6" x14ac:dyDescent="0.25">
      <c r="A46" s="218" t="s">
        <v>162</v>
      </c>
      <c r="B46" s="218" t="s">
        <v>4</v>
      </c>
      <c r="C46" s="218">
        <v>49</v>
      </c>
      <c r="E46" s="218">
        <v>0</v>
      </c>
      <c r="F46" s="218">
        <v>100</v>
      </c>
    </row>
    <row r="47" spans="1:6" x14ac:dyDescent="0.25">
      <c r="A47" s="218" t="s">
        <v>162</v>
      </c>
      <c r="B47" s="218" t="s">
        <v>4</v>
      </c>
      <c r="C47" s="218">
        <v>98</v>
      </c>
      <c r="E47" s="218">
        <v>45</v>
      </c>
      <c r="F47" s="218">
        <v>55</v>
      </c>
    </row>
    <row r="48" spans="1:6" x14ac:dyDescent="0.25">
      <c r="A48" s="218" t="s">
        <v>162</v>
      </c>
      <c r="B48" s="218" t="s">
        <v>4</v>
      </c>
      <c r="C48" s="218">
        <v>99</v>
      </c>
      <c r="E48" s="218">
        <v>45</v>
      </c>
      <c r="F48" s="218">
        <v>55</v>
      </c>
    </row>
    <row r="49" spans="1:6" x14ac:dyDescent="0.25">
      <c r="A49" s="218" t="s">
        <v>162</v>
      </c>
      <c r="B49" s="218" t="s">
        <v>4</v>
      </c>
      <c r="C49" s="218">
        <v>96</v>
      </c>
      <c r="E49" s="218">
        <v>90</v>
      </c>
      <c r="F49" s="218">
        <v>10</v>
      </c>
    </row>
    <row r="50" spans="1:6" x14ac:dyDescent="0.25">
      <c r="A50" s="218" t="s">
        <v>162</v>
      </c>
      <c r="B50" s="218" t="s">
        <v>4</v>
      </c>
      <c r="C50" s="218">
        <v>81</v>
      </c>
      <c r="E50" s="218">
        <v>58</v>
      </c>
      <c r="F50" s="218">
        <v>42</v>
      </c>
    </row>
    <row r="51" spans="1:6" x14ac:dyDescent="0.25">
      <c r="A51" s="218" t="s">
        <v>162</v>
      </c>
      <c r="B51" s="218" t="s">
        <v>4</v>
      </c>
      <c r="C51" s="218">
        <v>80</v>
      </c>
      <c r="E51" s="218">
        <v>81</v>
      </c>
      <c r="F51" s="218">
        <v>19</v>
      </c>
    </row>
    <row r="52" spans="1:6" x14ac:dyDescent="0.25">
      <c r="A52" s="218" t="s">
        <v>162</v>
      </c>
      <c r="B52" s="218" t="s">
        <v>4</v>
      </c>
      <c r="C52" s="218">
        <v>97</v>
      </c>
      <c r="E52" s="218">
        <v>62</v>
      </c>
      <c r="F52" s="218">
        <v>38</v>
      </c>
    </row>
    <row r="53" spans="1:6" x14ac:dyDescent="0.25">
      <c r="A53" s="218" t="s">
        <v>162</v>
      </c>
      <c r="B53" s="218" t="s">
        <v>4</v>
      </c>
      <c r="C53" s="218">
        <v>50</v>
      </c>
      <c r="E53" s="218">
        <v>60</v>
      </c>
      <c r="F53" s="218">
        <v>40</v>
      </c>
    </row>
    <row r="54" spans="1:6" x14ac:dyDescent="0.25">
      <c r="A54" s="218" t="s">
        <v>162</v>
      </c>
      <c r="B54" s="218" t="s">
        <v>4</v>
      </c>
      <c r="C54" s="218">
        <v>70</v>
      </c>
      <c r="E54" s="218">
        <v>70</v>
      </c>
      <c r="F54" s="218">
        <v>30</v>
      </c>
    </row>
    <row r="55" spans="1:6" x14ac:dyDescent="0.25">
      <c r="A55" s="218" t="s">
        <v>162</v>
      </c>
      <c r="B55" s="218" t="s">
        <v>4</v>
      </c>
      <c r="C55" s="218">
        <v>30</v>
      </c>
      <c r="E55" s="218">
        <v>50</v>
      </c>
      <c r="F55" s="218">
        <v>50</v>
      </c>
    </row>
    <row r="56" spans="1:6" x14ac:dyDescent="0.25">
      <c r="A56" s="218" t="s">
        <v>162</v>
      </c>
      <c r="B56" s="218" t="s">
        <v>4</v>
      </c>
      <c r="C56" s="218">
        <v>75</v>
      </c>
      <c r="E56" s="218">
        <v>50</v>
      </c>
      <c r="F56" s="218">
        <v>50</v>
      </c>
    </row>
    <row r="57" spans="1:6" x14ac:dyDescent="0.25">
      <c r="A57" s="218" t="s">
        <v>162</v>
      </c>
      <c r="B57" s="218" t="s">
        <v>4</v>
      </c>
      <c r="C57" s="218">
        <v>54</v>
      </c>
      <c r="E57" s="218">
        <v>40</v>
      </c>
      <c r="F57" s="218">
        <v>60</v>
      </c>
    </row>
    <row r="58" spans="1:6" x14ac:dyDescent="0.25">
      <c r="A58" s="218" t="s">
        <v>162</v>
      </c>
      <c r="B58" s="218" t="s">
        <v>4</v>
      </c>
      <c r="C58" s="218">
        <v>75</v>
      </c>
      <c r="E58" s="218">
        <v>85</v>
      </c>
      <c r="F58" s="218">
        <v>15</v>
      </c>
    </row>
    <row r="59" spans="1:6" x14ac:dyDescent="0.25">
      <c r="A59" s="218" t="s">
        <v>162</v>
      </c>
      <c r="B59" s="218" t="s">
        <v>4</v>
      </c>
      <c r="C59" s="218">
        <v>25</v>
      </c>
      <c r="E59" s="218">
        <v>85</v>
      </c>
      <c r="F59" s="218">
        <v>15</v>
      </c>
    </row>
    <row r="60" spans="1:6" x14ac:dyDescent="0.25">
      <c r="A60" s="218" t="s">
        <v>162</v>
      </c>
      <c r="B60" s="218" t="s">
        <v>4</v>
      </c>
      <c r="C60" s="218">
        <v>90</v>
      </c>
      <c r="E60" s="218">
        <v>95</v>
      </c>
      <c r="F60" s="218">
        <v>5</v>
      </c>
    </row>
    <row r="61" spans="1:6" x14ac:dyDescent="0.25">
      <c r="A61" s="218" t="s">
        <v>162</v>
      </c>
      <c r="B61" s="218" t="s">
        <v>4</v>
      </c>
      <c r="C61" s="218">
        <v>97</v>
      </c>
      <c r="E61" s="218">
        <v>35</v>
      </c>
      <c r="F61" s="218">
        <v>65</v>
      </c>
    </row>
    <row r="62" spans="1:6" x14ac:dyDescent="0.25">
      <c r="A62" s="218" t="s">
        <v>162</v>
      </c>
      <c r="B62" s="218" t="s">
        <v>4</v>
      </c>
      <c r="C62" s="218">
        <v>86</v>
      </c>
      <c r="E62" s="218">
        <v>75</v>
      </c>
      <c r="F62" s="218">
        <v>25</v>
      </c>
    </row>
    <row r="63" spans="1:6" x14ac:dyDescent="0.25">
      <c r="A63" s="218" t="s">
        <v>162</v>
      </c>
      <c r="B63" s="218" t="s">
        <v>4</v>
      </c>
      <c r="C63" s="218">
        <v>50</v>
      </c>
      <c r="E63" s="218">
        <v>50</v>
      </c>
      <c r="F63" s="218">
        <v>50</v>
      </c>
    </row>
    <row r="64" spans="1:6" x14ac:dyDescent="0.25">
      <c r="A64" s="218" t="s">
        <v>162</v>
      </c>
      <c r="B64" s="218" t="s">
        <v>4</v>
      </c>
      <c r="C64" s="218">
        <v>52</v>
      </c>
      <c r="E64" s="218">
        <v>55</v>
      </c>
      <c r="F64" s="218">
        <v>45</v>
      </c>
    </row>
    <row r="65" spans="1:6" x14ac:dyDescent="0.25">
      <c r="A65" s="218" t="s">
        <v>162</v>
      </c>
      <c r="B65" s="218" t="s">
        <v>4</v>
      </c>
      <c r="C65" s="218">
        <v>60</v>
      </c>
      <c r="E65" s="218">
        <v>25</v>
      </c>
      <c r="F65" s="218">
        <v>75</v>
      </c>
    </row>
    <row r="66" spans="1:6" x14ac:dyDescent="0.25">
      <c r="A66" s="218" t="s">
        <v>162</v>
      </c>
      <c r="B66" s="218" t="s">
        <v>4</v>
      </c>
      <c r="C66" s="218">
        <v>0</v>
      </c>
      <c r="E66" s="218">
        <v>90</v>
      </c>
      <c r="F66" s="218">
        <v>10</v>
      </c>
    </row>
    <row r="67" spans="1:6" x14ac:dyDescent="0.25">
      <c r="A67" s="218" t="s">
        <v>162</v>
      </c>
      <c r="B67" s="218" t="s">
        <v>4</v>
      </c>
      <c r="C67" s="218">
        <v>0</v>
      </c>
      <c r="E67" s="218">
        <v>90</v>
      </c>
      <c r="F67" s="218">
        <v>10</v>
      </c>
    </row>
    <row r="68" spans="1:6" x14ac:dyDescent="0.25">
      <c r="A68" s="218" t="s">
        <v>162</v>
      </c>
      <c r="B68" s="218" t="s">
        <v>4</v>
      </c>
      <c r="C68" s="218">
        <v>45</v>
      </c>
      <c r="E68" s="218">
        <v>60</v>
      </c>
      <c r="F68" s="218">
        <v>40</v>
      </c>
    </row>
    <row r="69" spans="1:6" x14ac:dyDescent="0.25">
      <c r="A69" s="218" t="s">
        <v>162</v>
      </c>
      <c r="B69" s="218" t="s">
        <v>4</v>
      </c>
      <c r="C69" s="218">
        <v>45</v>
      </c>
      <c r="E69" s="218">
        <v>95</v>
      </c>
      <c r="F69" s="218">
        <v>5</v>
      </c>
    </row>
    <row r="70" spans="1:6" x14ac:dyDescent="0.25">
      <c r="A70" s="218" t="s">
        <v>162</v>
      </c>
      <c r="B70" s="218" t="s">
        <v>4</v>
      </c>
      <c r="C70" s="218">
        <v>90</v>
      </c>
      <c r="E70" s="218">
        <v>97</v>
      </c>
      <c r="F70" s="218">
        <v>3</v>
      </c>
    </row>
    <row r="71" spans="1:6" x14ac:dyDescent="0.25">
      <c r="A71" s="218" t="s">
        <v>162</v>
      </c>
      <c r="B71" s="218" t="s">
        <v>4</v>
      </c>
      <c r="C71" s="218">
        <v>58</v>
      </c>
      <c r="E71" s="218">
        <v>60</v>
      </c>
      <c r="F71" s="218">
        <v>40</v>
      </c>
    </row>
    <row r="72" spans="1:6" x14ac:dyDescent="0.25">
      <c r="A72" s="218" t="s">
        <v>162</v>
      </c>
      <c r="B72" s="218" t="s">
        <v>4</v>
      </c>
      <c r="C72" s="218">
        <v>81</v>
      </c>
      <c r="E72" s="218">
        <v>45</v>
      </c>
      <c r="F72" s="218">
        <v>55</v>
      </c>
    </row>
    <row r="73" spans="1:6" x14ac:dyDescent="0.25">
      <c r="A73" s="218" t="s">
        <v>162</v>
      </c>
      <c r="B73" s="218" t="s">
        <v>4</v>
      </c>
      <c r="C73" s="218">
        <v>62</v>
      </c>
      <c r="E73" s="218">
        <v>50</v>
      </c>
      <c r="F73" s="218">
        <v>50</v>
      </c>
    </row>
    <row r="74" spans="1:6" x14ac:dyDescent="0.25">
      <c r="A74" s="218" t="s">
        <v>162</v>
      </c>
      <c r="B74" s="218" t="s">
        <v>5</v>
      </c>
      <c r="C74" s="218">
        <v>30</v>
      </c>
      <c r="E74" s="218">
        <v>50</v>
      </c>
      <c r="F74" s="218">
        <v>50</v>
      </c>
    </row>
    <row r="75" spans="1:6" x14ac:dyDescent="0.25">
      <c r="A75" s="218" t="s">
        <v>162</v>
      </c>
      <c r="B75" s="218" t="s">
        <v>5</v>
      </c>
      <c r="C75" s="218">
        <v>15</v>
      </c>
      <c r="E75" s="218">
        <v>50</v>
      </c>
      <c r="F75" s="218">
        <v>50</v>
      </c>
    </row>
    <row r="76" spans="1:6" x14ac:dyDescent="0.25">
      <c r="A76" s="218" t="s">
        <v>162</v>
      </c>
      <c r="B76" s="218" t="s">
        <v>5</v>
      </c>
      <c r="C76" s="218">
        <v>51</v>
      </c>
      <c r="E76" s="218">
        <v>50</v>
      </c>
      <c r="F76" s="218">
        <v>50</v>
      </c>
    </row>
    <row r="77" spans="1:6" x14ac:dyDescent="0.25">
      <c r="A77" s="218" t="s">
        <v>162</v>
      </c>
      <c r="B77" s="218" t="s">
        <v>5</v>
      </c>
      <c r="C77" s="218">
        <v>2</v>
      </c>
      <c r="E77" s="218">
        <v>50</v>
      </c>
      <c r="F77" s="218">
        <v>50</v>
      </c>
    </row>
    <row r="78" spans="1:6" x14ac:dyDescent="0.25">
      <c r="A78" s="218" t="s">
        <v>162</v>
      </c>
      <c r="B78" s="218" t="s">
        <v>5</v>
      </c>
      <c r="C78" s="218">
        <v>1</v>
      </c>
      <c r="E78" s="218">
        <v>70</v>
      </c>
      <c r="F78" s="218">
        <v>30</v>
      </c>
    </row>
    <row r="79" spans="1:6" x14ac:dyDescent="0.25">
      <c r="A79" s="218" t="s">
        <v>162</v>
      </c>
      <c r="B79" s="218" t="s">
        <v>5</v>
      </c>
      <c r="C79" s="218">
        <v>4</v>
      </c>
      <c r="E79" s="218">
        <v>85</v>
      </c>
      <c r="F79" s="218">
        <v>15</v>
      </c>
    </row>
    <row r="80" spans="1:6" x14ac:dyDescent="0.25">
      <c r="A80" s="218" t="s">
        <v>162</v>
      </c>
      <c r="B80" s="218" t="s">
        <v>5</v>
      </c>
      <c r="C80" s="218">
        <v>19</v>
      </c>
      <c r="E80" s="218">
        <v>70</v>
      </c>
      <c r="F80" s="218">
        <v>30</v>
      </c>
    </row>
    <row r="81" spans="1:6" x14ac:dyDescent="0.25">
      <c r="A81" s="218" t="s">
        <v>162</v>
      </c>
      <c r="B81" s="218" t="s">
        <v>5</v>
      </c>
      <c r="C81" s="218">
        <v>20</v>
      </c>
      <c r="E81" s="218">
        <v>30</v>
      </c>
      <c r="F81" s="218">
        <v>70</v>
      </c>
    </row>
    <row r="82" spans="1:6" x14ac:dyDescent="0.25">
      <c r="A82" s="218" t="s">
        <v>162</v>
      </c>
      <c r="B82" s="218" t="s">
        <v>5</v>
      </c>
      <c r="C82" s="218">
        <v>3</v>
      </c>
      <c r="E82" s="218">
        <v>70</v>
      </c>
      <c r="F82" s="218">
        <v>30</v>
      </c>
    </row>
    <row r="83" spans="1:6" x14ac:dyDescent="0.25">
      <c r="A83" s="218" t="s">
        <v>162</v>
      </c>
      <c r="B83" s="218" t="s">
        <v>5</v>
      </c>
      <c r="C83" s="218">
        <v>50</v>
      </c>
      <c r="E83" s="218">
        <v>45</v>
      </c>
      <c r="F83" s="218">
        <v>55</v>
      </c>
    </row>
    <row r="84" spans="1:6" x14ac:dyDescent="0.25">
      <c r="A84" s="218" t="s">
        <v>162</v>
      </c>
      <c r="B84" s="218" t="s">
        <v>5</v>
      </c>
      <c r="C84" s="218">
        <v>30</v>
      </c>
      <c r="E84" s="218">
        <v>60</v>
      </c>
      <c r="F84" s="218">
        <v>40</v>
      </c>
    </row>
    <row r="85" spans="1:6" x14ac:dyDescent="0.25">
      <c r="A85" s="218" t="s">
        <v>162</v>
      </c>
      <c r="B85" s="218" t="s">
        <v>5</v>
      </c>
      <c r="C85" s="218">
        <v>70</v>
      </c>
      <c r="E85" s="218">
        <v>45</v>
      </c>
      <c r="F85" s="218">
        <v>55</v>
      </c>
    </row>
    <row r="86" spans="1:6" x14ac:dyDescent="0.25">
      <c r="A86" s="218" t="s">
        <v>162</v>
      </c>
      <c r="B86" s="218" t="s">
        <v>5</v>
      </c>
      <c r="C86" s="218">
        <v>25</v>
      </c>
      <c r="E86" s="218">
        <v>50</v>
      </c>
      <c r="F86" s="218">
        <v>50</v>
      </c>
    </row>
    <row r="87" spans="1:6" x14ac:dyDescent="0.25">
      <c r="A87" s="218" t="s">
        <v>162</v>
      </c>
      <c r="B87" s="218" t="s">
        <v>5</v>
      </c>
      <c r="C87" s="218">
        <v>46</v>
      </c>
      <c r="E87" s="218">
        <v>45</v>
      </c>
      <c r="F87" s="218">
        <v>55</v>
      </c>
    </row>
    <row r="88" spans="1:6" x14ac:dyDescent="0.25">
      <c r="A88" s="218" t="s">
        <v>162</v>
      </c>
      <c r="B88" s="218" t="s">
        <v>5</v>
      </c>
      <c r="C88" s="218">
        <v>25</v>
      </c>
      <c r="E88" s="218">
        <v>55</v>
      </c>
      <c r="F88" s="218">
        <v>45</v>
      </c>
    </row>
    <row r="89" spans="1:6" x14ac:dyDescent="0.25">
      <c r="A89" s="218" t="s">
        <v>162</v>
      </c>
      <c r="B89" s="218" t="s">
        <v>5</v>
      </c>
      <c r="C89" s="218">
        <v>75</v>
      </c>
      <c r="E89" s="218">
        <v>40</v>
      </c>
      <c r="F89" s="218">
        <v>60</v>
      </c>
    </row>
    <row r="90" spans="1:6" x14ac:dyDescent="0.25">
      <c r="A90" s="218" t="s">
        <v>162</v>
      </c>
      <c r="B90" s="218" t="s">
        <v>5</v>
      </c>
      <c r="C90" s="218">
        <v>10</v>
      </c>
      <c r="E90" s="218">
        <v>50</v>
      </c>
      <c r="F90" s="218">
        <v>50</v>
      </c>
    </row>
    <row r="91" spans="1:6" x14ac:dyDescent="0.25">
      <c r="A91" s="218" t="s">
        <v>162</v>
      </c>
      <c r="B91" s="218" t="s">
        <v>5</v>
      </c>
      <c r="C91" s="218">
        <v>3</v>
      </c>
      <c r="E91" s="218">
        <v>35</v>
      </c>
      <c r="F91" s="218">
        <v>65</v>
      </c>
    </row>
    <row r="92" spans="1:6" x14ac:dyDescent="0.25">
      <c r="A92" s="218" t="s">
        <v>162</v>
      </c>
      <c r="B92" s="218" t="s">
        <v>5</v>
      </c>
      <c r="C92" s="218">
        <v>14</v>
      </c>
      <c r="E92" s="218">
        <v>80</v>
      </c>
      <c r="F92" s="218">
        <v>20</v>
      </c>
    </row>
    <row r="93" spans="1:6" x14ac:dyDescent="0.25">
      <c r="A93" s="218" t="s">
        <v>162</v>
      </c>
      <c r="B93" s="218" t="s">
        <v>5</v>
      </c>
      <c r="C93" s="218">
        <v>50</v>
      </c>
      <c r="E93" s="218">
        <v>65</v>
      </c>
      <c r="F93" s="218">
        <v>35</v>
      </c>
    </row>
    <row r="94" spans="1:6" x14ac:dyDescent="0.25">
      <c r="A94" s="218" t="s">
        <v>162</v>
      </c>
      <c r="B94" s="218" t="s">
        <v>5</v>
      </c>
      <c r="C94" s="218">
        <v>48</v>
      </c>
      <c r="E94" s="218">
        <v>60</v>
      </c>
      <c r="F94" s="218">
        <v>40</v>
      </c>
    </row>
    <row r="95" spans="1:6" x14ac:dyDescent="0.25">
      <c r="A95" s="218" t="s">
        <v>162</v>
      </c>
      <c r="B95" s="218" t="s">
        <v>5</v>
      </c>
      <c r="C95" s="218">
        <v>40</v>
      </c>
      <c r="E95" s="218">
        <v>60</v>
      </c>
      <c r="F95" s="218">
        <v>40</v>
      </c>
    </row>
    <row r="96" spans="1:6" x14ac:dyDescent="0.25">
      <c r="A96" s="218" t="s">
        <v>162</v>
      </c>
      <c r="B96" s="218" t="s">
        <v>5</v>
      </c>
      <c r="C96" s="218">
        <v>100</v>
      </c>
      <c r="E96" s="218">
        <v>60</v>
      </c>
      <c r="F96" s="218">
        <v>40</v>
      </c>
    </row>
    <row r="97" spans="1:6" x14ac:dyDescent="0.25">
      <c r="A97" s="218" t="s">
        <v>162</v>
      </c>
      <c r="B97" s="218" t="s">
        <v>5</v>
      </c>
      <c r="C97" s="218">
        <v>100</v>
      </c>
      <c r="E97" s="218">
        <v>45</v>
      </c>
      <c r="F97" s="218">
        <v>55</v>
      </c>
    </row>
    <row r="98" spans="1:6" x14ac:dyDescent="0.25">
      <c r="A98" s="218" t="s">
        <v>162</v>
      </c>
      <c r="B98" s="218" t="s">
        <v>5</v>
      </c>
      <c r="C98" s="218">
        <v>55</v>
      </c>
      <c r="E98" s="218">
        <v>65</v>
      </c>
      <c r="F98" s="218">
        <v>35</v>
      </c>
    </row>
    <row r="99" spans="1:6" x14ac:dyDescent="0.25">
      <c r="A99" s="218" t="s">
        <v>162</v>
      </c>
      <c r="B99" s="218" t="s">
        <v>5</v>
      </c>
      <c r="C99" s="218">
        <v>55</v>
      </c>
      <c r="E99" s="218">
        <v>50</v>
      </c>
      <c r="F99" s="218">
        <v>50</v>
      </c>
    </row>
    <row r="100" spans="1:6" x14ac:dyDescent="0.25">
      <c r="A100" s="218" t="s">
        <v>162</v>
      </c>
      <c r="B100" s="218" t="s">
        <v>5</v>
      </c>
      <c r="C100" s="218">
        <v>10</v>
      </c>
      <c r="E100" s="218">
        <v>35</v>
      </c>
      <c r="F100" s="218">
        <v>65</v>
      </c>
    </row>
    <row r="101" spans="1:6" x14ac:dyDescent="0.25">
      <c r="A101" s="218" t="s">
        <v>162</v>
      </c>
      <c r="B101" s="218" t="s">
        <v>5</v>
      </c>
      <c r="C101" s="218">
        <v>42</v>
      </c>
      <c r="E101" s="218">
        <v>45</v>
      </c>
      <c r="F101" s="218">
        <v>55</v>
      </c>
    </row>
    <row r="102" spans="1:6" x14ac:dyDescent="0.25">
      <c r="A102" s="218" t="s">
        <v>162</v>
      </c>
      <c r="B102" s="218" t="s">
        <v>5</v>
      </c>
      <c r="C102" s="218">
        <v>19</v>
      </c>
    </row>
    <row r="103" spans="1:6" x14ac:dyDescent="0.25">
      <c r="A103" s="218" t="s">
        <v>162</v>
      </c>
      <c r="B103" s="218" t="s">
        <v>5</v>
      </c>
      <c r="C103" s="218">
        <v>38</v>
      </c>
    </row>
    <row r="104" spans="1:6" x14ac:dyDescent="0.25">
      <c r="A104" s="218" t="s">
        <v>164</v>
      </c>
      <c r="B104" s="218" t="s">
        <v>4</v>
      </c>
      <c r="C104" s="218">
        <v>60</v>
      </c>
    </row>
    <row r="105" spans="1:6" x14ac:dyDescent="0.25">
      <c r="A105" s="218" t="s">
        <v>164</v>
      </c>
      <c r="B105" s="218" t="s">
        <v>4</v>
      </c>
      <c r="C105" s="218">
        <v>70</v>
      </c>
    </row>
    <row r="106" spans="1:6" x14ac:dyDescent="0.25">
      <c r="A106" s="218" t="s">
        <v>164</v>
      </c>
      <c r="B106" s="218" t="s">
        <v>4</v>
      </c>
      <c r="C106" s="218">
        <v>50</v>
      </c>
    </row>
    <row r="107" spans="1:6" x14ac:dyDescent="0.25">
      <c r="A107" s="218" t="s">
        <v>164</v>
      </c>
      <c r="B107" s="218" t="s">
        <v>4</v>
      </c>
      <c r="C107" s="218">
        <v>50</v>
      </c>
    </row>
    <row r="108" spans="1:6" x14ac:dyDescent="0.25">
      <c r="A108" s="218" t="s">
        <v>164</v>
      </c>
      <c r="B108" s="218" t="s">
        <v>4</v>
      </c>
      <c r="C108" s="218">
        <v>40</v>
      </c>
    </row>
    <row r="109" spans="1:6" x14ac:dyDescent="0.25">
      <c r="A109" s="218" t="s">
        <v>164</v>
      </c>
      <c r="B109" s="218" t="s">
        <v>4</v>
      </c>
      <c r="C109" s="218">
        <v>85</v>
      </c>
    </row>
    <row r="110" spans="1:6" x14ac:dyDescent="0.25">
      <c r="A110" s="218" t="s">
        <v>164</v>
      </c>
      <c r="B110" s="218" t="s">
        <v>4</v>
      </c>
      <c r="C110" s="218">
        <v>85</v>
      </c>
    </row>
    <row r="111" spans="1:6" x14ac:dyDescent="0.25">
      <c r="A111" s="218" t="s">
        <v>164</v>
      </c>
      <c r="B111" s="218" t="s">
        <v>4</v>
      </c>
      <c r="C111" s="218">
        <v>95</v>
      </c>
    </row>
    <row r="112" spans="1:6" x14ac:dyDescent="0.25">
      <c r="A112" s="218" t="s">
        <v>164</v>
      </c>
      <c r="B112" s="218" t="s">
        <v>4</v>
      </c>
      <c r="C112" s="218">
        <v>35</v>
      </c>
    </row>
    <row r="113" spans="1:3" x14ac:dyDescent="0.25">
      <c r="A113" s="218" t="s">
        <v>164</v>
      </c>
      <c r="B113" s="218" t="s">
        <v>4</v>
      </c>
      <c r="C113" s="218">
        <v>75</v>
      </c>
    </row>
    <row r="114" spans="1:3" x14ac:dyDescent="0.25">
      <c r="A114" s="218" t="s">
        <v>164</v>
      </c>
      <c r="B114" s="218" t="s">
        <v>4</v>
      </c>
      <c r="C114" s="218">
        <v>50</v>
      </c>
    </row>
    <row r="115" spans="1:3" x14ac:dyDescent="0.25">
      <c r="A115" s="218" t="s">
        <v>164</v>
      </c>
      <c r="B115" s="218" t="s">
        <v>4</v>
      </c>
      <c r="C115" s="218">
        <v>55</v>
      </c>
    </row>
    <row r="116" spans="1:3" x14ac:dyDescent="0.25">
      <c r="A116" s="218" t="s">
        <v>164</v>
      </c>
      <c r="B116" s="218" t="s">
        <v>4</v>
      </c>
      <c r="C116" s="218">
        <v>25</v>
      </c>
    </row>
    <row r="117" spans="1:3" x14ac:dyDescent="0.25">
      <c r="A117" s="218" t="s">
        <v>164</v>
      </c>
      <c r="B117" s="218" t="s">
        <v>4</v>
      </c>
      <c r="C117" s="218">
        <v>90</v>
      </c>
    </row>
    <row r="118" spans="1:3" x14ac:dyDescent="0.25">
      <c r="A118" s="218" t="s">
        <v>164</v>
      </c>
      <c r="B118" s="218" t="s">
        <v>4</v>
      </c>
      <c r="C118" s="218">
        <v>90</v>
      </c>
    </row>
    <row r="119" spans="1:3" x14ac:dyDescent="0.25">
      <c r="A119" s="218" t="s">
        <v>164</v>
      </c>
      <c r="B119" s="218" t="s">
        <v>4</v>
      </c>
      <c r="C119" s="218">
        <v>60</v>
      </c>
    </row>
    <row r="120" spans="1:3" x14ac:dyDescent="0.25">
      <c r="A120" s="218" t="s">
        <v>164</v>
      </c>
      <c r="B120" s="218" t="s">
        <v>4</v>
      </c>
      <c r="C120" s="218">
        <v>95</v>
      </c>
    </row>
    <row r="121" spans="1:3" x14ac:dyDescent="0.25">
      <c r="A121" s="218" t="s">
        <v>164</v>
      </c>
      <c r="B121" s="218" t="s">
        <v>4</v>
      </c>
      <c r="C121" s="218">
        <v>97</v>
      </c>
    </row>
    <row r="122" spans="1:3" x14ac:dyDescent="0.25">
      <c r="A122" s="218" t="s">
        <v>164</v>
      </c>
      <c r="B122" s="218" t="s">
        <v>4</v>
      </c>
      <c r="C122" s="218">
        <v>60</v>
      </c>
    </row>
    <row r="123" spans="1:3" x14ac:dyDescent="0.25">
      <c r="A123" s="218" t="s">
        <v>164</v>
      </c>
      <c r="B123" s="218" t="s">
        <v>4</v>
      </c>
      <c r="C123" s="218">
        <v>45</v>
      </c>
    </row>
    <row r="124" spans="1:3" x14ac:dyDescent="0.25">
      <c r="A124" s="218" t="s">
        <v>164</v>
      </c>
      <c r="B124" s="218" t="s">
        <v>5</v>
      </c>
      <c r="C124" s="218">
        <v>40</v>
      </c>
    </row>
    <row r="125" spans="1:3" x14ac:dyDescent="0.25">
      <c r="A125" s="218" t="s">
        <v>164</v>
      </c>
      <c r="B125" s="218" t="s">
        <v>5</v>
      </c>
      <c r="C125" s="218">
        <v>30</v>
      </c>
    </row>
    <row r="126" spans="1:3" x14ac:dyDescent="0.25">
      <c r="A126" s="218" t="s">
        <v>164</v>
      </c>
      <c r="B126" s="218" t="s">
        <v>5</v>
      </c>
      <c r="C126" s="218">
        <v>50</v>
      </c>
    </row>
    <row r="127" spans="1:3" x14ac:dyDescent="0.25">
      <c r="A127" s="218" t="s">
        <v>164</v>
      </c>
      <c r="B127" s="218" t="s">
        <v>5</v>
      </c>
      <c r="C127" s="218">
        <v>50</v>
      </c>
    </row>
    <row r="128" spans="1:3" x14ac:dyDescent="0.25">
      <c r="A128" s="218" t="s">
        <v>164</v>
      </c>
      <c r="B128" s="218" t="s">
        <v>5</v>
      </c>
      <c r="C128" s="218">
        <v>60</v>
      </c>
    </row>
    <row r="129" spans="1:3" x14ac:dyDescent="0.25">
      <c r="A129" s="218" t="s">
        <v>164</v>
      </c>
      <c r="B129" s="218" t="s">
        <v>5</v>
      </c>
      <c r="C129" s="218">
        <v>15</v>
      </c>
    </row>
    <row r="130" spans="1:3" x14ac:dyDescent="0.25">
      <c r="A130" s="218" t="s">
        <v>164</v>
      </c>
      <c r="B130" s="218" t="s">
        <v>5</v>
      </c>
      <c r="C130" s="218">
        <v>15</v>
      </c>
    </row>
    <row r="131" spans="1:3" x14ac:dyDescent="0.25">
      <c r="A131" s="218" t="s">
        <v>164</v>
      </c>
      <c r="B131" s="218" t="s">
        <v>5</v>
      </c>
      <c r="C131" s="218">
        <v>5</v>
      </c>
    </row>
    <row r="132" spans="1:3" x14ac:dyDescent="0.25">
      <c r="A132" s="218" t="s">
        <v>164</v>
      </c>
      <c r="B132" s="218" t="s">
        <v>5</v>
      </c>
      <c r="C132" s="218">
        <v>65</v>
      </c>
    </row>
    <row r="133" spans="1:3" x14ac:dyDescent="0.25">
      <c r="A133" s="218" t="s">
        <v>164</v>
      </c>
      <c r="B133" s="218" t="s">
        <v>5</v>
      </c>
      <c r="C133" s="218">
        <v>25</v>
      </c>
    </row>
    <row r="134" spans="1:3" x14ac:dyDescent="0.25">
      <c r="A134" s="218" t="s">
        <v>164</v>
      </c>
      <c r="B134" s="218" t="s">
        <v>5</v>
      </c>
      <c r="C134" s="218">
        <v>50</v>
      </c>
    </row>
    <row r="135" spans="1:3" x14ac:dyDescent="0.25">
      <c r="A135" s="218" t="s">
        <v>164</v>
      </c>
      <c r="B135" s="218" t="s">
        <v>5</v>
      </c>
      <c r="C135" s="218">
        <v>45</v>
      </c>
    </row>
    <row r="136" spans="1:3" x14ac:dyDescent="0.25">
      <c r="A136" s="218" t="s">
        <v>164</v>
      </c>
      <c r="B136" s="218" t="s">
        <v>5</v>
      </c>
      <c r="C136" s="218">
        <v>75</v>
      </c>
    </row>
    <row r="137" spans="1:3" x14ac:dyDescent="0.25">
      <c r="A137" s="218" t="s">
        <v>164</v>
      </c>
      <c r="B137" s="218" t="s">
        <v>5</v>
      </c>
      <c r="C137" s="218">
        <v>10</v>
      </c>
    </row>
    <row r="138" spans="1:3" x14ac:dyDescent="0.25">
      <c r="A138" s="218" t="s">
        <v>164</v>
      </c>
      <c r="B138" s="218" t="s">
        <v>5</v>
      </c>
      <c r="C138" s="218">
        <v>10</v>
      </c>
    </row>
    <row r="139" spans="1:3" x14ac:dyDescent="0.25">
      <c r="A139" s="218" t="s">
        <v>164</v>
      </c>
      <c r="B139" s="218" t="s">
        <v>5</v>
      </c>
      <c r="C139" s="218">
        <v>40</v>
      </c>
    </row>
    <row r="140" spans="1:3" x14ac:dyDescent="0.25">
      <c r="A140" s="218" t="s">
        <v>164</v>
      </c>
      <c r="B140" s="218" t="s">
        <v>5</v>
      </c>
      <c r="C140" s="218">
        <v>5</v>
      </c>
    </row>
    <row r="141" spans="1:3" x14ac:dyDescent="0.25">
      <c r="A141" s="218" t="s">
        <v>164</v>
      </c>
      <c r="B141" s="218" t="s">
        <v>5</v>
      </c>
      <c r="C141" s="218">
        <v>3</v>
      </c>
    </row>
    <row r="142" spans="1:3" x14ac:dyDescent="0.25">
      <c r="A142" s="218" t="s">
        <v>164</v>
      </c>
      <c r="B142" s="218" t="s">
        <v>5</v>
      </c>
      <c r="C142" s="218">
        <v>40</v>
      </c>
    </row>
    <row r="143" spans="1:3" x14ac:dyDescent="0.25">
      <c r="A143" s="218" t="s">
        <v>164</v>
      </c>
      <c r="B143" s="218" t="s">
        <v>5</v>
      </c>
      <c r="C143" s="218">
        <v>55</v>
      </c>
    </row>
    <row r="144" spans="1:3" x14ac:dyDescent="0.25">
      <c r="A144" s="218" t="s">
        <v>165</v>
      </c>
      <c r="B144" s="218" t="s">
        <v>4</v>
      </c>
      <c r="C144" s="218">
        <v>50</v>
      </c>
    </row>
    <row r="145" spans="1:3" x14ac:dyDescent="0.25">
      <c r="A145" s="218" t="s">
        <v>165</v>
      </c>
      <c r="B145" s="218" t="s">
        <v>4</v>
      </c>
      <c r="C145" s="218">
        <v>50</v>
      </c>
    </row>
    <row r="146" spans="1:3" x14ac:dyDescent="0.25">
      <c r="A146" s="218" t="s">
        <v>165</v>
      </c>
      <c r="B146" s="218" t="s">
        <v>4</v>
      </c>
      <c r="C146" s="218">
        <v>50</v>
      </c>
    </row>
    <row r="147" spans="1:3" x14ac:dyDescent="0.25">
      <c r="A147" s="218" t="s">
        <v>165</v>
      </c>
      <c r="B147" s="218" t="s">
        <v>4</v>
      </c>
      <c r="C147" s="218">
        <v>50</v>
      </c>
    </row>
    <row r="148" spans="1:3" x14ac:dyDescent="0.25">
      <c r="A148" s="218" t="s">
        <v>165</v>
      </c>
      <c r="B148" s="218" t="s">
        <v>4</v>
      </c>
      <c r="C148" s="218">
        <v>50</v>
      </c>
    </row>
    <row r="149" spans="1:3" x14ac:dyDescent="0.25">
      <c r="A149" s="218" t="s">
        <v>165</v>
      </c>
      <c r="B149" s="218" t="s">
        <v>4</v>
      </c>
      <c r="C149" s="218">
        <v>70</v>
      </c>
    </row>
    <row r="150" spans="1:3" x14ac:dyDescent="0.25">
      <c r="A150" s="218" t="s">
        <v>165</v>
      </c>
      <c r="B150" s="218" t="s">
        <v>4</v>
      </c>
      <c r="C150" s="218">
        <v>85</v>
      </c>
    </row>
    <row r="151" spans="1:3" x14ac:dyDescent="0.25">
      <c r="A151" s="218" t="s">
        <v>165</v>
      </c>
      <c r="B151" s="218" t="s">
        <v>4</v>
      </c>
      <c r="C151" s="218">
        <v>70</v>
      </c>
    </row>
    <row r="152" spans="1:3" x14ac:dyDescent="0.25">
      <c r="A152" s="218" t="s">
        <v>165</v>
      </c>
      <c r="B152" s="218" t="s">
        <v>4</v>
      </c>
      <c r="C152" s="218">
        <v>30</v>
      </c>
    </row>
    <row r="153" spans="1:3" x14ac:dyDescent="0.25">
      <c r="A153" s="218" t="s">
        <v>165</v>
      </c>
      <c r="B153" s="218" t="s">
        <v>4</v>
      </c>
      <c r="C153" s="218">
        <v>70</v>
      </c>
    </row>
    <row r="154" spans="1:3" x14ac:dyDescent="0.25">
      <c r="A154" s="218" t="s">
        <v>165</v>
      </c>
      <c r="B154" s="218" t="s">
        <v>4</v>
      </c>
      <c r="C154" s="218">
        <v>45</v>
      </c>
    </row>
    <row r="155" spans="1:3" x14ac:dyDescent="0.25">
      <c r="A155" s="218" t="s">
        <v>165</v>
      </c>
      <c r="B155" s="218" t="s">
        <v>4</v>
      </c>
      <c r="C155" s="218">
        <v>60</v>
      </c>
    </row>
    <row r="156" spans="1:3" x14ac:dyDescent="0.25">
      <c r="A156" s="218" t="s">
        <v>165</v>
      </c>
      <c r="B156" s="218" t="s">
        <v>4</v>
      </c>
      <c r="C156" s="218">
        <v>45</v>
      </c>
    </row>
    <row r="157" spans="1:3" x14ac:dyDescent="0.25">
      <c r="A157" s="218" t="s">
        <v>165</v>
      </c>
      <c r="B157" s="218" t="s">
        <v>4</v>
      </c>
      <c r="C157" s="218">
        <v>50</v>
      </c>
    </row>
    <row r="158" spans="1:3" x14ac:dyDescent="0.25">
      <c r="A158" s="218" t="s">
        <v>165</v>
      </c>
      <c r="B158" s="218" t="s">
        <v>4</v>
      </c>
      <c r="C158" s="218">
        <v>45</v>
      </c>
    </row>
    <row r="159" spans="1:3" x14ac:dyDescent="0.25">
      <c r="A159" s="218" t="s">
        <v>165</v>
      </c>
      <c r="B159" s="218" t="s">
        <v>4</v>
      </c>
      <c r="C159" s="218">
        <v>55</v>
      </c>
    </row>
    <row r="160" spans="1:3" x14ac:dyDescent="0.25">
      <c r="A160" s="218" t="s">
        <v>165</v>
      </c>
      <c r="B160" s="218" t="s">
        <v>4</v>
      </c>
      <c r="C160" s="218">
        <v>40</v>
      </c>
    </row>
    <row r="161" spans="1:3" x14ac:dyDescent="0.25">
      <c r="A161" s="218" t="s">
        <v>165</v>
      </c>
      <c r="B161" s="218" t="s">
        <v>4</v>
      </c>
      <c r="C161" s="218">
        <v>50</v>
      </c>
    </row>
    <row r="162" spans="1:3" x14ac:dyDescent="0.25">
      <c r="A162" s="218" t="s">
        <v>165</v>
      </c>
      <c r="B162" s="218" t="s">
        <v>4</v>
      </c>
      <c r="C162" s="218">
        <v>35</v>
      </c>
    </row>
    <row r="163" spans="1:3" x14ac:dyDescent="0.25">
      <c r="A163" s="218" t="s">
        <v>165</v>
      </c>
      <c r="B163" s="218" t="s">
        <v>4</v>
      </c>
      <c r="C163" s="218">
        <v>80</v>
      </c>
    </row>
    <row r="164" spans="1:3" x14ac:dyDescent="0.25">
      <c r="A164" s="218" t="s">
        <v>165</v>
      </c>
      <c r="B164" s="218" t="s">
        <v>4</v>
      </c>
      <c r="C164" s="218">
        <v>65</v>
      </c>
    </row>
    <row r="165" spans="1:3" x14ac:dyDescent="0.25">
      <c r="A165" s="218" t="s">
        <v>165</v>
      </c>
      <c r="B165" s="218" t="s">
        <v>4</v>
      </c>
      <c r="C165" s="218">
        <v>60</v>
      </c>
    </row>
    <row r="166" spans="1:3" x14ac:dyDescent="0.25">
      <c r="A166" s="218" t="s">
        <v>165</v>
      </c>
      <c r="B166" s="218" t="s">
        <v>4</v>
      </c>
      <c r="C166" s="218">
        <v>60</v>
      </c>
    </row>
    <row r="167" spans="1:3" x14ac:dyDescent="0.25">
      <c r="A167" s="218" t="s">
        <v>165</v>
      </c>
      <c r="B167" s="218" t="s">
        <v>4</v>
      </c>
      <c r="C167" s="218">
        <v>60</v>
      </c>
    </row>
    <row r="168" spans="1:3" x14ac:dyDescent="0.25">
      <c r="A168" s="218" t="s">
        <v>165</v>
      </c>
      <c r="B168" s="218" t="s">
        <v>4</v>
      </c>
      <c r="C168" s="218">
        <v>45</v>
      </c>
    </row>
    <row r="169" spans="1:3" x14ac:dyDescent="0.25">
      <c r="A169" s="218" t="s">
        <v>165</v>
      </c>
      <c r="B169" s="218" t="s">
        <v>4</v>
      </c>
      <c r="C169" s="218">
        <v>65</v>
      </c>
    </row>
    <row r="170" spans="1:3" x14ac:dyDescent="0.25">
      <c r="A170" s="218" t="s">
        <v>165</v>
      </c>
      <c r="B170" s="218" t="s">
        <v>4</v>
      </c>
      <c r="C170" s="218">
        <v>50</v>
      </c>
    </row>
    <row r="171" spans="1:3" x14ac:dyDescent="0.25">
      <c r="A171" s="218" t="s">
        <v>165</v>
      </c>
      <c r="B171" s="218" t="s">
        <v>4</v>
      </c>
      <c r="C171" s="218">
        <v>35</v>
      </c>
    </row>
    <row r="172" spans="1:3" x14ac:dyDescent="0.25">
      <c r="A172" s="218" t="s">
        <v>165</v>
      </c>
      <c r="B172" s="218" t="s">
        <v>4</v>
      </c>
      <c r="C172" s="218">
        <v>45</v>
      </c>
    </row>
    <row r="173" spans="1:3" x14ac:dyDescent="0.25">
      <c r="A173" s="218" t="s">
        <v>165</v>
      </c>
      <c r="B173" s="218" t="s">
        <v>5</v>
      </c>
      <c r="C173" s="218">
        <v>50</v>
      </c>
    </row>
    <row r="174" spans="1:3" x14ac:dyDescent="0.25">
      <c r="A174" s="218" t="s">
        <v>165</v>
      </c>
      <c r="B174" s="218" t="s">
        <v>5</v>
      </c>
      <c r="C174" s="218">
        <v>50</v>
      </c>
    </row>
    <row r="175" spans="1:3" x14ac:dyDescent="0.25">
      <c r="A175" s="218" t="s">
        <v>165</v>
      </c>
      <c r="B175" s="218" t="s">
        <v>5</v>
      </c>
      <c r="C175" s="218">
        <v>50</v>
      </c>
    </row>
    <row r="176" spans="1:3" x14ac:dyDescent="0.25">
      <c r="A176" s="218" t="s">
        <v>165</v>
      </c>
      <c r="B176" s="218" t="s">
        <v>5</v>
      </c>
      <c r="C176" s="218">
        <v>50</v>
      </c>
    </row>
    <row r="177" spans="1:3" x14ac:dyDescent="0.25">
      <c r="A177" s="218" t="s">
        <v>165</v>
      </c>
      <c r="B177" s="218" t="s">
        <v>5</v>
      </c>
      <c r="C177" s="218">
        <v>50</v>
      </c>
    </row>
    <row r="178" spans="1:3" x14ac:dyDescent="0.25">
      <c r="A178" s="218" t="s">
        <v>165</v>
      </c>
      <c r="B178" s="218" t="s">
        <v>5</v>
      </c>
      <c r="C178" s="218">
        <v>30</v>
      </c>
    </row>
    <row r="179" spans="1:3" x14ac:dyDescent="0.25">
      <c r="A179" s="218" t="s">
        <v>165</v>
      </c>
      <c r="B179" s="218" t="s">
        <v>5</v>
      </c>
      <c r="C179" s="218">
        <v>15</v>
      </c>
    </row>
    <row r="180" spans="1:3" x14ac:dyDescent="0.25">
      <c r="A180" s="218" t="s">
        <v>165</v>
      </c>
      <c r="B180" s="218" t="s">
        <v>5</v>
      </c>
      <c r="C180" s="218">
        <v>30</v>
      </c>
    </row>
    <row r="181" spans="1:3" x14ac:dyDescent="0.25">
      <c r="A181" s="218" t="s">
        <v>165</v>
      </c>
      <c r="B181" s="218" t="s">
        <v>5</v>
      </c>
      <c r="C181" s="218">
        <v>70</v>
      </c>
    </row>
    <row r="182" spans="1:3" x14ac:dyDescent="0.25">
      <c r="A182" s="218" t="s">
        <v>165</v>
      </c>
      <c r="B182" s="218" t="s">
        <v>5</v>
      </c>
      <c r="C182" s="218">
        <v>30</v>
      </c>
    </row>
    <row r="183" spans="1:3" x14ac:dyDescent="0.25">
      <c r="A183" s="218" t="s">
        <v>165</v>
      </c>
      <c r="B183" s="218" t="s">
        <v>5</v>
      </c>
      <c r="C183" s="218">
        <v>55</v>
      </c>
    </row>
    <row r="184" spans="1:3" x14ac:dyDescent="0.25">
      <c r="A184" s="218" t="s">
        <v>165</v>
      </c>
      <c r="B184" s="218" t="s">
        <v>5</v>
      </c>
      <c r="C184" s="218">
        <v>40</v>
      </c>
    </row>
    <row r="185" spans="1:3" x14ac:dyDescent="0.25">
      <c r="A185" s="218" t="s">
        <v>165</v>
      </c>
      <c r="B185" s="218" t="s">
        <v>5</v>
      </c>
      <c r="C185" s="218">
        <v>55</v>
      </c>
    </row>
    <row r="186" spans="1:3" x14ac:dyDescent="0.25">
      <c r="A186" s="218" t="s">
        <v>165</v>
      </c>
      <c r="B186" s="218" t="s">
        <v>5</v>
      </c>
      <c r="C186" s="218">
        <v>50</v>
      </c>
    </row>
    <row r="187" spans="1:3" x14ac:dyDescent="0.25">
      <c r="A187" s="218" t="s">
        <v>165</v>
      </c>
      <c r="B187" s="218" t="s">
        <v>5</v>
      </c>
      <c r="C187" s="218">
        <v>55</v>
      </c>
    </row>
    <row r="188" spans="1:3" x14ac:dyDescent="0.25">
      <c r="A188" s="218" t="s">
        <v>165</v>
      </c>
      <c r="B188" s="218" t="s">
        <v>5</v>
      </c>
      <c r="C188" s="218">
        <v>45</v>
      </c>
    </row>
    <row r="189" spans="1:3" x14ac:dyDescent="0.25">
      <c r="A189" s="218" t="s">
        <v>165</v>
      </c>
      <c r="B189" s="218" t="s">
        <v>5</v>
      </c>
      <c r="C189" s="218">
        <v>60</v>
      </c>
    </row>
    <row r="190" spans="1:3" x14ac:dyDescent="0.25">
      <c r="A190" s="218" t="s">
        <v>165</v>
      </c>
      <c r="B190" s="218" t="s">
        <v>5</v>
      </c>
      <c r="C190" s="218">
        <v>50</v>
      </c>
    </row>
    <row r="191" spans="1:3" x14ac:dyDescent="0.25">
      <c r="A191" s="218" t="s">
        <v>165</v>
      </c>
      <c r="B191" s="218" t="s">
        <v>5</v>
      </c>
      <c r="C191" s="218">
        <v>65</v>
      </c>
    </row>
    <row r="192" spans="1:3" x14ac:dyDescent="0.25">
      <c r="A192" s="218" t="s">
        <v>165</v>
      </c>
      <c r="B192" s="218" t="s">
        <v>5</v>
      </c>
      <c r="C192" s="218">
        <v>20</v>
      </c>
    </row>
    <row r="193" spans="1:3" x14ac:dyDescent="0.25">
      <c r="A193" s="218" t="s">
        <v>165</v>
      </c>
      <c r="B193" s="218" t="s">
        <v>5</v>
      </c>
      <c r="C193" s="218">
        <v>35</v>
      </c>
    </row>
    <row r="194" spans="1:3" x14ac:dyDescent="0.25">
      <c r="A194" s="218" t="s">
        <v>165</v>
      </c>
      <c r="B194" s="218" t="s">
        <v>5</v>
      </c>
      <c r="C194" s="218">
        <v>40</v>
      </c>
    </row>
    <row r="195" spans="1:3" x14ac:dyDescent="0.25">
      <c r="A195" s="218" t="s">
        <v>165</v>
      </c>
      <c r="B195" s="218" t="s">
        <v>5</v>
      </c>
      <c r="C195" s="218">
        <v>40</v>
      </c>
    </row>
    <row r="196" spans="1:3" x14ac:dyDescent="0.25">
      <c r="A196" s="218" t="s">
        <v>165</v>
      </c>
      <c r="B196" s="218" t="s">
        <v>5</v>
      </c>
      <c r="C196" s="218">
        <v>40</v>
      </c>
    </row>
    <row r="197" spans="1:3" x14ac:dyDescent="0.25">
      <c r="A197" s="218" t="s">
        <v>165</v>
      </c>
      <c r="B197" s="218" t="s">
        <v>5</v>
      </c>
      <c r="C197" s="218">
        <v>55</v>
      </c>
    </row>
    <row r="198" spans="1:3" x14ac:dyDescent="0.25">
      <c r="A198" s="218" t="s">
        <v>165</v>
      </c>
      <c r="B198" s="218" t="s">
        <v>5</v>
      </c>
      <c r="C198" s="218">
        <v>35</v>
      </c>
    </row>
    <row r="199" spans="1:3" x14ac:dyDescent="0.25">
      <c r="A199" s="218" t="s">
        <v>165</v>
      </c>
      <c r="B199" s="218" t="s">
        <v>5</v>
      </c>
      <c r="C199" s="218">
        <v>50</v>
      </c>
    </row>
    <row r="200" spans="1:3" x14ac:dyDescent="0.25">
      <c r="A200" s="218" t="s">
        <v>165</v>
      </c>
      <c r="B200" s="218" t="s">
        <v>5</v>
      </c>
      <c r="C200" s="218">
        <v>65</v>
      </c>
    </row>
    <row r="201" spans="1:3" x14ac:dyDescent="0.25">
      <c r="A201" s="218" t="s">
        <v>165</v>
      </c>
      <c r="B201" s="218" t="s">
        <v>5</v>
      </c>
      <c r="C201" s="218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/>
  </sheetViews>
  <sheetFormatPr defaultRowHeight="15" x14ac:dyDescent="0.25"/>
  <cols>
    <col min="1" max="1" width="10.140625" style="218" bestFit="1" customWidth="1"/>
    <col min="2" max="4" width="9.140625" style="218"/>
  </cols>
  <sheetData>
    <row r="1" spans="1:10" x14ac:dyDescent="0.25">
      <c r="A1" s="235" t="s">
        <v>163</v>
      </c>
      <c r="B1" s="235" t="s">
        <v>160</v>
      </c>
      <c r="C1" s="235" t="s">
        <v>2</v>
      </c>
      <c r="D1" s="235"/>
      <c r="E1" s="235" t="s">
        <v>4</v>
      </c>
      <c r="F1" s="235" t="s">
        <v>5</v>
      </c>
      <c r="G1" s="235"/>
      <c r="H1" s="235"/>
      <c r="I1" s="235"/>
      <c r="J1" s="235"/>
    </row>
    <row r="2" spans="1:10" x14ac:dyDescent="0.25">
      <c r="A2" s="218" t="s">
        <v>161</v>
      </c>
      <c r="B2" s="218" t="s">
        <v>4</v>
      </c>
      <c r="C2" s="217">
        <v>0.08</v>
      </c>
      <c r="E2" s="217">
        <v>0.68</v>
      </c>
      <c r="F2" s="217">
        <v>1.9349999999999996</v>
      </c>
    </row>
    <row r="3" spans="1:10" x14ac:dyDescent="0.25">
      <c r="A3" s="218" t="s">
        <v>161</v>
      </c>
      <c r="B3" s="218" t="s">
        <v>4</v>
      </c>
      <c r="C3" s="217">
        <v>0.30500000000000005</v>
      </c>
      <c r="E3" s="217">
        <v>0.70499999999999985</v>
      </c>
      <c r="F3" s="217">
        <v>2.0200000000000005</v>
      </c>
    </row>
    <row r="4" spans="1:10" x14ac:dyDescent="0.25">
      <c r="A4" s="218" t="s">
        <v>161</v>
      </c>
      <c r="B4" s="218" t="s">
        <v>4</v>
      </c>
      <c r="C4" s="217">
        <v>0.43500000000000005</v>
      </c>
      <c r="E4" s="217">
        <v>0.08</v>
      </c>
      <c r="F4" s="217">
        <v>0.10000000000000002</v>
      </c>
    </row>
    <row r="5" spans="1:10" x14ac:dyDescent="0.25">
      <c r="A5" s="218" t="s">
        <v>161</v>
      </c>
      <c r="B5" s="218" t="s">
        <v>4</v>
      </c>
      <c r="C5" s="217">
        <v>0.47499999999999998</v>
      </c>
      <c r="E5" s="217">
        <v>0.61</v>
      </c>
      <c r="F5" s="217">
        <v>2.2400000000000002</v>
      </c>
    </row>
    <row r="6" spans="1:10" x14ac:dyDescent="0.25">
      <c r="A6" s="218" t="s">
        <v>161</v>
      </c>
      <c r="B6" s="218" t="s">
        <v>4</v>
      </c>
      <c r="C6" s="217">
        <v>0.59499999999999997</v>
      </c>
      <c r="E6" s="217">
        <v>0.65</v>
      </c>
      <c r="F6" s="217">
        <v>1.3250000000000002</v>
      </c>
    </row>
    <row r="7" spans="1:10" x14ac:dyDescent="0.25">
      <c r="A7" s="218" t="s">
        <v>161</v>
      </c>
      <c r="B7" s="218" t="s">
        <v>4</v>
      </c>
      <c r="C7" s="217">
        <v>0.6</v>
      </c>
      <c r="E7" s="217">
        <v>0.47499999999999998</v>
      </c>
      <c r="F7" s="217">
        <v>5.0000000000000044E-2</v>
      </c>
    </row>
    <row r="8" spans="1:10" x14ac:dyDescent="0.25">
      <c r="A8" s="218" t="s">
        <v>161</v>
      </c>
      <c r="B8" s="218" t="s">
        <v>4</v>
      </c>
      <c r="C8" s="217">
        <v>0.61</v>
      </c>
      <c r="E8" s="217">
        <v>0.43500000000000005</v>
      </c>
      <c r="F8" s="217">
        <v>0.28499999999999992</v>
      </c>
    </row>
    <row r="9" spans="1:10" x14ac:dyDescent="0.25">
      <c r="A9" s="218" t="s">
        <v>161</v>
      </c>
      <c r="B9" s="218" t="s">
        <v>4</v>
      </c>
      <c r="C9" s="217">
        <v>0.64999999999999991</v>
      </c>
      <c r="E9" s="217">
        <v>0.8</v>
      </c>
      <c r="F9" s="217">
        <v>0.78</v>
      </c>
    </row>
    <row r="10" spans="1:10" x14ac:dyDescent="0.25">
      <c r="A10" s="218" t="s">
        <v>161</v>
      </c>
      <c r="B10" s="218" t="s">
        <v>4</v>
      </c>
      <c r="C10" s="217">
        <v>0.65</v>
      </c>
      <c r="E10" s="217">
        <v>0.89999999999999991</v>
      </c>
      <c r="F10" s="217">
        <v>0.77500000000000013</v>
      </c>
    </row>
    <row r="11" spans="1:10" x14ac:dyDescent="0.25">
      <c r="A11" s="218" t="s">
        <v>161</v>
      </c>
      <c r="B11" s="218" t="s">
        <v>4</v>
      </c>
      <c r="C11" s="217">
        <v>0.68</v>
      </c>
      <c r="E11" s="217">
        <v>0.97</v>
      </c>
      <c r="F11" s="217">
        <v>0.69499999999999984</v>
      </c>
    </row>
    <row r="12" spans="1:10" x14ac:dyDescent="0.25">
      <c r="A12" s="218" t="s">
        <v>161</v>
      </c>
      <c r="B12" s="218" t="s">
        <v>4</v>
      </c>
      <c r="C12" s="217">
        <v>0.70499999999999985</v>
      </c>
      <c r="E12" s="217">
        <v>0.59499999999999997</v>
      </c>
      <c r="F12" s="217">
        <v>0.51</v>
      </c>
    </row>
    <row r="13" spans="1:10" x14ac:dyDescent="0.25">
      <c r="A13" s="218" t="s">
        <v>161</v>
      </c>
      <c r="B13" s="218" t="s">
        <v>4</v>
      </c>
      <c r="C13" s="217">
        <v>0.70500000000000007</v>
      </c>
      <c r="E13" s="217">
        <v>0.79</v>
      </c>
      <c r="F13" s="217">
        <v>1.0499999999999998</v>
      </c>
    </row>
    <row r="14" spans="1:10" x14ac:dyDescent="0.25">
      <c r="A14" s="218" t="s">
        <v>161</v>
      </c>
      <c r="B14" s="218" t="s">
        <v>4</v>
      </c>
      <c r="C14" s="217">
        <v>0.72500000000000009</v>
      </c>
      <c r="E14" s="217">
        <v>0.76</v>
      </c>
      <c r="F14" s="217">
        <v>1.7100000000000002</v>
      </c>
    </row>
    <row r="15" spans="1:10" x14ac:dyDescent="0.25">
      <c r="A15" s="218" t="s">
        <v>161</v>
      </c>
      <c r="B15" s="218" t="s">
        <v>4</v>
      </c>
      <c r="C15" s="217">
        <v>0.76</v>
      </c>
      <c r="E15" s="217">
        <v>0.8</v>
      </c>
      <c r="F15" s="217">
        <v>2.88</v>
      </c>
    </row>
    <row r="16" spans="1:10" x14ac:dyDescent="0.25">
      <c r="A16" s="218" t="s">
        <v>161</v>
      </c>
      <c r="B16" s="218" t="s">
        <v>4</v>
      </c>
      <c r="C16" s="217">
        <v>0.77</v>
      </c>
      <c r="E16" s="217">
        <v>0.6</v>
      </c>
      <c r="F16" s="217">
        <v>2.72</v>
      </c>
    </row>
    <row r="17" spans="1:6" x14ac:dyDescent="0.25">
      <c r="A17" s="218" t="s">
        <v>161</v>
      </c>
      <c r="B17" s="218" t="s">
        <v>4</v>
      </c>
      <c r="C17" s="217">
        <v>0.79</v>
      </c>
      <c r="E17" s="217">
        <v>0.70500000000000007</v>
      </c>
      <c r="F17" s="217">
        <v>3.0000000000000027E-2</v>
      </c>
    </row>
    <row r="18" spans="1:6" x14ac:dyDescent="0.25">
      <c r="A18" s="218" t="s">
        <v>161</v>
      </c>
      <c r="B18" s="218" t="s">
        <v>4</v>
      </c>
      <c r="C18" s="217">
        <v>0.8</v>
      </c>
      <c r="E18" s="217">
        <v>0.72500000000000009</v>
      </c>
      <c r="F18" s="217">
        <v>2.4099999999999997</v>
      </c>
    </row>
    <row r="19" spans="1:6" x14ac:dyDescent="0.25">
      <c r="A19" s="218" t="s">
        <v>161</v>
      </c>
      <c r="B19" s="218" t="s">
        <v>4</v>
      </c>
      <c r="C19" s="217">
        <v>0.8</v>
      </c>
      <c r="E19" s="217">
        <v>0.83</v>
      </c>
      <c r="F19" s="217">
        <v>0.25000000000000011</v>
      </c>
    </row>
    <row r="20" spans="1:6" x14ac:dyDescent="0.25">
      <c r="A20" s="218" t="s">
        <v>161</v>
      </c>
      <c r="B20" s="218" t="s">
        <v>4</v>
      </c>
      <c r="C20" s="217">
        <v>0.83</v>
      </c>
      <c r="E20" s="217">
        <v>0.30500000000000005</v>
      </c>
      <c r="F20" s="217">
        <v>4.4999999999999929E-2</v>
      </c>
    </row>
    <row r="21" spans="1:6" x14ac:dyDescent="0.25">
      <c r="A21" s="218" t="s">
        <v>161</v>
      </c>
      <c r="B21" s="218" t="s">
        <v>4</v>
      </c>
      <c r="C21" s="217">
        <v>0.89999999999999991</v>
      </c>
      <c r="E21" s="217">
        <v>0.77</v>
      </c>
      <c r="F21" s="217">
        <v>7.4999999999999956E-2</v>
      </c>
    </row>
    <row r="22" spans="1:6" x14ac:dyDescent="0.25">
      <c r="A22" s="218" t="s">
        <v>161</v>
      </c>
      <c r="B22" s="218" t="s">
        <v>4</v>
      </c>
      <c r="C22" s="217">
        <v>0.97</v>
      </c>
      <c r="E22" s="217">
        <v>0.64999999999999991</v>
      </c>
      <c r="F22" s="217">
        <v>8.5000000000000075E-2</v>
      </c>
    </row>
    <row r="23" spans="1:6" x14ac:dyDescent="0.25">
      <c r="A23" s="218" t="s">
        <v>161</v>
      </c>
      <c r="B23" s="218" t="s">
        <v>5</v>
      </c>
      <c r="C23" s="217">
        <v>3.0000000000000027E-2</v>
      </c>
      <c r="E23" s="218">
        <v>0.64500000000000002</v>
      </c>
      <c r="F23" s="218">
        <v>0.21499999999999997</v>
      </c>
    </row>
    <row r="24" spans="1:6" x14ac:dyDescent="0.25">
      <c r="A24" s="218" t="s">
        <v>161</v>
      </c>
      <c r="B24" s="218" t="s">
        <v>5</v>
      </c>
      <c r="C24" s="217">
        <v>4.4999999999999929E-2</v>
      </c>
      <c r="E24" s="217">
        <v>0.67499999999999993</v>
      </c>
      <c r="F24" s="217">
        <v>0.14000000000000012</v>
      </c>
    </row>
    <row r="25" spans="1:6" x14ac:dyDescent="0.25">
      <c r="A25" s="218" t="s">
        <v>161</v>
      </c>
      <c r="B25" s="218" t="s">
        <v>5</v>
      </c>
      <c r="C25" s="217">
        <v>5.0000000000000044E-2</v>
      </c>
      <c r="E25" s="217">
        <v>0.65500000000000003</v>
      </c>
      <c r="F25" s="217">
        <v>2.1999999999999993</v>
      </c>
    </row>
    <row r="26" spans="1:6" x14ac:dyDescent="0.25">
      <c r="A26" s="218" t="s">
        <v>161</v>
      </c>
      <c r="B26" s="218" t="s">
        <v>5</v>
      </c>
      <c r="C26" s="217">
        <v>7.4999999999999956E-2</v>
      </c>
      <c r="E26" s="217">
        <v>0.15</v>
      </c>
      <c r="F26" s="217">
        <v>1.8</v>
      </c>
    </row>
    <row r="27" spans="1:6" x14ac:dyDescent="0.25">
      <c r="A27" s="218" t="s">
        <v>161</v>
      </c>
      <c r="B27" s="218" t="s">
        <v>5</v>
      </c>
      <c r="C27" s="217">
        <v>8.5000000000000075E-2</v>
      </c>
      <c r="E27" s="217">
        <v>0.66500000000000004</v>
      </c>
      <c r="F27" s="217">
        <v>4.9999999999998934E-3</v>
      </c>
    </row>
    <row r="28" spans="1:6" x14ac:dyDescent="0.25">
      <c r="A28" s="218" t="s">
        <v>161</v>
      </c>
      <c r="B28" s="218" t="s">
        <v>5</v>
      </c>
      <c r="C28" s="217">
        <v>0.10000000000000002</v>
      </c>
      <c r="E28" s="217">
        <v>0.67500000000000004</v>
      </c>
      <c r="F28" s="217">
        <v>4.4999999999999929E-2</v>
      </c>
    </row>
    <row r="29" spans="1:6" x14ac:dyDescent="0.25">
      <c r="A29" s="218" t="s">
        <v>161</v>
      </c>
      <c r="B29" s="218" t="s">
        <v>5</v>
      </c>
      <c r="C29" s="217">
        <v>0.25000000000000011</v>
      </c>
      <c r="E29" s="217">
        <v>0.56000000000000005</v>
      </c>
      <c r="F29" s="217">
        <v>0.63999999999999968</v>
      </c>
    </row>
    <row r="30" spans="1:6" x14ac:dyDescent="0.25">
      <c r="A30" s="218" t="s">
        <v>161</v>
      </c>
      <c r="B30" s="218" t="s">
        <v>5</v>
      </c>
      <c r="C30" s="217">
        <v>0.28499999999999992</v>
      </c>
      <c r="E30" s="217">
        <v>0.8</v>
      </c>
      <c r="F30" s="217">
        <v>0.38000000000000012</v>
      </c>
    </row>
    <row r="31" spans="1:6" x14ac:dyDescent="0.25">
      <c r="A31" s="218" t="s">
        <v>161</v>
      </c>
      <c r="B31" s="218" t="s">
        <v>5</v>
      </c>
      <c r="C31" s="217">
        <v>0.51</v>
      </c>
      <c r="E31" s="217">
        <v>0.7</v>
      </c>
      <c r="F31" s="217">
        <v>2.0000000000000018E-2</v>
      </c>
    </row>
    <row r="32" spans="1:6" x14ac:dyDescent="0.25">
      <c r="A32" s="218" t="s">
        <v>161</v>
      </c>
      <c r="B32" s="218" t="s">
        <v>5</v>
      </c>
      <c r="C32" s="217">
        <v>0.69499999999999984</v>
      </c>
      <c r="E32" s="217">
        <v>0.51</v>
      </c>
      <c r="F32" s="217">
        <v>2.6100000000000003</v>
      </c>
    </row>
    <row r="33" spans="1:6" x14ac:dyDescent="0.25">
      <c r="A33" s="218" t="s">
        <v>161</v>
      </c>
      <c r="B33" s="218" t="s">
        <v>5</v>
      </c>
      <c r="C33" s="217">
        <v>0.77500000000000013</v>
      </c>
      <c r="E33" s="217">
        <v>0.59499999999999997</v>
      </c>
      <c r="F33" s="217">
        <v>0.35499999999999998</v>
      </c>
    </row>
    <row r="34" spans="1:6" x14ac:dyDescent="0.25">
      <c r="A34" s="218" t="s">
        <v>161</v>
      </c>
      <c r="B34" s="218" t="s">
        <v>5</v>
      </c>
      <c r="C34" s="217">
        <v>0.78</v>
      </c>
      <c r="E34" s="217">
        <v>0.8</v>
      </c>
      <c r="F34" s="217">
        <v>2.0999999999999996</v>
      </c>
    </row>
    <row r="35" spans="1:6" x14ac:dyDescent="0.25">
      <c r="A35" s="218" t="s">
        <v>161</v>
      </c>
      <c r="B35" s="218" t="s">
        <v>5</v>
      </c>
      <c r="C35" s="217">
        <v>1.0499999999999998</v>
      </c>
      <c r="E35" s="217">
        <v>0.67999999999999994</v>
      </c>
      <c r="F35" s="217">
        <v>0.20999999999999996</v>
      </c>
    </row>
    <row r="36" spans="1:6" x14ac:dyDescent="0.25">
      <c r="A36" s="218" t="s">
        <v>161</v>
      </c>
      <c r="B36" s="218" t="s">
        <v>5</v>
      </c>
      <c r="C36" s="217">
        <v>1.3250000000000002</v>
      </c>
      <c r="E36" s="217">
        <v>0.72500000000000009</v>
      </c>
      <c r="F36" s="217">
        <v>1.5299999999999998</v>
      </c>
    </row>
    <row r="37" spans="1:6" x14ac:dyDescent="0.25">
      <c r="A37" s="218" t="s">
        <v>161</v>
      </c>
      <c r="B37" s="218" t="s">
        <v>5</v>
      </c>
      <c r="C37" s="217">
        <v>1.7100000000000002</v>
      </c>
      <c r="E37" s="217">
        <v>0.68500000000000005</v>
      </c>
      <c r="F37" s="217">
        <v>0.55499999999999994</v>
      </c>
    </row>
    <row r="38" spans="1:6" x14ac:dyDescent="0.25">
      <c r="A38" s="218" t="s">
        <v>161</v>
      </c>
      <c r="B38" s="218" t="s">
        <v>5</v>
      </c>
      <c r="C38" s="217">
        <v>1.9349999999999996</v>
      </c>
      <c r="E38" s="217">
        <v>0.43000000000000005</v>
      </c>
      <c r="F38" s="217">
        <v>1.2050000000000001</v>
      </c>
    </row>
    <row r="39" spans="1:6" x14ac:dyDescent="0.25">
      <c r="A39" s="218" t="s">
        <v>161</v>
      </c>
      <c r="B39" s="218" t="s">
        <v>5</v>
      </c>
      <c r="C39" s="217">
        <v>2.0200000000000005</v>
      </c>
      <c r="E39" s="217">
        <v>0.77499999999999991</v>
      </c>
      <c r="F39" s="217">
        <v>0.25</v>
      </c>
    </row>
    <row r="40" spans="1:6" x14ac:dyDescent="0.25">
      <c r="A40" s="218" t="s">
        <v>161</v>
      </c>
      <c r="B40" s="218" t="s">
        <v>5</v>
      </c>
      <c r="C40" s="217">
        <v>2.2400000000000002</v>
      </c>
      <c r="E40" s="217">
        <v>0.8</v>
      </c>
      <c r="F40" s="217">
        <v>0.14000000000000001</v>
      </c>
    </row>
    <row r="41" spans="1:6" x14ac:dyDescent="0.25">
      <c r="A41" s="218" t="s">
        <v>161</v>
      </c>
      <c r="B41" s="218" t="s">
        <v>5</v>
      </c>
      <c r="C41" s="217">
        <v>2.4099999999999997</v>
      </c>
      <c r="E41" s="217">
        <v>0.73</v>
      </c>
      <c r="F41" s="217">
        <v>0.40999999999999992</v>
      </c>
    </row>
    <row r="42" spans="1:6" x14ac:dyDescent="0.25">
      <c r="A42" s="218" t="s">
        <v>161</v>
      </c>
      <c r="B42" s="218" t="s">
        <v>5</v>
      </c>
      <c r="C42" s="217">
        <v>2.72</v>
      </c>
      <c r="E42" s="217">
        <v>0.71499999999999997</v>
      </c>
      <c r="F42" s="217">
        <v>2.2000000000000002</v>
      </c>
    </row>
    <row r="43" spans="1:6" x14ac:dyDescent="0.25">
      <c r="A43" s="218" t="s">
        <v>161</v>
      </c>
      <c r="B43" s="218" t="s">
        <v>5</v>
      </c>
      <c r="C43" s="217">
        <v>2.88</v>
      </c>
      <c r="E43" s="217">
        <v>0.35</v>
      </c>
      <c r="F43" s="217">
        <v>1.06</v>
      </c>
    </row>
    <row r="44" spans="1:6" x14ac:dyDescent="0.25">
      <c r="A44" s="218" t="s">
        <v>162</v>
      </c>
      <c r="B44" s="218" t="s">
        <v>4</v>
      </c>
      <c r="C44" s="217">
        <v>0</v>
      </c>
      <c r="E44" s="217">
        <v>0.68</v>
      </c>
      <c r="F44" s="217">
        <v>1.5900000000000003</v>
      </c>
    </row>
    <row r="45" spans="1:6" x14ac:dyDescent="0.25">
      <c r="A45" s="218" t="s">
        <v>162</v>
      </c>
      <c r="B45" s="218" t="s">
        <v>4</v>
      </c>
      <c r="C45" s="217">
        <v>0</v>
      </c>
      <c r="E45" s="217">
        <v>0</v>
      </c>
      <c r="F45" s="217">
        <v>5.4999999999999993E-2</v>
      </c>
    </row>
    <row r="46" spans="1:6" x14ac:dyDescent="0.25">
      <c r="A46" s="218" t="s">
        <v>162</v>
      </c>
      <c r="B46" s="218" t="s">
        <v>4</v>
      </c>
      <c r="C46" s="217">
        <v>0.02</v>
      </c>
      <c r="E46" s="217">
        <v>0</v>
      </c>
      <c r="F46" s="217">
        <v>0.03</v>
      </c>
    </row>
    <row r="47" spans="1:6" x14ac:dyDescent="0.25">
      <c r="A47" s="218" t="s">
        <v>162</v>
      </c>
      <c r="B47" s="218" t="s">
        <v>4</v>
      </c>
      <c r="C47" s="217">
        <v>0.15</v>
      </c>
      <c r="E47" s="217">
        <v>0.02</v>
      </c>
      <c r="F47" s="217">
        <v>5.9999999999999984E-2</v>
      </c>
    </row>
    <row r="48" spans="1:6" x14ac:dyDescent="0.25">
      <c r="A48" s="218" t="s">
        <v>162</v>
      </c>
      <c r="B48" s="218" t="s">
        <v>4</v>
      </c>
      <c r="C48" s="217">
        <v>0.35</v>
      </c>
      <c r="E48" s="217">
        <v>0.63500000000000001</v>
      </c>
      <c r="F48" s="217">
        <v>1.6500000000000001</v>
      </c>
    </row>
    <row r="49" spans="1:6" x14ac:dyDescent="0.25">
      <c r="A49" s="218" t="s">
        <v>162</v>
      </c>
      <c r="B49" s="218" t="s">
        <v>4</v>
      </c>
      <c r="C49" s="217">
        <v>0.43000000000000005</v>
      </c>
      <c r="E49" s="217">
        <v>0.76</v>
      </c>
      <c r="F49" s="217">
        <v>0.15000000000000013</v>
      </c>
    </row>
    <row r="50" spans="1:6" x14ac:dyDescent="0.25">
      <c r="A50" s="218" t="s">
        <v>162</v>
      </c>
      <c r="B50" s="218" t="s">
        <v>4</v>
      </c>
      <c r="C50" s="217">
        <v>0.51</v>
      </c>
      <c r="E50" s="217">
        <v>0.77499999999999991</v>
      </c>
      <c r="F50" s="217">
        <v>1.9600000000000004</v>
      </c>
    </row>
    <row r="51" spans="1:6" x14ac:dyDescent="0.25">
      <c r="A51" s="218" t="s">
        <v>162</v>
      </c>
      <c r="B51" s="218" t="s">
        <v>4</v>
      </c>
      <c r="C51" s="217">
        <v>0.56000000000000005</v>
      </c>
      <c r="E51" s="217">
        <v>0.69500000000000006</v>
      </c>
      <c r="F51" s="217">
        <v>0.54999999999999982</v>
      </c>
    </row>
    <row r="52" spans="1:6" x14ac:dyDescent="0.25">
      <c r="A52" s="218" t="s">
        <v>162</v>
      </c>
      <c r="B52" s="218" t="s">
        <v>4</v>
      </c>
      <c r="C52" s="217">
        <v>0.59499999999999997</v>
      </c>
      <c r="E52" s="217">
        <v>0.77</v>
      </c>
      <c r="F52" s="217">
        <v>2.33</v>
      </c>
    </row>
    <row r="53" spans="1:6" x14ac:dyDescent="0.25">
      <c r="A53" s="218" t="s">
        <v>162</v>
      </c>
      <c r="B53" s="218" t="s">
        <v>4</v>
      </c>
      <c r="C53" s="217">
        <v>0.63500000000000001</v>
      </c>
      <c r="E53" s="217">
        <v>0.59500000000000008</v>
      </c>
      <c r="F53" s="217">
        <v>0.41000000000000003</v>
      </c>
    </row>
    <row r="54" spans="1:6" x14ac:dyDescent="0.25">
      <c r="A54" s="218" t="s">
        <v>162</v>
      </c>
      <c r="B54" s="218" t="s">
        <v>4</v>
      </c>
      <c r="C54" s="218">
        <v>0.64500000000000002</v>
      </c>
      <c r="E54" s="217">
        <v>0.625</v>
      </c>
      <c r="F54" s="217">
        <v>1.0249999999999999</v>
      </c>
    </row>
    <row r="55" spans="1:6" x14ac:dyDescent="0.25">
      <c r="A55" s="218" t="s">
        <v>162</v>
      </c>
      <c r="B55" s="218" t="s">
        <v>4</v>
      </c>
      <c r="C55" s="217">
        <v>0.65500000000000003</v>
      </c>
      <c r="E55" s="217">
        <v>0.71500000000000008</v>
      </c>
      <c r="F55" s="217">
        <v>1.0499999999999998</v>
      </c>
    </row>
    <row r="56" spans="1:6" x14ac:dyDescent="0.25">
      <c r="A56" s="218" t="s">
        <v>162</v>
      </c>
      <c r="B56" s="218" t="s">
        <v>4</v>
      </c>
      <c r="C56" s="217">
        <v>0.66500000000000004</v>
      </c>
      <c r="E56" s="217">
        <v>0.7649999999999999</v>
      </c>
      <c r="F56" s="217">
        <v>2.2249999999999996</v>
      </c>
    </row>
    <row r="57" spans="1:6" x14ac:dyDescent="0.25">
      <c r="A57" s="218" t="s">
        <v>162</v>
      </c>
      <c r="B57" s="218" t="s">
        <v>4</v>
      </c>
      <c r="C57" s="217">
        <v>0.67499999999999993</v>
      </c>
      <c r="E57" s="217">
        <v>0.67</v>
      </c>
      <c r="F57" s="217">
        <v>2.5</v>
      </c>
    </row>
    <row r="58" spans="1:6" x14ac:dyDescent="0.25">
      <c r="A58" s="218" t="s">
        <v>162</v>
      </c>
      <c r="B58" s="218" t="s">
        <v>4</v>
      </c>
      <c r="C58" s="217">
        <v>0.67500000000000004</v>
      </c>
      <c r="E58" s="217">
        <v>0.79</v>
      </c>
      <c r="F58" s="217">
        <v>1.0999999999999999</v>
      </c>
    </row>
    <row r="59" spans="1:6" x14ac:dyDescent="0.25">
      <c r="A59" s="218" t="s">
        <v>162</v>
      </c>
      <c r="B59" s="218" t="s">
        <v>4</v>
      </c>
      <c r="C59" s="217">
        <v>0.67999999999999994</v>
      </c>
      <c r="E59" s="217">
        <v>0.60000000000000009</v>
      </c>
      <c r="F59" s="217">
        <v>0.66999999999999993</v>
      </c>
    </row>
    <row r="60" spans="1:6" x14ac:dyDescent="0.25">
      <c r="A60" s="218" t="s">
        <v>162</v>
      </c>
      <c r="B60" s="218" t="s">
        <v>4</v>
      </c>
      <c r="C60" s="217">
        <v>0.68</v>
      </c>
      <c r="E60" s="217">
        <v>0.57499999999999996</v>
      </c>
      <c r="F60" s="217">
        <v>0.33500000000000019</v>
      </c>
    </row>
    <row r="61" spans="1:6" x14ac:dyDescent="0.25">
      <c r="A61" s="218" t="s">
        <v>162</v>
      </c>
      <c r="B61" s="218" t="s">
        <v>4</v>
      </c>
      <c r="C61" s="217">
        <v>0.68500000000000005</v>
      </c>
      <c r="E61" s="217">
        <v>0.32999999999999996</v>
      </c>
      <c r="F61" s="217">
        <v>1.6999999999999997</v>
      </c>
    </row>
    <row r="62" spans="1:6" x14ac:dyDescent="0.25">
      <c r="A62" s="218" t="s">
        <v>162</v>
      </c>
      <c r="B62" s="218" t="s">
        <v>4</v>
      </c>
      <c r="C62" s="217">
        <v>0.69500000000000006</v>
      </c>
      <c r="E62" s="217">
        <v>0.66500000000000004</v>
      </c>
      <c r="F62" s="217">
        <v>0.84000000000000008</v>
      </c>
    </row>
    <row r="63" spans="1:6" x14ac:dyDescent="0.25">
      <c r="A63" s="218" t="s">
        <v>162</v>
      </c>
      <c r="B63" s="218" t="s">
        <v>4</v>
      </c>
      <c r="C63" s="217">
        <v>0.7</v>
      </c>
      <c r="E63" s="217">
        <v>0.79</v>
      </c>
      <c r="F63" s="217">
        <v>1.25</v>
      </c>
    </row>
    <row r="64" spans="1:6" x14ac:dyDescent="0.25">
      <c r="A64" s="218" t="s">
        <v>162</v>
      </c>
      <c r="B64" s="218" t="s">
        <v>4</v>
      </c>
      <c r="C64" s="217">
        <v>0.71499999999999997</v>
      </c>
      <c r="E64" s="217">
        <v>0.78</v>
      </c>
      <c r="F64" s="217">
        <v>2.2699999999999996</v>
      </c>
    </row>
    <row r="65" spans="1:6" x14ac:dyDescent="0.25">
      <c r="A65" s="218" t="s">
        <v>162</v>
      </c>
      <c r="B65" s="218" t="s">
        <v>4</v>
      </c>
      <c r="C65" s="217">
        <v>0.72500000000000009</v>
      </c>
      <c r="E65" s="217">
        <v>0.62</v>
      </c>
      <c r="F65" s="217">
        <v>1.65</v>
      </c>
    </row>
    <row r="66" spans="1:6" x14ac:dyDescent="0.25">
      <c r="A66" s="218" t="s">
        <v>162</v>
      </c>
      <c r="B66" s="218" t="s">
        <v>4</v>
      </c>
      <c r="C66" s="217">
        <v>0.73</v>
      </c>
      <c r="E66" s="217">
        <v>0.75</v>
      </c>
      <c r="F66" s="217">
        <v>0.52499999999999991</v>
      </c>
    </row>
    <row r="67" spans="1:6" x14ac:dyDescent="0.25">
      <c r="A67" s="218" t="s">
        <v>162</v>
      </c>
      <c r="B67" s="218" t="s">
        <v>4</v>
      </c>
      <c r="C67" s="217">
        <v>0.76</v>
      </c>
      <c r="E67" s="217">
        <v>0.62499999999999989</v>
      </c>
      <c r="F67" s="217">
        <v>0.3650000000000001</v>
      </c>
    </row>
    <row r="68" spans="1:6" x14ac:dyDescent="0.25">
      <c r="A68" s="218" t="s">
        <v>162</v>
      </c>
      <c r="B68" s="218" t="s">
        <v>4</v>
      </c>
      <c r="C68" s="217">
        <v>0.77</v>
      </c>
      <c r="E68" s="217">
        <v>0.73</v>
      </c>
      <c r="F68" s="217">
        <v>0.86499999999999999</v>
      </c>
    </row>
    <row r="69" spans="1:6" x14ac:dyDescent="0.25">
      <c r="A69" s="218" t="s">
        <v>162</v>
      </c>
      <c r="B69" s="218" t="s">
        <v>4</v>
      </c>
      <c r="C69" s="217">
        <v>0.77499999999999991</v>
      </c>
      <c r="E69" s="217">
        <v>0.53</v>
      </c>
      <c r="F69" s="217">
        <v>0.3899999999999999</v>
      </c>
    </row>
    <row r="70" spans="1:6" x14ac:dyDescent="0.25">
      <c r="A70" s="218" t="s">
        <v>162</v>
      </c>
      <c r="B70" s="218" t="s">
        <v>4</v>
      </c>
      <c r="C70" s="217">
        <v>0.77499999999999991</v>
      </c>
      <c r="E70" s="217">
        <v>0.67999999999999994</v>
      </c>
      <c r="F70" s="217">
        <v>0.66000000000000014</v>
      </c>
    </row>
    <row r="71" spans="1:6" x14ac:dyDescent="0.25">
      <c r="A71" s="218" t="s">
        <v>162</v>
      </c>
      <c r="B71" s="218" t="s">
        <v>4</v>
      </c>
      <c r="C71" s="217">
        <v>0.8</v>
      </c>
      <c r="E71" s="217">
        <v>0.8899999999999999</v>
      </c>
      <c r="F71" s="217">
        <v>2.4500000000000002</v>
      </c>
    </row>
    <row r="72" spans="1:6" x14ac:dyDescent="0.25">
      <c r="A72" s="218" t="s">
        <v>162</v>
      </c>
      <c r="B72" s="218" t="s">
        <v>4</v>
      </c>
      <c r="C72" s="217">
        <v>0.8</v>
      </c>
      <c r="E72" s="217">
        <v>0.84000000000000008</v>
      </c>
      <c r="F72" s="217">
        <v>2.5199999999999996</v>
      </c>
    </row>
    <row r="73" spans="1:6" x14ac:dyDescent="0.25">
      <c r="A73" s="218" t="s">
        <v>162</v>
      </c>
      <c r="B73" s="218" t="s">
        <v>4</v>
      </c>
      <c r="C73" s="217">
        <v>0.8</v>
      </c>
      <c r="E73" s="217">
        <v>0.72500000000000009</v>
      </c>
      <c r="F73" s="217">
        <v>2.4499999999999997</v>
      </c>
    </row>
    <row r="74" spans="1:6" x14ac:dyDescent="0.25">
      <c r="A74" s="218" t="s">
        <v>162</v>
      </c>
      <c r="B74" s="218" t="s">
        <v>5</v>
      </c>
      <c r="C74" s="217">
        <v>4.9999999999998934E-3</v>
      </c>
      <c r="E74" s="217">
        <v>0.5149999999999999</v>
      </c>
      <c r="F74" s="217">
        <v>2.835</v>
      </c>
    </row>
    <row r="75" spans="1:6" x14ac:dyDescent="0.25">
      <c r="A75" s="218" t="s">
        <v>162</v>
      </c>
      <c r="B75" s="218" t="s">
        <v>5</v>
      </c>
      <c r="C75" s="217">
        <v>2.0000000000000018E-2</v>
      </c>
      <c r="E75" s="217">
        <v>0.65500000000000003</v>
      </c>
      <c r="F75" s="217">
        <v>2.2850000000000001</v>
      </c>
    </row>
    <row r="76" spans="1:6" x14ac:dyDescent="0.25">
      <c r="A76" s="218" t="s">
        <v>162</v>
      </c>
      <c r="B76" s="218" t="s">
        <v>5</v>
      </c>
      <c r="C76" s="217">
        <v>0.03</v>
      </c>
      <c r="E76" s="217">
        <v>0.7</v>
      </c>
      <c r="F76" s="217">
        <v>2.0999999999999996</v>
      </c>
    </row>
    <row r="77" spans="1:6" x14ac:dyDescent="0.25">
      <c r="A77" s="218" t="s">
        <v>162</v>
      </c>
      <c r="B77" s="218" t="s">
        <v>5</v>
      </c>
      <c r="C77" s="217">
        <v>4.4999999999999929E-2</v>
      </c>
      <c r="E77" s="217">
        <v>0.59</v>
      </c>
      <c r="F77" s="217">
        <v>1.77</v>
      </c>
    </row>
    <row r="78" spans="1:6" x14ac:dyDescent="0.25">
      <c r="A78" s="218" t="s">
        <v>162</v>
      </c>
      <c r="B78" s="218" t="s">
        <v>5</v>
      </c>
      <c r="C78" s="217">
        <v>5.4999999999999993E-2</v>
      </c>
      <c r="E78" s="217">
        <v>0.70499999999999985</v>
      </c>
      <c r="F78" s="217">
        <v>0.75000000000000022</v>
      </c>
    </row>
    <row r="79" spans="1:6" x14ac:dyDescent="0.25">
      <c r="A79" s="218" t="s">
        <v>162</v>
      </c>
      <c r="B79" s="218" t="s">
        <v>5</v>
      </c>
      <c r="C79" s="217">
        <v>5.9999999999999984E-2</v>
      </c>
      <c r="E79" s="217">
        <v>0.72499999999999987</v>
      </c>
      <c r="F79" s="217">
        <v>0.59499999999999997</v>
      </c>
    </row>
    <row r="80" spans="1:6" x14ac:dyDescent="0.25">
      <c r="A80" s="218" t="s">
        <v>162</v>
      </c>
      <c r="B80" s="218" t="s">
        <v>5</v>
      </c>
      <c r="C80" s="217">
        <v>0.14000000000000001</v>
      </c>
      <c r="E80" s="217">
        <v>0.68499999999999994</v>
      </c>
      <c r="F80" s="217">
        <v>1.6</v>
      </c>
    </row>
    <row r="81" spans="1:6" x14ac:dyDescent="0.25">
      <c r="A81" s="218" t="s">
        <v>162</v>
      </c>
      <c r="B81" s="218" t="s">
        <v>5</v>
      </c>
      <c r="C81" s="217">
        <v>0.14000000000000012</v>
      </c>
      <c r="E81" s="217">
        <v>0.59</v>
      </c>
      <c r="F81" s="217">
        <v>2.35</v>
      </c>
    </row>
    <row r="82" spans="1:6" x14ac:dyDescent="0.25">
      <c r="A82" s="218" t="s">
        <v>162</v>
      </c>
      <c r="B82" s="218" t="s">
        <v>5</v>
      </c>
      <c r="C82" s="217">
        <v>0.15000000000000013</v>
      </c>
      <c r="E82" s="217">
        <v>0.57499999999999996</v>
      </c>
      <c r="F82" s="217">
        <v>1.8499999999999999</v>
      </c>
    </row>
    <row r="83" spans="1:6" x14ac:dyDescent="0.25">
      <c r="A83" s="218" t="s">
        <v>162</v>
      </c>
      <c r="B83" s="218" t="s">
        <v>5</v>
      </c>
      <c r="C83" s="217">
        <v>0.20999999999999996</v>
      </c>
      <c r="E83" s="217">
        <v>0.75499999999999989</v>
      </c>
      <c r="F83" s="217">
        <v>1.3000000000000003</v>
      </c>
    </row>
    <row r="84" spans="1:6" x14ac:dyDescent="0.25">
      <c r="A84" s="218" t="s">
        <v>162</v>
      </c>
      <c r="B84" s="218" t="s">
        <v>5</v>
      </c>
      <c r="C84" s="218">
        <v>0.21499999999999997</v>
      </c>
      <c r="E84" s="217">
        <v>0.66500000000000004</v>
      </c>
      <c r="F84" s="217">
        <v>1.8249999999999997</v>
      </c>
    </row>
    <row r="85" spans="1:6" x14ac:dyDescent="0.25">
      <c r="A85" s="218" t="s">
        <v>162</v>
      </c>
      <c r="B85" s="218" t="s">
        <v>5</v>
      </c>
      <c r="C85" s="217">
        <v>0.25</v>
      </c>
      <c r="E85" s="217">
        <v>0.495</v>
      </c>
      <c r="F85" s="217">
        <v>2.2399999999999998</v>
      </c>
    </row>
    <row r="86" spans="1:6" x14ac:dyDescent="0.25">
      <c r="A86" s="218" t="s">
        <v>162</v>
      </c>
      <c r="B86" s="218" t="s">
        <v>5</v>
      </c>
      <c r="C86" s="217">
        <v>0.35499999999999998</v>
      </c>
      <c r="E86" s="217">
        <v>0.51500000000000001</v>
      </c>
      <c r="F86" s="217">
        <v>1.2999999999999998</v>
      </c>
    </row>
    <row r="87" spans="1:6" x14ac:dyDescent="0.25">
      <c r="A87" s="218" t="s">
        <v>162</v>
      </c>
      <c r="B87" s="218" t="s">
        <v>5</v>
      </c>
      <c r="C87" s="217">
        <v>0.38000000000000012</v>
      </c>
      <c r="E87" s="217">
        <v>0.53</v>
      </c>
      <c r="F87" s="217">
        <v>2.25</v>
      </c>
    </row>
    <row r="88" spans="1:6" x14ac:dyDescent="0.25">
      <c r="A88" s="218" t="s">
        <v>162</v>
      </c>
      <c r="B88" s="218" t="s">
        <v>5</v>
      </c>
      <c r="C88" s="217">
        <v>0.40999999999999992</v>
      </c>
      <c r="E88" s="217">
        <v>0.58499999999999996</v>
      </c>
      <c r="F88" s="217">
        <v>1.4500000000000002</v>
      </c>
    </row>
    <row r="89" spans="1:6" x14ac:dyDescent="0.25">
      <c r="A89" s="218" t="s">
        <v>162</v>
      </c>
      <c r="B89" s="218" t="s">
        <v>5</v>
      </c>
      <c r="C89" s="217">
        <v>0.54999999999999982</v>
      </c>
      <c r="E89" s="217">
        <v>0.73499999999999999</v>
      </c>
      <c r="F89" s="217">
        <v>2.665</v>
      </c>
    </row>
    <row r="90" spans="1:6" x14ac:dyDescent="0.25">
      <c r="A90" s="218" t="s">
        <v>162</v>
      </c>
      <c r="B90" s="218" t="s">
        <v>5</v>
      </c>
      <c r="C90" s="217">
        <v>0.55499999999999994</v>
      </c>
      <c r="E90" s="217">
        <v>0.71499999999999997</v>
      </c>
      <c r="F90" s="217">
        <v>2.35</v>
      </c>
    </row>
    <row r="91" spans="1:6" x14ac:dyDescent="0.25">
      <c r="A91" s="218" t="s">
        <v>162</v>
      </c>
      <c r="B91" s="218" t="s">
        <v>5</v>
      </c>
      <c r="C91" s="217">
        <v>0.63999999999999968</v>
      </c>
      <c r="E91" s="217">
        <v>0.76</v>
      </c>
      <c r="F91" s="217">
        <v>2.8199999999999994</v>
      </c>
    </row>
    <row r="92" spans="1:6" x14ac:dyDescent="0.25">
      <c r="A92" s="218" t="s">
        <v>162</v>
      </c>
      <c r="B92" s="218" t="s">
        <v>5</v>
      </c>
      <c r="C92" s="217">
        <v>1.06</v>
      </c>
      <c r="E92" s="217">
        <v>0.64500000000000002</v>
      </c>
      <c r="F92" s="217">
        <v>0.2649999999999999</v>
      </c>
    </row>
    <row r="93" spans="1:6" x14ac:dyDescent="0.25">
      <c r="A93" s="218" t="s">
        <v>162</v>
      </c>
      <c r="B93" s="218" t="s">
        <v>5</v>
      </c>
      <c r="C93" s="217">
        <v>1.2050000000000001</v>
      </c>
      <c r="E93" s="217">
        <v>0.67</v>
      </c>
      <c r="F93" s="217">
        <v>0.47000000000000008</v>
      </c>
    </row>
    <row r="94" spans="1:6" x14ac:dyDescent="0.25">
      <c r="A94" s="218" t="s">
        <v>162</v>
      </c>
      <c r="B94" s="218" t="s">
        <v>5</v>
      </c>
      <c r="C94" s="217">
        <v>1.5299999999999998</v>
      </c>
      <c r="E94" s="217">
        <v>0.71</v>
      </c>
      <c r="F94" s="217">
        <v>1.35</v>
      </c>
    </row>
    <row r="95" spans="1:6" x14ac:dyDescent="0.25">
      <c r="A95" s="218" t="s">
        <v>162</v>
      </c>
      <c r="B95" s="218" t="s">
        <v>5</v>
      </c>
      <c r="C95" s="217">
        <v>1.5900000000000003</v>
      </c>
      <c r="E95" s="217">
        <v>0.68</v>
      </c>
      <c r="F95" s="217">
        <v>1.5249999999999999</v>
      </c>
    </row>
    <row r="96" spans="1:6" x14ac:dyDescent="0.25">
      <c r="A96" s="218" t="s">
        <v>162</v>
      </c>
      <c r="B96" s="218" t="s">
        <v>5</v>
      </c>
      <c r="C96" s="217">
        <v>1.6500000000000001</v>
      </c>
      <c r="E96" s="217">
        <v>0.69000000000000006</v>
      </c>
      <c r="F96" s="217">
        <v>1.4000000000000004</v>
      </c>
    </row>
    <row r="97" spans="1:6" x14ac:dyDescent="0.25">
      <c r="A97" s="218" t="s">
        <v>162</v>
      </c>
      <c r="B97" s="218" t="s">
        <v>5</v>
      </c>
      <c r="C97" s="217">
        <v>1.8</v>
      </c>
      <c r="E97" s="217">
        <v>0.63</v>
      </c>
      <c r="F97" s="217">
        <v>1.8499999999999996</v>
      </c>
    </row>
    <row r="98" spans="1:6" x14ac:dyDescent="0.25">
      <c r="A98" s="218" t="s">
        <v>162</v>
      </c>
      <c r="B98" s="218" t="s">
        <v>5</v>
      </c>
      <c r="C98" s="217">
        <v>1.9600000000000004</v>
      </c>
      <c r="E98" s="217">
        <v>0.69</v>
      </c>
      <c r="F98" s="217">
        <v>1.9699999999999998</v>
      </c>
    </row>
    <row r="99" spans="1:6" x14ac:dyDescent="0.25">
      <c r="A99" s="218" t="s">
        <v>162</v>
      </c>
      <c r="B99" s="218" t="s">
        <v>5</v>
      </c>
      <c r="C99" s="217">
        <v>2.0999999999999996</v>
      </c>
      <c r="E99" s="217">
        <v>0.74499999999999988</v>
      </c>
      <c r="F99" s="217">
        <v>2.2549999999999999</v>
      </c>
    </row>
    <row r="100" spans="1:6" x14ac:dyDescent="0.25">
      <c r="A100" s="218" t="s">
        <v>162</v>
      </c>
      <c r="B100" s="218" t="s">
        <v>5</v>
      </c>
      <c r="C100" s="217">
        <v>2.1999999999999993</v>
      </c>
      <c r="E100" s="217">
        <v>0.64</v>
      </c>
      <c r="F100" s="217">
        <v>2.72</v>
      </c>
    </row>
    <row r="101" spans="1:6" x14ac:dyDescent="0.25">
      <c r="A101" s="218" t="s">
        <v>162</v>
      </c>
      <c r="B101" s="218" t="s">
        <v>5</v>
      </c>
      <c r="C101" s="217">
        <v>2.2000000000000002</v>
      </c>
      <c r="E101" s="217">
        <v>0.73</v>
      </c>
      <c r="F101" s="217">
        <v>2.33</v>
      </c>
    </row>
    <row r="102" spans="1:6" x14ac:dyDescent="0.25">
      <c r="A102" s="218" t="s">
        <v>162</v>
      </c>
      <c r="B102" s="218" t="s">
        <v>5</v>
      </c>
      <c r="C102" s="217">
        <v>2.33</v>
      </c>
    </row>
    <row r="103" spans="1:6" x14ac:dyDescent="0.25">
      <c r="A103" s="218" t="s">
        <v>162</v>
      </c>
      <c r="B103" s="218" t="s">
        <v>5</v>
      </c>
      <c r="C103" s="217">
        <v>2.6100000000000003</v>
      </c>
    </row>
    <row r="104" spans="1:6" x14ac:dyDescent="0.25">
      <c r="A104" s="218" t="s">
        <v>164</v>
      </c>
      <c r="B104" s="218" t="s">
        <v>4</v>
      </c>
      <c r="C104" s="217">
        <v>0.32999999999999996</v>
      </c>
    </row>
    <row r="105" spans="1:6" x14ac:dyDescent="0.25">
      <c r="A105" s="218" t="s">
        <v>164</v>
      </c>
      <c r="B105" s="218" t="s">
        <v>4</v>
      </c>
      <c r="C105" s="217">
        <v>0.53</v>
      </c>
    </row>
    <row r="106" spans="1:6" x14ac:dyDescent="0.25">
      <c r="A106" s="218" t="s">
        <v>164</v>
      </c>
      <c r="B106" s="218" t="s">
        <v>4</v>
      </c>
      <c r="C106" s="217">
        <v>0.57499999999999996</v>
      </c>
    </row>
    <row r="107" spans="1:6" x14ac:dyDescent="0.25">
      <c r="A107" s="218" t="s">
        <v>164</v>
      </c>
      <c r="B107" s="218" t="s">
        <v>4</v>
      </c>
      <c r="C107" s="217">
        <v>0.59500000000000008</v>
      </c>
    </row>
    <row r="108" spans="1:6" x14ac:dyDescent="0.25">
      <c r="A108" s="218" t="s">
        <v>164</v>
      </c>
      <c r="B108" s="218" t="s">
        <v>4</v>
      </c>
      <c r="C108" s="217">
        <v>0.60000000000000009</v>
      </c>
    </row>
    <row r="109" spans="1:6" x14ac:dyDescent="0.25">
      <c r="A109" s="218" t="s">
        <v>164</v>
      </c>
      <c r="B109" s="218" t="s">
        <v>4</v>
      </c>
      <c r="C109" s="217">
        <v>0.62</v>
      </c>
    </row>
    <row r="110" spans="1:6" x14ac:dyDescent="0.25">
      <c r="A110" s="218" t="s">
        <v>164</v>
      </c>
      <c r="B110" s="218" t="s">
        <v>4</v>
      </c>
      <c r="C110" s="217">
        <v>0.62499999999999989</v>
      </c>
    </row>
    <row r="111" spans="1:6" x14ac:dyDescent="0.25">
      <c r="A111" s="218" t="s">
        <v>164</v>
      </c>
      <c r="B111" s="218" t="s">
        <v>4</v>
      </c>
      <c r="C111" s="217">
        <v>0.625</v>
      </c>
    </row>
    <row r="112" spans="1:6" x14ac:dyDescent="0.25">
      <c r="A112" s="218" t="s">
        <v>164</v>
      </c>
      <c r="B112" s="218" t="s">
        <v>4</v>
      </c>
      <c r="C112" s="217">
        <v>0.66500000000000004</v>
      </c>
    </row>
    <row r="113" spans="1:3" x14ac:dyDescent="0.25">
      <c r="A113" s="218" t="s">
        <v>164</v>
      </c>
      <c r="B113" s="218" t="s">
        <v>4</v>
      </c>
      <c r="C113" s="217">
        <v>0.67</v>
      </c>
    </row>
    <row r="114" spans="1:3" x14ac:dyDescent="0.25">
      <c r="A114" s="218" t="s">
        <v>164</v>
      </c>
      <c r="B114" s="218" t="s">
        <v>4</v>
      </c>
      <c r="C114" s="217">
        <v>0.67999999999999994</v>
      </c>
    </row>
    <row r="115" spans="1:3" x14ac:dyDescent="0.25">
      <c r="A115" s="218" t="s">
        <v>164</v>
      </c>
      <c r="B115" s="218" t="s">
        <v>4</v>
      </c>
      <c r="C115" s="217">
        <v>0.71500000000000008</v>
      </c>
    </row>
    <row r="116" spans="1:3" x14ac:dyDescent="0.25">
      <c r="A116" s="218" t="s">
        <v>164</v>
      </c>
      <c r="B116" s="218" t="s">
        <v>4</v>
      </c>
      <c r="C116" s="217">
        <v>0.73</v>
      </c>
    </row>
    <row r="117" spans="1:3" x14ac:dyDescent="0.25">
      <c r="A117" s="218" t="s">
        <v>164</v>
      </c>
      <c r="B117" s="218" t="s">
        <v>4</v>
      </c>
      <c r="C117" s="217">
        <v>0.75</v>
      </c>
    </row>
    <row r="118" spans="1:3" x14ac:dyDescent="0.25">
      <c r="A118" s="218" t="s">
        <v>164</v>
      </c>
      <c r="B118" s="218" t="s">
        <v>4</v>
      </c>
      <c r="C118" s="217">
        <v>0.7649999999999999</v>
      </c>
    </row>
    <row r="119" spans="1:3" x14ac:dyDescent="0.25">
      <c r="A119" s="218" t="s">
        <v>164</v>
      </c>
      <c r="B119" s="218" t="s">
        <v>4</v>
      </c>
      <c r="C119" s="217">
        <v>0.78</v>
      </c>
    </row>
    <row r="120" spans="1:3" x14ac:dyDescent="0.25">
      <c r="A120" s="218" t="s">
        <v>164</v>
      </c>
      <c r="B120" s="218" t="s">
        <v>4</v>
      </c>
      <c r="C120" s="217">
        <v>0.79</v>
      </c>
    </row>
    <row r="121" spans="1:3" x14ac:dyDescent="0.25">
      <c r="A121" s="218" t="s">
        <v>164</v>
      </c>
      <c r="B121" s="218" t="s">
        <v>4</v>
      </c>
      <c r="C121" s="217">
        <v>0.79</v>
      </c>
    </row>
    <row r="122" spans="1:3" x14ac:dyDescent="0.25">
      <c r="A122" s="218" t="s">
        <v>164</v>
      </c>
      <c r="B122" s="218" t="s">
        <v>4</v>
      </c>
      <c r="C122" s="217">
        <v>0.84000000000000008</v>
      </c>
    </row>
    <row r="123" spans="1:3" x14ac:dyDescent="0.25">
      <c r="A123" s="218" t="s">
        <v>164</v>
      </c>
      <c r="B123" s="218" t="s">
        <v>4</v>
      </c>
      <c r="C123" s="217">
        <v>0.8899999999999999</v>
      </c>
    </row>
    <row r="124" spans="1:3" x14ac:dyDescent="0.25">
      <c r="A124" s="218" t="s">
        <v>164</v>
      </c>
      <c r="B124" s="218" t="s">
        <v>5</v>
      </c>
      <c r="C124" s="217">
        <v>0.33500000000000019</v>
      </c>
    </row>
    <row r="125" spans="1:3" x14ac:dyDescent="0.25">
      <c r="A125" s="218" t="s">
        <v>164</v>
      </c>
      <c r="B125" s="218" t="s">
        <v>5</v>
      </c>
      <c r="C125" s="217">
        <v>0.3650000000000001</v>
      </c>
    </row>
    <row r="126" spans="1:3" x14ac:dyDescent="0.25">
      <c r="A126" s="218" t="s">
        <v>164</v>
      </c>
      <c r="B126" s="218" t="s">
        <v>5</v>
      </c>
      <c r="C126" s="217">
        <v>0.3899999999999999</v>
      </c>
    </row>
    <row r="127" spans="1:3" x14ac:dyDescent="0.25">
      <c r="A127" s="218" t="s">
        <v>164</v>
      </c>
      <c r="B127" s="218" t="s">
        <v>5</v>
      </c>
      <c r="C127" s="217">
        <v>0.41000000000000003</v>
      </c>
    </row>
    <row r="128" spans="1:3" x14ac:dyDescent="0.25">
      <c r="A128" s="218" t="s">
        <v>164</v>
      </c>
      <c r="B128" s="218" t="s">
        <v>5</v>
      </c>
      <c r="C128" s="217">
        <v>0.52499999999999991</v>
      </c>
    </row>
    <row r="129" spans="1:3" x14ac:dyDescent="0.25">
      <c r="A129" s="218" t="s">
        <v>164</v>
      </c>
      <c r="B129" s="218" t="s">
        <v>5</v>
      </c>
      <c r="C129" s="217">
        <v>0.66000000000000014</v>
      </c>
    </row>
    <row r="130" spans="1:3" x14ac:dyDescent="0.25">
      <c r="A130" s="218" t="s">
        <v>164</v>
      </c>
      <c r="B130" s="218" t="s">
        <v>5</v>
      </c>
      <c r="C130" s="217">
        <v>0.66999999999999993</v>
      </c>
    </row>
    <row r="131" spans="1:3" x14ac:dyDescent="0.25">
      <c r="A131" s="218" t="s">
        <v>164</v>
      </c>
      <c r="B131" s="218" t="s">
        <v>5</v>
      </c>
      <c r="C131" s="217">
        <v>0.84000000000000008</v>
      </c>
    </row>
    <row r="132" spans="1:3" x14ac:dyDescent="0.25">
      <c r="A132" s="218" t="s">
        <v>164</v>
      </c>
      <c r="B132" s="218" t="s">
        <v>5</v>
      </c>
      <c r="C132" s="217">
        <v>0.86499999999999999</v>
      </c>
    </row>
    <row r="133" spans="1:3" x14ac:dyDescent="0.25">
      <c r="A133" s="218" t="s">
        <v>164</v>
      </c>
      <c r="B133" s="218" t="s">
        <v>5</v>
      </c>
      <c r="C133" s="217">
        <v>1.0249999999999999</v>
      </c>
    </row>
    <row r="134" spans="1:3" x14ac:dyDescent="0.25">
      <c r="A134" s="218" t="s">
        <v>164</v>
      </c>
      <c r="B134" s="218" t="s">
        <v>5</v>
      </c>
      <c r="C134" s="217">
        <v>1.0499999999999998</v>
      </c>
    </row>
    <row r="135" spans="1:3" x14ac:dyDescent="0.25">
      <c r="A135" s="218" t="s">
        <v>164</v>
      </c>
      <c r="B135" s="218" t="s">
        <v>5</v>
      </c>
      <c r="C135" s="217">
        <v>1.0999999999999999</v>
      </c>
    </row>
    <row r="136" spans="1:3" x14ac:dyDescent="0.25">
      <c r="A136" s="218" t="s">
        <v>164</v>
      </c>
      <c r="B136" s="218" t="s">
        <v>5</v>
      </c>
      <c r="C136" s="217">
        <v>1.25</v>
      </c>
    </row>
    <row r="137" spans="1:3" x14ac:dyDescent="0.25">
      <c r="A137" s="218" t="s">
        <v>164</v>
      </c>
      <c r="B137" s="218" t="s">
        <v>5</v>
      </c>
      <c r="C137" s="217">
        <v>1.65</v>
      </c>
    </row>
    <row r="138" spans="1:3" x14ac:dyDescent="0.25">
      <c r="A138" s="218" t="s">
        <v>164</v>
      </c>
      <c r="B138" s="218" t="s">
        <v>5</v>
      </c>
      <c r="C138" s="217">
        <v>1.6999999999999997</v>
      </c>
    </row>
    <row r="139" spans="1:3" x14ac:dyDescent="0.25">
      <c r="A139" s="218" t="s">
        <v>164</v>
      </c>
      <c r="B139" s="218" t="s">
        <v>5</v>
      </c>
      <c r="C139" s="217">
        <v>2.2249999999999996</v>
      </c>
    </row>
    <row r="140" spans="1:3" x14ac:dyDescent="0.25">
      <c r="A140" s="218" t="s">
        <v>164</v>
      </c>
      <c r="B140" s="218" t="s">
        <v>5</v>
      </c>
      <c r="C140" s="217">
        <v>2.2699999999999996</v>
      </c>
    </row>
    <row r="141" spans="1:3" x14ac:dyDescent="0.25">
      <c r="A141" s="218" t="s">
        <v>164</v>
      </c>
      <c r="B141" s="218" t="s">
        <v>5</v>
      </c>
      <c r="C141" s="217">
        <v>2.4500000000000002</v>
      </c>
    </row>
    <row r="142" spans="1:3" x14ac:dyDescent="0.25">
      <c r="A142" s="218" t="s">
        <v>164</v>
      </c>
      <c r="B142" s="218" t="s">
        <v>5</v>
      </c>
      <c r="C142" s="217">
        <v>2.5</v>
      </c>
    </row>
    <row r="143" spans="1:3" x14ac:dyDescent="0.25">
      <c r="A143" s="218" t="s">
        <v>164</v>
      </c>
      <c r="B143" s="218" t="s">
        <v>5</v>
      </c>
      <c r="C143" s="217">
        <v>2.5199999999999996</v>
      </c>
    </row>
    <row r="144" spans="1:3" x14ac:dyDescent="0.25">
      <c r="A144" s="218" t="s">
        <v>165</v>
      </c>
      <c r="B144" s="218" t="s">
        <v>4</v>
      </c>
      <c r="C144" s="217">
        <v>0.495</v>
      </c>
    </row>
    <row r="145" spans="1:3" x14ac:dyDescent="0.25">
      <c r="A145" s="218" t="s">
        <v>165</v>
      </c>
      <c r="B145" s="218" t="s">
        <v>4</v>
      </c>
      <c r="C145" s="217">
        <v>0.5149999999999999</v>
      </c>
    </row>
    <row r="146" spans="1:3" x14ac:dyDescent="0.25">
      <c r="A146" s="218" t="s">
        <v>165</v>
      </c>
      <c r="B146" s="218" t="s">
        <v>4</v>
      </c>
      <c r="C146" s="217">
        <v>0.51500000000000001</v>
      </c>
    </row>
    <row r="147" spans="1:3" x14ac:dyDescent="0.25">
      <c r="A147" s="218" t="s">
        <v>165</v>
      </c>
      <c r="B147" s="218" t="s">
        <v>4</v>
      </c>
      <c r="C147" s="217">
        <v>0.53</v>
      </c>
    </row>
    <row r="148" spans="1:3" x14ac:dyDescent="0.25">
      <c r="A148" s="218" t="s">
        <v>165</v>
      </c>
      <c r="B148" s="218" t="s">
        <v>4</v>
      </c>
      <c r="C148" s="217">
        <v>0.57499999999999996</v>
      </c>
    </row>
    <row r="149" spans="1:3" x14ac:dyDescent="0.25">
      <c r="A149" s="218" t="s">
        <v>165</v>
      </c>
      <c r="B149" s="218" t="s">
        <v>4</v>
      </c>
      <c r="C149" s="217">
        <v>0.58499999999999996</v>
      </c>
    </row>
    <row r="150" spans="1:3" x14ac:dyDescent="0.25">
      <c r="A150" s="218" t="s">
        <v>165</v>
      </c>
      <c r="B150" s="218" t="s">
        <v>4</v>
      </c>
      <c r="C150" s="217">
        <v>0.59</v>
      </c>
    </row>
    <row r="151" spans="1:3" x14ac:dyDescent="0.25">
      <c r="A151" s="218" t="s">
        <v>165</v>
      </c>
      <c r="B151" s="218" t="s">
        <v>4</v>
      </c>
      <c r="C151" s="217">
        <v>0.59</v>
      </c>
    </row>
    <row r="152" spans="1:3" x14ac:dyDescent="0.25">
      <c r="A152" s="218" t="s">
        <v>165</v>
      </c>
      <c r="B152" s="218" t="s">
        <v>4</v>
      </c>
      <c r="C152" s="217">
        <v>0.63</v>
      </c>
    </row>
    <row r="153" spans="1:3" x14ac:dyDescent="0.25">
      <c r="A153" s="218" t="s">
        <v>165</v>
      </c>
      <c r="B153" s="218" t="s">
        <v>4</v>
      </c>
      <c r="C153" s="217">
        <v>0.64</v>
      </c>
    </row>
    <row r="154" spans="1:3" x14ac:dyDescent="0.25">
      <c r="A154" s="218" t="s">
        <v>165</v>
      </c>
      <c r="B154" s="218" t="s">
        <v>4</v>
      </c>
      <c r="C154" s="217">
        <v>0.64500000000000002</v>
      </c>
    </row>
    <row r="155" spans="1:3" x14ac:dyDescent="0.25">
      <c r="A155" s="218" t="s">
        <v>165</v>
      </c>
      <c r="B155" s="218" t="s">
        <v>4</v>
      </c>
      <c r="C155" s="217">
        <v>0.65500000000000003</v>
      </c>
    </row>
    <row r="156" spans="1:3" x14ac:dyDescent="0.25">
      <c r="A156" s="218" t="s">
        <v>165</v>
      </c>
      <c r="B156" s="218" t="s">
        <v>4</v>
      </c>
      <c r="C156" s="217">
        <v>0.66500000000000004</v>
      </c>
    </row>
    <row r="157" spans="1:3" x14ac:dyDescent="0.25">
      <c r="A157" s="218" t="s">
        <v>165</v>
      </c>
      <c r="B157" s="218" t="s">
        <v>4</v>
      </c>
      <c r="C157" s="217">
        <v>0.67</v>
      </c>
    </row>
    <row r="158" spans="1:3" x14ac:dyDescent="0.25">
      <c r="A158" s="218" t="s">
        <v>165</v>
      </c>
      <c r="B158" s="218" t="s">
        <v>4</v>
      </c>
      <c r="C158" s="217">
        <v>0.68</v>
      </c>
    </row>
    <row r="159" spans="1:3" x14ac:dyDescent="0.25">
      <c r="A159" s="218" t="s">
        <v>165</v>
      </c>
      <c r="B159" s="218" t="s">
        <v>4</v>
      </c>
      <c r="C159" s="217">
        <v>0.68499999999999994</v>
      </c>
    </row>
    <row r="160" spans="1:3" x14ac:dyDescent="0.25">
      <c r="A160" s="218" t="s">
        <v>165</v>
      </c>
      <c r="B160" s="218" t="s">
        <v>4</v>
      </c>
      <c r="C160" s="217">
        <v>0.69</v>
      </c>
    </row>
    <row r="161" spans="1:3" x14ac:dyDescent="0.25">
      <c r="A161" s="218" t="s">
        <v>165</v>
      </c>
      <c r="B161" s="218" t="s">
        <v>4</v>
      </c>
      <c r="C161" s="217">
        <v>0.69000000000000006</v>
      </c>
    </row>
    <row r="162" spans="1:3" x14ac:dyDescent="0.25">
      <c r="A162" s="218" t="s">
        <v>165</v>
      </c>
      <c r="B162" s="218" t="s">
        <v>4</v>
      </c>
      <c r="C162" s="217">
        <v>0.7</v>
      </c>
    </row>
    <row r="163" spans="1:3" x14ac:dyDescent="0.25">
      <c r="A163" s="218" t="s">
        <v>165</v>
      </c>
      <c r="B163" s="218" t="s">
        <v>4</v>
      </c>
      <c r="C163" s="217">
        <v>0.70499999999999985</v>
      </c>
    </row>
    <row r="164" spans="1:3" x14ac:dyDescent="0.25">
      <c r="A164" s="218" t="s">
        <v>165</v>
      </c>
      <c r="B164" s="218" t="s">
        <v>4</v>
      </c>
      <c r="C164" s="217">
        <v>0.71</v>
      </c>
    </row>
    <row r="165" spans="1:3" x14ac:dyDescent="0.25">
      <c r="A165" s="218" t="s">
        <v>165</v>
      </c>
      <c r="B165" s="218" t="s">
        <v>4</v>
      </c>
      <c r="C165" s="217">
        <v>0.71499999999999997</v>
      </c>
    </row>
    <row r="166" spans="1:3" x14ac:dyDescent="0.25">
      <c r="A166" s="218" t="s">
        <v>165</v>
      </c>
      <c r="B166" s="218" t="s">
        <v>4</v>
      </c>
      <c r="C166" s="217">
        <v>0.72500000000000009</v>
      </c>
    </row>
    <row r="167" spans="1:3" x14ac:dyDescent="0.25">
      <c r="A167" s="218" t="s">
        <v>165</v>
      </c>
      <c r="B167" s="218" t="s">
        <v>4</v>
      </c>
      <c r="C167" s="217">
        <v>0.72499999999999987</v>
      </c>
    </row>
    <row r="168" spans="1:3" x14ac:dyDescent="0.25">
      <c r="A168" s="218" t="s">
        <v>165</v>
      </c>
      <c r="B168" s="218" t="s">
        <v>4</v>
      </c>
      <c r="C168" s="217">
        <v>0.73</v>
      </c>
    </row>
    <row r="169" spans="1:3" x14ac:dyDescent="0.25">
      <c r="A169" s="218" t="s">
        <v>165</v>
      </c>
      <c r="B169" s="218" t="s">
        <v>4</v>
      </c>
      <c r="C169" s="217">
        <v>0.73499999999999999</v>
      </c>
    </row>
    <row r="170" spans="1:3" x14ac:dyDescent="0.25">
      <c r="A170" s="218" t="s">
        <v>165</v>
      </c>
      <c r="B170" s="218" t="s">
        <v>4</v>
      </c>
      <c r="C170" s="217">
        <v>0.74499999999999988</v>
      </c>
    </row>
    <row r="171" spans="1:3" x14ac:dyDescent="0.25">
      <c r="A171" s="218" t="s">
        <v>165</v>
      </c>
      <c r="B171" s="218" t="s">
        <v>4</v>
      </c>
      <c r="C171" s="217">
        <v>0.75499999999999989</v>
      </c>
    </row>
    <row r="172" spans="1:3" x14ac:dyDescent="0.25">
      <c r="A172" s="218" t="s">
        <v>165</v>
      </c>
      <c r="B172" s="218" t="s">
        <v>4</v>
      </c>
      <c r="C172" s="217">
        <v>0.76</v>
      </c>
    </row>
    <row r="173" spans="1:3" x14ac:dyDescent="0.25">
      <c r="A173" s="218" t="s">
        <v>165</v>
      </c>
      <c r="B173" s="218" t="s">
        <v>5</v>
      </c>
      <c r="C173" s="217">
        <v>0.2649999999999999</v>
      </c>
    </row>
    <row r="174" spans="1:3" x14ac:dyDescent="0.25">
      <c r="A174" s="218" t="s">
        <v>165</v>
      </c>
      <c r="B174" s="218" t="s">
        <v>5</v>
      </c>
      <c r="C174" s="217">
        <v>0.47000000000000008</v>
      </c>
    </row>
    <row r="175" spans="1:3" x14ac:dyDescent="0.25">
      <c r="A175" s="218" t="s">
        <v>165</v>
      </c>
      <c r="B175" s="218" t="s">
        <v>5</v>
      </c>
      <c r="C175" s="217">
        <v>0.59499999999999997</v>
      </c>
    </row>
    <row r="176" spans="1:3" x14ac:dyDescent="0.25">
      <c r="A176" s="218" t="s">
        <v>165</v>
      </c>
      <c r="B176" s="218" t="s">
        <v>5</v>
      </c>
      <c r="C176" s="217">
        <v>0.75000000000000022</v>
      </c>
    </row>
    <row r="177" spans="1:3" x14ac:dyDescent="0.25">
      <c r="A177" s="218" t="s">
        <v>165</v>
      </c>
      <c r="B177" s="218" t="s">
        <v>5</v>
      </c>
      <c r="C177" s="217">
        <v>1.2999999999999998</v>
      </c>
    </row>
    <row r="178" spans="1:3" x14ac:dyDescent="0.25">
      <c r="A178" s="218" t="s">
        <v>165</v>
      </c>
      <c r="B178" s="218" t="s">
        <v>5</v>
      </c>
      <c r="C178" s="217">
        <v>1.3000000000000003</v>
      </c>
    </row>
    <row r="179" spans="1:3" x14ac:dyDescent="0.25">
      <c r="A179" s="218" t="s">
        <v>165</v>
      </c>
      <c r="B179" s="218" t="s">
        <v>5</v>
      </c>
      <c r="C179" s="217">
        <v>1.35</v>
      </c>
    </row>
    <row r="180" spans="1:3" x14ac:dyDescent="0.25">
      <c r="A180" s="218" t="s">
        <v>165</v>
      </c>
      <c r="B180" s="218" t="s">
        <v>5</v>
      </c>
      <c r="C180" s="217">
        <v>1.4000000000000004</v>
      </c>
    </row>
    <row r="181" spans="1:3" x14ac:dyDescent="0.25">
      <c r="A181" s="218" t="s">
        <v>165</v>
      </c>
      <c r="B181" s="218" t="s">
        <v>5</v>
      </c>
      <c r="C181" s="217">
        <v>1.4500000000000002</v>
      </c>
    </row>
    <row r="182" spans="1:3" x14ac:dyDescent="0.25">
      <c r="A182" s="218" t="s">
        <v>165</v>
      </c>
      <c r="B182" s="218" t="s">
        <v>5</v>
      </c>
      <c r="C182" s="217">
        <v>1.5249999999999999</v>
      </c>
    </row>
    <row r="183" spans="1:3" x14ac:dyDescent="0.25">
      <c r="A183" s="218" t="s">
        <v>165</v>
      </c>
      <c r="B183" s="218" t="s">
        <v>5</v>
      </c>
      <c r="C183" s="217">
        <v>1.6</v>
      </c>
    </row>
    <row r="184" spans="1:3" x14ac:dyDescent="0.25">
      <c r="A184" s="218" t="s">
        <v>165</v>
      </c>
      <c r="B184" s="218" t="s">
        <v>5</v>
      </c>
      <c r="C184" s="217">
        <v>1.77</v>
      </c>
    </row>
    <row r="185" spans="1:3" x14ac:dyDescent="0.25">
      <c r="A185" s="218" t="s">
        <v>165</v>
      </c>
      <c r="B185" s="218" t="s">
        <v>5</v>
      </c>
      <c r="C185" s="217">
        <v>1.8249999999999997</v>
      </c>
    </row>
    <row r="186" spans="1:3" x14ac:dyDescent="0.25">
      <c r="A186" s="218" t="s">
        <v>165</v>
      </c>
      <c r="B186" s="218" t="s">
        <v>5</v>
      </c>
      <c r="C186" s="217">
        <v>1.8499999999999996</v>
      </c>
    </row>
    <row r="187" spans="1:3" x14ac:dyDescent="0.25">
      <c r="A187" s="218" t="s">
        <v>165</v>
      </c>
      <c r="B187" s="218" t="s">
        <v>5</v>
      </c>
      <c r="C187" s="217">
        <v>1.8499999999999999</v>
      </c>
    </row>
    <row r="188" spans="1:3" x14ac:dyDescent="0.25">
      <c r="A188" s="218" t="s">
        <v>165</v>
      </c>
      <c r="B188" s="218" t="s">
        <v>5</v>
      </c>
      <c r="C188" s="217">
        <v>1.9699999999999998</v>
      </c>
    </row>
    <row r="189" spans="1:3" x14ac:dyDescent="0.25">
      <c r="A189" s="218" t="s">
        <v>165</v>
      </c>
      <c r="B189" s="218" t="s">
        <v>5</v>
      </c>
      <c r="C189" s="217">
        <v>2.0999999999999996</v>
      </c>
    </row>
    <row r="190" spans="1:3" x14ac:dyDescent="0.25">
      <c r="A190" s="218" t="s">
        <v>165</v>
      </c>
      <c r="B190" s="218" t="s">
        <v>5</v>
      </c>
      <c r="C190" s="217">
        <v>2.2399999999999998</v>
      </c>
    </row>
    <row r="191" spans="1:3" x14ac:dyDescent="0.25">
      <c r="A191" s="218" t="s">
        <v>165</v>
      </c>
      <c r="B191" s="218" t="s">
        <v>5</v>
      </c>
      <c r="C191" s="217">
        <v>2.25</v>
      </c>
    </row>
    <row r="192" spans="1:3" x14ac:dyDescent="0.25">
      <c r="A192" s="218" t="s">
        <v>165</v>
      </c>
      <c r="B192" s="218" t="s">
        <v>5</v>
      </c>
      <c r="C192" s="217">
        <v>2.2549999999999999</v>
      </c>
    </row>
    <row r="193" spans="1:3" x14ac:dyDescent="0.25">
      <c r="A193" s="218" t="s">
        <v>165</v>
      </c>
      <c r="B193" s="218" t="s">
        <v>5</v>
      </c>
      <c r="C193" s="217">
        <v>2.2850000000000001</v>
      </c>
    </row>
    <row r="194" spans="1:3" x14ac:dyDescent="0.25">
      <c r="A194" s="218" t="s">
        <v>165</v>
      </c>
      <c r="B194" s="218" t="s">
        <v>5</v>
      </c>
      <c r="C194" s="217">
        <v>2.33</v>
      </c>
    </row>
    <row r="195" spans="1:3" x14ac:dyDescent="0.25">
      <c r="A195" s="218" t="s">
        <v>165</v>
      </c>
      <c r="B195" s="218" t="s">
        <v>5</v>
      </c>
      <c r="C195" s="217">
        <v>2.35</v>
      </c>
    </row>
    <row r="196" spans="1:3" x14ac:dyDescent="0.25">
      <c r="A196" s="218" t="s">
        <v>165</v>
      </c>
      <c r="B196" s="218" t="s">
        <v>5</v>
      </c>
      <c r="C196" s="217">
        <v>2.35</v>
      </c>
    </row>
    <row r="197" spans="1:3" x14ac:dyDescent="0.25">
      <c r="A197" s="218" t="s">
        <v>165</v>
      </c>
      <c r="B197" s="218" t="s">
        <v>5</v>
      </c>
      <c r="C197" s="217">
        <v>2.4499999999999997</v>
      </c>
    </row>
    <row r="198" spans="1:3" x14ac:dyDescent="0.25">
      <c r="A198" s="218" t="s">
        <v>165</v>
      </c>
      <c r="B198" s="218" t="s">
        <v>5</v>
      </c>
      <c r="C198" s="217">
        <v>2.665</v>
      </c>
    </row>
    <row r="199" spans="1:3" x14ac:dyDescent="0.25">
      <c r="A199" s="218" t="s">
        <v>165</v>
      </c>
      <c r="B199" s="218" t="s">
        <v>5</v>
      </c>
      <c r="C199" s="217">
        <v>2.72</v>
      </c>
    </row>
    <row r="200" spans="1:3" x14ac:dyDescent="0.25">
      <c r="A200" s="218" t="s">
        <v>165</v>
      </c>
      <c r="B200" s="218" t="s">
        <v>5</v>
      </c>
      <c r="C200" s="217">
        <v>2.8199999999999994</v>
      </c>
    </row>
    <row r="201" spans="1:3" x14ac:dyDescent="0.25">
      <c r="A201" s="218" t="s">
        <v>165</v>
      </c>
      <c r="B201" s="218" t="s">
        <v>5</v>
      </c>
      <c r="C201" s="217">
        <v>2.835</v>
      </c>
    </row>
  </sheetData>
  <sortState ref="C174:C201">
    <sortCondition ref="C1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03.06</vt:lpstr>
      <vt:lpstr>02.07</vt:lpstr>
      <vt:lpstr>30.07</vt:lpstr>
      <vt:lpstr>29.08</vt:lpstr>
      <vt:lpstr>Biomass</vt:lpstr>
      <vt:lpstr>Species Percent</vt:lpstr>
      <vt:lpstr>Species Biomass</vt:lpstr>
    </vt:vector>
  </TitlesOfParts>
  <Company>eMachines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eMachines Customer</dc:creator>
  <cp:lastModifiedBy>Administrator</cp:lastModifiedBy>
  <cp:lastPrinted>2012-08-16T02:59:00Z</cp:lastPrinted>
  <dcterms:created xsi:type="dcterms:W3CDTF">2012-06-23T06:29:52Z</dcterms:created>
  <dcterms:modified xsi:type="dcterms:W3CDTF">2012-10-04T07:21:37Z</dcterms:modified>
</cp:coreProperties>
</file>