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53222"/>
  <mc:AlternateContent xmlns:mc="http://schemas.openxmlformats.org/markup-compatibility/2006">
    <mc:Choice Requires="x15">
      <x15ac:absPath xmlns:x15ac="http://schemas.microsoft.com/office/spreadsheetml/2010/11/ac" url="D:\RA-UM\Publications\PeerJ\Round 5\"/>
    </mc:Choice>
  </mc:AlternateContent>
  <bookViews>
    <workbookView xWindow="0" yWindow="0" windowWidth="20490" windowHeight="7530" activeTab="4"/>
  </bookViews>
  <sheets>
    <sheet name="Figure 1" sheetId="1" r:id="rId1"/>
    <sheet name="Figure 2" sheetId="2" r:id="rId2"/>
    <sheet name="Figure 3" sheetId="4" r:id="rId3"/>
    <sheet name="Figure 5" sheetId="5" r:id="rId4"/>
    <sheet name="Raw data for Figure 1" sheetId="13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L98" i="13" l="1"/>
  <c r="AK98" i="13"/>
  <c r="AJ98" i="13"/>
  <c r="AN98" i="13" s="1"/>
  <c r="AG98" i="13"/>
  <c r="AM98" i="13" s="1"/>
  <c r="AN97" i="13"/>
  <c r="AL97" i="13"/>
  <c r="AK97" i="13"/>
  <c r="AJ97" i="13"/>
  <c r="AG97" i="13"/>
  <c r="AM97" i="13" s="1"/>
  <c r="AL96" i="13"/>
  <c r="AK96" i="13"/>
  <c r="AJ96" i="13"/>
  <c r="AN96" i="13" s="1"/>
  <c r="AG96" i="13"/>
  <c r="AM96" i="13" s="1"/>
  <c r="AL95" i="13"/>
  <c r="AK95" i="13"/>
  <c r="AJ95" i="13"/>
  <c r="AN95" i="13" s="1"/>
  <c r="AG95" i="13"/>
  <c r="AM95" i="13" s="1"/>
  <c r="AL94" i="13"/>
  <c r="AK94" i="13"/>
  <c r="AJ94" i="13"/>
  <c r="AN94" i="13" s="1"/>
  <c r="AG94" i="13"/>
  <c r="AM94" i="13" s="1"/>
  <c r="AL93" i="13"/>
  <c r="AK93" i="13"/>
  <c r="AJ93" i="13"/>
  <c r="AN93" i="13" s="1"/>
  <c r="AG93" i="13"/>
  <c r="AM93" i="13" s="1"/>
  <c r="AL92" i="13"/>
  <c r="AK92" i="13"/>
  <c r="AJ92" i="13"/>
  <c r="AN92" i="13" s="1"/>
  <c r="AG92" i="13"/>
  <c r="AM92" i="13" s="1"/>
  <c r="AL91" i="13"/>
  <c r="AK91" i="13"/>
  <c r="AJ91" i="13"/>
  <c r="AN91" i="13" s="1"/>
  <c r="AG91" i="13"/>
  <c r="AM91" i="13" s="1"/>
  <c r="AG84" i="13"/>
  <c r="AG83" i="13"/>
  <c r="AG82" i="13"/>
  <c r="AG81" i="13"/>
  <c r="AG80" i="13"/>
  <c r="AL79" i="13"/>
  <c r="AK79" i="13"/>
  <c r="AJ79" i="13"/>
  <c r="AN79" i="13" s="1"/>
  <c r="AG79" i="13"/>
  <c r="AM79" i="13" s="1"/>
  <c r="AL78" i="13"/>
  <c r="AK78" i="13"/>
  <c r="AJ78" i="13"/>
  <c r="AN78" i="13" s="1"/>
  <c r="AG78" i="13"/>
  <c r="AM78" i="13" s="1"/>
  <c r="AM77" i="13"/>
  <c r="AL77" i="13"/>
  <c r="AK77" i="13"/>
  <c r="AN77" i="13" s="1"/>
  <c r="AG77" i="13"/>
  <c r="AL76" i="13"/>
  <c r="AK76" i="13"/>
  <c r="AJ76" i="13"/>
  <c r="AN76" i="13" s="1"/>
  <c r="AG76" i="13"/>
  <c r="AM76" i="13" s="1"/>
  <c r="AG69" i="13"/>
  <c r="AG68" i="13"/>
  <c r="AG67" i="13"/>
  <c r="AG66" i="13"/>
  <c r="AG65" i="13"/>
  <c r="AG64" i="13"/>
  <c r="AG63" i="13"/>
  <c r="AF63" i="13"/>
  <c r="AE63" i="13"/>
  <c r="AD63" i="13"/>
  <c r="AG62" i="13"/>
  <c r="AF62" i="13"/>
  <c r="AE62" i="13"/>
  <c r="AD62" i="13"/>
  <c r="AL61" i="13"/>
  <c r="AK61" i="13"/>
  <c r="AJ61" i="13"/>
  <c r="AN61" i="13" s="1"/>
  <c r="AG61" i="13"/>
  <c r="AM61" i="13" s="1"/>
  <c r="AG54" i="13"/>
  <c r="AG53" i="13"/>
  <c r="AG52" i="13"/>
  <c r="AG51" i="13"/>
  <c r="AG50" i="13"/>
  <c r="AG49" i="13"/>
  <c r="AN48" i="13"/>
  <c r="AG48" i="13"/>
  <c r="AD48" i="13"/>
  <c r="AM47" i="13"/>
  <c r="AL47" i="13"/>
  <c r="AK47" i="13"/>
  <c r="AN47" i="13" s="1"/>
  <c r="AG47" i="13"/>
  <c r="AL46" i="13"/>
  <c r="AK46" i="13"/>
  <c r="AJ46" i="13"/>
  <c r="AN46" i="13" s="1"/>
  <c r="AG46" i="13"/>
  <c r="AM46" i="13" s="1"/>
  <c r="AG40" i="13"/>
  <c r="AG39" i="13"/>
  <c r="AG38" i="13"/>
  <c r="AG37" i="13"/>
  <c r="AG36" i="13"/>
  <c r="AL35" i="13"/>
  <c r="AK35" i="13"/>
  <c r="AJ35" i="13"/>
  <c r="AN35" i="13" s="1"/>
  <c r="AG35" i="13"/>
  <c r="AM35" i="13" s="1"/>
  <c r="AL34" i="13"/>
  <c r="AK34" i="13"/>
  <c r="AJ34" i="13"/>
  <c r="AN34" i="13" s="1"/>
  <c r="AG34" i="13"/>
  <c r="AM34" i="13" s="1"/>
  <c r="AL33" i="13"/>
  <c r="AK33" i="13"/>
  <c r="AJ33" i="13"/>
  <c r="AN33" i="13" s="1"/>
  <c r="AG33" i="13"/>
  <c r="AM33" i="13" s="1"/>
  <c r="AL27" i="13"/>
  <c r="AK27" i="13"/>
  <c r="AJ27" i="13"/>
  <c r="AN27" i="13" s="1"/>
  <c r="AG27" i="13"/>
  <c r="AM27" i="13" s="1"/>
  <c r="AL26" i="13"/>
  <c r="AK26" i="13"/>
  <c r="AJ26" i="13"/>
  <c r="AN26" i="13" s="1"/>
  <c r="AG26" i="13"/>
  <c r="AM26" i="13" s="1"/>
  <c r="AL25" i="13"/>
  <c r="AK25" i="13"/>
  <c r="AJ25" i="13"/>
  <c r="AN25" i="13" s="1"/>
  <c r="AG25" i="13"/>
  <c r="AM25" i="13" s="1"/>
  <c r="AL24" i="13"/>
  <c r="AK24" i="13"/>
  <c r="AJ24" i="13"/>
  <c r="AN24" i="13" s="1"/>
  <c r="AG24" i="13"/>
  <c r="AM24" i="13" s="1"/>
  <c r="AL23" i="13"/>
  <c r="AK23" i="13"/>
  <c r="AJ23" i="13"/>
  <c r="AN23" i="13" s="1"/>
  <c r="AG23" i="13"/>
  <c r="AM23" i="13" s="1"/>
  <c r="AL22" i="13"/>
  <c r="AK22" i="13"/>
  <c r="AJ22" i="13"/>
  <c r="AN22" i="13" s="1"/>
  <c r="AG22" i="13"/>
  <c r="AM22" i="13" s="1"/>
  <c r="AL21" i="13"/>
  <c r="AK21" i="13"/>
  <c r="AJ21" i="13"/>
  <c r="AN21" i="13" s="1"/>
  <c r="AG21" i="13"/>
  <c r="AM21" i="13" s="1"/>
  <c r="AL20" i="13"/>
  <c r="AK20" i="13"/>
  <c r="AJ20" i="13"/>
  <c r="AN20" i="13" s="1"/>
  <c r="AG20" i="13"/>
  <c r="AM20" i="13" s="1"/>
  <c r="AL15" i="13"/>
  <c r="AK15" i="13"/>
  <c r="AJ15" i="13"/>
  <c r="AN15" i="13" s="1"/>
  <c r="AG15" i="13"/>
  <c r="AM15" i="13" s="1"/>
  <c r="AL14" i="13"/>
  <c r="AK14" i="13"/>
  <c r="AJ14" i="13"/>
  <c r="AN14" i="13" s="1"/>
  <c r="AG14" i="13"/>
  <c r="AM14" i="13" s="1"/>
  <c r="AL13" i="13"/>
  <c r="AK13" i="13"/>
  <c r="AJ13" i="13"/>
  <c r="AN13" i="13" s="1"/>
  <c r="AG13" i="13"/>
  <c r="AM13" i="13" s="1"/>
  <c r="AL12" i="13"/>
  <c r="AK12" i="13"/>
  <c r="AJ12" i="13"/>
  <c r="AN12" i="13" s="1"/>
  <c r="AG12" i="13"/>
  <c r="AM12" i="13" s="1"/>
  <c r="AL11" i="13"/>
  <c r="AK11" i="13"/>
  <c r="AJ11" i="13"/>
  <c r="AN11" i="13" s="1"/>
  <c r="AG11" i="13"/>
  <c r="AM11" i="13" s="1"/>
  <c r="AL10" i="13"/>
  <c r="AK10" i="13"/>
  <c r="AJ10" i="13"/>
  <c r="AN10" i="13" s="1"/>
  <c r="AG10" i="13"/>
  <c r="AM10" i="13" s="1"/>
  <c r="AL9" i="13"/>
  <c r="AK9" i="13"/>
  <c r="AJ9" i="13"/>
  <c r="AN9" i="13" s="1"/>
  <c r="AG9" i="13"/>
  <c r="AM9" i="13" s="1"/>
  <c r="AL8" i="13"/>
  <c r="AK8" i="13"/>
  <c r="AJ8" i="13"/>
  <c r="AN8" i="13" s="1"/>
  <c r="AG8" i="13"/>
  <c r="AM8" i="13" s="1"/>
  <c r="Y249" i="13"/>
  <c r="Z249" i="13" s="1"/>
  <c r="Y248" i="13"/>
  <c r="Z248" i="13" s="1"/>
  <c r="Z247" i="13"/>
  <c r="Y247" i="13"/>
  <c r="Z246" i="13"/>
  <c r="Y246" i="13"/>
  <c r="Z245" i="13"/>
  <c r="Y245" i="13"/>
  <c r="Y244" i="13"/>
  <c r="Z244" i="13" s="1"/>
  <c r="AA244" i="13" s="1"/>
  <c r="Y243" i="13"/>
  <c r="Z243" i="13" s="1"/>
  <c r="Y242" i="13"/>
  <c r="Z242" i="13" s="1"/>
  <c r="Z241" i="13"/>
  <c r="AA241" i="13" s="1"/>
  <c r="Y241" i="13"/>
  <c r="Z240" i="13"/>
  <c r="Y240" i="13"/>
  <c r="Z239" i="13"/>
  <c r="Y239" i="13"/>
  <c r="Y238" i="13"/>
  <c r="Z238" i="13" s="1"/>
  <c r="AA238" i="13" s="1"/>
  <c r="Y237" i="13"/>
  <c r="Z237" i="13" s="1"/>
  <c r="Y236" i="13"/>
  <c r="Z236" i="13" s="1"/>
  <c r="Z235" i="13"/>
  <c r="Y235" i="13"/>
  <c r="Z234" i="13"/>
  <c r="Y234" i="13"/>
  <c r="Z233" i="13"/>
  <c r="Y233" i="13"/>
  <c r="Y232" i="13"/>
  <c r="Z232" i="13" s="1"/>
  <c r="AA232" i="13" s="1"/>
  <c r="Y231" i="13"/>
  <c r="Z231" i="13" s="1"/>
  <c r="Y230" i="13"/>
  <c r="Z230" i="13" s="1"/>
  <c r="Z229" i="13"/>
  <c r="Y229" i="13"/>
  <c r="Z228" i="13"/>
  <c r="Y228" i="13"/>
  <c r="Z227" i="13"/>
  <c r="Y227" i="13"/>
  <c r="Y226" i="13"/>
  <c r="Z226" i="13" s="1"/>
  <c r="AA226" i="13" s="1"/>
  <c r="Y221" i="13"/>
  <c r="Z221" i="13" s="1"/>
  <c r="Y220" i="13"/>
  <c r="Z220" i="13" s="1"/>
  <c r="Z219" i="13"/>
  <c r="Y219" i="13"/>
  <c r="Z218" i="13"/>
  <c r="Y218" i="13"/>
  <c r="Z217" i="13"/>
  <c r="Y217" i="13"/>
  <c r="Y216" i="13"/>
  <c r="Z216" i="13" s="1"/>
  <c r="AA216" i="13" s="1"/>
  <c r="Y215" i="13"/>
  <c r="Z215" i="13" s="1"/>
  <c r="Y214" i="13"/>
  <c r="Z214" i="13" s="1"/>
  <c r="Z213" i="13"/>
  <c r="AA213" i="13" s="1"/>
  <c r="Y213" i="13"/>
  <c r="Z212" i="13"/>
  <c r="Y212" i="13"/>
  <c r="Z211" i="13"/>
  <c r="Y211" i="13"/>
  <c r="Y210" i="13"/>
  <c r="Z210" i="13" s="1"/>
  <c r="AA210" i="13" s="1"/>
  <c r="Y209" i="13"/>
  <c r="Z209" i="13" s="1"/>
  <c r="Y208" i="13"/>
  <c r="Z208" i="13" s="1"/>
  <c r="Z207" i="13"/>
  <c r="Y207" i="13"/>
  <c r="Z206" i="13"/>
  <c r="Y206" i="13"/>
  <c r="Z205" i="13"/>
  <c r="Y205" i="13"/>
  <c r="Y204" i="13"/>
  <c r="Z204" i="13" s="1"/>
  <c r="AA204" i="13" s="1"/>
  <c r="Y203" i="13"/>
  <c r="Z203" i="13" s="1"/>
  <c r="Y202" i="13"/>
  <c r="Z202" i="13" s="1"/>
  <c r="Z201" i="13"/>
  <c r="Y201" i="13"/>
  <c r="Z200" i="13"/>
  <c r="Y200" i="13"/>
  <c r="Z199" i="13"/>
  <c r="Y199" i="13"/>
  <c r="Y198" i="13"/>
  <c r="Z198" i="13" s="1"/>
  <c r="AA198" i="13" s="1"/>
  <c r="Y197" i="13"/>
  <c r="Z197" i="13" s="1"/>
  <c r="Y196" i="13"/>
  <c r="Z196" i="13" s="1"/>
  <c r="Z195" i="13"/>
  <c r="Y195" i="13"/>
  <c r="Z194" i="13"/>
  <c r="Y194" i="13"/>
  <c r="Z193" i="13"/>
  <c r="Y193" i="13"/>
  <c r="Y192" i="13"/>
  <c r="Z192" i="13" s="1"/>
  <c r="AA192" i="13" s="1"/>
  <c r="Y191" i="13"/>
  <c r="Z191" i="13" s="1"/>
  <c r="Y190" i="13"/>
  <c r="Z190" i="13" s="1"/>
  <c r="Z189" i="13"/>
  <c r="AA189" i="13" s="1"/>
  <c r="Y189" i="13"/>
  <c r="Z180" i="13"/>
  <c r="Y180" i="13"/>
  <c r="Z179" i="13"/>
  <c r="Y179" i="13"/>
  <c r="Y178" i="13"/>
  <c r="Z178" i="13" s="1"/>
  <c r="AA178" i="13" s="1"/>
  <c r="Y177" i="13"/>
  <c r="Z177" i="13" s="1"/>
  <c r="Y176" i="13"/>
  <c r="Z176" i="13" s="1"/>
  <c r="Z175" i="13"/>
  <c r="Y175" i="13"/>
  <c r="Z174" i="13"/>
  <c r="Y174" i="13"/>
  <c r="Z173" i="13"/>
  <c r="Y173" i="13"/>
  <c r="Y172" i="13"/>
  <c r="Z172" i="13" s="1"/>
  <c r="AA172" i="13" s="1"/>
  <c r="Y171" i="13"/>
  <c r="Z171" i="13" s="1"/>
  <c r="Y170" i="13"/>
  <c r="Z170" i="13" s="1"/>
  <c r="Z169" i="13"/>
  <c r="Y169" i="13"/>
  <c r="Z168" i="13"/>
  <c r="Y168" i="13"/>
  <c r="Z167" i="13"/>
  <c r="Y167" i="13"/>
  <c r="Y166" i="13"/>
  <c r="Z166" i="13" s="1"/>
  <c r="AA166" i="13" s="1"/>
  <c r="Y165" i="13"/>
  <c r="Z165" i="13" s="1"/>
  <c r="Y164" i="13"/>
  <c r="Z164" i="13" s="1"/>
  <c r="Z163" i="13"/>
  <c r="Y163" i="13"/>
  <c r="Z162" i="13"/>
  <c r="Y162" i="13"/>
  <c r="Z161" i="13"/>
  <c r="Y161" i="13"/>
  <c r="Y160" i="13"/>
  <c r="Z160" i="13" s="1"/>
  <c r="AA160" i="13" s="1"/>
  <c r="Y159" i="13"/>
  <c r="Z159" i="13" s="1"/>
  <c r="Y158" i="13"/>
  <c r="Z158" i="13" s="1"/>
  <c r="Z157" i="13"/>
  <c r="AA157" i="13" s="1"/>
  <c r="Y157" i="13"/>
  <c r="Z156" i="13"/>
  <c r="Y156" i="13"/>
  <c r="Z155" i="13"/>
  <c r="Y155" i="13"/>
  <c r="Y154" i="13"/>
  <c r="Z154" i="13" s="1"/>
  <c r="AA154" i="13" s="1"/>
  <c r="Y153" i="13"/>
  <c r="Z153" i="13" s="1"/>
  <c r="Y152" i="13"/>
  <c r="Z152" i="13" s="1"/>
  <c r="Z151" i="13"/>
  <c r="Y151" i="13"/>
  <c r="Z144" i="13"/>
  <c r="Y144" i="13"/>
  <c r="Z143" i="13"/>
  <c r="Y143" i="13"/>
  <c r="Y142" i="13"/>
  <c r="Z142" i="13" s="1"/>
  <c r="AA142" i="13" s="1"/>
  <c r="Y141" i="13"/>
  <c r="Z141" i="13" s="1"/>
  <c r="Y140" i="13"/>
  <c r="Z140" i="13" s="1"/>
  <c r="Z139" i="13"/>
  <c r="Y139" i="13"/>
  <c r="Z138" i="13"/>
  <c r="Y138" i="13"/>
  <c r="Z137" i="13"/>
  <c r="Y137" i="13"/>
  <c r="Y136" i="13"/>
  <c r="Z136" i="13" s="1"/>
  <c r="AA136" i="13" s="1"/>
  <c r="Y135" i="13"/>
  <c r="Z135" i="13" s="1"/>
  <c r="Y134" i="13"/>
  <c r="Z134" i="13" s="1"/>
  <c r="Z133" i="13"/>
  <c r="Y133" i="13"/>
  <c r="Z132" i="13"/>
  <c r="Y132" i="13"/>
  <c r="Z131" i="13"/>
  <c r="Y131" i="13"/>
  <c r="Y130" i="13"/>
  <c r="Z130" i="13" s="1"/>
  <c r="AA130" i="13" s="1"/>
  <c r="Y129" i="13"/>
  <c r="Z129" i="13" s="1"/>
  <c r="Y128" i="13"/>
  <c r="Z128" i="13" s="1"/>
  <c r="Z127" i="13"/>
  <c r="AA127" i="13" s="1"/>
  <c r="Y127" i="13"/>
  <c r="Z126" i="13"/>
  <c r="Y126" i="13"/>
  <c r="Z125" i="13"/>
  <c r="Y125" i="13"/>
  <c r="Y124" i="13"/>
  <c r="Z124" i="13" s="1"/>
  <c r="AA124" i="13" s="1"/>
  <c r="Y123" i="13"/>
  <c r="Z123" i="13" s="1"/>
  <c r="Y122" i="13"/>
  <c r="Z122" i="13" s="1"/>
  <c r="Z121" i="13"/>
  <c r="Y121" i="13"/>
  <c r="Z120" i="13"/>
  <c r="Y120" i="13"/>
  <c r="Z119" i="13"/>
  <c r="Y119" i="13"/>
  <c r="Y118" i="13"/>
  <c r="Z118" i="13" s="1"/>
  <c r="AA118" i="13" s="1"/>
  <c r="Y117" i="13"/>
  <c r="Z117" i="13" s="1"/>
  <c r="Y116" i="13"/>
  <c r="Z116" i="13" s="1"/>
  <c r="Z115" i="13"/>
  <c r="Y115" i="13"/>
  <c r="Z108" i="13"/>
  <c r="Y108" i="13"/>
  <c r="Z107" i="13"/>
  <c r="Y107" i="13"/>
  <c r="Y106" i="13"/>
  <c r="Z106" i="13" s="1"/>
  <c r="AA106" i="13" s="1"/>
  <c r="Y105" i="13"/>
  <c r="Z105" i="13" s="1"/>
  <c r="Y104" i="13"/>
  <c r="Z104" i="13" s="1"/>
  <c r="Z103" i="13"/>
  <c r="Y103" i="13"/>
  <c r="Z102" i="13"/>
  <c r="Y102" i="13"/>
  <c r="Z101" i="13"/>
  <c r="Y101" i="13"/>
  <c r="Y100" i="13"/>
  <c r="Z100" i="13" s="1"/>
  <c r="AA100" i="13" s="1"/>
  <c r="Y99" i="13"/>
  <c r="Z99" i="13" s="1"/>
  <c r="Y98" i="13"/>
  <c r="Z98" i="13" s="1"/>
  <c r="Z97" i="13"/>
  <c r="AA97" i="13" s="1"/>
  <c r="Y97" i="13"/>
  <c r="Z96" i="13"/>
  <c r="Y96" i="13"/>
  <c r="Z95" i="13"/>
  <c r="Y95" i="13"/>
  <c r="Y94" i="13"/>
  <c r="Z94" i="13" s="1"/>
  <c r="AA94" i="13" s="1"/>
  <c r="Y93" i="13"/>
  <c r="Z93" i="13" s="1"/>
  <c r="Y92" i="13"/>
  <c r="Z92" i="13" s="1"/>
  <c r="Z91" i="13"/>
  <c r="Y91" i="13"/>
  <c r="Z90" i="13"/>
  <c r="Y90" i="13"/>
  <c r="Z89" i="13"/>
  <c r="Y89" i="13"/>
  <c r="Y88" i="13"/>
  <c r="Z88" i="13" s="1"/>
  <c r="AA88" i="13" s="1"/>
  <c r="Y87" i="13"/>
  <c r="Z87" i="13" s="1"/>
  <c r="Y86" i="13"/>
  <c r="Z86" i="13" s="1"/>
  <c r="Z85" i="13"/>
  <c r="Y85" i="13"/>
  <c r="Z84" i="13"/>
  <c r="Y84" i="13"/>
  <c r="Z83" i="13"/>
  <c r="Y83" i="13"/>
  <c r="Y82" i="13"/>
  <c r="Z82" i="13" s="1"/>
  <c r="AA82" i="13" s="1"/>
  <c r="Y81" i="13"/>
  <c r="Z81" i="13" s="1"/>
  <c r="Y80" i="13"/>
  <c r="Z80" i="13" s="1"/>
  <c r="Z79" i="13"/>
  <c r="Y79" i="13"/>
  <c r="Z71" i="13"/>
  <c r="Y71" i="13"/>
  <c r="Z70" i="13"/>
  <c r="Y70" i="13"/>
  <c r="Y69" i="13"/>
  <c r="Z69" i="13" s="1"/>
  <c r="AA69" i="13" s="1"/>
  <c r="Y68" i="13"/>
  <c r="Z68" i="13" s="1"/>
  <c r="Y67" i="13"/>
  <c r="Z67" i="13" s="1"/>
  <c r="Z66" i="13"/>
  <c r="AA66" i="13" s="1"/>
  <c r="Y66" i="13"/>
  <c r="Z65" i="13"/>
  <c r="Y65" i="13"/>
  <c r="Z64" i="13"/>
  <c r="Y64" i="13"/>
  <c r="Y63" i="13"/>
  <c r="Z63" i="13" s="1"/>
  <c r="AA63" i="13" s="1"/>
  <c r="Y62" i="13"/>
  <c r="Z62" i="13" s="1"/>
  <c r="Y61" i="13"/>
  <c r="Z61" i="13" s="1"/>
  <c r="Z60" i="13"/>
  <c r="Y60" i="13"/>
  <c r="Z59" i="13"/>
  <c r="Y59" i="13"/>
  <c r="Z58" i="13"/>
  <c r="Y58" i="13"/>
  <c r="Y57" i="13"/>
  <c r="Z57" i="13" s="1"/>
  <c r="AA57" i="13" s="1"/>
  <c r="Y56" i="13"/>
  <c r="Z56" i="13" s="1"/>
  <c r="Y55" i="13"/>
  <c r="Z55" i="13" s="1"/>
  <c r="Z54" i="13"/>
  <c r="Y54" i="13"/>
  <c r="Z53" i="13"/>
  <c r="Y53" i="13"/>
  <c r="Z52" i="13"/>
  <c r="Y52" i="13"/>
  <c r="Y51" i="13"/>
  <c r="Z51" i="13" s="1"/>
  <c r="AA51" i="13" s="1"/>
  <c r="Y50" i="13"/>
  <c r="Z50" i="13" s="1"/>
  <c r="Y49" i="13"/>
  <c r="Z49" i="13" s="1"/>
  <c r="Z48" i="13"/>
  <c r="Y48" i="13"/>
  <c r="Z47" i="13"/>
  <c r="Y47" i="13"/>
  <c r="Z46" i="13"/>
  <c r="Y46" i="13"/>
  <c r="Y45" i="13"/>
  <c r="Z45" i="13" s="1"/>
  <c r="AA45" i="13" s="1"/>
  <c r="Y37" i="13"/>
  <c r="Z37" i="13" s="1"/>
  <c r="Y36" i="13"/>
  <c r="Z36" i="13" s="1"/>
  <c r="Z35" i="13"/>
  <c r="AA35" i="13" s="1"/>
  <c r="Y35" i="13"/>
  <c r="Z34" i="13"/>
  <c r="Y34" i="13"/>
  <c r="Z33" i="13"/>
  <c r="Y33" i="13"/>
  <c r="Y32" i="13"/>
  <c r="Z32" i="13" s="1"/>
  <c r="AA32" i="13" s="1"/>
  <c r="Y31" i="13"/>
  <c r="Z31" i="13" s="1"/>
  <c r="Y30" i="13"/>
  <c r="Z30" i="13" s="1"/>
  <c r="Z29" i="13"/>
  <c r="Y29" i="13"/>
  <c r="Z28" i="13"/>
  <c r="Y28" i="13"/>
  <c r="Z27" i="13"/>
  <c r="Y27" i="13"/>
  <c r="Y26" i="13"/>
  <c r="Z26" i="13" s="1"/>
  <c r="AA26" i="13" s="1"/>
  <c r="Y22" i="13"/>
  <c r="Z22" i="13" s="1"/>
  <c r="Y21" i="13"/>
  <c r="Z21" i="13" s="1"/>
  <c r="Z20" i="13"/>
  <c r="Y20" i="13"/>
  <c r="Z16" i="13"/>
  <c r="Y16" i="13"/>
  <c r="Z15" i="13"/>
  <c r="Y15" i="13"/>
  <c r="Y14" i="13"/>
  <c r="Z14" i="13" s="1"/>
  <c r="AA14" i="13" s="1"/>
  <c r="Y13" i="13"/>
  <c r="Z13" i="13" s="1"/>
  <c r="Y12" i="13"/>
  <c r="Z12" i="13" s="1"/>
  <c r="Z11" i="13"/>
  <c r="Y11" i="13"/>
  <c r="Z10" i="13"/>
  <c r="Y10" i="13"/>
  <c r="Z9" i="13"/>
  <c r="Y9" i="13"/>
  <c r="Y8" i="13"/>
  <c r="Z8" i="13" s="1"/>
  <c r="AA8" i="13" s="1"/>
  <c r="O252" i="13"/>
  <c r="P252" i="13" s="1"/>
  <c r="O251" i="13"/>
  <c r="P251" i="13" s="1"/>
  <c r="O250" i="13"/>
  <c r="P250" i="13" s="1"/>
  <c r="Q250" i="13" s="1"/>
  <c r="P249" i="13"/>
  <c r="O249" i="13"/>
  <c r="O248" i="13"/>
  <c r="P248" i="13" s="1"/>
  <c r="O247" i="13"/>
  <c r="P247" i="13" s="1"/>
  <c r="Q247" i="13" s="1"/>
  <c r="O246" i="13"/>
  <c r="P246" i="13" s="1"/>
  <c r="O245" i="13"/>
  <c r="P245" i="13" s="1"/>
  <c r="P244" i="13"/>
  <c r="Q244" i="13" s="1"/>
  <c r="O244" i="13"/>
  <c r="O243" i="13"/>
  <c r="P243" i="13" s="1"/>
  <c r="P242" i="13"/>
  <c r="O242" i="13"/>
  <c r="O241" i="13"/>
  <c r="P241" i="13" s="1"/>
  <c r="Q241" i="13" s="1"/>
  <c r="O240" i="13"/>
  <c r="P240" i="13" s="1"/>
  <c r="O239" i="13"/>
  <c r="P239" i="13" s="1"/>
  <c r="O238" i="13"/>
  <c r="P238" i="13" s="1"/>
  <c r="Q238" i="13" s="1"/>
  <c r="P237" i="13"/>
  <c r="O237" i="13"/>
  <c r="O236" i="13"/>
  <c r="P236" i="13" s="1"/>
  <c r="O235" i="13"/>
  <c r="P235" i="13" s="1"/>
  <c r="Q235" i="13" s="1"/>
  <c r="O234" i="13"/>
  <c r="P234" i="13" s="1"/>
  <c r="O233" i="13"/>
  <c r="P233" i="13" s="1"/>
  <c r="P232" i="13"/>
  <c r="Q232" i="13" s="1"/>
  <c r="O232" i="13"/>
  <c r="O231" i="13"/>
  <c r="P231" i="13" s="1"/>
  <c r="P230" i="13"/>
  <c r="O230" i="13"/>
  <c r="O229" i="13"/>
  <c r="P229" i="13" s="1"/>
  <c r="Q229" i="13" s="1"/>
  <c r="O221" i="13"/>
  <c r="P221" i="13" s="1"/>
  <c r="O220" i="13"/>
  <c r="P220" i="13" s="1"/>
  <c r="O219" i="13"/>
  <c r="P219" i="13" s="1"/>
  <c r="Q219" i="13" s="1"/>
  <c r="P218" i="13"/>
  <c r="O218" i="13"/>
  <c r="O217" i="13"/>
  <c r="P217" i="13" s="1"/>
  <c r="O216" i="13"/>
  <c r="P216" i="13" s="1"/>
  <c r="Q216" i="13" s="1"/>
  <c r="O215" i="13"/>
  <c r="P215" i="13" s="1"/>
  <c r="O214" i="13"/>
  <c r="P214" i="13" s="1"/>
  <c r="P213" i="13"/>
  <c r="Q213" i="13" s="1"/>
  <c r="O213" i="13"/>
  <c r="O212" i="13"/>
  <c r="P212" i="13" s="1"/>
  <c r="P211" i="13"/>
  <c r="O211" i="13"/>
  <c r="O210" i="13"/>
  <c r="P210" i="13" s="1"/>
  <c r="Q210" i="13" s="1"/>
  <c r="O209" i="13"/>
  <c r="P209" i="13" s="1"/>
  <c r="O208" i="13"/>
  <c r="P208" i="13" s="1"/>
  <c r="O207" i="13"/>
  <c r="P207" i="13" s="1"/>
  <c r="Q207" i="13" s="1"/>
  <c r="P206" i="13"/>
  <c r="O206" i="13"/>
  <c r="O205" i="13"/>
  <c r="P205" i="13" s="1"/>
  <c r="O204" i="13"/>
  <c r="P204" i="13" s="1"/>
  <c r="Q204" i="13" s="1"/>
  <c r="O203" i="13"/>
  <c r="P203" i="13" s="1"/>
  <c r="O202" i="13"/>
  <c r="P202" i="13" s="1"/>
  <c r="P201" i="13"/>
  <c r="Q201" i="13" s="1"/>
  <c r="O201" i="13"/>
  <c r="O200" i="13"/>
  <c r="P200" i="13" s="1"/>
  <c r="P199" i="13"/>
  <c r="O199" i="13"/>
  <c r="O198" i="13"/>
  <c r="P198" i="13" s="1"/>
  <c r="Q198" i="13" s="1"/>
  <c r="O197" i="13"/>
  <c r="P197" i="13" s="1"/>
  <c r="O196" i="13"/>
  <c r="P196" i="13" s="1"/>
  <c r="O195" i="13"/>
  <c r="P195" i="13" s="1"/>
  <c r="Q195" i="13" s="1"/>
  <c r="P194" i="13"/>
  <c r="O194" i="13"/>
  <c r="O193" i="13"/>
  <c r="P193" i="13" s="1"/>
  <c r="O192" i="13"/>
  <c r="P192" i="13" s="1"/>
  <c r="Q192" i="13" s="1"/>
  <c r="O191" i="13"/>
  <c r="P191" i="13" s="1"/>
  <c r="O190" i="13"/>
  <c r="P190" i="13" s="1"/>
  <c r="P189" i="13"/>
  <c r="Q189" i="13" s="1"/>
  <c r="O189" i="13"/>
  <c r="O180" i="13"/>
  <c r="P180" i="13" s="1"/>
  <c r="P179" i="13"/>
  <c r="O179" i="13"/>
  <c r="O178" i="13"/>
  <c r="P178" i="13" s="1"/>
  <c r="Q178" i="13" s="1"/>
  <c r="O177" i="13"/>
  <c r="P177" i="13" s="1"/>
  <c r="O176" i="13"/>
  <c r="P176" i="13" s="1"/>
  <c r="O175" i="13"/>
  <c r="P175" i="13" s="1"/>
  <c r="Q175" i="13" s="1"/>
  <c r="P174" i="13"/>
  <c r="O174" i="13"/>
  <c r="O173" i="13"/>
  <c r="P173" i="13" s="1"/>
  <c r="O172" i="13"/>
  <c r="P172" i="13" s="1"/>
  <c r="Q172" i="13" s="1"/>
  <c r="O171" i="13"/>
  <c r="P171" i="13" s="1"/>
  <c r="O170" i="13"/>
  <c r="P170" i="13" s="1"/>
  <c r="P169" i="13"/>
  <c r="Q169" i="13" s="1"/>
  <c r="O169" i="13"/>
  <c r="O168" i="13"/>
  <c r="P168" i="13" s="1"/>
  <c r="P167" i="13"/>
  <c r="O167" i="13"/>
  <c r="O166" i="13"/>
  <c r="P166" i="13" s="1"/>
  <c r="Q166" i="13" s="1"/>
  <c r="O165" i="13"/>
  <c r="P165" i="13" s="1"/>
  <c r="O164" i="13"/>
  <c r="P164" i="13" s="1"/>
  <c r="O163" i="13"/>
  <c r="P163" i="13" s="1"/>
  <c r="Q163" i="13" s="1"/>
  <c r="P162" i="13"/>
  <c r="O162" i="13"/>
  <c r="O161" i="13"/>
  <c r="P161" i="13" s="1"/>
  <c r="O160" i="13"/>
  <c r="P160" i="13" s="1"/>
  <c r="Q160" i="13" s="1"/>
  <c r="O159" i="13"/>
  <c r="P159" i="13" s="1"/>
  <c r="O158" i="13"/>
  <c r="P158" i="13" s="1"/>
  <c r="P157" i="13"/>
  <c r="Q157" i="13" s="1"/>
  <c r="O157" i="13"/>
  <c r="O156" i="13"/>
  <c r="P156" i="13" s="1"/>
  <c r="P155" i="13"/>
  <c r="O155" i="13"/>
  <c r="O154" i="13"/>
  <c r="P154" i="13" s="1"/>
  <c r="Q154" i="13" s="1"/>
  <c r="O153" i="13"/>
  <c r="P153" i="13" s="1"/>
  <c r="O152" i="13"/>
  <c r="P152" i="13" s="1"/>
  <c r="O151" i="13"/>
  <c r="P151" i="13" s="1"/>
  <c r="Q151" i="13" s="1"/>
  <c r="P144" i="13"/>
  <c r="O144" i="13"/>
  <c r="O143" i="13"/>
  <c r="P143" i="13" s="1"/>
  <c r="O142" i="13"/>
  <c r="P142" i="13" s="1"/>
  <c r="Q142" i="13" s="1"/>
  <c r="O141" i="13"/>
  <c r="P141" i="13" s="1"/>
  <c r="O140" i="13"/>
  <c r="P140" i="13" s="1"/>
  <c r="P139" i="13"/>
  <c r="Q139" i="13" s="1"/>
  <c r="O139" i="13"/>
  <c r="O138" i="13"/>
  <c r="P138" i="13" s="1"/>
  <c r="P137" i="13"/>
  <c r="O137" i="13"/>
  <c r="O136" i="13"/>
  <c r="P136" i="13" s="1"/>
  <c r="Q136" i="13" s="1"/>
  <c r="O135" i="13"/>
  <c r="P135" i="13" s="1"/>
  <c r="O134" i="13"/>
  <c r="P134" i="13" s="1"/>
  <c r="O133" i="13"/>
  <c r="P133" i="13" s="1"/>
  <c r="Q133" i="13" s="1"/>
  <c r="P132" i="13"/>
  <c r="O132" i="13"/>
  <c r="O131" i="13"/>
  <c r="P131" i="13" s="1"/>
  <c r="O130" i="13"/>
  <c r="P130" i="13" s="1"/>
  <c r="Q130" i="13" s="1"/>
  <c r="O129" i="13"/>
  <c r="P129" i="13" s="1"/>
  <c r="Q127" i="13" s="1"/>
  <c r="O128" i="13"/>
  <c r="P128" i="13" s="1"/>
  <c r="P127" i="13"/>
  <c r="O127" i="13"/>
  <c r="O126" i="13"/>
  <c r="P126" i="13" s="1"/>
  <c r="P125" i="13"/>
  <c r="O125" i="13"/>
  <c r="O124" i="13"/>
  <c r="P124" i="13" s="1"/>
  <c r="Q124" i="13" s="1"/>
  <c r="O123" i="13"/>
  <c r="P123" i="13" s="1"/>
  <c r="O122" i="13"/>
  <c r="P122" i="13" s="1"/>
  <c r="O121" i="13"/>
  <c r="P121" i="13" s="1"/>
  <c r="P120" i="13"/>
  <c r="O120" i="13"/>
  <c r="O119" i="13"/>
  <c r="P119" i="13" s="1"/>
  <c r="O118" i="13"/>
  <c r="P118" i="13" s="1"/>
  <c r="Q118" i="13" s="1"/>
  <c r="O117" i="13"/>
  <c r="P117" i="13" s="1"/>
  <c r="Q115" i="13" s="1"/>
  <c r="O116" i="13"/>
  <c r="P116" i="13" s="1"/>
  <c r="P115" i="13"/>
  <c r="O115" i="13"/>
  <c r="O108" i="13"/>
  <c r="P108" i="13" s="1"/>
  <c r="P107" i="13"/>
  <c r="O107" i="13"/>
  <c r="O106" i="13"/>
  <c r="P106" i="13" s="1"/>
  <c r="Q106" i="13" s="1"/>
  <c r="O105" i="13"/>
  <c r="P105" i="13" s="1"/>
  <c r="O104" i="13"/>
  <c r="P104" i="13" s="1"/>
  <c r="O103" i="13"/>
  <c r="P103" i="13" s="1"/>
  <c r="P102" i="13"/>
  <c r="O102" i="13"/>
  <c r="O101" i="13"/>
  <c r="P101" i="13" s="1"/>
  <c r="O100" i="13"/>
  <c r="P100" i="13" s="1"/>
  <c r="Q100" i="13" s="1"/>
  <c r="O99" i="13"/>
  <c r="P99" i="13" s="1"/>
  <c r="Q97" i="13" s="1"/>
  <c r="O98" i="13"/>
  <c r="P98" i="13" s="1"/>
  <c r="P97" i="13"/>
  <c r="O97" i="13"/>
  <c r="O96" i="13"/>
  <c r="P96" i="13" s="1"/>
  <c r="P95" i="13"/>
  <c r="O95" i="13"/>
  <c r="O94" i="13"/>
  <c r="P94" i="13" s="1"/>
  <c r="Q94" i="13" s="1"/>
  <c r="O93" i="13"/>
  <c r="P93" i="13" s="1"/>
  <c r="O92" i="13"/>
  <c r="P92" i="13" s="1"/>
  <c r="O91" i="13"/>
  <c r="P91" i="13" s="1"/>
  <c r="P90" i="13"/>
  <c r="O90" i="13"/>
  <c r="O89" i="13"/>
  <c r="P89" i="13" s="1"/>
  <c r="O88" i="13"/>
  <c r="P88" i="13" s="1"/>
  <c r="Q88" i="13" s="1"/>
  <c r="O87" i="13"/>
  <c r="P87" i="13" s="1"/>
  <c r="Q85" i="13" s="1"/>
  <c r="O86" i="13"/>
  <c r="P86" i="13" s="1"/>
  <c r="P85" i="13"/>
  <c r="O85" i="13"/>
  <c r="O84" i="13"/>
  <c r="P84" i="13" s="1"/>
  <c r="P83" i="13"/>
  <c r="O83" i="13"/>
  <c r="O82" i="13"/>
  <c r="P82" i="13" s="1"/>
  <c r="Q82" i="13" s="1"/>
  <c r="O81" i="13"/>
  <c r="P81" i="13" s="1"/>
  <c r="O80" i="13"/>
  <c r="P80" i="13" s="1"/>
  <c r="O79" i="13"/>
  <c r="P79" i="13" s="1"/>
  <c r="P71" i="13"/>
  <c r="O71" i="13"/>
  <c r="O70" i="13"/>
  <c r="P70" i="13" s="1"/>
  <c r="O69" i="13"/>
  <c r="P69" i="13" s="1"/>
  <c r="Q69" i="13" s="1"/>
  <c r="O68" i="13"/>
  <c r="P68" i="13" s="1"/>
  <c r="Q66" i="13" s="1"/>
  <c r="O67" i="13"/>
  <c r="P67" i="13" s="1"/>
  <c r="P66" i="13"/>
  <c r="O66" i="13"/>
  <c r="O65" i="13"/>
  <c r="P65" i="13" s="1"/>
  <c r="P64" i="13"/>
  <c r="O64" i="13"/>
  <c r="O63" i="13"/>
  <c r="P63" i="13" s="1"/>
  <c r="Q63" i="13" s="1"/>
  <c r="O62" i="13"/>
  <c r="P62" i="13" s="1"/>
  <c r="O61" i="13"/>
  <c r="P61" i="13" s="1"/>
  <c r="O60" i="13"/>
  <c r="P60" i="13" s="1"/>
  <c r="P59" i="13"/>
  <c r="O59" i="13"/>
  <c r="O58" i="13"/>
  <c r="P58" i="13" s="1"/>
  <c r="O57" i="13"/>
  <c r="P57" i="13" s="1"/>
  <c r="Q57" i="13" s="1"/>
  <c r="O56" i="13"/>
  <c r="P56" i="13" s="1"/>
  <c r="Q54" i="13" s="1"/>
  <c r="O55" i="13"/>
  <c r="P55" i="13" s="1"/>
  <c r="P54" i="13"/>
  <c r="O54" i="13"/>
  <c r="O53" i="13"/>
  <c r="P53" i="13" s="1"/>
  <c r="P52" i="13"/>
  <c r="O52" i="13"/>
  <c r="O51" i="13"/>
  <c r="P51" i="13" s="1"/>
  <c r="Q51" i="13" s="1"/>
  <c r="O50" i="13"/>
  <c r="P50" i="13" s="1"/>
  <c r="O49" i="13"/>
  <c r="P49" i="13" s="1"/>
  <c r="O48" i="13"/>
  <c r="P48" i="13" s="1"/>
  <c r="P47" i="13"/>
  <c r="O47" i="13"/>
  <c r="O46" i="13"/>
  <c r="P46" i="13" s="1"/>
  <c r="O45" i="13"/>
  <c r="P45" i="13" s="1"/>
  <c r="Q45" i="13" s="1"/>
  <c r="O37" i="13"/>
  <c r="P37" i="13" s="1"/>
  <c r="Q35" i="13" s="1"/>
  <c r="O36" i="13"/>
  <c r="P36" i="13" s="1"/>
  <c r="P35" i="13"/>
  <c r="O35" i="13"/>
  <c r="O34" i="13"/>
  <c r="P34" i="13" s="1"/>
  <c r="P33" i="13"/>
  <c r="O33" i="13"/>
  <c r="O32" i="13"/>
  <c r="P32" i="13" s="1"/>
  <c r="Q32" i="13" s="1"/>
  <c r="O31" i="13"/>
  <c r="P31" i="13" s="1"/>
  <c r="O30" i="13"/>
  <c r="P30" i="13" s="1"/>
  <c r="O29" i="13"/>
  <c r="P29" i="13" s="1"/>
  <c r="P28" i="13"/>
  <c r="O28" i="13"/>
  <c r="O27" i="13"/>
  <c r="P27" i="13" s="1"/>
  <c r="O26" i="13"/>
  <c r="P26" i="13" s="1"/>
  <c r="Q26" i="13" s="1"/>
  <c r="O25" i="13"/>
  <c r="P25" i="13" s="1"/>
  <c r="Q23" i="13" s="1"/>
  <c r="O24" i="13"/>
  <c r="P24" i="13" s="1"/>
  <c r="P23" i="13"/>
  <c r="O23" i="13"/>
  <c r="O22" i="13"/>
  <c r="P22" i="13" s="1"/>
  <c r="P21" i="13"/>
  <c r="O21" i="13"/>
  <c r="O20" i="13"/>
  <c r="P20" i="13" s="1"/>
  <c r="Q20" i="13" s="1"/>
  <c r="O19" i="13"/>
  <c r="P19" i="13" s="1"/>
  <c r="O18" i="13"/>
  <c r="P18" i="13" s="1"/>
  <c r="O17" i="13"/>
  <c r="P17" i="13" s="1"/>
  <c r="P16" i="13"/>
  <c r="O16" i="13"/>
  <c r="O15" i="13"/>
  <c r="P15" i="13" s="1"/>
  <c r="O14" i="13"/>
  <c r="P14" i="13" s="1"/>
  <c r="Q14" i="13" s="1"/>
  <c r="O13" i="13"/>
  <c r="P13" i="13" s="1"/>
  <c r="Q11" i="13" s="1"/>
  <c r="O12" i="13"/>
  <c r="P12" i="13" s="1"/>
  <c r="P11" i="13"/>
  <c r="O11" i="13"/>
  <c r="O10" i="13"/>
  <c r="P10" i="13" s="1"/>
  <c r="P9" i="13"/>
  <c r="O9" i="13"/>
  <c r="O8" i="13"/>
  <c r="P8" i="13" s="1"/>
  <c r="Q8" i="13" s="1"/>
  <c r="F252" i="13"/>
  <c r="G252" i="13" s="1"/>
  <c r="F251" i="13"/>
  <c r="G251" i="13" s="1"/>
  <c r="G250" i="13"/>
  <c r="F250" i="13"/>
  <c r="F249" i="13"/>
  <c r="G249" i="13" s="1"/>
  <c r="G248" i="13"/>
  <c r="F248" i="13"/>
  <c r="F247" i="13"/>
  <c r="G247" i="13" s="1"/>
  <c r="H247" i="13" s="1"/>
  <c r="F246" i="13"/>
  <c r="G246" i="13" s="1"/>
  <c r="F245" i="13"/>
  <c r="G245" i="13" s="1"/>
  <c r="F244" i="13"/>
  <c r="G244" i="13" s="1"/>
  <c r="G243" i="13"/>
  <c r="F243" i="13"/>
  <c r="F242" i="13"/>
  <c r="G242" i="13" s="1"/>
  <c r="F241" i="13"/>
  <c r="G241" i="13" s="1"/>
  <c r="H241" i="13" s="1"/>
  <c r="F240" i="13"/>
  <c r="G240" i="13" s="1"/>
  <c r="F239" i="13"/>
  <c r="G239" i="13" s="1"/>
  <c r="G238" i="13"/>
  <c r="F238" i="13"/>
  <c r="F237" i="13"/>
  <c r="G237" i="13" s="1"/>
  <c r="G236" i="13"/>
  <c r="F236" i="13"/>
  <c r="F235" i="13"/>
  <c r="G235" i="13" s="1"/>
  <c r="F234" i="13"/>
  <c r="G234" i="13" s="1"/>
  <c r="F233" i="13"/>
  <c r="G233" i="13" s="1"/>
  <c r="F232" i="13"/>
  <c r="G232" i="13" s="1"/>
  <c r="G231" i="13"/>
  <c r="F231" i="13"/>
  <c r="F230" i="13"/>
  <c r="G230" i="13" s="1"/>
  <c r="F229" i="13"/>
  <c r="G229" i="13" s="1"/>
  <c r="F221" i="13"/>
  <c r="G221" i="13" s="1"/>
  <c r="F220" i="13"/>
  <c r="G220" i="13" s="1"/>
  <c r="G219" i="13"/>
  <c r="F219" i="13"/>
  <c r="F218" i="13"/>
  <c r="G218" i="13" s="1"/>
  <c r="G217" i="13"/>
  <c r="F217" i="13"/>
  <c r="F216" i="13"/>
  <c r="G216" i="13" s="1"/>
  <c r="H216" i="13" s="1"/>
  <c r="F215" i="13"/>
  <c r="G215" i="13" s="1"/>
  <c r="F214" i="13"/>
  <c r="G214" i="13" s="1"/>
  <c r="F213" i="13"/>
  <c r="G213" i="13" s="1"/>
  <c r="G212" i="13"/>
  <c r="F212" i="13"/>
  <c r="F211" i="13"/>
  <c r="G211" i="13" s="1"/>
  <c r="F210" i="13"/>
  <c r="G210" i="13" s="1"/>
  <c r="F209" i="13"/>
  <c r="G209" i="13" s="1"/>
  <c r="F208" i="13"/>
  <c r="G208" i="13" s="1"/>
  <c r="G207" i="13"/>
  <c r="H207" i="13" s="1"/>
  <c r="F207" i="13"/>
  <c r="F206" i="13"/>
  <c r="G206" i="13" s="1"/>
  <c r="G205" i="13"/>
  <c r="F205" i="13"/>
  <c r="F204" i="13"/>
  <c r="G204" i="13" s="1"/>
  <c r="H204" i="13" s="1"/>
  <c r="F203" i="13"/>
  <c r="G203" i="13" s="1"/>
  <c r="F202" i="13"/>
  <c r="G202" i="13" s="1"/>
  <c r="F201" i="13"/>
  <c r="G201" i="13" s="1"/>
  <c r="H201" i="13" s="1"/>
  <c r="G200" i="13"/>
  <c r="F200" i="13"/>
  <c r="F199" i="13"/>
  <c r="G199" i="13" s="1"/>
  <c r="F198" i="13"/>
  <c r="G198" i="13" s="1"/>
  <c r="H198" i="13" s="1"/>
  <c r="F197" i="13"/>
  <c r="G197" i="13" s="1"/>
  <c r="F196" i="13"/>
  <c r="G196" i="13" s="1"/>
  <c r="G195" i="13"/>
  <c r="F195" i="13"/>
  <c r="F194" i="13"/>
  <c r="G194" i="13" s="1"/>
  <c r="G193" i="13"/>
  <c r="F193" i="13"/>
  <c r="F192" i="13"/>
  <c r="G192" i="13" s="1"/>
  <c r="H192" i="13" s="1"/>
  <c r="F183" i="13"/>
  <c r="G183" i="13" s="1"/>
  <c r="F182" i="13"/>
  <c r="G182" i="13" s="1"/>
  <c r="F181" i="13"/>
  <c r="G181" i="13" s="1"/>
  <c r="G180" i="13"/>
  <c r="F180" i="13"/>
  <c r="F179" i="13"/>
  <c r="G179" i="13" s="1"/>
  <c r="F178" i="13"/>
  <c r="G178" i="13" s="1"/>
  <c r="H178" i="13" s="1"/>
  <c r="F177" i="13"/>
  <c r="G177" i="13" s="1"/>
  <c r="F176" i="13"/>
  <c r="G176" i="13" s="1"/>
  <c r="G175" i="13"/>
  <c r="F175" i="13"/>
  <c r="F174" i="13"/>
  <c r="G174" i="13" s="1"/>
  <c r="G173" i="13"/>
  <c r="F173" i="13"/>
  <c r="F172" i="13"/>
  <c r="G172" i="13" s="1"/>
  <c r="F171" i="13"/>
  <c r="G171" i="13" s="1"/>
  <c r="F170" i="13"/>
  <c r="G170" i="13" s="1"/>
  <c r="F169" i="13"/>
  <c r="G169" i="13" s="1"/>
  <c r="G168" i="13"/>
  <c r="F168" i="13"/>
  <c r="F167" i="13"/>
  <c r="G167" i="13" s="1"/>
  <c r="F166" i="13"/>
  <c r="G166" i="13" s="1"/>
  <c r="F165" i="13"/>
  <c r="G165" i="13" s="1"/>
  <c r="F164" i="13"/>
  <c r="G164" i="13" s="1"/>
  <c r="G163" i="13"/>
  <c r="F163" i="13"/>
  <c r="F162" i="13"/>
  <c r="G162" i="13" s="1"/>
  <c r="G161" i="13"/>
  <c r="F161" i="13"/>
  <c r="F160" i="13"/>
  <c r="G160" i="13" s="1"/>
  <c r="H160" i="13" s="1"/>
  <c r="F159" i="13"/>
  <c r="G159" i="13" s="1"/>
  <c r="F158" i="13"/>
  <c r="G158" i="13" s="1"/>
  <c r="F157" i="13"/>
  <c r="G157" i="13" s="1"/>
  <c r="G156" i="13"/>
  <c r="F156" i="13"/>
  <c r="F155" i="13"/>
  <c r="G155" i="13" s="1"/>
  <c r="F154" i="13"/>
  <c r="G154" i="13" s="1"/>
  <c r="F147" i="13"/>
  <c r="G147" i="13" s="1"/>
  <c r="F146" i="13"/>
  <c r="G146" i="13" s="1"/>
  <c r="G145" i="13"/>
  <c r="H145" i="13" s="1"/>
  <c r="F145" i="13"/>
  <c r="F144" i="13"/>
  <c r="G144" i="13" s="1"/>
  <c r="G143" i="13"/>
  <c r="F143" i="13"/>
  <c r="F142" i="13"/>
  <c r="G142" i="13" s="1"/>
  <c r="H142" i="13" s="1"/>
  <c r="F141" i="13"/>
  <c r="G141" i="13" s="1"/>
  <c r="F140" i="13"/>
  <c r="G140" i="13" s="1"/>
  <c r="F139" i="13"/>
  <c r="G139" i="13" s="1"/>
  <c r="H139" i="13" s="1"/>
  <c r="G138" i="13"/>
  <c r="F138" i="13"/>
  <c r="F137" i="13"/>
  <c r="G137" i="13" s="1"/>
  <c r="F136" i="13"/>
  <c r="G136" i="13" s="1"/>
  <c r="H136" i="13" s="1"/>
  <c r="F135" i="13"/>
  <c r="G135" i="13" s="1"/>
  <c r="F134" i="13"/>
  <c r="G134" i="13" s="1"/>
  <c r="G133" i="13"/>
  <c r="F133" i="13"/>
  <c r="F132" i="13"/>
  <c r="G132" i="13" s="1"/>
  <c r="G131" i="13"/>
  <c r="F131" i="13"/>
  <c r="F130" i="13"/>
  <c r="G130" i="13" s="1"/>
  <c r="H130" i="13" s="1"/>
  <c r="F129" i="13"/>
  <c r="G129" i="13" s="1"/>
  <c r="F128" i="13"/>
  <c r="G128" i="13" s="1"/>
  <c r="F127" i="13"/>
  <c r="G127" i="13" s="1"/>
  <c r="G126" i="13"/>
  <c r="F126" i="13"/>
  <c r="F125" i="13"/>
  <c r="G125" i="13" s="1"/>
  <c r="F124" i="13"/>
  <c r="G124" i="13" s="1"/>
  <c r="H124" i="13" s="1"/>
  <c r="F123" i="13"/>
  <c r="G123" i="13" s="1"/>
  <c r="F122" i="13"/>
  <c r="G122" i="13" s="1"/>
  <c r="G121" i="13"/>
  <c r="F121" i="13"/>
  <c r="F120" i="13"/>
  <c r="G120" i="13" s="1"/>
  <c r="G119" i="13"/>
  <c r="F119" i="13"/>
  <c r="F118" i="13"/>
  <c r="G118" i="13" s="1"/>
  <c r="F111" i="13"/>
  <c r="G111" i="13" s="1"/>
  <c r="F110" i="13"/>
  <c r="G110" i="13" s="1"/>
  <c r="F109" i="13"/>
  <c r="G109" i="13" s="1"/>
  <c r="G108" i="13"/>
  <c r="F108" i="13"/>
  <c r="F107" i="13"/>
  <c r="G107" i="13" s="1"/>
  <c r="F106" i="13"/>
  <c r="G106" i="13" s="1"/>
  <c r="F105" i="13"/>
  <c r="G105" i="13" s="1"/>
  <c r="F104" i="13"/>
  <c r="G104" i="13" s="1"/>
  <c r="G103" i="13"/>
  <c r="F103" i="13"/>
  <c r="F102" i="13"/>
  <c r="G102" i="13" s="1"/>
  <c r="G101" i="13"/>
  <c r="F101" i="13"/>
  <c r="F100" i="13"/>
  <c r="G100" i="13" s="1"/>
  <c r="H100" i="13" s="1"/>
  <c r="F99" i="13"/>
  <c r="G99" i="13" s="1"/>
  <c r="F98" i="13"/>
  <c r="G98" i="13" s="1"/>
  <c r="F97" i="13"/>
  <c r="G97" i="13" s="1"/>
  <c r="G96" i="13"/>
  <c r="F96" i="13"/>
  <c r="F95" i="13"/>
  <c r="G95" i="13" s="1"/>
  <c r="F94" i="13"/>
  <c r="G94" i="13" s="1"/>
  <c r="F93" i="13"/>
  <c r="G93" i="13" s="1"/>
  <c r="F92" i="13"/>
  <c r="G92" i="13" s="1"/>
  <c r="G91" i="13"/>
  <c r="H91" i="13" s="1"/>
  <c r="F91" i="13"/>
  <c r="F90" i="13"/>
  <c r="G90" i="13" s="1"/>
  <c r="G89" i="13"/>
  <c r="F89" i="13"/>
  <c r="F88" i="13"/>
  <c r="G88" i="13" s="1"/>
  <c r="H88" i="13" s="1"/>
  <c r="F87" i="13"/>
  <c r="G87" i="13" s="1"/>
  <c r="F86" i="13"/>
  <c r="G86" i="13" s="1"/>
  <c r="F85" i="13"/>
  <c r="G85" i="13" s="1"/>
  <c r="H85" i="13" s="1"/>
  <c r="G84" i="13"/>
  <c r="F84" i="13"/>
  <c r="F83" i="13"/>
  <c r="G83" i="13" s="1"/>
  <c r="F82" i="13"/>
  <c r="G82" i="13" s="1"/>
  <c r="H82" i="13" s="1"/>
  <c r="F74" i="13"/>
  <c r="G74" i="13" s="1"/>
  <c r="F73" i="13"/>
  <c r="G73" i="13" s="1"/>
  <c r="G72" i="13"/>
  <c r="F72" i="13"/>
  <c r="F71" i="13"/>
  <c r="G71" i="13" s="1"/>
  <c r="G70" i="13"/>
  <c r="F70" i="13"/>
  <c r="F69" i="13"/>
  <c r="G69" i="13" s="1"/>
  <c r="H69" i="13" s="1"/>
  <c r="F68" i="13"/>
  <c r="G68" i="13" s="1"/>
  <c r="F67" i="13"/>
  <c r="G67" i="13" s="1"/>
  <c r="F66" i="13"/>
  <c r="G66" i="13" s="1"/>
  <c r="G65" i="13"/>
  <c r="F65" i="13"/>
  <c r="F64" i="13"/>
  <c r="G64" i="13" s="1"/>
  <c r="F63" i="13"/>
  <c r="G63" i="13" s="1"/>
  <c r="H63" i="13" s="1"/>
  <c r="F59" i="13"/>
  <c r="G59" i="13" s="1"/>
  <c r="F58" i="13"/>
  <c r="G58" i="13" s="1"/>
  <c r="G57" i="13"/>
  <c r="F57" i="13"/>
  <c r="F56" i="13"/>
  <c r="G56" i="13" s="1"/>
  <c r="G55" i="13"/>
  <c r="F55" i="13"/>
  <c r="F54" i="13"/>
  <c r="G54" i="13" s="1"/>
  <c r="F53" i="13"/>
  <c r="G53" i="13" s="1"/>
  <c r="F52" i="13"/>
  <c r="G52" i="13" s="1"/>
  <c r="F51" i="13"/>
  <c r="G51" i="13" s="1"/>
  <c r="G50" i="13"/>
  <c r="F50" i="13"/>
  <c r="F49" i="13"/>
  <c r="G49" i="13" s="1"/>
  <c r="F48" i="13"/>
  <c r="G48" i="13" s="1"/>
  <c r="F47" i="13"/>
  <c r="G47" i="13" s="1"/>
  <c r="F46" i="13"/>
  <c r="G46" i="13" s="1"/>
  <c r="G45" i="13"/>
  <c r="F45" i="13"/>
  <c r="F37" i="13"/>
  <c r="G37" i="13" s="1"/>
  <c r="G36" i="13"/>
  <c r="F36" i="13"/>
  <c r="F35" i="13"/>
  <c r="G35" i="13" s="1"/>
  <c r="H35" i="13" s="1"/>
  <c r="F34" i="13"/>
  <c r="G34" i="13" s="1"/>
  <c r="F33" i="13"/>
  <c r="G33" i="13" s="1"/>
  <c r="F32" i="13"/>
  <c r="G32" i="13" s="1"/>
  <c r="G31" i="13"/>
  <c r="F31" i="13"/>
  <c r="F30" i="13"/>
  <c r="G30" i="13" s="1"/>
  <c r="F29" i="13"/>
  <c r="G29" i="13" s="1"/>
  <c r="F28" i="13"/>
  <c r="G28" i="13" s="1"/>
  <c r="F27" i="13"/>
  <c r="G27" i="13" s="1"/>
  <c r="G26" i="13"/>
  <c r="H26" i="13" s="1"/>
  <c r="F26" i="13"/>
  <c r="F25" i="13"/>
  <c r="G25" i="13" s="1"/>
  <c r="G24" i="13"/>
  <c r="F24" i="13"/>
  <c r="F23" i="13"/>
  <c r="G23" i="13" s="1"/>
  <c r="H23" i="13" s="1"/>
  <c r="F22" i="13"/>
  <c r="G22" i="13" s="1"/>
  <c r="F21" i="13"/>
  <c r="G21" i="13" s="1"/>
  <c r="F20" i="13"/>
  <c r="G20" i="13" s="1"/>
  <c r="H20" i="13" s="1"/>
  <c r="G19" i="13"/>
  <c r="F19" i="13"/>
  <c r="F18" i="13"/>
  <c r="G18" i="13" s="1"/>
  <c r="F17" i="13"/>
  <c r="G17" i="13" s="1"/>
  <c r="H17" i="13" s="1"/>
  <c r="F16" i="13"/>
  <c r="G16" i="13" s="1"/>
  <c r="F15" i="13"/>
  <c r="G15" i="13" s="1"/>
  <c r="G14" i="13"/>
  <c r="F14" i="13"/>
  <c r="F13" i="13"/>
  <c r="G13" i="13" s="1"/>
  <c r="G12" i="13"/>
  <c r="F12" i="13"/>
  <c r="F11" i="13"/>
  <c r="G11" i="13" s="1"/>
  <c r="H11" i="13" s="1"/>
  <c r="F10" i="13"/>
  <c r="G10" i="13" s="1"/>
  <c r="F9" i="13"/>
  <c r="G9" i="13" s="1"/>
  <c r="F8" i="13"/>
  <c r="G8" i="13" s="1"/>
  <c r="AA11" i="13" l="1"/>
  <c r="AA48" i="13"/>
  <c r="AA79" i="13"/>
  <c r="AA103" i="13"/>
  <c r="AA133" i="13"/>
  <c r="AA163" i="13"/>
  <c r="AA195" i="13"/>
  <c r="AA219" i="13"/>
  <c r="AA247" i="13"/>
  <c r="AA20" i="13"/>
  <c r="AA54" i="13"/>
  <c r="AA85" i="13"/>
  <c r="AA115" i="13"/>
  <c r="AA139" i="13"/>
  <c r="AA169" i="13"/>
  <c r="AA201" i="13"/>
  <c r="AA229" i="13"/>
  <c r="AA29" i="13"/>
  <c r="AA60" i="13"/>
  <c r="AA91" i="13"/>
  <c r="AA121" i="13"/>
  <c r="AA151" i="13"/>
  <c r="AA175" i="13"/>
  <c r="AA207" i="13"/>
  <c r="AA235" i="13"/>
  <c r="Q29" i="13"/>
  <c r="Q48" i="13"/>
  <c r="Q60" i="13"/>
  <c r="Q79" i="13"/>
  <c r="Q91" i="13"/>
  <c r="Q103" i="13"/>
  <c r="Q121" i="13"/>
  <c r="Q17" i="13"/>
  <c r="H8" i="13"/>
  <c r="H14" i="13"/>
  <c r="H54" i="13"/>
  <c r="H66" i="13"/>
  <c r="H72" i="13"/>
  <c r="H118" i="13"/>
  <c r="H127" i="13"/>
  <c r="H133" i="13"/>
  <c r="H172" i="13"/>
  <c r="H181" i="13"/>
  <c r="H195" i="13"/>
  <c r="H235" i="13"/>
  <c r="H244" i="13"/>
  <c r="H250" i="13"/>
  <c r="H48" i="13"/>
  <c r="H51" i="13"/>
  <c r="H57" i="13"/>
  <c r="H106" i="13"/>
  <c r="H109" i="13"/>
  <c r="H121" i="13"/>
  <c r="H166" i="13"/>
  <c r="H169" i="13"/>
  <c r="H175" i="13"/>
  <c r="H229" i="13"/>
  <c r="H232" i="13"/>
  <c r="H238" i="13"/>
  <c r="H29" i="13"/>
  <c r="H32" i="13"/>
  <c r="H45" i="13"/>
  <c r="H94" i="13"/>
  <c r="H97" i="13"/>
  <c r="H103" i="13"/>
  <c r="H154" i="13"/>
  <c r="H157" i="13"/>
  <c r="H163" i="13"/>
  <c r="H210" i="13"/>
  <c r="H213" i="13"/>
  <c r="H219" i="13"/>
  <c r="O46" i="5" l="1"/>
  <c r="N46" i="5"/>
  <c r="O45" i="5"/>
  <c r="N45" i="5"/>
  <c r="O44" i="5"/>
  <c r="N44" i="5"/>
</calcChain>
</file>

<file path=xl/sharedStrings.xml><?xml version="1.0" encoding="utf-8"?>
<sst xmlns="http://schemas.openxmlformats.org/spreadsheetml/2006/main" count="1098" uniqueCount="242">
  <si>
    <t>Time (Hour)</t>
  </si>
  <si>
    <t>TP1 221 µM</t>
  </si>
  <si>
    <t>TP1 110 µM</t>
  </si>
  <si>
    <t>CAZ 54 µM</t>
  </si>
  <si>
    <t>Untreated</t>
  </si>
  <si>
    <t>Table Analyzed</t>
  </si>
  <si>
    <t>Data 1</t>
  </si>
  <si>
    <t>One-way analysis of variance</t>
  </si>
  <si>
    <t>P value</t>
  </si>
  <si>
    <t>&lt; 0.0001</t>
  </si>
  <si>
    <t>P value summary</t>
  </si>
  <si>
    <t>****</t>
  </si>
  <si>
    <t>Are means signif. different? (P &lt; 0.05)</t>
  </si>
  <si>
    <t>Yes</t>
  </si>
  <si>
    <t>Number of groups</t>
  </si>
  <si>
    <t>F</t>
  </si>
  <si>
    <t>R square</t>
  </si>
  <si>
    <t>Bartlett's test for equal variances</t>
  </si>
  <si>
    <t>Bartlett's statistic (corrected)</t>
  </si>
  <si>
    <t>Do the variances differ signif. (P &lt; 0.05)</t>
  </si>
  <si>
    <t>ANOVA Table</t>
  </si>
  <si>
    <t>SS</t>
  </si>
  <si>
    <t>df</t>
  </si>
  <si>
    <t>MS</t>
  </si>
  <si>
    <t>Treatment (between columns)</t>
  </si>
  <si>
    <t>Residual (within columns)</t>
  </si>
  <si>
    <t>Total</t>
  </si>
  <si>
    <t>Dunnett's Multiple Comparison Test</t>
  </si>
  <si>
    <t>Mean Diff.</t>
  </si>
  <si>
    <t>q</t>
  </si>
  <si>
    <t>Significant? P &lt; 0.05?</t>
  </si>
  <si>
    <t>Summary</t>
  </si>
  <si>
    <t>95% CI of diff</t>
  </si>
  <si>
    <t>***</t>
  </si>
  <si>
    <t>1 way Anova Report by graphpad</t>
  </si>
  <si>
    <t>Tachyplesin 1</t>
  </si>
  <si>
    <t>1037</t>
  </si>
  <si>
    <t>1018</t>
  </si>
  <si>
    <t>DJK 5</t>
  </si>
  <si>
    <t>LL37</t>
  </si>
  <si>
    <t>Protegrin 1</t>
  </si>
  <si>
    <t>Magainin 2</t>
  </si>
  <si>
    <t>Sushi 1 </t>
  </si>
  <si>
    <t>Sushi 2</t>
  </si>
  <si>
    <t>CAZ</t>
  </si>
  <si>
    <t>MRP</t>
  </si>
  <si>
    <t>Untreated vs Tachyplesin 1</t>
  </si>
  <si>
    <t>Untreated vs 1037</t>
  </si>
  <si>
    <t>No</t>
  </si>
  <si>
    <t>ns</t>
  </si>
  <si>
    <t>Untreated vs 1018</t>
  </si>
  <si>
    <t>**</t>
  </si>
  <si>
    <t>Untreated vs DJK 5</t>
  </si>
  <si>
    <t>Untreated vs LL37</t>
  </si>
  <si>
    <t>Untreated vs Protegrin 1</t>
  </si>
  <si>
    <t>Untreated vs Magainin 2</t>
  </si>
  <si>
    <t>Untreated vs Sushi 1 </t>
  </si>
  <si>
    <t>Untreated vs Sushi 2</t>
  </si>
  <si>
    <t>Untreated vs CAZ</t>
  </si>
  <si>
    <t>Untreated vs MRP</t>
  </si>
  <si>
    <t>883</t>
  </si>
  <si>
    <t>442</t>
  </si>
  <si>
    <t>221</t>
  </si>
  <si>
    <t>110</t>
  </si>
  <si>
    <t>55</t>
  </si>
  <si>
    <t>0</t>
  </si>
  <si>
    <t>Data for figure 4</t>
  </si>
  <si>
    <t>Log cfu/ml</t>
  </si>
  <si>
    <t>0 vs 55</t>
  </si>
  <si>
    <t>0 vs 110</t>
  </si>
  <si>
    <t>0 vs 221</t>
  </si>
  <si>
    <t>0 vs 442</t>
  </si>
  <si>
    <t>0 vs 883</t>
  </si>
  <si>
    <t>0 vs 1766</t>
  </si>
  <si>
    <t>0 vs 2649</t>
  </si>
  <si>
    <r>
      <t xml:space="preserve">Concentration  in </t>
    </r>
    <r>
      <rPr>
        <sz val="11"/>
        <color theme="1"/>
        <rFont val="Calibri"/>
        <family val="2"/>
      </rPr>
      <t>µM</t>
    </r>
  </si>
  <si>
    <t>6</t>
  </si>
  <si>
    <t>12.5</t>
  </si>
  <si>
    <t>25</t>
  </si>
  <si>
    <t>50</t>
  </si>
  <si>
    <t>100</t>
  </si>
  <si>
    <t>200</t>
  </si>
  <si>
    <t>PG1</t>
  </si>
  <si>
    <t>0 vs 6</t>
  </si>
  <si>
    <t>-12.12 to 31.14</t>
  </si>
  <si>
    <t>0 vs 12.5</t>
  </si>
  <si>
    <t>-12.52 to 30.74</t>
  </si>
  <si>
    <t>0 vs 25</t>
  </si>
  <si>
    <t>-11.17 to 32.09</t>
  </si>
  <si>
    <t>0 vs 50</t>
  </si>
  <si>
    <t>-2.913 to 40.35</t>
  </si>
  <si>
    <t>0 vs 100</t>
  </si>
  <si>
    <t>13.33 to 56.59</t>
  </si>
  <si>
    <t>0 vs 200</t>
  </si>
  <si>
    <t>53.64 to 96.90</t>
  </si>
  <si>
    <t>0 vs MRP</t>
  </si>
  <si>
    <t>-10.10 to 33.16</t>
  </si>
  <si>
    <t>0 vs CAZ</t>
  </si>
  <si>
    <t>-7.928 to 35.33</t>
  </si>
  <si>
    <t>0 vs PG1</t>
  </si>
  <si>
    <t>74.51 to 117.8</t>
  </si>
  <si>
    <t>Cell Line (A 549)</t>
  </si>
  <si>
    <t>HEPG2</t>
  </si>
  <si>
    <t>AGS</t>
  </si>
  <si>
    <t>Data for figure 1: Time kill assay</t>
  </si>
  <si>
    <t>Data for figure 2</t>
  </si>
  <si>
    <t>Data for figure 6</t>
  </si>
  <si>
    <t>Average</t>
  </si>
  <si>
    <t>*values in columns vertically are in log CFU/ml</t>
  </si>
  <si>
    <t>SDEV</t>
  </si>
  <si>
    <t>3.171 to 4.112</t>
  </si>
  <si>
    <t>-0.2695 to 0.6709</t>
  </si>
  <si>
    <t>0.1278 to 1.068</t>
  </si>
  <si>
    <t>-0.5289 to 0.4115</t>
  </si>
  <si>
    <t>-0.1205 to 0.8199</t>
  </si>
  <si>
    <t>6.273 to 7.213</t>
  </si>
  <si>
    <t>-0.2208 to 0.7196</t>
  </si>
  <si>
    <t>-0.4245 to 0.5159</t>
  </si>
  <si>
    <t>-0.4285 to 0.5118</t>
  </si>
  <si>
    <t>7.372 to 8.312</t>
  </si>
  <si>
    <t>1.249 to 1.676</t>
  </si>
  <si>
    <t>1.835 to 2.262</t>
  </si>
  <si>
    <t>1.994 to 2.421</t>
  </si>
  <si>
    <t>3.528 to 3.955</t>
  </si>
  <si>
    <t>3.728 to 4.155</t>
  </si>
  <si>
    <t>Bonferroni's Multiple Comparison Test</t>
  </si>
  <si>
    <t>t</t>
  </si>
  <si>
    <t>1.189 to 1.735</t>
  </si>
  <si>
    <t>1.776 to 2.322</t>
  </si>
  <si>
    <t>1.935 to 2.481</t>
  </si>
  <si>
    <t>3.469 to 4.015</t>
  </si>
  <si>
    <t>3.668 to 4.214</t>
  </si>
  <si>
    <t>3.843 to 4.389</t>
  </si>
  <si>
    <t>3.935 to 4.481</t>
  </si>
  <si>
    <t>55 vs 110</t>
  </si>
  <si>
    <t>0.3135 to 0.8596</t>
  </si>
  <si>
    <t>55 vs 221</t>
  </si>
  <si>
    <t>0.4726 to 1.019</t>
  </si>
  <si>
    <t>55 vs 442</t>
  </si>
  <si>
    <t>2.007 to 2.553</t>
  </si>
  <si>
    <t>55 vs 883</t>
  </si>
  <si>
    <t>2.206 to 2.752</t>
  </si>
  <si>
    <t>55 vs 1766</t>
  </si>
  <si>
    <t>2.381 to 2.927</t>
  </si>
  <si>
    <t>55 vs 2649</t>
  </si>
  <si>
    <t>2.473 to 3.019</t>
  </si>
  <si>
    <t>110 vs 221</t>
  </si>
  <si>
    <t>-0.1140 to 0.4321</t>
  </si>
  <si>
    <t>110 vs 442</t>
  </si>
  <si>
    <t>1.420 to 1.966</t>
  </si>
  <si>
    <t>110 vs 883</t>
  </si>
  <si>
    <t>1.620 to 2.166</t>
  </si>
  <si>
    <t>110 vs 1766</t>
  </si>
  <si>
    <t>1.794 to 2.340</t>
  </si>
  <si>
    <t>110 vs 2649</t>
  </si>
  <si>
    <t>1.886 to 2.432</t>
  </si>
  <si>
    <t>221 vs 442</t>
  </si>
  <si>
    <t>1.261 to 1.807</t>
  </si>
  <si>
    <t>221 vs 883</t>
  </si>
  <si>
    <t>1.461 to 2.007</t>
  </si>
  <si>
    <t>221 vs 1766</t>
  </si>
  <si>
    <t>1.635 to 2.181</t>
  </si>
  <si>
    <t>221 vs 2649</t>
  </si>
  <si>
    <t>1.727 to 2.273</t>
  </si>
  <si>
    <t>442 vs 883</t>
  </si>
  <si>
    <t>-0.07351 to 0.4726</t>
  </si>
  <si>
    <t>442 vs 1766</t>
  </si>
  <si>
    <t>0.1009 to 0.6470</t>
  </si>
  <si>
    <t>442 vs 2649</t>
  </si>
  <si>
    <t>0.1929 to 0.7390</t>
  </si>
  <si>
    <t>883 vs 1766</t>
  </si>
  <si>
    <t>-0.09862 to 0.4475</t>
  </si>
  <si>
    <t>883 vs 2649</t>
  </si>
  <si>
    <t>-0.006594 to 0.5395</t>
  </si>
  <si>
    <t>1766 vs 2649</t>
  </si>
  <si>
    <t>-0.1810 to 0.3651</t>
  </si>
  <si>
    <t>Lower concentration 2.7-22.3 uM</t>
  </si>
  <si>
    <t>A549</t>
  </si>
  <si>
    <t>The values at each concentration are the average of three technical replicates</t>
  </si>
  <si>
    <t>Sample</t>
  </si>
  <si>
    <t>BP K96243</t>
  </si>
  <si>
    <t>Time point</t>
  </si>
  <si>
    <t>Dilution</t>
  </si>
  <si>
    <t>Colonies counted</t>
  </si>
  <si>
    <t>Colonies counted2</t>
  </si>
  <si>
    <t>Colonies counted3</t>
  </si>
  <si>
    <t>CFU/ml</t>
  </si>
  <si>
    <t>Average CFU/ml</t>
  </si>
  <si>
    <t>0 hour</t>
  </si>
  <si>
    <t>2 hours</t>
  </si>
  <si>
    <t>4 hours</t>
  </si>
  <si>
    <t>6 hours</t>
  </si>
  <si>
    <t>8 hours</t>
  </si>
  <si>
    <t>10 hours</t>
  </si>
  <si>
    <t>12 hours</t>
  </si>
  <si>
    <t>16 hours</t>
  </si>
  <si>
    <t>20 hours</t>
  </si>
  <si>
    <t>24 hours</t>
  </si>
  <si>
    <t>1 hour</t>
  </si>
  <si>
    <t>(Log values)</t>
  </si>
  <si>
    <t>Time Point</t>
  </si>
  <si>
    <t>R1</t>
  </si>
  <si>
    <t>R2</t>
  </si>
  <si>
    <t>R3</t>
  </si>
  <si>
    <t>0 hours</t>
  </si>
  <si>
    <t>K96243 (Untreated) vs E. coli (Untreated)</t>
  </si>
  <si>
    <t>Replicate 1</t>
  </si>
  <si>
    <t>Replicate 2</t>
  </si>
  <si>
    <t>Replicate 3</t>
  </si>
  <si>
    <t>TIme (Hour)</t>
  </si>
  <si>
    <t>K96243 (Untreated)</t>
  </si>
  <si>
    <t>E. coli (Untreated)</t>
  </si>
  <si>
    <t>TP1 55 µM</t>
  </si>
  <si>
    <r>
      <t xml:space="preserve">K96243 (Untreated) vs 55 </t>
    </r>
    <r>
      <rPr>
        <sz val="9"/>
        <rFont val="Symbol"/>
        <family val="1"/>
        <charset val="2"/>
      </rPr>
      <t>m</t>
    </r>
    <r>
      <rPr>
        <sz val="9"/>
        <rFont val="Arial"/>
      </rPr>
      <t>M</t>
    </r>
  </si>
  <si>
    <t>-2.637 to 3.223</t>
  </si>
  <si>
    <r>
      <t xml:space="preserve">K96243 (Untreated) vs 110 </t>
    </r>
    <r>
      <rPr>
        <sz val="9"/>
        <rFont val="Symbol"/>
        <family val="1"/>
        <charset val="2"/>
      </rPr>
      <t>m</t>
    </r>
    <r>
      <rPr>
        <sz val="9"/>
        <rFont val="Arial"/>
      </rPr>
      <t>M</t>
    </r>
  </si>
  <si>
    <t>3.650 to 9.510</t>
  </si>
  <si>
    <r>
      <t>K96243 (Untreated) vs 221</t>
    </r>
    <r>
      <rPr>
        <sz val="9"/>
        <rFont val="Symbol"/>
        <family val="1"/>
        <charset val="2"/>
      </rPr>
      <t>m</t>
    </r>
    <r>
      <rPr>
        <sz val="9"/>
        <rFont val="Arial"/>
      </rPr>
      <t>M</t>
    </r>
  </si>
  <si>
    <t>5.125 to 10.99</t>
  </si>
  <si>
    <r>
      <t xml:space="preserve">K96243 (Untreated) vs CAZ (54 </t>
    </r>
    <r>
      <rPr>
        <sz val="9"/>
        <rFont val="Symbol"/>
        <family val="1"/>
        <charset val="2"/>
      </rPr>
      <t>m</t>
    </r>
    <r>
      <rPr>
        <sz val="9"/>
        <rFont val="Arial"/>
      </rPr>
      <t>M)</t>
    </r>
  </si>
  <si>
    <t>3.737 to 9.597</t>
  </si>
  <si>
    <t>-3.224 to 2.636</t>
  </si>
  <si>
    <t>K96243 Untreated</t>
  </si>
  <si>
    <t>Raw Data for Fig 1</t>
  </si>
  <si>
    <r>
      <t xml:space="preserve">TP1 55.2 </t>
    </r>
    <r>
      <rPr>
        <sz val="11"/>
        <color theme="1"/>
        <rFont val="Calibri"/>
        <family val="2"/>
      </rPr>
      <t>µ</t>
    </r>
    <r>
      <rPr>
        <sz val="9.35"/>
        <color theme="1"/>
        <rFont val="Calibri"/>
        <family val="2"/>
      </rPr>
      <t>M</t>
    </r>
  </si>
  <si>
    <r>
      <t xml:space="preserve">TP1 110  </t>
    </r>
    <r>
      <rPr>
        <sz val="11"/>
        <color theme="1"/>
        <rFont val="Calibri"/>
        <family val="2"/>
      </rPr>
      <t>µ</t>
    </r>
    <r>
      <rPr>
        <sz val="9.35"/>
        <color theme="1"/>
        <rFont val="Calibri"/>
        <family val="2"/>
      </rPr>
      <t>M</t>
    </r>
  </si>
  <si>
    <r>
      <t xml:space="preserve">TP1 221  </t>
    </r>
    <r>
      <rPr>
        <sz val="11"/>
        <color theme="1"/>
        <rFont val="Calibri"/>
        <family val="2"/>
      </rPr>
      <t>µ</t>
    </r>
    <r>
      <rPr>
        <sz val="9.35"/>
        <color theme="1"/>
        <rFont val="Calibri"/>
        <family val="2"/>
      </rPr>
      <t>M</t>
    </r>
  </si>
  <si>
    <r>
      <t xml:space="preserve">TP1 441 </t>
    </r>
    <r>
      <rPr>
        <sz val="11"/>
        <color theme="1"/>
        <rFont val="Calibri"/>
        <family val="2"/>
      </rPr>
      <t>µ</t>
    </r>
    <r>
      <rPr>
        <sz val="9.35"/>
        <color theme="1"/>
        <rFont val="Calibri"/>
        <family val="2"/>
      </rPr>
      <t>M</t>
    </r>
  </si>
  <si>
    <r>
      <t xml:space="preserve">CAZ 54 </t>
    </r>
    <r>
      <rPr>
        <sz val="11"/>
        <color theme="1"/>
        <rFont val="Calibri"/>
        <family val="2"/>
      </rPr>
      <t>µ</t>
    </r>
    <r>
      <rPr>
        <sz val="9.35"/>
        <color theme="1"/>
        <rFont val="Calibri"/>
        <family val="2"/>
      </rPr>
      <t>M</t>
    </r>
  </si>
  <si>
    <t>E. coli</t>
  </si>
  <si>
    <t>4hours</t>
  </si>
  <si>
    <t>Average of 3 Triplicates</t>
  </si>
  <si>
    <t>RAW data scan</t>
  </si>
  <si>
    <t>Triplicate 1</t>
  </si>
  <si>
    <t>Triplicate 2</t>
  </si>
  <si>
    <t>Triplicate 3</t>
  </si>
  <si>
    <t>Final Data Table (including E. coli)</t>
  </si>
  <si>
    <r>
      <t xml:space="preserve">55 </t>
    </r>
    <r>
      <rPr>
        <sz val="9"/>
        <rFont val="Symbol"/>
        <family val="1"/>
        <charset val="2"/>
      </rPr>
      <t>m</t>
    </r>
    <r>
      <rPr>
        <sz val="9"/>
        <rFont val="Arial"/>
      </rPr>
      <t>M</t>
    </r>
  </si>
  <si>
    <r>
      <t xml:space="preserve">110 </t>
    </r>
    <r>
      <rPr>
        <sz val="9"/>
        <rFont val="Symbol"/>
        <family val="1"/>
        <charset val="2"/>
      </rPr>
      <t>m</t>
    </r>
    <r>
      <rPr>
        <sz val="9"/>
        <rFont val="Arial"/>
      </rPr>
      <t>M</t>
    </r>
  </si>
  <si>
    <r>
      <t>221</t>
    </r>
    <r>
      <rPr>
        <sz val="9"/>
        <rFont val="Symbol"/>
        <family val="1"/>
        <charset val="2"/>
      </rPr>
      <t>m</t>
    </r>
    <r>
      <rPr>
        <sz val="9"/>
        <rFont val="Arial"/>
      </rPr>
      <t>M</t>
    </r>
  </si>
  <si>
    <r>
      <t xml:space="preserve">CAZ (54 </t>
    </r>
    <r>
      <rPr>
        <sz val="9"/>
        <rFont val="Symbol"/>
        <family val="1"/>
        <charset val="2"/>
      </rPr>
      <t>m</t>
    </r>
    <r>
      <rPr>
        <sz val="9"/>
        <rFont val="Arial"/>
      </rPr>
      <t>M)</t>
    </r>
  </si>
  <si>
    <t>One-Way ANOVA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</si>
</sst>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</font>
    <font>
      <sz val="9"/>
      <name val="Arial"/>
      <family val="2"/>
    </font>
    <font>
      <sz val="9"/>
      <name val="Arial"/>
      <family val="2"/>
    </font>
    <font>
      <b/>
      <sz val="11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9"/>
      <name val="Symbol"/>
      <family val="1"/>
      <charset val="2"/>
    </font>
    <font>
      <sz val="9"/>
      <name val="Arial"/>
    </font>
    <font>
      <sz val="9.35"/>
      <color theme="1"/>
      <name val="Calibri"/>
      <family val="2"/>
    </font>
    <font>
      <sz val="11"/>
      <color theme="5" tint="-0.249977111117893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7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0" fontId="0" fillId="8" borderId="0" xfId="0" applyFill="1"/>
    <xf numFmtId="0" fontId="3" fillId="0" borderId="0" xfId="0" applyFont="1"/>
    <xf numFmtId="0" fontId="3" fillId="0" borderId="0" xfId="0" applyFont="1" applyAlignment="1">
      <alignment horizontal="left"/>
    </xf>
    <xf numFmtId="0" fontId="0" fillId="5" borderId="0" xfId="0" applyFill="1"/>
    <xf numFmtId="164" fontId="1" fillId="0" borderId="0" xfId="0" applyNumberFormat="1" applyFont="1"/>
    <xf numFmtId="2" fontId="1" fillId="0" borderId="0" xfId="0" applyNumberFormat="1" applyFont="1"/>
    <xf numFmtId="0" fontId="4" fillId="0" borderId="0" xfId="0" applyFont="1"/>
    <xf numFmtId="0" fontId="4" fillId="0" borderId="0" xfId="0" applyFont="1" applyAlignment="1">
      <alignment horizontal="left"/>
    </xf>
    <xf numFmtId="0" fontId="0" fillId="3" borderId="0" xfId="0" applyFill="1"/>
    <xf numFmtId="11" fontId="0" fillId="3" borderId="0" xfId="0" applyNumberFormat="1" applyFill="1"/>
    <xf numFmtId="1" fontId="0" fillId="3" borderId="0" xfId="0" applyNumberFormat="1" applyFill="1"/>
    <xf numFmtId="0" fontId="5" fillId="0" borderId="1" xfId="0" applyFont="1" applyBorder="1"/>
    <xf numFmtId="0" fontId="5" fillId="0" borderId="0" xfId="0" applyFont="1" applyFill="1" applyBorder="1"/>
    <xf numFmtId="0" fontId="0" fillId="0" borderId="0" xfId="0" applyFill="1"/>
    <xf numFmtId="11" fontId="0" fillId="0" borderId="0" xfId="0" applyNumberFormat="1" applyFill="1"/>
    <xf numFmtId="0" fontId="6" fillId="9" borderId="0" xfId="0" applyFont="1" applyFill="1"/>
    <xf numFmtId="0" fontId="6" fillId="0" borderId="0" xfId="0" applyFont="1"/>
    <xf numFmtId="0" fontId="6" fillId="0" borderId="2" xfId="0" applyFont="1" applyBorder="1"/>
    <xf numFmtId="0" fontId="8" fillId="0" borderId="0" xfId="0" applyFont="1"/>
    <xf numFmtId="0" fontId="8" fillId="0" borderId="0" xfId="0" applyFont="1" applyAlignment="1">
      <alignment horizontal="left"/>
    </xf>
    <xf numFmtId="0" fontId="0" fillId="10" borderId="0" xfId="0" applyFill="1"/>
    <xf numFmtId="11" fontId="0" fillId="10" borderId="0" xfId="0" applyNumberFormat="1" applyFill="1"/>
    <xf numFmtId="1" fontId="0" fillId="10" borderId="0" xfId="0" applyNumberFormat="1" applyFill="1"/>
    <xf numFmtId="0" fontId="10" fillId="10" borderId="0" xfId="0" applyFont="1" applyFill="1"/>
    <xf numFmtId="0" fontId="11" fillId="3" borderId="0" xfId="0" applyFont="1" applyFill="1"/>
    <xf numFmtId="0" fontId="11" fillId="10" borderId="0" xfId="0" applyFont="1" applyFill="1"/>
    <xf numFmtId="0" fontId="12" fillId="10" borderId="0" xfId="0" applyFont="1" applyFill="1"/>
    <xf numFmtId="0" fontId="12" fillId="3" borderId="0" xfId="0" applyFont="1" applyFill="1"/>
    <xf numFmtId="0" fontId="8" fillId="0" borderId="3" xfId="0" applyFont="1" applyBorder="1" applyAlignment="1">
      <alignment horizontal="center"/>
    </xf>
    <xf numFmtId="0" fontId="8" fillId="0" borderId="3" xfId="0" applyFont="1" applyBorder="1"/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118"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numFmt numFmtId="15" formatCode="0.00E+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15" formatCode="0.00E+00"/>
    </dxf>
    <dxf>
      <numFmt numFmtId="15" formatCode="0.00E+00"/>
    </dxf>
    <dxf>
      <numFmt numFmtId="1" formatCode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12" Type="http://schemas.microsoft.com/office/2007/relationships/hdphoto" Target="../media/hdphoto6.wdp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microsoft.com/office/2007/relationships/hdphoto" Target="../media/hdphoto3.wdp"/><Relationship Id="rId11" Type="http://schemas.openxmlformats.org/officeDocument/2006/relationships/image" Target="../media/image7.png"/><Relationship Id="rId5" Type="http://schemas.openxmlformats.org/officeDocument/2006/relationships/image" Target="../media/image4.png"/><Relationship Id="rId10" Type="http://schemas.microsoft.com/office/2007/relationships/hdphoto" Target="../media/hdphoto5.wdp"/><Relationship Id="rId4" Type="http://schemas.microsoft.com/office/2007/relationships/hdphoto" Target="../media/hdphoto2.wdp"/><Relationship Id="rId9" Type="http://schemas.openxmlformats.org/officeDocument/2006/relationships/image" Target="../media/image6.png"/><Relationship Id="rId14" Type="http://schemas.microsoft.com/office/2007/relationships/hdphoto" Target="../media/hdphoto7.wd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258</xdr:row>
      <xdr:rowOff>0</xdr:rowOff>
    </xdr:from>
    <xdr:to>
      <xdr:col>6</xdr:col>
      <xdr:colOff>114299</xdr:colOff>
      <xdr:row>298</xdr:row>
      <xdr:rowOff>152400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35566" t="17313" r="34426" b="4842"/>
        <a:stretch/>
      </xdr:blipFill>
      <xdr:spPr>
        <a:xfrm>
          <a:off x="1114425" y="49149000"/>
          <a:ext cx="5486399" cy="7772400"/>
        </a:xfrm>
        <a:prstGeom prst="rect">
          <a:avLst/>
        </a:prstGeom>
      </xdr:spPr>
    </xdr:pic>
    <xdr:clientData/>
  </xdr:twoCellAnchor>
  <xdr:twoCellAnchor editAs="oneCell">
    <xdr:from>
      <xdr:col>6</xdr:col>
      <xdr:colOff>73479</xdr:colOff>
      <xdr:row>258</xdr:row>
      <xdr:rowOff>40822</xdr:rowOff>
    </xdr:from>
    <xdr:to>
      <xdr:col>17</xdr:col>
      <xdr:colOff>544287</xdr:colOff>
      <xdr:row>298</xdr:row>
      <xdr:rowOff>16329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20390" t="18677" r="18740" b="5250"/>
        <a:stretch/>
      </xdr:blipFill>
      <xdr:spPr>
        <a:xfrm>
          <a:off x="6560004" y="49189822"/>
          <a:ext cx="11081658" cy="7595507"/>
        </a:xfrm>
        <a:prstGeom prst="rect">
          <a:avLst/>
        </a:prstGeom>
      </xdr:spPr>
    </xdr:pic>
    <xdr:clientData/>
  </xdr:twoCellAnchor>
  <xdr:twoCellAnchor editAs="oneCell">
    <xdr:from>
      <xdr:col>17</xdr:col>
      <xdr:colOff>544285</xdr:colOff>
      <xdr:row>258</xdr:row>
      <xdr:rowOff>40821</xdr:rowOff>
    </xdr:from>
    <xdr:to>
      <xdr:col>26</xdr:col>
      <xdr:colOff>125186</xdr:colOff>
      <xdr:row>298</xdr:row>
      <xdr:rowOff>43543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20909" t="17587" r="19336" b="6068"/>
        <a:stretch/>
      </xdr:blipFill>
      <xdr:spPr>
        <a:xfrm>
          <a:off x="17641660" y="49189821"/>
          <a:ext cx="10877551" cy="76227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13606</xdr:rowOff>
    </xdr:from>
    <xdr:to>
      <xdr:col>12</xdr:col>
      <xdr:colOff>274864</xdr:colOff>
      <xdr:row>340</xdr:row>
      <xdr:rowOff>57150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20686" t="17723" r="18889" b="7431"/>
        <a:stretch/>
      </xdr:blipFill>
      <xdr:spPr>
        <a:xfrm>
          <a:off x="1114425" y="57354106"/>
          <a:ext cx="11000014" cy="7473044"/>
        </a:xfrm>
        <a:prstGeom prst="rect">
          <a:avLst/>
        </a:prstGeom>
      </xdr:spPr>
    </xdr:pic>
    <xdr:clientData/>
  </xdr:twoCellAnchor>
  <xdr:twoCellAnchor editAs="oneCell">
    <xdr:from>
      <xdr:col>12</xdr:col>
      <xdr:colOff>370113</xdr:colOff>
      <xdr:row>301</xdr:row>
      <xdr:rowOff>0</xdr:rowOff>
    </xdr:from>
    <xdr:to>
      <xdr:col>22</xdr:col>
      <xdr:colOff>868134</xdr:colOff>
      <xdr:row>340</xdr:row>
      <xdr:rowOff>70758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20613" t="20040" r="18367" b="4841"/>
        <a:stretch/>
      </xdr:blipFill>
      <xdr:spPr>
        <a:xfrm>
          <a:off x="12209688" y="57340500"/>
          <a:ext cx="11108871" cy="75002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342</xdr:row>
      <xdr:rowOff>13606</xdr:rowOff>
    </xdr:from>
    <xdr:to>
      <xdr:col>12</xdr:col>
      <xdr:colOff>533400</xdr:colOff>
      <xdr:row>381</xdr:row>
      <xdr:rowOff>122464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9868" t="17587" r="18294" b="7022"/>
        <a:stretch/>
      </xdr:blipFill>
      <xdr:spPr>
        <a:xfrm>
          <a:off x="1114425" y="65164606"/>
          <a:ext cx="11258550" cy="7538358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666749</xdr:colOff>
      <xdr:row>342</xdr:row>
      <xdr:rowOff>0</xdr:rowOff>
    </xdr:from>
    <xdr:to>
      <xdr:col>22</xdr:col>
      <xdr:colOff>1164771</xdr:colOff>
      <xdr:row>382</xdr:row>
      <xdr:rowOff>40821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20091" t="18132" r="18890" b="5250"/>
        <a:stretch/>
      </xdr:blipFill>
      <xdr:spPr>
        <a:xfrm>
          <a:off x="12506324" y="65151000"/>
          <a:ext cx="11108872" cy="766082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17</xdr:row>
          <xdr:rowOff>0</xdr:rowOff>
        </xdr:from>
        <xdr:to>
          <xdr:col>59</xdr:col>
          <xdr:colOff>495300</xdr:colOff>
          <xdr:row>53</xdr:row>
          <xdr:rowOff>104775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" name="Table3" displayName="Table3" ref="A5:L8" totalsRowShown="0" dataDxfId="117">
  <autoFilter ref="A5:L8"/>
  <tableColumns count="12">
    <tableColumn id="1" name="Untreated" dataDxfId="116"/>
    <tableColumn id="2" name="Tachyplesin 1" dataDxfId="115"/>
    <tableColumn id="3" name="1037" dataDxfId="114"/>
    <tableColumn id="4" name="1018" dataDxfId="113"/>
    <tableColumn id="5" name="DJK 5" dataDxfId="112"/>
    <tableColumn id="6" name="LL37" dataDxfId="111"/>
    <tableColumn id="7" name="Protegrin 1" dataDxfId="110"/>
    <tableColumn id="8" name="Magainin 2" dataDxfId="109"/>
    <tableColumn id="9" name="Sushi 1 " dataDxfId="108"/>
    <tableColumn id="10" name="Sushi 2" dataDxfId="107"/>
    <tableColumn id="11" name="CAZ" dataDxfId="106"/>
    <tableColumn id="12" name="MRP" dataDxfId="105"/>
  </tableColumns>
  <tableStyleInfo name="TableStyleMedium19" showFirstColumn="0" showLastColumn="0" showRowStripes="1" showColumnStripes="0"/>
</table>
</file>

<file path=xl/tables/table10.xml><?xml version="1.0" encoding="utf-8"?>
<table xmlns="http://schemas.openxmlformats.org/spreadsheetml/2006/main" id="10" name="Table131017" displayName="Table131017" ref="J44:Q71" totalsRowShown="0">
  <autoFilter ref="J44:Q71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80">
      <calculatedColumnFormula>AVERAGE(L45:N45)</calculatedColumnFormula>
    </tableColumn>
    <tableColumn id="8" name="CFU/ml" dataDxfId="79">
      <calculatedColumnFormula>O45*(Table131017[[#This Row],[Dilution]])/0.1</calculatedColumnFormula>
    </tableColumn>
    <tableColumn id="9" name="Average CFU/ml" dataDxfId="78">
      <calculatedColumnFormula>AVERAGE(P45:P47)</calculatedColumnFormula>
    </tableColumn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id="11" name="Table1341118" displayName="Table1341118" ref="J78:Q108" totalsRowShown="0">
  <autoFilter ref="J78:Q108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77">
      <calculatedColumnFormula>AVERAGE(L79:N79)</calculatedColumnFormula>
    </tableColumn>
    <tableColumn id="8" name="CFU/ml" dataDxfId="76">
      <calculatedColumnFormula>O79*(Table1341118[[#This Row],[Dilution]])/0.1</calculatedColumnFormula>
    </tableColumn>
    <tableColumn id="9" name="Average CFU/ml" dataDxfId="75">
      <calculatedColumnFormula>AVERAGE(P79:P81)</calculatedColumnFormula>
    </tableColumn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id="12" name="Table13451219" displayName="Table13451219" ref="J114:Q144" totalsRowShown="0">
  <autoFilter ref="J114:Q144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74">
      <calculatedColumnFormula>AVERAGE(L115:N115)</calculatedColumnFormula>
    </tableColumn>
    <tableColumn id="8" name="CFU/ml" dataDxfId="73">
      <calculatedColumnFormula>O115*(Table13451219[[#This Row],[Dilution]])/0.1</calculatedColumnFormula>
    </tableColumn>
    <tableColumn id="9" name="Average CFU/ml" dataDxfId="72">
      <calculatedColumnFormula>AVERAGE(P115:P117)</calculatedColumnFormula>
    </tableColumn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id="13" name="Table134561320" displayName="Table134561320" ref="J150:Q180" totalsRowShown="0">
  <autoFilter ref="J150:Q180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71">
      <calculatedColumnFormula>AVERAGE(L151:N151)</calculatedColumnFormula>
    </tableColumn>
    <tableColumn id="8" name="CFU/ml" dataDxfId="70">
      <calculatedColumnFormula>O151*(Table134561320[[#This Row],[Dilution]])/0.1</calculatedColumnFormula>
    </tableColumn>
    <tableColumn id="9" name="Average CFU/ml" dataDxfId="69">
      <calculatedColumnFormula>AVERAGE(P151:P153)</calculatedColumnFormula>
    </tableColumn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id="14" name="Table1345671421" displayName="Table1345671421" ref="J188:Q221" totalsRowShown="0">
  <autoFilter ref="J188:Q221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68">
      <calculatedColumnFormula>AVERAGE(L189:N189)</calculatedColumnFormula>
    </tableColumn>
    <tableColumn id="8" name="CFU/ml" dataDxfId="67">
      <calculatedColumnFormula>O189*(Table1345671421[[#This Row],[Dilution]])/0.1</calculatedColumnFormula>
    </tableColumn>
    <tableColumn id="9" name="Average CFU/ml" dataDxfId="66">
      <calculatedColumnFormula>AVERAGE(P189:P191)</calculatedColumnFormula>
    </tableColumn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id="15" name="Table181522" displayName="Table181522" ref="J228:Q252" totalsRowShown="0">
  <autoFilter ref="J228:Q252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65">
      <calculatedColumnFormula>AVERAGE(L229:N229)</calculatedColumnFormula>
    </tableColumn>
    <tableColumn id="8" name="CFU/ml" dataDxfId="64">
      <calculatedColumnFormula>O229*(Table181522[[#This Row],[Dilution]])/0.1</calculatedColumnFormula>
    </tableColumn>
    <tableColumn id="9" name="Average CFU/ml" dataDxfId="63">
      <calculatedColumnFormula>AVERAGE(P229:P231)</calculatedColumnFormula>
    </tableColumn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id="16" name="Table191623" displayName="Table191623" ref="T7:AA37" totalsRowShown="0">
  <autoFilter ref="T7:AA37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62">
      <calculatedColumnFormula>AVERAGE(V8:X8)</calculatedColumnFormula>
    </tableColumn>
    <tableColumn id="8" name="CFU/ml" dataDxfId="61">
      <calculatedColumnFormula>Y8*(Table191623[[#This Row],[Dilution]])/0.1</calculatedColumnFormula>
    </tableColumn>
    <tableColumn id="9" name="Average CFU/ml" dataDxfId="60">
      <calculatedColumnFormula>AVERAGE(Z8:Z10)</calculatedColumnFormula>
    </tableColumn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id="17" name="Table13101724" displayName="Table13101724" ref="T44:AA71" totalsRowShown="0">
  <autoFilter ref="T44:AA71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59">
      <calculatedColumnFormula>AVERAGE(V45:X45)</calculatedColumnFormula>
    </tableColumn>
    <tableColumn id="8" name="CFU/ml" dataDxfId="58">
      <calculatedColumnFormula>Y45*(Table13101724[[#This Row],[Dilution]])/0.1</calculatedColumnFormula>
    </tableColumn>
    <tableColumn id="9" name="Average CFU/ml" dataDxfId="57">
      <calculatedColumnFormula>AVERAGE(Z45:Z47)</calculatedColumnFormula>
    </tableColumn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id="18" name="Table134111825" displayName="Table134111825" ref="T78:AA108" totalsRowShown="0">
  <autoFilter ref="T78:AA108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56">
      <calculatedColumnFormula>AVERAGE(V79:X79)</calculatedColumnFormula>
    </tableColumn>
    <tableColumn id="8" name="CFU/ml" dataDxfId="55">
      <calculatedColumnFormula>Y79*(Table134111825[[#This Row],[Dilution]])/0.1</calculatedColumnFormula>
    </tableColumn>
    <tableColumn id="9" name="Average CFU/ml" dataDxfId="54">
      <calculatedColumnFormula>AVERAGE(Z79:Z81)</calculatedColumnFormula>
    </tableColumn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id="19" name="Table1345121926" displayName="Table1345121926" ref="T114:AA144" totalsRowShown="0">
  <autoFilter ref="T114:AA144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53">
      <calculatedColumnFormula>AVERAGE(V115:X115)</calculatedColumnFormula>
    </tableColumn>
    <tableColumn id="8" name="CFU/ml" dataDxfId="52">
      <calculatedColumnFormula>Y115*(Table1345121926[[#This Row],[Dilution]])/0.1</calculatedColumnFormula>
    </tableColumn>
    <tableColumn id="9" name="Average CFU/ml" dataDxfId="51">
      <calculatedColumnFormula>AVERAGE(Z115:Z117)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7:H37" totalsRowShown="0">
  <autoFilter ref="A7:H37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104">
      <calculatedColumnFormula>AVERAGE(C8:E8)</calculatedColumnFormula>
    </tableColumn>
    <tableColumn id="8" name="CFU/ml" dataDxfId="103">
      <calculatedColumnFormula>F8*(Table1[[#This Row],[Dilution]])/0.1</calculatedColumnFormula>
    </tableColumn>
    <tableColumn id="9" name="Average CFU/ml" dataDxfId="102">
      <calculatedColumnFormula>AVERAGE(G8:G10)</calculatedColumnFormula>
    </tableColumn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id="20" name="Table13456132033" displayName="Table13456132033" ref="T150:AA180" totalsRowShown="0">
  <autoFilter ref="T150:AA180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50">
      <calculatedColumnFormula>AVERAGE(V151:X151)</calculatedColumnFormula>
    </tableColumn>
    <tableColumn id="8" name="CFU/ml" dataDxfId="49">
      <calculatedColumnFormula>Y151*(Table13456132033[[#This Row],[Dilution]])/0.1</calculatedColumnFormula>
    </tableColumn>
    <tableColumn id="9" name="Average CFU/ml" dataDxfId="48">
      <calculatedColumnFormula>AVERAGE(Z151:Z153)</calculatedColumnFormula>
    </tableColumn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id="21" name="Table134567142134" displayName="Table134567142134" ref="T188:AA221" totalsRowShown="0">
  <autoFilter ref="T188:AA221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47">
      <calculatedColumnFormula>AVERAGE(V189:X189)</calculatedColumnFormula>
    </tableColumn>
    <tableColumn id="8" name="CFU/ml" dataDxfId="46">
      <calculatedColumnFormula>Y189*(Table134567142134[[#This Row],[Dilution]])/0.1</calculatedColumnFormula>
    </tableColumn>
    <tableColumn id="9" name="Average CFU/ml" dataDxfId="45">
      <calculatedColumnFormula>AVERAGE(Z189:Z191)</calculatedColumnFormula>
    </tableColumn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id="22" name="Table18152235" displayName="Table18152235" ref="T225:AA249" totalsRowShown="0">
  <autoFilter ref="T225:AA249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44">
      <calculatedColumnFormula>AVERAGE(V226:X226)</calculatedColumnFormula>
    </tableColumn>
    <tableColumn id="8" name="CFU/ml" dataDxfId="43">
      <calculatedColumnFormula>Y226*(Table18152235[[#This Row],[Dilution]])/0.1</calculatedColumnFormula>
    </tableColumn>
    <tableColumn id="9" name="Average CFU/ml" dataDxfId="42">
      <calculatedColumnFormula>AVERAGE(Z226:Z228)</calculatedColumnFormula>
    </tableColumn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id="23" name="Table8" displayName="Table8" ref="AC7:AG15" totalsRowShown="0" dataDxfId="41">
  <autoFilter ref="AC7:AG15"/>
  <tableColumns count="5">
    <tableColumn id="1" name="Time Point" dataDxfId="40"/>
    <tableColumn id="2" name="R1" dataDxfId="39"/>
    <tableColumn id="3" name="R2" dataDxfId="38"/>
    <tableColumn id="4" name="R3" dataDxfId="37"/>
    <tableColumn id="5" name="Average" dataDxfId="36">
      <calculatedColumnFormula>AVERAGE(Table8[[#This Row],[R1]:[R3]])</calculatedColumnFormula>
    </tableColumn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24" name="Table836" displayName="Table836" ref="AC19:AG27" totalsRowShown="0" dataDxfId="35">
  <autoFilter ref="AC19:AG27"/>
  <tableColumns count="5">
    <tableColumn id="1" name="Time Point" dataDxfId="34"/>
    <tableColumn id="2" name="R1" dataDxfId="33"/>
    <tableColumn id="3" name="R2" dataDxfId="32"/>
    <tableColumn id="4" name="R3" dataDxfId="31"/>
    <tableColumn id="5" name="Average" dataDxfId="30">
      <calculatedColumnFormula>AVERAGE(Table836[[#This Row],[R1]:[R3]])</calculatedColumnFormula>
    </tableColumn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25" name="Table83637" displayName="Table83637" ref="AC32:AG40" totalsRowShown="0" dataDxfId="29">
  <autoFilter ref="AC32:AG40"/>
  <tableColumns count="5">
    <tableColumn id="1" name="Time Point" dataDxfId="28"/>
    <tableColumn id="2" name="R1" dataDxfId="27"/>
    <tableColumn id="3" name="R2" dataDxfId="26"/>
    <tableColumn id="4" name="R3" dataDxfId="25"/>
    <tableColumn id="5" name="Average" dataDxfId="24">
      <calculatedColumnFormula>AVERAGE(Table83637[[#This Row],[R1]:[R3]])</calculatedColumnFormula>
    </tableColumn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26" name="Table8363738" displayName="Table8363738" ref="AC45:AG54" totalsRowShown="0" dataDxfId="23">
  <autoFilter ref="AC45:AG54"/>
  <tableColumns count="5">
    <tableColumn id="1" name="Time Point" dataDxfId="22"/>
    <tableColumn id="2" name="R1" dataDxfId="21"/>
    <tableColumn id="3" name="R2" dataDxfId="20"/>
    <tableColumn id="4" name="R3" dataDxfId="19"/>
    <tableColumn id="5" name="Average" dataDxfId="18">
      <calculatedColumnFormula>AVERAGE(Table8363738[[#This Row],[R1]:[R3]])</calculatedColumnFormula>
    </tableColumn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27" name="Table836373839" displayName="Table836373839" ref="AC60:AG69" totalsRowShown="0" dataDxfId="17">
  <autoFilter ref="AC60:AG69"/>
  <tableColumns count="5">
    <tableColumn id="1" name="Time Point" dataDxfId="16"/>
    <tableColumn id="2" name="R1" dataDxfId="15"/>
    <tableColumn id="3" name="R2" dataDxfId="14"/>
    <tableColumn id="4" name="R3" dataDxfId="13"/>
    <tableColumn id="5" name="Average" dataDxfId="12">
      <calculatedColumnFormula>AVERAGE(Table836373839[[#This Row],[R1]:[R3]])</calculatedColumnFormula>
    </tableColumn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28" name="Table8363740" displayName="Table8363740" ref="AC75:AG84" totalsRowShown="0" dataDxfId="11">
  <autoFilter ref="AC75:AG84"/>
  <tableColumns count="5">
    <tableColumn id="1" name="Time Point" dataDxfId="10"/>
    <tableColumn id="2" name="R1" dataDxfId="9"/>
    <tableColumn id="3" name="R2" dataDxfId="8"/>
    <tableColumn id="4" name="R3" dataDxfId="7"/>
    <tableColumn id="5" name="Average" dataDxfId="6">
      <calculatedColumnFormula>AVERAGE(Table8363740[[#This Row],[R1]:[R3]])</calculatedColumnFormula>
    </tableColumn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29" name="Table841" displayName="Table841" ref="AC90:AG98" totalsRowShown="0" dataDxfId="5">
  <autoFilter ref="AC90:AG98"/>
  <tableColumns count="5">
    <tableColumn id="1" name="Time Point" dataDxfId="4"/>
    <tableColumn id="2" name="R1" dataDxfId="3"/>
    <tableColumn id="3" name="R2" dataDxfId="2"/>
    <tableColumn id="4" name="R3" dataDxfId="1"/>
    <tableColumn id="5" name="Average" dataDxfId="0">
      <calculatedColumnFormula>AVERAGE(Table841[[#This Row],[R1]:[R3]])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2" name="Table13" displayName="Table13" ref="A44:H74" totalsRowShown="0">
  <autoFilter ref="A44:H74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101">
      <calculatedColumnFormula>AVERAGE(C45:E45)</calculatedColumnFormula>
    </tableColumn>
    <tableColumn id="8" name="CFU/ml" dataDxfId="100">
      <calculatedColumnFormula>F45*(Table13[[#This Row],[Dilution]])/0.1</calculatedColumnFormula>
    </tableColumn>
    <tableColumn id="9" name="Average CFU/ml" dataDxfId="99">
      <calculatedColumnFormula>AVERAGE(G45:G47)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4" name="Table134" displayName="Table134" ref="A81:H111" totalsRowShown="0">
  <autoFilter ref="A81:H111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98">
      <calculatedColumnFormula>AVERAGE(C82:E82)</calculatedColumnFormula>
    </tableColumn>
    <tableColumn id="8" name="CFU/ml" dataDxfId="97">
      <calculatedColumnFormula>F82*(Table134[[#This Row],[Dilution]])/0.1</calculatedColumnFormula>
    </tableColumn>
    <tableColumn id="9" name="Average CFU/ml" dataDxfId="96">
      <calculatedColumnFormula>AVERAGE(G82:G84)</calculatedColumnFormula>
    </tableColumn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id="5" name="Table1345" displayName="Table1345" ref="A117:H147" totalsRowShown="0">
  <autoFilter ref="A117:H147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95">
      <calculatedColumnFormula>AVERAGE(C118:E118)</calculatedColumnFormula>
    </tableColumn>
    <tableColumn id="8" name="CFU/ml" dataDxfId="94">
      <calculatedColumnFormula>F118*(Table1345[[#This Row],[Dilution]])/0.1</calculatedColumnFormula>
    </tableColumn>
    <tableColumn id="9" name="Average CFU/ml" dataDxfId="93">
      <calculatedColumnFormula>AVERAGE(G118:G120)</calculatedColumnFormula>
    </tableColumn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id="6" name="Table13456" displayName="Table13456" ref="A153:H183" totalsRowShown="0">
  <autoFilter ref="A153:H183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92">
      <calculatedColumnFormula>AVERAGE(C154:E154)</calculatedColumnFormula>
    </tableColumn>
    <tableColumn id="8" name="CFU/ml" dataDxfId="91">
      <calculatedColumnFormula>F154*(Table13456[[#This Row],[Dilution]])/0.1</calculatedColumnFormula>
    </tableColumn>
    <tableColumn id="9" name="Average CFU/ml" dataDxfId="90">
      <calculatedColumnFormula>AVERAGE(G154:G156)</calculatedColumn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id="7" name="Table134567" displayName="Table134567" ref="A191:H221" totalsRowShown="0">
  <autoFilter ref="A191:H221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89">
      <calculatedColumnFormula>AVERAGE(C192:E192)</calculatedColumnFormula>
    </tableColumn>
    <tableColumn id="8" name="CFU/ml" dataDxfId="88">
      <calculatedColumnFormula>F192*(Table134567[[#This Row],[Dilution]])/0.1</calculatedColumnFormula>
    </tableColumn>
    <tableColumn id="9" name="Average CFU/ml" dataDxfId="87">
      <calculatedColumnFormula>AVERAGE(G192:G194)</calculatedColumnFormula>
    </tableColumn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id="8" name="Table18" displayName="Table18" ref="A228:H252" totalsRowShown="0">
  <autoFilter ref="A228:H252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86">
      <calculatedColumnFormula>AVERAGE(C229:E229)</calculatedColumnFormula>
    </tableColumn>
    <tableColumn id="8" name="CFU/ml" dataDxfId="85">
      <calculatedColumnFormula>F229*(Table18[[#This Row],[Dilution]])/0.1</calculatedColumnFormula>
    </tableColumn>
    <tableColumn id="9" name="Average CFU/ml" dataDxfId="84">
      <calculatedColumnFormula>AVERAGE(G229:G231)</calculatedColumnFormula>
    </tableColumn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id="9" name="Table1916" displayName="Table1916" ref="J7:Q37" totalsRowShown="0">
  <autoFilter ref="J7:Q37"/>
  <tableColumns count="8">
    <tableColumn id="1" name="Time point"/>
    <tableColumn id="7" name="Dilution"/>
    <tableColumn id="3" name="Colonies counted"/>
    <tableColumn id="4" name="Colonies counted2"/>
    <tableColumn id="5" name="Colonies counted3"/>
    <tableColumn id="6" name="Average" dataDxfId="83">
      <calculatedColumnFormula>AVERAGE(L8:N8)</calculatedColumnFormula>
    </tableColumn>
    <tableColumn id="8" name="CFU/ml" dataDxfId="82">
      <calculatedColumnFormula>O8*(Table1916[[#This Row],[Dilution]])/0.1</calculatedColumnFormula>
    </tableColumn>
    <tableColumn id="9" name="Average CFU/ml" dataDxfId="81">
      <calculatedColumnFormula>AVERAGE(P8:P10)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13" Type="http://schemas.openxmlformats.org/officeDocument/2006/relationships/table" Target="../tables/table10.xml"/><Relationship Id="rId18" Type="http://schemas.openxmlformats.org/officeDocument/2006/relationships/table" Target="../tables/table15.xml"/><Relationship Id="rId26" Type="http://schemas.openxmlformats.org/officeDocument/2006/relationships/table" Target="../tables/table23.xml"/><Relationship Id="rId3" Type="http://schemas.openxmlformats.org/officeDocument/2006/relationships/oleObject" Target="../embeddings/oleObject1.bin"/><Relationship Id="rId21" Type="http://schemas.openxmlformats.org/officeDocument/2006/relationships/table" Target="../tables/table18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17" Type="http://schemas.openxmlformats.org/officeDocument/2006/relationships/table" Target="../tables/table14.xml"/><Relationship Id="rId25" Type="http://schemas.openxmlformats.org/officeDocument/2006/relationships/table" Target="../tables/table22.xml"/><Relationship Id="rId2" Type="http://schemas.openxmlformats.org/officeDocument/2006/relationships/vmlDrawing" Target="../drawings/vmlDrawing1.vml"/><Relationship Id="rId16" Type="http://schemas.openxmlformats.org/officeDocument/2006/relationships/table" Target="../tables/table13.xml"/><Relationship Id="rId20" Type="http://schemas.openxmlformats.org/officeDocument/2006/relationships/table" Target="../tables/table17.xml"/><Relationship Id="rId29" Type="http://schemas.openxmlformats.org/officeDocument/2006/relationships/table" Target="../tables/table26.xml"/><Relationship Id="rId1" Type="http://schemas.openxmlformats.org/officeDocument/2006/relationships/drawing" Target="../drawings/drawing1.xm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24" Type="http://schemas.openxmlformats.org/officeDocument/2006/relationships/table" Target="../tables/table21.xml"/><Relationship Id="rId32" Type="http://schemas.openxmlformats.org/officeDocument/2006/relationships/table" Target="../tables/table29.xml"/><Relationship Id="rId5" Type="http://schemas.openxmlformats.org/officeDocument/2006/relationships/table" Target="../tables/table2.xml"/><Relationship Id="rId15" Type="http://schemas.openxmlformats.org/officeDocument/2006/relationships/table" Target="../tables/table12.xml"/><Relationship Id="rId23" Type="http://schemas.openxmlformats.org/officeDocument/2006/relationships/table" Target="../tables/table20.xml"/><Relationship Id="rId28" Type="http://schemas.openxmlformats.org/officeDocument/2006/relationships/table" Target="../tables/table25.xml"/><Relationship Id="rId10" Type="http://schemas.openxmlformats.org/officeDocument/2006/relationships/table" Target="../tables/table7.xml"/><Relationship Id="rId19" Type="http://schemas.openxmlformats.org/officeDocument/2006/relationships/table" Target="../tables/table16.xml"/><Relationship Id="rId31" Type="http://schemas.openxmlformats.org/officeDocument/2006/relationships/table" Target="../tables/table28.xml"/><Relationship Id="rId4" Type="http://schemas.openxmlformats.org/officeDocument/2006/relationships/image" Target="../media/image1.emf"/><Relationship Id="rId9" Type="http://schemas.openxmlformats.org/officeDocument/2006/relationships/table" Target="../tables/table6.xml"/><Relationship Id="rId14" Type="http://schemas.openxmlformats.org/officeDocument/2006/relationships/table" Target="../tables/table11.xml"/><Relationship Id="rId22" Type="http://schemas.openxmlformats.org/officeDocument/2006/relationships/table" Target="../tables/table19.xml"/><Relationship Id="rId27" Type="http://schemas.openxmlformats.org/officeDocument/2006/relationships/table" Target="../tables/table24.xml"/><Relationship Id="rId30" Type="http://schemas.openxmlformats.org/officeDocument/2006/relationships/table" Target="../tables/table2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"/>
  <sheetViews>
    <sheetView topLeftCell="A19" workbookViewId="0">
      <selection activeCell="A59" sqref="A59:A60"/>
    </sheetView>
  </sheetViews>
  <sheetFormatPr defaultRowHeight="15" x14ac:dyDescent="0.25"/>
  <cols>
    <col min="1" max="1" width="29.42578125" bestFit="1" customWidth="1"/>
  </cols>
  <sheetData>
    <row r="1" spans="1:16" x14ac:dyDescent="0.25">
      <c r="A1" t="s">
        <v>104</v>
      </c>
    </row>
    <row r="2" spans="1:16" x14ac:dyDescent="0.25">
      <c r="A2" t="s">
        <v>178</v>
      </c>
    </row>
    <row r="4" spans="1:16" x14ac:dyDescent="0.25">
      <c r="A4" s="3" t="s">
        <v>0</v>
      </c>
      <c r="B4" s="39" t="s">
        <v>222</v>
      </c>
      <c r="C4" s="39"/>
      <c r="D4" s="39"/>
      <c r="E4" s="37" t="s">
        <v>212</v>
      </c>
      <c r="F4" s="37"/>
      <c r="G4" s="37"/>
      <c r="H4" s="36" t="s">
        <v>2</v>
      </c>
      <c r="I4" s="36"/>
      <c r="J4" s="36"/>
      <c r="K4" s="35" t="s">
        <v>1</v>
      </c>
      <c r="L4" s="35"/>
      <c r="M4" s="35"/>
      <c r="N4" s="38" t="s">
        <v>3</v>
      </c>
      <c r="O4" s="38"/>
      <c r="P4" s="38"/>
    </row>
    <row r="5" spans="1:16" x14ac:dyDescent="0.25">
      <c r="A5" s="23">
        <v>0</v>
      </c>
      <c r="B5" s="23">
        <v>5.6151309999999999</v>
      </c>
      <c r="C5" s="23">
        <v>5.6289559999999996</v>
      </c>
      <c r="D5" s="23">
        <v>5.6390440000000002</v>
      </c>
      <c r="E5" s="23">
        <v>5.6151309999999999</v>
      </c>
      <c r="F5" s="23">
        <v>5.6289559999999996</v>
      </c>
      <c r="G5" s="23">
        <v>5.6390440000000002</v>
      </c>
      <c r="H5" s="23">
        <v>5.6151309999999999</v>
      </c>
      <c r="I5" s="23">
        <v>5.6289559999999996</v>
      </c>
      <c r="J5" s="23">
        <v>5.6390440000000002</v>
      </c>
      <c r="K5" s="23">
        <v>5.6151309999999999</v>
      </c>
      <c r="L5" s="23">
        <v>5.6289559999999996</v>
      </c>
      <c r="M5" s="23">
        <v>5.6390440000000002</v>
      </c>
      <c r="N5" s="23">
        <v>5.6151309999999999</v>
      </c>
      <c r="O5" s="23">
        <v>5.6289559999999996</v>
      </c>
      <c r="P5" s="23">
        <v>5.6390440000000002</v>
      </c>
    </row>
    <row r="6" spans="1:16" x14ac:dyDescent="0.25">
      <c r="A6" s="23">
        <v>2</v>
      </c>
      <c r="B6" s="23">
        <v>5.9126349999999999</v>
      </c>
      <c r="C6" s="23">
        <v>6.8217319999999999</v>
      </c>
      <c r="D6" s="23">
        <v>7.8512579999999996</v>
      </c>
      <c r="E6" s="23">
        <v>6.0090729999999999</v>
      </c>
      <c r="F6" s="23">
        <v>6.7765399999999998</v>
      </c>
      <c r="G6" s="23">
        <v>7.8444079999999996</v>
      </c>
      <c r="H6" s="23">
        <v>5.7625950000000001</v>
      </c>
      <c r="I6" s="23">
        <v>5.8091850000000003</v>
      </c>
      <c r="J6" s="23">
        <v>7.8409420000000001</v>
      </c>
      <c r="K6" s="23">
        <v>0</v>
      </c>
      <c r="L6" s="23">
        <v>0</v>
      </c>
      <c r="M6" s="23">
        <v>0</v>
      </c>
      <c r="N6" s="23">
        <v>5.812913</v>
      </c>
      <c r="O6" s="23">
        <v>5.9537060000000004</v>
      </c>
      <c r="P6" s="23">
        <v>6.9595710000000004</v>
      </c>
    </row>
    <row r="7" spans="1:16" x14ac:dyDescent="0.25">
      <c r="A7" s="23">
        <v>4</v>
      </c>
      <c r="B7" s="23">
        <v>7.0926429999999998</v>
      </c>
      <c r="C7" s="23">
        <v>8.008127</v>
      </c>
      <c r="D7" s="23">
        <v>8.7837449999999997</v>
      </c>
      <c r="E7" s="23">
        <v>6.9892519999999996</v>
      </c>
      <c r="F7" s="23">
        <v>7.8054249999999996</v>
      </c>
      <c r="G7" s="23">
        <v>8.0934220000000003</v>
      </c>
      <c r="H7" s="23">
        <v>5.1447469999999997</v>
      </c>
      <c r="I7" s="23">
        <v>5.0661189999999996</v>
      </c>
      <c r="J7" s="23">
        <v>5.7829499999999996</v>
      </c>
      <c r="K7" s="23">
        <v>0</v>
      </c>
      <c r="L7" s="23">
        <v>0</v>
      </c>
      <c r="M7" s="23">
        <v>0</v>
      </c>
      <c r="N7" s="23">
        <v>4.0483549999999999</v>
      </c>
      <c r="O7" s="23">
        <v>4.6574809999999998</v>
      </c>
      <c r="P7" s="23">
        <v>5.8858639999999998</v>
      </c>
    </row>
    <row r="8" spans="1:16" x14ac:dyDescent="0.25">
      <c r="A8" s="23">
        <v>8</v>
      </c>
      <c r="B8" s="23">
        <v>9.0556330000000003</v>
      </c>
      <c r="C8" s="23">
        <v>9.1906429999999997</v>
      </c>
      <c r="D8" s="23">
        <v>9.0479240000000001</v>
      </c>
      <c r="E8" s="23">
        <v>9.0114289999999997</v>
      </c>
      <c r="F8" s="23">
        <v>8.8705339999999993</v>
      </c>
      <c r="G8" s="23">
        <v>9.2658660000000008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</row>
    <row r="9" spans="1:16" x14ac:dyDescent="0.25">
      <c r="A9" s="23">
        <v>12</v>
      </c>
      <c r="B9" s="23">
        <v>9.7279029999999995</v>
      </c>
      <c r="C9" s="23">
        <v>10.099600000000001</v>
      </c>
      <c r="D9" s="23">
        <v>9.9590409999999991</v>
      </c>
      <c r="E9" s="23">
        <v>9.1712389999999999</v>
      </c>
      <c r="F9" s="23">
        <v>9.2148439999999994</v>
      </c>
      <c r="G9" s="23">
        <v>9.6574810000000006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</row>
    <row r="10" spans="1:16" x14ac:dyDescent="0.25">
      <c r="A10" s="23">
        <v>16</v>
      </c>
      <c r="B10" s="23">
        <v>9.9271419999999999</v>
      </c>
      <c r="C10" s="23">
        <v>10.11727</v>
      </c>
      <c r="D10" s="23">
        <v>10.10834</v>
      </c>
      <c r="E10" s="23">
        <v>9.2812859999999997</v>
      </c>
      <c r="F10" s="23">
        <v>9.2104079999999993</v>
      </c>
      <c r="G10" s="23">
        <v>9.8008699999999997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</row>
    <row r="11" spans="1:16" x14ac:dyDescent="0.25">
      <c r="A11" s="23">
        <v>20</v>
      </c>
      <c r="B11" s="23">
        <v>10.15432</v>
      </c>
      <c r="C11" s="23">
        <v>10.21219</v>
      </c>
      <c r="D11" s="23">
        <v>10.741059999999999</v>
      </c>
      <c r="E11" s="23">
        <v>9.9173299999999998</v>
      </c>
      <c r="F11" s="23">
        <v>9.6669339999999995</v>
      </c>
      <c r="G11" s="23">
        <v>9.8317990000000002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</row>
    <row r="12" spans="1:16" x14ac:dyDescent="0.25">
      <c r="A12" s="23">
        <v>24</v>
      </c>
      <c r="B12" s="23">
        <v>10.11764</v>
      </c>
      <c r="C12" s="23">
        <v>10.29349</v>
      </c>
      <c r="D12" s="23">
        <v>10.1038</v>
      </c>
      <c r="E12" s="23">
        <v>10.039630000000001</v>
      </c>
      <c r="F12" s="23">
        <v>9.8310870000000001</v>
      </c>
      <c r="G12" s="23">
        <v>9.999034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</row>
    <row r="13" spans="1:16" x14ac:dyDescent="0.25">
      <c r="A13" s="1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1:16" x14ac:dyDescent="0.25">
      <c r="A14" s="1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1:16" x14ac:dyDescent="0.25">
      <c r="A15" s="1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6" x14ac:dyDescent="0.25">
      <c r="A16" s="1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 x14ac:dyDescent="0.25">
      <c r="A17" s="1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</row>
    <row r="18" spans="1:16" x14ac:dyDescent="0.25">
      <c r="A18" s="1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21" spans="1:16" x14ac:dyDescent="0.25">
      <c r="A21" t="s">
        <v>108</v>
      </c>
    </row>
    <row r="27" spans="1:16" x14ac:dyDescent="0.25">
      <c r="A27" s="5" t="s">
        <v>34</v>
      </c>
    </row>
    <row r="28" spans="1:16" x14ac:dyDescent="0.25">
      <c r="A28" s="24" t="s">
        <v>5</v>
      </c>
      <c r="B28" s="23" t="s">
        <v>6</v>
      </c>
      <c r="C28" s="23"/>
      <c r="D28" s="23"/>
      <c r="E28" s="23"/>
      <c r="F28" s="23"/>
    </row>
    <row r="29" spans="1:16" x14ac:dyDescent="0.25">
      <c r="A29" s="24"/>
      <c r="B29" s="23"/>
      <c r="C29" s="23"/>
      <c r="D29" s="23"/>
      <c r="E29" s="23"/>
      <c r="F29" s="23"/>
    </row>
    <row r="30" spans="1:16" x14ac:dyDescent="0.25">
      <c r="A30" s="24" t="s">
        <v>7</v>
      </c>
      <c r="B30" s="23"/>
      <c r="C30" s="23"/>
      <c r="D30" s="23"/>
      <c r="E30" s="23"/>
      <c r="F30" s="23"/>
    </row>
    <row r="31" spans="1:16" x14ac:dyDescent="0.25">
      <c r="A31" s="24" t="s">
        <v>8</v>
      </c>
      <c r="B31" s="23" t="s">
        <v>9</v>
      </c>
      <c r="C31" s="23"/>
      <c r="D31" s="23"/>
      <c r="E31" s="23"/>
      <c r="F31" s="23"/>
    </row>
    <row r="32" spans="1:16" x14ac:dyDescent="0.25">
      <c r="A32" s="24" t="s">
        <v>10</v>
      </c>
      <c r="B32" s="23" t="s">
        <v>11</v>
      </c>
      <c r="C32" s="23"/>
      <c r="D32" s="23"/>
      <c r="E32" s="23"/>
      <c r="F32" s="23"/>
    </row>
    <row r="33" spans="1:6" x14ac:dyDescent="0.25">
      <c r="A33" s="24" t="s">
        <v>12</v>
      </c>
      <c r="B33" s="23" t="s">
        <v>13</v>
      </c>
      <c r="C33" s="23"/>
      <c r="D33" s="23"/>
      <c r="E33" s="23"/>
      <c r="F33" s="23"/>
    </row>
    <row r="34" spans="1:6" x14ac:dyDescent="0.25">
      <c r="A34" s="24" t="s">
        <v>14</v>
      </c>
      <c r="B34" s="23">
        <v>6</v>
      </c>
      <c r="C34" s="23"/>
      <c r="D34" s="23"/>
      <c r="E34" s="23"/>
      <c r="F34" s="23"/>
    </row>
    <row r="35" spans="1:6" x14ac:dyDescent="0.25">
      <c r="A35" s="24" t="s">
        <v>15</v>
      </c>
      <c r="B35" s="23">
        <v>24.59</v>
      </c>
      <c r="C35" s="23"/>
      <c r="D35" s="23"/>
      <c r="E35" s="23"/>
      <c r="F35" s="23"/>
    </row>
    <row r="36" spans="1:6" x14ac:dyDescent="0.25">
      <c r="A36" s="24" t="s">
        <v>16</v>
      </c>
      <c r="B36" s="23">
        <v>0.74529999999999996</v>
      </c>
      <c r="C36" s="23"/>
      <c r="D36" s="23"/>
      <c r="E36" s="23"/>
      <c r="F36" s="23"/>
    </row>
    <row r="37" spans="1:6" x14ac:dyDescent="0.25">
      <c r="A37" s="24"/>
      <c r="B37" s="23"/>
      <c r="C37" s="23"/>
      <c r="D37" s="23"/>
      <c r="E37" s="23"/>
      <c r="F37" s="23"/>
    </row>
    <row r="38" spans="1:6" x14ac:dyDescent="0.25">
      <c r="A38" s="24" t="s">
        <v>17</v>
      </c>
      <c r="B38" s="23"/>
      <c r="C38" s="23"/>
      <c r="D38" s="23"/>
      <c r="E38" s="23"/>
      <c r="F38" s="23"/>
    </row>
    <row r="39" spans="1:6" x14ac:dyDescent="0.25">
      <c r="A39" s="24" t="s">
        <v>18</v>
      </c>
      <c r="B39" s="23">
        <v>5.4710000000000001</v>
      </c>
      <c r="C39" s="23"/>
      <c r="D39" s="23"/>
      <c r="E39" s="23"/>
      <c r="F39" s="23"/>
    </row>
    <row r="40" spans="1:6" x14ac:dyDescent="0.25">
      <c r="A40" s="24" t="s">
        <v>8</v>
      </c>
      <c r="B40" s="23">
        <v>0.36109999999999998</v>
      </c>
      <c r="C40" s="23"/>
      <c r="D40" s="23"/>
      <c r="E40" s="23"/>
      <c r="F40" s="23"/>
    </row>
    <row r="41" spans="1:6" x14ac:dyDescent="0.25">
      <c r="A41" s="24" t="s">
        <v>10</v>
      </c>
      <c r="B41" s="23" t="s">
        <v>49</v>
      </c>
      <c r="C41" s="23"/>
      <c r="D41" s="23"/>
      <c r="E41" s="23"/>
      <c r="F41" s="23"/>
    </row>
    <row r="42" spans="1:6" x14ac:dyDescent="0.25">
      <c r="A42" s="24" t="s">
        <v>19</v>
      </c>
      <c r="B42" s="23" t="s">
        <v>48</v>
      </c>
      <c r="C42" s="23"/>
      <c r="D42" s="23"/>
      <c r="E42" s="23"/>
      <c r="F42" s="23"/>
    </row>
    <row r="43" spans="1:6" x14ac:dyDescent="0.25">
      <c r="A43" s="24"/>
      <c r="B43" s="23"/>
      <c r="C43" s="23"/>
      <c r="D43" s="23"/>
      <c r="E43" s="23"/>
      <c r="F43" s="23"/>
    </row>
    <row r="44" spans="1:6" x14ac:dyDescent="0.25">
      <c r="A44" s="24" t="s">
        <v>20</v>
      </c>
      <c r="B44" s="23" t="s">
        <v>21</v>
      </c>
      <c r="C44" s="23" t="s">
        <v>22</v>
      </c>
      <c r="D44" s="23" t="s">
        <v>23</v>
      </c>
      <c r="E44" s="23"/>
      <c r="F44" s="23"/>
    </row>
    <row r="45" spans="1:6" x14ac:dyDescent="0.25">
      <c r="A45" s="24" t="s">
        <v>24</v>
      </c>
      <c r="B45" s="23">
        <v>617.4</v>
      </c>
      <c r="C45" s="23">
        <v>5</v>
      </c>
      <c r="D45" s="23">
        <v>123.5</v>
      </c>
      <c r="E45" s="23"/>
      <c r="F45" s="23"/>
    </row>
    <row r="46" spans="1:6" x14ac:dyDescent="0.25">
      <c r="A46" s="24" t="s">
        <v>25</v>
      </c>
      <c r="B46" s="23">
        <v>211</v>
      </c>
      <c r="C46" s="23">
        <v>42</v>
      </c>
      <c r="D46" s="23">
        <v>5.0229999999999997</v>
      </c>
      <c r="E46" s="23"/>
      <c r="F46" s="23"/>
    </row>
    <row r="47" spans="1:6" x14ac:dyDescent="0.25">
      <c r="A47" s="24" t="s">
        <v>26</v>
      </c>
      <c r="B47" s="23">
        <v>828.4</v>
      </c>
      <c r="C47" s="23">
        <v>47</v>
      </c>
      <c r="D47" s="23"/>
      <c r="E47" s="23"/>
      <c r="F47" s="23"/>
    </row>
    <row r="48" spans="1:6" x14ac:dyDescent="0.25">
      <c r="A48" s="24"/>
      <c r="B48" s="23"/>
      <c r="C48" s="23"/>
      <c r="D48" s="23"/>
      <c r="E48" s="23"/>
      <c r="F48" s="23"/>
    </row>
    <row r="49" spans="1:6" x14ac:dyDescent="0.25">
      <c r="A49" s="24" t="s">
        <v>27</v>
      </c>
      <c r="B49" s="23" t="s">
        <v>28</v>
      </c>
      <c r="C49" s="23" t="s">
        <v>29</v>
      </c>
      <c r="D49" s="23" t="s">
        <v>30</v>
      </c>
      <c r="E49" s="23" t="s">
        <v>31</v>
      </c>
      <c r="F49" s="23" t="s">
        <v>32</v>
      </c>
    </row>
    <row r="50" spans="1:6" x14ac:dyDescent="0.25">
      <c r="A50" s="24" t="s">
        <v>213</v>
      </c>
      <c r="B50" s="23">
        <v>0.29330000000000001</v>
      </c>
      <c r="C50" s="23">
        <v>0.26169999999999999</v>
      </c>
      <c r="D50" s="23" t="s">
        <v>48</v>
      </c>
      <c r="E50" s="23" t="s">
        <v>49</v>
      </c>
      <c r="F50" s="23" t="s">
        <v>214</v>
      </c>
    </row>
    <row r="51" spans="1:6" x14ac:dyDescent="0.25">
      <c r="A51" s="24" t="s">
        <v>215</v>
      </c>
      <c r="B51" s="23">
        <v>6.58</v>
      </c>
      <c r="C51" s="23">
        <v>5.8719999999999999</v>
      </c>
      <c r="D51" s="23" t="s">
        <v>13</v>
      </c>
      <c r="E51" s="23" t="s">
        <v>33</v>
      </c>
      <c r="F51" s="23" t="s">
        <v>216</v>
      </c>
    </row>
    <row r="52" spans="1:6" x14ac:dyDescent="0.25">
      <c r="A52" s="24" t="s">
        <v>217</v>
      </c>
      <c r="B52" s="23">
        <v>8.0549999999999997</v>
      </c>
      <c r="C52" s="23">
        <v>7.1879999999999997</v>
      </c>
      <c r="D52" s="23" t="s">
        <v>13</v>
      </c>
      <c r="E52" s="23" t="s">
        <v>33</v>
      </c>
      <c r="F52" s="23" t="s">
        <v>218</v>
      </c>
    </row>
    <row r="53" spans="1:6" x14ac:dyDescent="0.25">
      <c r="A53" s="24" t="s">
        <v>219</v>
      </c>
      <c r="B53" s="23">
        <v>6.6669999999999998</v>
      </c>
      <c r="C53" s="23">
        <v>5.95</v>
      </c>
      <c r="D53" s="23" t="s">
        <v>13</v>
      </c>
      <c r="E53" s="23" t="s">
        <v>33</v>
      </c>
      <c r="F53" s="23" t="s">
        <v>220</v>
      </c>
    </row>
    <row r="54" spans="1:6" x14ac:dyDescent="0.25">
      <c r="A54" s="24" t="s">
        <v>205</v>
      </c>
      <c r="B54" s="23">
        <v>-0.29430000000000001</v>
      </c>
      <c r="C54" s="23">
        <v>0.2626</v>
      </c>
      <c r="D54" s="23" t="s">
        <v>48</v>
      </c>
      <c r="E54" s="23" t="s">
        <v>49</v>
      </c>
      <c r="F54" s="23" t="s">
        <v>221</v>
      </c>
    </row>
  </sheetData>
  <mergeCells count="5">
    <mergeCell ref="K4:M4"/>
    <mergeCell ref="H4:J4"/>
    <mergeCell ref="E4:G4"/>
    <mergeCell ref="N4:P4"/>
    <mergeCell ref="B4:D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"/>
  <sheetViews>
    <sheetView workbookViewId="0">
      <selection activeCell="A2" sqref="A2"/>
    </sheetView>
  </sheetViews>
  <sheetFormatPr defaultRowHeight="15" x14ac:dyDescent="0.25"/>
  <cols>
    <col min="1" max="1" width="15.42578125" bestFit="1" customWidth="1"/>
    <col min="2" max="2" width="14" customWidth="1"/>
    <col min="3" max="6" width="9.42578125" bestFit="1" customWidth="1"/>
    <col min="7" max="8" width="11.7109375" customWidth="1"/>
    <col min="9" max="9" width="9.5703125" customWidth="1"/>
    <col min="10" max="12" width="9.42578125" bestFit="1" customWidth="1"/>
  </cols>
  <sheetData>
    <row r="1" spans="1:12" x14ac:dyDescent="0.25">
      <c r="A1" t="s">
        <v>105</v>
      </c>
    </row>
    <row r="2" spans="1:12" x14ac:dyDescent="0.25">
      <c r="A2" t="s">
        <v>178</v>
      </c>
    </row>
    <row r="5" spans="1:12" x14ac:dyDescent="0.25">
      <c r="A5" s="2" t="s">
        <v>4</v>
      </c>
      <c r="B5" s="2" t="s">
        <v>35</v>
      </c>
      <c r="C5" s="2" t="s">
        <v>36</v>
      </c>
      <c r="D5" s="2" t="s">
        <v>37</v>
      </c>
      <c r="E5" s="2" t="s">
        <v>38</v>
      </c>
      <c r="F5" s="2" t="s">
        <v>39</v>
      </c>
      <c r="G5" s="2" t="s">
        <v>40</v>
      </c>
      <c r="H5" s="2" t="s">
        <v>41</v>
      </c>
      <c r="I5" s="2" t="s">
        <v>42</v>
      </c>
      <c r="J5" s="2" t="s">
        <v>43</v>
      </c>
      <c r="K5" s="2" t="s">
        <v>44</v>
      </c>
      <c r="L5" s="2" t="s">
        <v>45</v>
      </c>
    </row>
    <row r="6" spans="1:12" x14ac:dyDescent="0.25">
      <c r="A6" s="10">
        <v>7.7781510000000003</v>
      </c>
      <c r="B6" s="10">
        <v>4</v>
      </c>
      <c r="C6" s="10">
        <v>7.6020599999999998</v>
      </c>
      <c r="D6" s="10">
        <v>7.7781510000000003</v>
      </c>
      <c r="E6" s="10">
        <v>7.8450980000000001</v>
      </c>
      <c r="F6" s="10">
        <v>7.6989700000000001</v>
      </c>
      <c r="G6" s="10">
        <v>1.235301</v>
      </c>
      <c r="H6" s="10">
        <v>7.6989700000000001</v>
      </c>
      <c r="I6" s="10">
        <v>7.8450980000000001</v>
      </c>
      <c r="J6" s="10">
        <v>7.7781510000000003</v>
      </c>
      <c r="K6" s="10">
        <v>0</v>
      </c>
      <c r="L6" s="10">
        <v>0</v>
      </c>
    </row>
    <row r="7" spans="1:12" x14ac:dyDescent="0.25">
      <c r="A7" s="10">
        <v>7.9030899999999997</v>
      </c>
      <c r="B7" s="10">
        <v>4.6020599999999998</v>
      </c>
      <c r="C7" s="10">
        <v>7.4771210000000004</v>
      </c>
      <c r="D7" s="10">
        <v>7</v>
      </c>
      <c r="E7" s="10">
        <v>7.9030899999999997</v>
      </c>
      <c r="F7" s="10">
        <v>7.3010299999999999</v>
      </c>
      <c r="G7" s="10">
        <v>1.025633</v>
      </c>
      <c r="H7" s="10">
        <v>7.4771210000000004</v>
      </c>
      <c r="I7" s="10">
        <v>7.6989700000000001</v>
      </c>
      <c r="J7" s="10">
        <v>7.7781510000000003</v>
      </c>
      <c r="K7" s="10">
        <v>0</v>
      </c>
      <c r="L7" s="10">
        <v>0</v>
      </c>
    </row>
    <row r="8" spans="1:12" x14ac:dyDescent="0.25">
      <c r="A8" s="10">
        <v>7.8450980000000001</v>
      </c>
      <c r="B8" s="10">
        <v>4</v>
      </c>
      <c r="C8" s="10">
        <v>7.8450980000000001</v>
      </c>
      <c r="D8" s="10">
        <v>6.954243</v>
      </c>
      <c r="E8" s="10">
        <v>7.954243</v>
      </c>
      <c r="F8" s="10">
        <v>7.4771210000000004</v>
      </c>
      <c r="G8" s="10">
        <v>1.03654</v>
      </c>
      <c r="H8" s="10">
        <v>7.6020599999999998</v>
      </c>
      <c r="I8" s="10">
        <v>7.8450980000000001</v>
      </c>
      <c r="J8" s="10">
        <v>7.8450980000000001</v>
      </c>
      <c r="K8" s="10">
        <v>0</v>
      </c>
      <c r="L8" s="10">
        <v>0</v>
      </c>
    </row>
    <row r="14" spans="1:12" x14ac:dyDescent="0.25">
      <c r="A14" s="5" t="s">
        <v>34</v>
      </c>
      <c r="B14" s="5"/>
    </row>
    <row r="15" spans="1:12" x14ac:dyDescent="0.25">
      <c r="A15" s="4" t="s">
        <v>5</v>
      </c>
      <c r="B15" s="1" t="s">
        <v>6</v>
      </c>
      <c r="C15" s="1"/>
      <c r="D15" s="1"/>
      <c r="E15" s="1"/>
      <c r="F15" s="1"/>
    </row>
    <row r="16" spans="1:12" x14ac:dyDescent="0.25">
      <c r="A16" s="4"/>
      <c r="B16" s="1"/>
      <c r="C16" s="1"/>
      <c r="D16" s="1"/>
      <c r="E16" s="1"/>
      <c r="F16" s="1"/>
    </row>
    <row r="17" spans="1:6" x14ac:dyDescent="0.25">
      <c r="A17" s="4" t="s">
        <v>7</v>
      </c>
      <c r="B17" s="1"/>
      <c r="C17" s="1"/>
      <c r="D17" s="1"/>
      <c r="E17" s="1"/>
      <c r="F17" s="1"/>
    </row>
    <row r="18" spans="1:6" x14ac:dyDescent="0.25">
      <c r="A18" s="4" t="s">
        <v>8</v>
      </c>
      <c r="B18" s="1" t="s">
        <v>9</v>
      </c>
      <c r="C18" s="1"/>
      <c r="D18" s="1"/>
      <c r="E18" s="1"/>
      <c r="F18" s="1"/>
    </row>
    <row r="19" spans="1:6" x14ac:dyDescent="0.25">
      <c r="A19" s="4" t="s">
        <v>10</v>
      </c>
      <c r="B19" s="1" t="s">
        <v>11</v>
      </c>
      <c r="C19" s="1"/>
      <c r="D19" s="1"/>
      <c r="E19" s="1"/>
      <c r="F19" s="1"/>
    </row>
    <row r="20" spans="1:6" x14ac:dyDescent="0.25">
      <c r="A20" s="4" t="s">
        <v>12</v>
      </c>
      <c r="B20" s="1" t="s">
        <v>13</v>
      </c>
      <c r="C20" s="1"/>
      <c r="D20" s="1"/>
      <c r="E20" s="1"/>
      <c r="F20" s="1"/>
    </row>
    <row r="21" spans="1:6" x14ac:dyDescent="0.25">
      <c r="A21" s="4" t="s">
        <v>14</v>
      </c>
      <c r="B21" s="1">
        <v>12</v>
      </c>
      <c r="C21" s="1"/>
      <c r="D21" s="1"/>
      <c r="E21" s="1"/>
      <c r="F21" s="1"/>
    </row>
    <row r="22" spans="1:6" x14ac:dyDescent="0.25">
      <c r="A22" s="4" t="s">
        <v>15</v>
      </c>
      <c r="B22" s="1">
        <v>864.3</v>
      </c>
      <c r="C22" s="1"/>
      <c r="D22" s="1"/>
      <c r="E22" s="1"/>
      <c r="F22" s="1"/>
    </row>
    <row r="23" spans="1:6" x14ac:dyDescent="0.25">
      <c r="A23" s="4" t="s">
        <v>16</v>
      </c>
      <c r="B23" s="1">
        <v>0.99750000000000005</v>
      </c>
      <c r="C23" s="1"/>
      <c r="D23" s="1"/>
      <c r="E23" s="1"/>
      <c r="F23" s="1"/>
    </row>
    <row r="24" spans="1:6" x14ac:dyDescent="0.25">
      <c r="A24" s="4"/>
      <c r="B24" s="1"/>
      <c r="C24" s="1"/>
      <c r="D24" s="1"/>
      <c r="E24" s="1"/>
      <c r="F24" s="1"/>
    </row>
    <row r="25" spans="1:6" x14ac:dyDescent="0.25">
      <c r="A25" s="4" t="s">
        <v>20</v>
      </c>
      <c r="B25" s="1" t="s">
        <v>21</v>
      </c>
      <c r="C25" s="1" t="s">
        <v>22</v>
      </c>
      <c r="D25" s="1" t="s">
        <v>23</v>
      </c>
      <c r="E25" s="1"/>
      <c r="F25" s="1"/>
    </row>
    <row r="26" spans="1:6" x14ac:dyDescent="0.25">
      <c r="A26" s="4" t="s">
        <v>24</v>
      </c>
      <c r="B26" s="1">
        <v>357.9</v>
      </c>
      <c r="C26" s="1">
        <v>11</v>
      </c>
      <c r="D26" s="1">
        <v>32.54</v>
      </c>
      <c r="E26" s="1"/>
      <c r="F26" s="1"/>
    </row>
    <row r="27" spans="1:6" x14ac:dyDescent="0.25">
      <c r="A27" s="4" t="s">
        <v>25</v>
      </c>
      <c r="B27" s="1">
        <v>0.90359999999999996</v>
      </c>
      <c r="C27" s="1">
        <v>24</v>
      </c>
      <c r="D27" s="1">
        <v>3.7650000000000003E-2</v>
      </c>
      <c r="E27" s="1"/>
      <c r="F27" s="1"/>
    </row>
    <row r="28" spans="1:6" x14ac:dyDescent="0.25">
      <c r="A28" s="4" t="s">
        <v>26</v>
      </c>
      <c r="B28" s="1">
        <v>358.9</v>
      </c>
      <c r="C28" s="1">
        <v>35</v>
      </c>
      <c r="D28" s="1"/>
      <c r="E28" s="1"/>
      <c r="F28" s="1"/>
    </row>
    <row r="29" spans="1:6" x14ac:dyDescent="0.25">
      <c r="A29" s="4"/>
      <c r="B29" s="1"/>
      <c r="C29" s="1"/>
      <c r="D29" s="1"/>
      <c r="E29" s="1"/>
      <c r="F29" s="1"/>
    </row>
    <row r="30" spans="1:6" x14ac:dyDescent="0.25">
      <c r="A30" s="4" t="s">
        <v>27</v>
      </c>
      <c r="B30" s="1" t="s">
        <v>28</v>
      </c>
      <c r="C30" s="1" t="s">
        <v>29</v>
      </c>
      <c r="D30" s="1" t="s">
        <v>30</v>
      </c>
      <c r="E30" s="1" t="s">
        <v>31</v>
      </c>
      <c r="F30" s="1" t="s">
        <v>32</v>
      </c>
    </row>
    <row r="31" spans="1:6" x14ac:dyDescent="0.25">
      <c r="A31" s="4" t="s">
        <v>46</v>
      </c>
      <c r="B31" s="1">
        <v>3.641</v>
      </c>
      <c r="C31" s="1">
        <v>22.98</v>
      </c>
      <c r="D31" s="1" t="s">
        <v>13</v>
      </c>
      <c r="E31" s="1" t="s">
        <v>33</v>
      </c>
      <c r="F31" s="1" t="s">
        <v>110</v>
      </c>
    </row>
    <row r="32" spans="1:6" x14ac:dyDescent="0.25">
      <c r="A32" s="4" t="s">
        <v>47</v>
      </c>
      <c r="B32" s="1">
        <v>0.20069999999999999</v>
      </c>
      <c r="C32" s="1">
        <v>1.2669999999999999</v>
      </c>
      <c r="D32" s="1" t="s">
        <v>48</v>
      </c>
      <c r="E32" s="1" t="s">
        <v>49</v>
      </c>
      <c r="F32" s="1" t="s">
        <v>111</v>
      </c>
    </row>
    <row r="33" spans="1:6" x14ac:dyDescent="0.25">
      <c r="A33" s="4" t="s">
        <v>50</v>
      </c>
      <c r="B33" s="1">
        <v>0.59799999999999998</v>
      </c>
      <c r="C33" s="1">
        <v>3.774</v>
      </c>
      <c r="D33" s="1" t="s">
        <v>13</v>
      </c>
      <c r="E33" s="1" t="s">
        <v>51</v>
      </c>
      <c r="F33" s="1" t="s">
        <v>112</v>
      </c>
    </row>
    <row r="34" spans="1:6" x14ac:dyDescent="0.25">
      <c r="A34" s="4" t="s">
        <v>52</v>
      </c>
      <c r="B34" s="1">
        <v>-5.8700000000000002E-2</v>
      </c>
      <c r="C34" s="1">
        <v>0.3705</v>
      </c>
      <c r="D34" s="1" t="s">
        <v>48</v>
      </c>
      <c r="E34" s="1" t="s">
        <v>49</v>
      </c>
      <c r="F34" s="1" t="s">
        <v>113</v>
      </c>
    </row>
    <row r="35" spans="1:6" x14ac:dyDescent="0.25">
      <c r="A35" s="4" t="s">
        <v>53</v>
      </c>
      <c r="B35" s="1">
        <v>0.34970000000000001</v>
      </c>
      <c r="C35" s="1">
        <v>2.2080000000000002</v>
      </c>
      <c r="D35" s="1" t="s">
        <v>48</v>
      </c>
      <c r="E35" s="1" t="s">
        <v>49</v>
      </c>
      <c r="F35" s="1" t="s">
        <v>114</v>
      </c>
    </row>
    <row r="36" spans="1:6" x14ac:dyDescent="0.25">
      <c r="A36" s="4" t="s">
        <v>54</v>
      </c>
      <c r="B36" s="1">
        <v>6.7430000000000003</v>
      </c>
      <c r="C36" s="1">
        <v>42.56</v>
      </c>
      <c r="D36" s="1" t="s">
        <v>13</v>
      </c>
      <c r="E36" s="1" t="s">
        <v>33</v>
      </c>
      <c r="F36" s="1" t="s">
        <v>115</v>
      </c>
    </row>
    <row r="37" spans="1:6" x14ac:dyDescent="0.25">
      <c r="A37" s="4" t="s">
        <v>55</v>
      </c>
      <c r="B37" s="1">
        <v>0.24940000000000001</v>
      </c>
      <c r="C37" s="1">
        <v>1.5740000000000001</v>
      </c>
      <c r="D37" s="1" t="s">
        <v>48</v>
      </c>
      <c r="E37" s="1" t="s">
        <v>49</v>
      </c>
      <c r="F37" s="1" t="s">
        <v>116</v>
      </c>
    </row>
    <row r="38" spans="1:6" x14ac:dyDescent="0.25">
      <c r="A38" s="4" t="s">
        <v>56</v>
      </c>
      <c r="B38" s="1">
        <v>4.5719999999999997E-2</v>
      </c>
      <c r="C38" s="1">
        <v>0.28860000000000002</v>
      </c>
      <c r="D38" s="1" t="s">
        <v>48</v>
      </c>
      <c r="E38" s="1" t="s">
        <v>49</v>
      </c>
      <c r="F38" s="1" t="s">
        <v>117</v>
      </c>
    </row>
    <row r="39" spans="1:6" x14ac:dyDescent="0.25">
      <c r="A39" s="4" t="s">
        <v>57</v>
      </c>
      <c r="B39" s="1">
        <v>4.165E-2</v>
      </c>
      <c r="C39" s="1">
        <v>0.26290000000000002</v>
      </c>
      <c r="D39" s="1" t="s">
        <v>48</v>
      </c>
      <c r="E39" s="1" t="s">
        <v>49</v>
      </c>
      <c r="F39" s="1" t="s">
        <v>118</v>
      </c>
    </row>
    <row r="40" spans="1:6" x14ac:dyDescent="0.25">
      <c r="A40" s="4" t="s">
        <v>58</v>
      </c>
      <c r="B40" s="1">
        <v>7.8419999999999996</v>
      </c>
      <c r="C40" s="1">
        <v>49.5</v>
      </c>
      <c r="D40" s="1" t="s">
        <v>13</v>
      </c>
      <c r="E40" s="1" t="s">
        <v>33</v>
      </c>
      <c r="F40" s="1" t="s">
        <v>119</v>
      </c>
    </row>
    <row r="41" spans="1:6" x14ac:dyDescent="0.25">
      <c r="A41" s="4" t="s">
        <v>59</v>
      </c>
      <c r="B41" s="1">
        <v>7.8419999999999996</v>
      </c>
      <c r="C41" s="1">
        <v>49.5</v>
      </c>
      <c r="D41" s="1" t="s">
        <v>13</v>
      </c>
      <c r="E41" s="1" t="s">
        <v>33</v>
      </c>
      <c r="F41" s="1" t="s">
        <v>119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7"/>
  <sheetViews>
    <sheetView workbookViewId="0">
      <selection activeCell="A2" sqref="A2"/>
    </sheetView>
  </sheetViews>
  <sheetFormatPr defaultRowHeight="15" x14ac:dyDescent="0.25"/>
  <cols>
    <col min="1" max="1" width="26.85546875" bestFit="1" customWidth="1"/>
  </cols>
  <sheetData>
    <row r="1" spans="1:19" x14ac:dyDescent="0.25">
      <c r="A1" t="s">
        <v>66</v>
      </c>
    </row>
    <row r="2" spans="1:19" x14ac:dyDescent="0.25">
      <c r="A2" t="s">
        <v>178</v>
      </c>
    </row>
    <row r="6" spans="1:19" x14ac:dyDescent="0.25">
      <c r="A6" s="8" t="s">
        <v>75</v>
      </c>
      <c r="B6" s="40" t="s">
        <v>65</v>
      </c>
      <c r="C6" s="40"/>
      <c r="D6" s="40"/>
      <c r="E6" s="40" t="s">
        <v>64</v>
      </c>
      <c r="F6" s="40"/>
      <c r="G6" s="40"/>
      <c r="H6" s="40" t="s">
        <v>63</v>
      </c>
      <c r="I6" s="40"/>
      <c r="J6" s="40"/>
      <c r="K6" s="40" t="s">
        <v>62</v>
      </c>
      <c r="L6" s="40"/>
      <c r="M6" s="40"/>
      <c r="N6" s="40" t="s">
        <v>61</v>
      </c>
      <c r="O6" s="40"/>
      <c r="P6" s="40"/>
      <c r="Q6" s="40" t="s">
        <v>60</v>
      </c>
      <c r="R6" s="40"/>
      <c r="S6" s="40"/>
    </row>
    <row r="7" spans="1:19" x14ac:dyDescent="0.25">
      <c r="A7" t="s">
        <v>67</v>
      </c>
      <c r="B7" s="11">
        <v>7.7781510000000003</v>
      </c>
      <c r="C7" s="11">
        <v>7.9030899999999997</v>
      </c>
      <c r="D7" s="11">
        <v>7.8450980000000001</v>
      </c>
      <c r="E7" s="11">
        <v>6.3010299999999999</v>
      </c>
      <c r="F7" s="11">
        <v>6.4771210000000004</v>
      </c>
      <c r="G7" s="11">
        <v>6.3617280000000003</v>
      </c>
      <c r="H7" s="11">
        <v>5.6989700000000001</v>
      </c>
      <c r="I7" s="11">
        <v>5.7781510000000003</v>
      </c>
      <c r="J7" s="11">
        <v>5.9030899999999997</v>
      </c>
      <c r="K7" s="11">
        <v>5.6020599999999998</v>
      </c>
      <c r="L7" s="11">
        <v>5.6020599999999998</v>
      </c>
      <c r="M7" s="11">
        <v>5.6989700000000001</v>
      </c>
      <c r="N7" s="11">
        <v>4</v>
      </c>
      <c r="O7" s="11">
        <v>4.3010299999999999</v>
      </c>
      <c r="P7" s="11">
        <v>4</v>
      </c>
      <c r="Q7" s="11">
        <v>3.8450980000000001</v>
      </c>
      <c r="R7" s="11">
        <v>3.954243</v>
      </c>
      <c r="S7" s="11">
        <v>3.9030900000000002</v>
      </c>
    </row>
    <row r="15" spans="1:19" x14ac:dyDescent="0.25">
      <c r="A15" s="5" t="s">
        <v>34</v>
      </c>
    </row>
    <row r="16" spans="1:19" x14ac:dyDescent="0.25">
      <c r="A16" s="12" t="s">
        <v>5</v>
      </c>
      <c r="B16" s="11" t="s">
        <v>6</v>
      </c>
      <c r="C16" s="11"/>
      <c r="D16" s="11"/>
      <c r="E16" s="11"/>
      <c r="F16" s="11"/>
    </row>
    <row r="17" spans="1:6" x14ac:dyDescent="0.25">
      <c r="A17" s="12"/>
      <c r="B17" s="11"/>
      <c r="C17" s="11"/>
      <c r="D17" s="11"/>
      <c r="E17" s="11"/>
      <c r="F17" s="11"/>
    </row>
    <row r="18" spans="1:6" x14ac:dyDescent="0.25">
      <c r="A18" s="12" t="s">
        <v>7</v>
      </c>
      <c r="B18" s="11"/>
      <c r="C18" s="11"/>
      <c r="D18" s="11"/>
      <c r="E18" s="11"/>
      <c r="F18" s="11"/>
    </row>
    <row r="19" spans="1:6" x14ac:dyDescent="0.25">
      <c r="A19" s="12" t="s">
        <v>8</v>
      </c>
      <c r="B19" s="11" t="s">
        <v>9</v>
      </c>
      <c r="C19" s="11"/>
      <c r="D19" s="11"/>
      <c r="E19" s="11"/>
      <c r="F19" s="11"/>
    </row>
    <row r="20" spans="1:6" x14ac:dyDescent="0.25">
      <c r="A20" s="12" t="s">
        <v>10</v>
      </c>
      <c r="B20" s="11" t="s">
        <v>11</v>
      </c>
      <c r="C20" s="11"/>
      <c r="D20" s="11"/>
      <c r="E20" s="11"/>
      <c r="F20" s="11"/>
    </row>
    <row r="21" spans="1:6" x14ac:dyDescent="0.25">
      <c r="A21" s="12" t="s">
        <v>12</v>
      </c>
      <c r="B21" s="11" t="s">
        <v>13</v>
      </c>
      <c r="C21" s="11"/>
      <c r="D21" s="11"/>
      <c r="E21" s="11"/>
      <c r="F21" s="11"/>
    </row>
    <row r="22" spans="1:6" x14ac:dyDescent="0.25">
      <c r="A22" s="12" t="s">
        <v>14</v>
      </c>
      <c r="B22" s="11">
        <v>8</v>
      </c>
      <c r="C22" s="11"/>
      <c r="D22" s="11"/>
      <c r="E22" s="11"/>
      <c r="F22" s="11"/>
    </row>
    <row r="23" spans="1:6" x14ac:dyDescent="0.25">
      <c r="A23" s="12" t="s">
        <v>15</v>
      </c>
      <c r="B23" s="11">
        <v>878.6</v>
      </c>
      <c r="C23" s="11"/>
      <c r="D23" s="11"/>
      <c r="E23" s="11"/>
      <c r="F23" s="11"/>
    </row>
    <row r="24" spans="1:6" x14ac:dyDescent="0.25">
      <c r="A24" s="12" t="s">
        <v>16</v>
      </c>
      <c r="B24" s="11">
        <v>0.99739999999999995</v>
      </c>
      <c r="C24" s="11"/>
      <c r="D24" s="11"/>
      <c r="E24" s="11"/>
      <c r="F24" s="11"/>
    </row>
    <row r="25" spans="1:6" x14ac:dyDescent="0.25">
      <c r="A25" s="12"/>
      <c r="B25" s="11"/>
      <c r="C25" s="11"/>
      <c r="D25" s="11"/>
      <c r="E25" s="11"/>
      <c r="F25" s="11"/>
    </row>
    <row r="26" spans="1:6" x14ac:dyDescent="0.25">
      <c r="A26" s="12" t="s">
        <v>20</v>
      </c>
      <c r="B26" s="11" t="s">
        <v>21</v>
      </c>
      <c r="C26" s="11" t="s">
        <v>22</v>
      </c>
      <c r="D26" s="11" t="s">
        <v>23</v>
      </c>
      <c r="E26" s="11"/>
      <c r="F26" s="11"/>
    </row>
    <row r="27" spans="1:6" x14ac:dyDescent="0.25">
      <c r="A27" s="12" t="s">
        <v>24</v>
      </c>
      <c r="B27" s="11">
        <v>49.17</v>
      </c>
      <c r="C27" s="11">
        <v>7</v>
      </c>
      <c r="D27" s="11">
        <v>7.024</v>
      </c>
      <c r="E27" s="11"/>
      <c r="F27" s="11"/>
    </row>
    <row r="28" spans="1:6" x14ac:dyDescent="0.25">
      <c r="A28" s="12" t="s">
        <v>25</v>
      </c>
      <c r="B28" s="11">
        <v>0.12790000000000001</v>
      </c>
      <c r="C28" s="11">
        <v>16</v>
      </c>
      <c r="D28" s="11">
        <v>7.9950000000000004E-3</v>
      </c>
      <c r="E28" s="11"/>
      <c r="F28" s="11"/>
    </row>
    <row r="29" spans="1:6" x14ac:dyDescent="0.25">
      <c r="A29" s="12" t="s">
        <v>26</v>
      </c>
      <c r="B29" s="11">
        <v>49.3</v>
      </c>
      <c r="C29" s="11">
        <v>23</v>
      </c>
      <c r="D29" s="11"/>
      <c r="E29" s="11"/>
      <c r="F29" s="11"/>
    </row>
    <row r="30" spans="1:6" x14ac:dyDescent="0.25">
      <c r="A30" s="12"/>
      <c r="B30" s="11"/>
      <c r="C30" s="11"/>
      <c r="D30" s="11"/>
      <c r="E30" s="11"/>
      <c r="F30" s="11"/>
    </row>
    <row r="31" spans="1:6" x14ac:dyDescent="0.25">
      <c r="A31" s="12" t="s">
        <v>27</v>
      </c>
      <c r="B31" s="11" t="s">
        <v>28</v>
      </c>
      <c r="C31" s="11" t="s">
        <v>29</v>
      </c>
      <c r="D31" s="11" t="s">
        <v>30</v>
      </c>
      <c r="E31" s="11" t="s">
        <v>31</v>
      </c>
      <c r="F31" s="11" t="s">
        <v>32</v>
      </c>
    </row>
    <row r="32" spans="1:6" x14ac:dyDescent="0.25">
      <c r="A32" s="12" t="s">
        <v>68</v>
      </c>
      <c r="B32" s="11">
        <v>1.462</v>
      </c>
      <c r="C32" s="11">
        <v>20.03</v>
      </c>
      <c r="D32" s="11" t="s">
        <v>13</v>
      </c>
      <c r="E32" s="11" t="s">
        <v>33</v>
      </c>
      <c r="F32" s="11" t="s">
        <v>120</v>
      </c>
    </row>
    <row r="33" spans="1:6" x14ac:dyDescent="0.25">
      <c r="A33" s="12" t="s">
        <v>69</v>
      </c>
      <c r="B33" s="11">
        <v>2.0489999999999999</v>
      </c>
      <c r="C33" s="11">
        <v>28.06</v>
      </c>
      <c r="D33" s="11" t="s">
        <v>13</v>
      </c>
      <c r="E33" s="11" t="s">
        <v>33</v>
      </c>
      <c r="F33" s="11" t="s">
        <v>121</v>
      </c>
    </row>
    <row r="34" spans="1:6" x14ac:dyDescent="0.25">
      <c r="A34" s="12" t="s">
        <v>70</v>
      </c>
      <c r="B34" s="11">
        <v>2.2080000000000002</v>
      </c>
      <c r="C34" s="11">
        <v>30.24</v>
      </c>
      <c r="D34" s="11" t="s">
        <v>13</v>
      </c>
      <c r="E34" s="11" t="s">
        <v>33</v>
      </c>
      <c r="F34" s="11" t="s">
        <v>122</v>
      </c>
    </row>
    <row r="35" spans="1:6" x14ac:dyDescent="0.25">
      <c r="A35" s="12" t="s">
        <v>71</v>
      </c>
      <c r="B35" s="11">
        <v>3.742</v>
      </c>
      <c r="C35" s="11">
        <v>51.25</v>
      </c>
      <c r="D35" s="11" t="s">
        <v>13</v>
      </c>
      <c r="E35" s="11" t="s">
        <v>33</v>
      </c>
      <c r="F35" s="11" t="s">
        <v>123</v>
      </c>
    </row>
    <row r="36" spans="1:6" x14ac:dyDescent="0.25">
      <c r="A36" s="12" t="s">
        <v>72</v>
      </c>
      <c r="B36" s="11">
        <v>3.9409999999999998</v>
      </c>
      <c r="C36" s="11">
        <v>53.98</v>
      </c>
      <c r="D36" s="11" t="s">
        <v>13</v>
      </c>
      <c r="E36" s="11" t="s">
        <v>33</v>
      </c>
      <c r="F36" s="11" t="s">
        <v>124</v>
      </c>
    </row>
    <row r="39" spans="1:6" x14ac:dyDescent="0.25">
      <c r="A39" s="12" t="s">
        <v>125</v>
      </c>
      <c r="B39" s="11" t="s">
        <v>28</v>
      </c>
      <c r="C39" s="11" t="s">
        <v>126</v>
      </c>
      <c r="D39" s="11" t="s">
        <v>30</v>
      </c>
      <c r="E39" s="11" t="s">
        <v>31</v>
      </c>
      <c r="F39" s="11" t="s">
        <v>32</v>
      </c>
    </row>
    <row r="40" spans="1:6" x14ac:dyDescent="0.25">
      <c r="A40" s="12" t="s">
        <v>68</v>
      </c>
      <c r="B40" s="11">
        <v>1.462</v>
      </c>
      <c r="C40" s="11">
        <v>20.03</v>
      </c>
      <c r="D40" s="11" t="s">
        <v>13</v>
      </c>
      <c r="E40" s="11" t="s">
        <v>11</v>
      </c>
      <c r="F40" s="11" t="s">
        <v>127</v>
      </c>
    </row>
    <row r="41" spans="1:6" x14ac:dyDescent="0.25">
      <c r="A41" s="12" t="s">
        <v>69</v>
      </c>
      <c r="B41" s="11">
        <v>2.0489999999999999</v>
      </c>
      <c r="C41" s="11">
        <v>28.06</v>
      </c>
      <c r="D41" s="11" t="s">
        <v>13</v>
      </c>
      <c r="E41" s="11" t="s">
        <v>11</v>
      </c>
      <c r="F41" s="11" t="s">
        <v>128</v>
      </c>
    </row>
    <row r="42" spans="1:6" x14ac:dyDescent="0.25">
      <c r="A42" s="12" t="s">
        <v>70</v>
      </c>
      <c r="B42" s="11">
        <v>2.2080000000000002</v>
      </c>
      <c r="C42" s="11">
        <v>30.24</v>
      </c>
      <c r="D42" s="11" t="s">
        <v>13</v>
      </c>
      <c r="E42" s="11" t="s">
        <v>11</v>
      </c>
      <c r="F42" s="11" t="s">
        <v>129</v>
      </c>
    </row>
    <row r="43" spans="1:6" x14ac:dyDescent="0.25">
      <c r="A43" s="12" t="s">
        <v>71</v>
      </c>
      <c r="B43" s="11">
        <v>3.742</v>
      </c>
      <c r="C43" s="11">
        <v>51.25</v>
      </c>
      <c r="D43" s="11" t="s">
        <v>13</v>
      </c>
      <c r="E43" s="11" t="s">
        <v>11</v>
      </c>
      <c r="F43" s="11" t="s">
        <v>130</v>
      </c>
    </row>
    <row r="44" spans="1:6" x14ac:dyDescent="0.25">
      <c r="A44" s="12" t="s">
        <v>72</v>
      </c>
      <c r="B44" s="11">
        <v>3.9409999999999998</v>
      </c>
      <c r="C44" s="11">
        <v>53.98</v>
      </c>
      <c r="D44" s="11" t="s">
        <v>13</v>
      </c>
      <c r="E44" s="11" t="s">
        <v>11</v>
      </c>
      <c r="F44" s="11" t="s">
        <v>131</v>
      </c>
    </row>
    <row r="45" spans="1:6" x14ac:dyDescent="0.25">
      <c r="A45" s="12" t="s">
        <v>73</v>
      </c>
      <c r="B45" s="11">
        <v>4.1159999999999997</v>
      </c>
      <c r="C45" s="11">
        <v>56.37</v>
      </c>
      <c r="D45" s="11" t="s">
        <v>13</v>
      </c>
      <c r="E45" s="11" t="s">
        <v>11</v>
      </c>
      <c r="F45" s="11" t="s">
        <v>132</v>
      </c>
    </row>
    <row r="46" spans="1:6" x14ac:dyDescent="0.25">
      <c r="A46" s="12" t="s">
        <v>74</v>
      </c>
      <c r="B46" s="11">
        <v>4.2080000000000002</v>
      </c>
      <c r="C46" s="11">
        <v>57.63</v>
      </c>
      <c r="D46" s="11" t="s">
        <v>13</v>
      </c>
      <c r="E46" s="11" t="s">
        <v>11</v>
      </c>
      <c r="F46" s="11" t="s">
        <v>133</v>
      </c>
    </row>
    <row r="47" spans="1:6" x14ac:dyDescent="0.25">
      <c r="A47" s="12" t="s">
        <v>134</v>
      </c>
      <c r="B47" s="11">
        <v>0.58660000000000001</v>
      </c>
      <c r="C47" s="11">
        <v>8.0340000000000007</v>
      </c>
      <c r="D47" s="11" t="s">
        <v>13</v>
      </c>
      <c r="E47" s="11" t="s">
        <v>11</v>
      </c>
      <c r="F47" s="11" t="s">
        <v>135</v>
      </c>
    </row>
    <row r="48" spans="1:6" x14ac:dyDescent="0.25">
      <c r="A48" s="12" t="s">
        <v>136</v>
      </c>
      <c r="B48" s="11">
        <v>0.74560000000000004</v>
      </c>
      <c r="C48" s="11">
        <v>10.210000000000001</v>
      </c>
      <c r="D48" s="11" t="s">
        <v>13</v>
      </c>
      <c r="E48" s="11" t="s">
        <v>11</v>
      </c>
      <c r="F48" s="11" t="s">
        <v>137</v>
      </c>
    </row>
    <row r="49" spans="1:6" x14ac:dyDescent="0.25">
      <c r="A49" s="12" t="s">
        <v>138</v>
      </c>
      <c r="B49" s="11">
        <v>2.2799999999999998</v>
      </c>
      <c r="C49" s="11">
        <v>31.22</v>
      </c>
      <c r="D49" s="11" t="s">
        <v>13</v>
      </c>
      <c r="E49" s="11" t="s">
        <v>11</v>
      </c>
      <c r="F49" s="11" t="s">
        <v>139</v>
      </c>
    </row>
    <row r="50" spans="1:6" x14ac:dyDescent="0.25">
      <c r="A50" s="12" t="s">
        <v>140</v>
      </c>
      <c r="B50" s="11">
        <v>2.4790000000000001</v>
      </c>
      <c r="C50" s="11">
        <v>33.96</v>
      </c>
      <c r="D50" s="11" t="s">
        <v>13</v>
      </c>
      <c r="E50" s="11" t="s">
        <v>11</v>
      </c>
      <c r="F50" s="11" t="s">
        <v>141</v>
      </c>
    </row>
    <row r="51" spans="1:6" x14ac:dyDescent="0.25">
      <c r="A51" s="12" t="s">
        <v>142</v>
      </c>
      <c r="B51" s="11">
        <v>2.6539999999999999</v>
      </c>
      <c r="C51" s="11">
        <v>36.35</v>
      </c>
      <c r="D51" s="11" t="s">
        <v>13</v>
      </c>
      <c r="E51" s="11" t="s">
        <v>11</v>
      </c>
      <c r="F51" s="11" t="s">
        <v>143</v>
      </c>
    </row>
    <row r="52" spans="1:6" x14ac:dyDescent="0.25">
      <c r="A52" s="12" t="s">
        <v>144</v>
      </c>
      <c r="B52" s="11">
        <v>2.746</v>
      </c>
      <c r="C52" s="11">
        <v>37.61</v>
      </c>
      <c r="D52" s="11" t="s">
        <v>13</v>
      </c>
      <c r="E52" s="11" t="s">
        <v>11</v>
      </c>
      <c r="F52" s="11" t="s">
        <v>145</v>
      </c>
    </row>
    <row r="53" spans="1:6" x14ac:dyDescent="0.25">
      <c r="A53" s="12" t="s">
        <v>146</v>
      </c>
      <c r="B53" s="11">
        <v>0.159</v>
      </c>
      <c r="C53" s="11">
        <v>2.1779999999999999</v>
      </c>
      <c r="D53" s="11" t="s">
        <v>48</v>
      </c>
      <c r="E53" s="11" t="s">
        <v>49</v>
      </c>
      <c r="F53" s="11" t="s">
        <v>147</v>
      </c>
    </row>
    <row r="54" spans="1:6" x14ac:dyDescent="0.25">
      <c r="A54" s="12" t="s">
        <v>148</v>
      </c>
      <c r="B54" s="11">
        <v>1.6930000000000001</v>
      </c>
      <c r="C54" s="11">
        <v>23.19</v>
      </c>
      <c r="D54" s="11" t="s">
        <v>13</v>
      </c>
      <c r="E54" s="11" t="s">
        <v>11</v>
      </c>
      <c r="F54" s="11" t="s">
        <v>149</v>
      </c>
    </row>
    <row r="55" spans="1:6" x14ac:dyDescent="0.25">
      <c r="A55" s="12" t="s">
        <v>150</v>
      </c>
      <c r="B55" s="11">
        <v>1.893</v>
      </c>
      <c r="C55" s="11">
        <v>25.92</v>
      </c>
      <c r="D55" s="11" t="s">
        <v>13</v>
      </c>
      <c r="E55" s="11" t="s">
        <v>11</v>
      </c>
      <c r="F55" s="11" t="s">
        <v>151</v>
      </c>
    </row>
    <row r="56" spans="1:6" x14ac:dyDescent="0.25">
      <c r="A56" s="12" t="s">
        <v>152</v>
      </c>
      <c r="B56" s="11">
        <v>2.0670000000000002</v>
      </c>
      <c r="C56" s="11">
        <v>28.31</v>
      </c>
      <c r="D56" s="11" t="s">
        <v>13</v>
      </c>
      <c r="E56" s="11" t="s">
        <v>11</v>
      </c>
      <c r="F56" s="11" t="s">
        <v>153</v>
      </c>
    </row>
    <row r="57" spans="1:6" x14ac:dyDescent="0.25">
      <c r="A57" s="12" t="s">
        <v>154</v>
      </c>
      <c r="B57" s="11">
        <v>2.1589999999999998</v>
      </c>
      <c r="C57" s="11">
        <v>29.57</v>
      </c>
      <c r="D57" s="11" t="s">
        <v>13</v>
      </c>
      <c r="E57" s="11" t="s">
        <v>11</v>
      </c>
      <c r="F57" s="11" t="s">
        <v>155</v>
      </c>
    </row>
    <row r="58" spans="1:6" x14ac:dyDescent="0.25">
      <c r="A58" s="12" t="s">
        <v>156</v>
      </c>
      <c r="B58" s="11">
        <v>1.534</v>
      </c>
      <c r="C58" s="11">
        <v>21.01</v>
      </c>
      <c r="D58" s="11" t="s">
        <v>13</v>
      </c>
      <c r="E58" s="11" t="s">
        <v>11</v>
      </c>
      <c r="F58" s="11" t="s">
        <v>157</v>
      </c>
    </row>
    <row r="59" spans="1:6" x14ac:dyDescent="0.25">
      <c r="A59" s="12" t="s">
        <v>158</v>
      </c>
      <c r="B59" s="11">
        <v>1.734</v>
      </c>
      <c r="C59" s="11">
        <v>23.74</v>
      </c>
      <c r="D59" s="11" t="s">
        <v>13</v>
      </c>
      <c r="E59" s="11" t="s">
        <v>11</v>
      </c>
      <c r="F59" s="11" t="s">
        <v>159</v>
      </c>
    </row>
    <row r="60" spans="1:6" x14ac:dyDescent="0.25">
      <c r="A60" s="12" t="s">
        <v>160</v>
      </c>
      <c r="B60" s="11">
        <v>1.9079999999999999</v>
      </c>
      <c r="C60" s="11">
        <v>26.13</v>
      </c>
      <c r="D60" s="11" t="s">
        <v>13</v>
      </c>
      <c r="E60" s="11" t="s">
        <v>11</v>
      </c>
      <c r="F60" s="11" t="s">
        <v>161</v>
      </c>
    </row>
    <row r="61" spans="1:6" x14ac:dyDescent="0.25">
      <c r="A61" s="12" t="s">
        <v>162</v>
      </c>
      <c r="B61" s="11">
        <v>2</v>
      </c>
      <c r="C61" s="11">
        <v>27.39</v>
      </c>
      <c r="D61" s="11" t="s">
        <v>13</v>
      </c>
      <c r="E61" s="11" t="s">
        <v>11</v>
      </c>
      <c r="F61" s="11" t="s">
        <v>163</v>
      </c>
    </row>
    <row r="62" spans="1:6" x14ac:dyDescent="0.25">
      <c r="A62" s="12" t="s">
        <v>164</v>
      </c>
      <c r="B62" s="11">
        <v>0.19950000000000001</v>
      </c>
      <c r="C62" s="11">
        <v>2.7330000000000001</v>
      </c>
      <c r="D62" s="11" t="s">
        <v>48</v>
      </c>
      <c r="E62" s="11" t="s">
        <v>49</v>
      </c>
      <c r="F62" s="11" t="s">
        <v>165</v>
      </c>
    </row>
    <row r="63" spans="1:6" x14ac:dyDescent="0.25">
      <c r="A63" s="12" t="s">
        <v>166</v>
      </c>
      <c r="B63" s="11">
        <v>0.37390000000000001</v>
      </c>
      <c r="C63" s="11">
        <v>5.1219999999999999</v>
      </c>
      <c r="D63" s="11" t="s">
        <v>13</v>
      </c>
      <c r="E63" s="11" t="s">
        <v>51</v>
      </c>
      <c r="F63" s="11" t="s">
        <v>167</v>
      </c>
    </row>
    <row r="64" spans="1:6" x14ac:dyDescent="0.25">
      <c r="A64" s="12" t="s">
        <v>168</v>
      </c>
      <c r="B64" s="11">
        <v>0.46600000000000003</v>
      </c>
      <c r="C64" s="11">
        <v>6.383</v>
      </c>
      <c r="D64" s="11" t="s">
        <v>13</v>
      </c>
      <c r="E64" s="11" t="s">
        <v>33</v>
      </c>
      <c r="F64" s="11" t="s">
        <v>169</v>
      </c>
    </row>
    <row r="65" spans="1:6" x14ac:dyDescent="0.25">
      <c r="A65" s="12" t="s">
        <v>170</v>
      </c>
      <c r="B65" s="11">
        <v>0.1744</v>
      </c>
      <c r="C65" s="11">
        <v>2.3889999999999998</v>
      </c>
      <c r="D65" s="11" t="s">
        <v>48</v>
      </c>
      <c r="E65" s="11" t="s">
        <v>49</v>
      </c>
      <c r="F65" s="11" t="s">
        <v>171</v>
      </c>
    </row>
    <row r="66" spans="1:6" x14ac:dyDescent="0.25">
      <c r="A66" s="12" t="s">
        <v>172</v>
      </c>
      <c r="B66" s="11">
        <v>0.26640000000000003</v>
      </c>
      <c r="C66" s="11">
        <v>3.65</v>
      </c>
      <c r="D66" s="11" t="s">
        <v>48</v>
      </c>
      <c r="E66" s="11" t="s">
        <v>49</v>
      </c>
      <c r="F66" s="11" t="s">
        <v>173</v>
      </c>
    </row>
    <row r="67" spans="1:6" x14ac:dyDescent="0.25">
      <c r="A67" s="12" t="s">
        <v>174</v>
      </c>
      <c r="B67" s="11">
        <v>9.2030000000000001E-2</v>
      </c>
      <c r="C67" s="11">
        <v>1.2609999999999999</v>
      </c>
      <c r="D67" s="11" t="s">
        <v>48</v>
      </c>
      <c r="E67" s="11" t="s">
        <v>49</v>
      </c>
      <c r="F67" s="11" t="s">
        <v>175</v>
      </c>
    </row>
  </sheetData>
  <mergeCells count="6">
    <mergeCell ref="N6:P6"/>
    <mergeCell ref="Q6:S6"/>
    <mergeCell ref="B6:D6"/>
    <mergeCell ref="E6:G6"/>
    <mergeCell ref="K6:M6"/>
    <mergeCell ref="H6:J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6"/>
  <sheetViews>
    <sheetView zoomScale="80" zoomScaleNormal="80" workbookViewId="0">
      <selection sqref="A1:C2"/>
    </sheetView>
  </sheetViews>
  <sheetFormatPr defaultRowHeight="15" x14ac:dyDescent="0.25"/>
  <cols>
    <col min="1" max="1" width="63.28515625" bestFit="1" customWidth="1"/>
  </cols>
  <sheetData>
    <row r="1" spans="1:34" x14ac:dyDescent="0.25">
      <c r="A1" t="s">
        <v>106</v>
      </c>
    </row>
    <row r="2" spans="1:34" x14ac:dyDescent="0.25">
      <c r="A2" t="s">
        <v>178</v>
      </c>
    </row>
    <row r="5" spans="1:34" x14ac:dyDescent="0.25">
      <c r="A5" s="8" t="s">
        <v>75</v>
      </c>
      <c r="B5" s="41" t="s">
        <v>65</v>
      </c>
      <c r="C5" s="41"/>
      <c r="D5" s="41"/>
      <c r="E5" s="41" t="s">
        <v>76</v>
      </c>
      <c r="F5" s="41"/>
      <c r="G5" s="41"/>
      <c r="H5" s="41" t="s">
        <v>77</v>
      </c>
      <c r="I5" s="41"/>
      <c r="J5" s="41"/>
      <c r="K5" s="41" t="s">
        <v>78</v>
      </c>
      <c r="L5" s="41"/>
      <c r="M5" s="41"/>
      <c r="N5" s="41" t="s">
        <v>79</v>
      </c>
      <c r="O5" s="41"/>
      <c r="P5" s="41"/>
      <c r="Q5" s="41" t="s">
        <v>80</v>
      </c>
      <c r="R5" s="41"/>
      <c r="S5" s="41"/>
      <c r="T5" s="41" t="s">
        <v>81</v>
      </c>
      <c r="U5" s="41"/>
      <c r="V5" s="41"/>
      <c r="W5" s="41" t="s">
        <v>45</v>
      </c>
      <c r="X5" s="41"/>
      <c r="Y5" s="41"/>
      <c r="Z5" s="41" t="s">
        <v>44</v>
      </c>
      <c r="AA5" s="41"/>
      <c r="AB5" s="41"/>
      <c r="AC5" s="41" t="s">
        <v>82</v>
      </c>
      <c r="AD5" s="41"/>
      <c r="AE5" s="41"/>
      <c r="AF5" s="41"/>
      <c r="AG5" s="41"/>
      <c r="AH5" s="41"/>
    </row>
    <row r="6" spans="1:34" x14ac:dyDescent="0.25">
      <c r="A6" t="s">
        <v>101</v>
      </c>
      <c r="B6" s="6">
        <v>100</v>
      </c>
      <c r="C6" s="6">
        <v>100</v>
      </c>
      <c r="D6" s="6">
        <v>100</v>
      </c>
      <c r="E6" s="6">
        <v>95.154839999999993</v>
      </c>
      <c r="F6" s="6">
        <v>86.172370000000001</v>
      </c>
      <c r="G6" s="6">
        <v>95.1297</v>
      </c>
      <c r="H6" s="6">
        <v>78.592510000000004</v>
      </c>
      <c r="I6" s="6">
        <v>86.295360000000002</v>
      </c>
      <c r="J6" s="6">
        <v>99.647499999999994</v>
      </c>
      <c r="K6" s="6">
        <v>81.516099999999994</v>
      </c>
      <c r="L6" s="6">
        <v>76.980459999999994</v>
      </c>
      <c r="M6" s="6">
        <v>98.753879999999995</v>
      </c>
      <c r="N6" s="6">
        <v>82.607429999999994</v>
      </c>
      <c r="O6" s="6">
        <v>67.871049999999997</v>
      </c>
      <c r="P6" s="6">
        <v>84.162149999999997</v>
      </c>
      <c r="Q6" s="6">
        <v>70.747810000000001</v>
      </c>
      <c r="R6" s="6">
        <v>37.740119999999997</v>
      </c>
      <c r="S6" s="6">
        <v>63.113959999999999</v>
      </c>
      <c r="T6" s="6">
        <v>19.167660000000001</v>
      </c>
      <c r="U6" s="6">
        <v>14.276289999999999</v>
      </c>
      <c r="V6" s="6">
        <v>13.478759999999999</v>
      </c>
      <c r="W6" s="6">
        <v>99.61542</v>
      </c>
      <c r="X6" s="6">
        <v>77.13476</v>
      </c>
      <c r="Y6" s="6">
        <v>92.795400000000001</v>
      </c>
      <c r="Z6" s="6">
        <v>95.419700000000006</v>
      </c>
      <c r="AA6" s="6">
        <v>78.647099999999995</v>
      </c>
      <c r="AB6" s="6">
        <v>94.018799999999999</v>
      </c>
      <c r="AC6" s="6">
        <v>2.8059430000000001</v>
      </c>
      <c r="AD6" s="6">
        <v>1.991066</v>
      </c>
      <c r="AE6" s="6">
        <v>5.2955040000000002</v>
      </c>
      <c r="AF6" s="6"/>
      <c r="AG6" s="6"/>
      <c r="AH6" s="6"/>
    </row>
    <row r="7" spans="1:34" x14ac:dyDescent="0.25">
      <c r="A7" t="s">
        <v>102</v>
      </c>
      <c r="B7" s="6">
        <v>100</v>
      </c>
      <c r="C7" s="6">
        <v>100</v>
      </c>
      <c r="D7" s="6">
        <v>100</v>
      </c>
      <c r="E7" s="6">
        <v>99.807839999999999</v>
      </c>
      <c r="F7" s="6">
        <v>87.139960000000002</v>
      </c>
      <c r="G7" s="6">
        <v>95.432259999999999</v>
      </c>
      <c r="H7" s="6">
        <v>97.167429999999996</v>
      </c>
      <c r="I7" s="6">
        <v>92.499570000000006</v>
      </c>
      <c r="J7" s="6">
        <v>91.003129999999999</v>
      </c>
      <c r="K7" s="6">
        <v>96.627669999999995</v>
      </c>
      <c r="L7" s="6">
        <v>94.152320000000003</v>
      </c>
      <c r="M7" s="6">
        <v>85.17174</v>
      </c>
      <c r="N7" s="6">
        <v>93.739289999999997</v>
      </c>
      <c r="O7" s="6">
        <v>88.620289999999997</v>
      </c>
      <c r="P7" s="6">
        <v>71.130880000000005</v>
      </c>
      <c r="Q7" s="6">
        <v>69.810479999999998</v>
      </c>
      <c r="R7" s="6">
        <v>58.14141</v>
      </c>
      <c r="S7" s="6">
        <v>45.10895</v>
      </c>
      <c r="T7" s="6">
        <v>10.35459</v>
      </c>
      <c r="U7" s="6">
        <v>5.2914849999999998</v>
      </c>
      <c r="V7" s="6">
        <v>9.4882880000000007</v>
      </c>
      <c r="W7" s="6">
        <v>94.335470000000001</v>
      </c>
      <c r="X7" s="6">
        <v>78.806629999999998</v>
      </c>
      <c r="Y7" s="6">
        <v>70.882180000000005</v>
      </c>
      <c r="Z7" s="6">
        <v>78.298630000000003</v>
      </c>
      <c r="AA7" s="6">
        <v>69.634799999999998</v>
      </c>
      <c r="AB7" s="6">
        <v>76.691400000000002</v>
      </c>
      <c r="AC7" s="6">
        <v>5.0272309999999996</v>
      </c>
      <c r="AD7" s="6">
        <v>2.1311100000000001</v>
      </c>
      <c r="AE7" s="6">
        <v>7.7680199999999999</v>
      </c>
      <c r="AF7" s="6"/>
      <c r="AG7" s="6"/>
      <c r="AH7" s="6"/>
    </row>
    <row r="8" spans="1:34" x14ac:dyDescent="0.25">
      <c r="A8" t="s">
        <v>103</v>
      </c>
      <c r="B8" s="6">
        <v>100</v>
      </c>
      <c r="C8" s="6">
        <v>100</v>
      </c>
      <c r="D8" s="6">
        <v>100</v>
      </c>
      <c r="E8" s="6">
        <v>76.469890000000007</v>
      </c>
      <c r="F8" s="6">
        <v>91.697100000000006</v>
      </c>
      <c r="G8" s="6">
        <v>87.415329999999997</v>
      </c>
      <c r="H8" s="6">
        <v>90.023210000000006</v>
      </c>
      <c r="I8" s="6">
        <v>97.740719999999996</v>
      </c>
      <c r="J8" s="6">
        <v>85.057879999999997</v>
      </c>
      <c r="K8" s="6">
        <v>86.502740000000003</v>
      </c>
      <c r="L8" s="6">
        <v>98.942049999999995</v>
      </c>
      <c r="M8" s="6">
        <v>87.234889999999993</v>
      </c>
      <c r="N8" s="6">
        <v>69.191749999999999</v>
      </c>
      <c r="O8" s="6">
        <v>92.287430000000001</v>
      </c>
      <c r="P8" s="6">
        <v>81.934010000000001</v>
      </c>
      <c r="Q8" s="6">
        <v>72.38476</v>
      </c>
      <c r="R8" s="6">
        <v>87.104290000000006</v>
      </c>
      <c r="S8" s="6">
        <v>81.251490000000004</v>
      </c>
      <c r="T8" s="6">
        <v>55.338970000000003</v>
      </c>
      <c r="U8" s="6">
        <v>51.00094</v>
      </c>
      <c r="V8" s="6">
        <v>44.207000000000001</v>
      </c>
      <c r="W8" s="6">
        <v>96.195890000000006</v>
      </c>
      <c r="X8" s="6">
        <v>99.570359999999994</v>
      </c>
      <c r="Y8" s="6">
        <v>86.908240000000006</v>
      </c>
      <c r="Z8" s="6">
        <v>93.949280000000002</v>
      </c>
      <c r="AA8" s="6">
        <v>96.613749999999996</v>
      </c>
      <c r="AB8" s="6">
        <v>93.410849999999996</v>
      </c>
      <c r="AC8" s="6">
        <v>1.249916</v>
      </c>
      <c r="AD8" s="6">
        <v>5.4447900000000002</v>
      </c>
      <c r="AE8" s="6">
        <v>3.0371700000000001</v>
      </c>
      <c r="AF8" s="6"/>
      <c r="AG8" s="6"/>
      <c r="AH8" s="6"/>
    </row>
    <row r="14" spans="1:34" x14ac:dyDescent="0.25">
      <c r="A14" s="5" t="s">
        <v>34</v>
      </c>
    </row>
    <row r="15" spans="1:34" x14ac:dyDescent="0.25">
      <c r="A15" s="7" t="s">
        <v>14</v>
      </c>
      <c r="B15" s="6">
        <v>11</v>
      </c>
      <c r="C15" s="6"/>
      <c r="D15" s="6"/>
      <c r="E15" s="6"/>
      <c r="F15" s="6"/>
    </row>
    <row r="16" spans="1:34" x14ac:dyDescent="0.25">
      <c r="A16" s="7" t="s">
        <v>15</v>
      </c>
      <c r="B16" s="6">
        <v>36.71</v>
      </c>
      <c r="C16" s="6"/>
      <c r="D16" s="6"/>
      <c r="E16" s="6"/>
      <c r="F16" s="6"/>
    </row>
    <row r="17" spans="1:6" x14ac:dyDescent="0.25">
      <c r="A17" s="7" t="s">
        <v>16</v>
      </c>
      <c r="B17" s="6">
        <v>0.94350000000000001</v>
      </c>
      <c r="C17" s="6"/>
      <c r="D17" s="6"/>
      <c r="E17" s="6"/>
      <c r="F17" s="6"/>
    </row>
    <row r="18" spans="1:6" x14ac:dyDescent="0.25">
      <c r="A18" s="7"/>
      <c r="B18" s="6"/>
      <c r="C18" s="6"/>
      <c r="D18" s="6"/>
      <c r="E18" s="6"/>
      <c r="F18" s="6"/>
    </row>
    <row r="19" spans="1:6" x14ac:dyDescent="0.25">
      <c r="A19" s="7" t="s">
        <v>20</v>
      </c>
      <c r="B19" s="6" t="s">
        <v>21</v>
      </c>
      <c r="C19" s="6" t="s">
        <v>22</v>
      </c>
      <c r="D19" s="6" t="s">
        <v>23</v>
      </c>
      <c r="E19" s="6"/>
      <c r="F19" s="6"/>
    </row>
    <row r="20" spans="1:6" x14ac:dyDescent="0.25">
      <c r="A20" s="7" t="s">
        <v>24</v>
      </c>
      <c r="B20" s="6">
        <v>29415</v>
      </c>
      <c r="C20" s="6">
        <v>10</v>
      </c>
      <c r="D20" s="6">
        <v>2941</v>
      </c>
      <c r="E20" s="6"/>
      <c r="F20" s="6"/>
    </row>
    <row r="21" spans="1:6" x14ac:dyDescent="0.25">
      <c r="A21" s="7" t="s">
        <v>25</v>
      </c>
      <c r="B21" s="6">
        <v>1763</v>
      </c>
      <c r="C21" s="6">
        <v>22</v>
      </c>
      <c r="D21" s="6">
        <v>80.13</v>
      </c>
      <c r="E21" s="6"/>
      <c r="F21" s="6"/>
    </row>
    <row r="22" spans="1:6" x14ac:dyDescent="0.25">
      <c r="A22" s="7" t="s">
        <v>26</v>
      </c>
      <c r="B22" s="6">
        <v>31178</v>
      </c>
      <c r="C22" s="6">
        <v>32</v>
      </c>
      <c r="D22" s="6"/>
      <c r="E22" s="6"/>
      <c r="F22" s="6"/>
    </row>
    <row r="23" spans="1:6" x14ac:dyDescent="0.25">
      <c r="A23" s="7"/>
      <c r="B23" s="6"/>
      <c r="C23" s="6"/>
      <c r="D23" s="6"/>
      <c r="E23" s="6"/>
      <c r="F23" s="6"/>
    </row>
    <row r="24" spans="1:6" x14ac:dyDescent="0.25">
      <c r="A24" s="7" t="s">
        <v>27</v>
      </c>
      <c r="B24" s="6" t="s">
        <v>28</v>
      </c>
      <c r="C24" s="6" t="s">
        <v>29</v>
      </c>
      <c r="D24" s="6" t="s">
        <v>30</v>
      </c>
      <c r="E24" s="6" t="s">
        <v>31</v>
      </c>
      <c r="F24" s="6" t="s">
        <v>32</v>
      </c>
    </row>
    <row r="25" spans="1:6" x14ac:dyDescent="0.25">
      <c r="A25" s="7" t="s">
        <v>83</v>
      </c>
      <c r="B25" s="6">
        <v>9.5090000000000003</v>
      </c>
      <c r="C25" s="6">
        <v>1.3009999999999999</v>
      </c>
      <c r="D25" s="6" t="s">
        <v>48</v>
      </c>
      <c r="E25" s="6" t="s">
        <v>49</v>
      </c>
      <c r="F25" s="6" t="s">
        <v>84</v>
      </c>
    </row>
    <row r="26" spans="1:6" x14ac:dyDescent="0.25">
      <c r="A26" s="7" t="s">
        <v>85</v>
      </c>
      <c r="B26" s="6">
        <v>9.1080000000000005</v>
      </c>
      <c r="C26" s="6">
        <v>1.246</v>
      </c>
      <c r="D26" s="6" t="s">
        <v>48</v>
      </c>
      <c r="E26" s="6" t="s">
        <v>49</v>
      </c>
      <c r="F26" s="6" t="s">
        <v>86</v>
      </c>
    </row>
    <row r="27" spans="1:6" x14ac:dyDescent="0.25">
      <c r="A27" s="7" t="s">
        <v>87</v>
      </c>
      <c r="B27" s="6">
        <v>10.46</v>
      </c>
      <c r="C27" s="6">
        <v>1.431</v>
      </c>
      <c r="D27" s="6" t="s">
        <v>48</v>
      </c>
      <c r="E27" s="6" t="s">
        <v>49</v>
      </c>
      <c r="F27" s="6" t="s">
        <v>88</v>
      </c>
    </row>
    <row r="28" spans="1:6" x14ac:dyDescent="0.25">
      <c r="A28" s="7" t="s">
        <v>89</v>
      </c>
      <c r="B28" s="6">
        <v>18.72</v>
      </c>
      <c r="C28" s="6">
        <v>2.5609999999999999</v>
      </c>
      <c r="D28" s="6" t="s">
        <v>48</v>
      </c>
      <c r="E28" s="6" t="s">
        <v>49</v>
      </c>
      <c r="F28" s="6" t="s">
        <v>90</v>
      </c>
    </row>
    <row r="29" spans="1:6" x14ac:dyDescent="0.25">
      <c r="A29" s="7" t="s">
        <v>91</v>
      </c>
      <c r="B29" s="6">
        <v>34.96</v>
      </c>
      <c r="C29" s="6">
        <v>4.7830000000000004</v>
      </c>
      <c r="D29" s="6" t="s">
        <v>13</v>
      </c>
      <c r="E29" s="6" t="s">
        <v>33</v>
      </c>
      <c r="F29" s="6" t="s">
        <v>92</v>
      </c>
    </row>
    <row r="30" spans="1:6" x14ac:dyDescent="0.25">
      <c r="A30" s="7" t="s">
        <v>93</v>
      </c>
      <c r="B30" s="6">
        <v>75.27</v>
      </c>
      <c r="C30" s="6">
        <v>10.3</v>
      </c>
      <c r="D30" s="6" t="s">
        <v>13</v>
      </c>
      <c r="E30" s="6" t="s">
        <v>33</v>
      </c>
      <c r="F30" s="6" t="s">
        <v>94</v>
      </c>
    </row>
    <row r="31" spans="1:6" x14ac:dyDescent="0.25">
      <c r="A31" s="7" t="s">
        <v>95</v>
      </c>
      <c r="B31" s="6">
        <v>11.53</v>
      </c>
      <c r="C31" s="6">
        <v>1.577</v>
      </c>
      <c r="D31" s="6" t="s">
        <v>48</v>
      </c>
      <c r="E31" s="6" t="s">
        <v>49</v>
      </c>
      <c r="F31" s="6" t="s">
        <v>96</v>
      </c>
    </row>
    <row r="32" spans="1:6" x14ac:dyDescent="0.25">
      <c r="A32" s="7" t="s">
        <v>97</v>
      </c>
      <c r="B32" s="6">
        <v>13.7</v>
      </c>
      <c r="C32" s="6">
        <v>1.875</v>
      </c>
      <c r="D32" s="6" t="s">
        <v>48</v>
      </c>
      <c r="E32" s="6" t="s">
        <v>49</v>
      </c>
      <c r="F32" s="6" t="s">
        <v>98</v>
      </c>
    </row>
    <row r="33" spans="1:16" x14ac:dyDescent="0.25">
      <c r="A33" s="7" t="s">
        <v>99</v>
      </c>
      <c r="B33" s="6">
        <v>96.14</v>
      </c>
      <c r="C33" s="6">
        <v>13.15</v>
      </c>
      <c r="D33" s="6" t="s">
        <v>13</v>
      </c>
      <c r="E33" s="6" t="s">
        <v>33</v>
      </c>
      <c r="F33" s="6" t="s">
        <v>100</v>
      </c>
    </row>
    <row r="34" spans="1:16" x14ac:dyDescent="0.25">
      <c r="A34" s="7"/>
      <c r="B34" s="6"/>
      <c r="C34" s="6"/>
      <c r="D34" s="6"/>
      <c r="E34" s="6"/>
      <c r="F34" s="6"/>
    </row>
    <row r="42" spans="1:16" x14ac:dyDescent="0.25">
      <c r="A42" t="s">
        <v>176</v>
      </c>
    </row>
    <row r="43" spans="1:16" x14ac:dyDescent="0.25">
      <c r="B43" s="41" t="s">
        <v>65</v>
      </c>
      <c r="C43" s="41"/>
      <c r="D43" s="41"/>
      <c r="E43" s="41" t="s">
        <v>76</v>
      </c>
      <c r="F43" s="41"/>
      <c r="G43" s="41"/>
      <c r="H43" s="41" t="s">
        <v>77</v>
      </c>
      <c r="I43" s="41"/>
      <c r="J43" s="41"/>
      <c r="K43" s="41" t="s">
        <v>78</v>
      </c>
      <c r="L43" s="41"/>
      <c r="M43" s="41"/>
      <c r="N43" s="41" t="s">
        <v>79</v>
      </c>
      <c r="O43" s="41"/>
      <c r="P43" s="41"/>
    </row>
    <row r="44" spans="1:16" x14ac:dyDescent="0.25">
      <c r="A44" s="11" t="s">
        <v>177</v>
      </c>
      <c r="B44" s="11">
        <v>95.154839999999993</v>
      </c>
      <c r="C44" s="11">
        <v>86.172370000000001</v>
      </c>
      <c r="D44" s="11">
        <v>95.1297</v>
      </c>
      <c r="E44" s="11">
        <v>78.592510000000004</v>
      </c>
      <c r="F44" s="11">
        <v>86.295360000000002</v>
      </c>
      <c r="G44" s="11">
        <v>99.647499999999994</v>
      </c>
      <c r="H44" s="11">
        <v>81.516099999999994</v>
      </c>
      <c r="I44" s="11">
        <v>76.980459999999994</v>
      </c>
      <c r="J44" s="11">
        <v>98.753879999999995</v>
      </c>
      <c r="K44" s="11">
        <v>82.607429999999994</v>
      </c>
      <c r="L44" s="11">
        <v>67.871049999999997</v>
      </c>
      <c r="M44" s="11">
        <v>84.162149999999997</v>
      </c>
      <c r="N44">
        <f>AVERAGE(B44:M44)</f>
        <v>86.07361250000001</v>
      </c>
      <c r="O44">
        <f>STDEV(B44:M44)</f>
        <v>9.6106218378710864</v>
      </c>
    </row>
    <row r="45" spans="1:16" x14ac:dyDescent="0.25">
      <c r="A45" t="s">
        <v>102</v>
      </c>
      <c r="B45" s="11">
        <v>99.807839999999999</v>
      </c>
      <c r="C45" s="11">
        <v>87.139960000000002</v>
      </c>
      <c r="D45" s="11">
        <v>95.432259999999999</v>
      </c>
      <c r="E45" s="11">
        <v>97.167429999999996</v>
      </c>
      <c r="F45" s="11">
        <v>92.499570000000006</v>
      </c>
      <c r="G45" s="11">
        <v>91.003129999999999</v>
      </c>
      <c r="H45" s="11">
        <v>96.627669999999995</v>
      </c>
      <c r="I45" s="11">
        <v>94.152320000000003</v>
      </c>
      <c r="J45" s="11">
        <v>85.17174</v>
      </c>
      <c r="K45" s="11">
        <v>93.739289999999997</v>
      </c>
      <c r="L45" s="11">
        <v>88.620289999999997</v>
      </c>
      <c r="M45" s="11">
        <v>71.130880000000005</v>
      </c>
      <c r="N45">
        <f t="shared" ref="N45:N46" si="0">AVERAGE(B45:M45)</f>
        <v>91.041031666666655</v>
      </c>
      <c r="O45">
        <f t="shared" ref="O45:O46" si="1">STDEV(B45:M45)</f>
        <v>7.6033106257673069</v>
      </c>
    </row>
    <row r="46" spans="1:16" x14ac:dyDescent="0.25">
      <c r="A46" t="s">
        <v>103</v>
      </c>
      <c r="B46" s="11">
        <v>76.469890000000007</v>
      </c>
      <c r="C46" s="11">
        <v>91.697100000000006</v>
      </c>
      <c r="D46" s="11">
        <v>87.415329999999997</v>
      </c>
      <c r="E46" s="11">
        <v>90.023210000000006</v>
      </c>
      <c r="F46" s="11">
        <v>97.740719999999996</v>
      </c>
      <c r="G46" s="11">
        <v>85.057879999999997</v>
      </c>
      <c r="H46" s="11">
        <v>86.502740000000003</v>
      </c>
      <c r="I46" s="11">
        <v>98.942049999999995</v>
      </c>
      <c r="J46" s="11">
        <v>87.234889999999993</v>
      </c>
      <c r="K46" s="11">
        <v>69.191749999999999</v>
      </c>
      <c r="L46" s="11">
        <v>92.287430000000001</v>
      </c>
      <c r="M46" s="11">
        <v>81.934010000000001</v>
      </c>
      <c r="N46">
        <f t="shared" si="0"/>
        <v>87.041416666666649</v>
      </c>
      <c r="O46">
        <f t="shared" si="1"/>
        <v>8.393950812309944</v>
      </c>
    </row>
  </sheetData>
  <mergeCells count="16">
    <mergeCell ref="T5:V5"/>
    <mergeCell ref="W5:Y5"/>
    <mergeCell ref="Z5:AB5"/>
    <mergeCell ref="AC5:AE5"/>
    <mergeCell ref="AF5:AH5"/>
    <mergeCell ref="Q5:S5"/>
    <mergeCell ref="B5:D5"/>
    <mergeCell ref="E5:G5"/>
    <mergeCell ref="H5:J5"/>
    <mergeCell ref="K5:M5"/>
    <mergeCell ref="N5:P5"/>
    <mergeCell ref="B43:D43"/>
    <mergeCell ref="E43:G43"/>
    <mergeCell ref="H43:J43"/>
    <mergeCell ref="K43:M43"/>
    <mergeCell ref="N43:P4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343"/>
  <sheetViews>
    <sheetView tabSelected="1" zoomScale="40" zoomScaleNormal="40" workbookViewId="0">
      <selection activeCell="AZ71" sqref="AZ71"/>
    </sheetView>
  </sheetViews>
  <sheetFormatPr defaultRowHeight="15" x14ac:dyDescent="0.25"/>
  <cols>
    <col min="1" max="1" width="16.7109375" bestFit="1" customWidth="1"/>
    <col min="2" max="2" width="11.140625" bestFit="1" customWidth="1"/>
    <col min="3" max="3" width="18.85546875" bestFit="1" customWidth="1"/>
    <col min="4" max="5" width="20" bestFit="1" customWidth="1"/>
    <col min="6" max="6" width="10.5703125" bestFit="1" customWidth="1"/>
    <col min="7" max="7" width="10" bestFit="1" customWidth="1"/>
    <col min="8" max="8" width="17.85546875" bestFit="1" customWidth="1"/>
    <col min="10" max="10" width="12.85546875" bestFit="1" customWidth="1"/>
    <col min="11" max="11" width="11.5703125" bestFit="1" customWidth="1"/>
    <col min="12" max="12" width="18.85546875" bestFit="1" customWidth="1"/>
    <col min="13" max="14" width="20" bestFit="1" customWidth="1"/>
    <col min="15" max="15" width="10.7109375" bestFit="1" customWidth="1"/>
    <col min="16" max="16" width="10.28515625" bestFit="1" customWidth="1"/>
    <col min="17" max="17" width="17.85546875" bestFit="1" customWidth="1"/>
    <col min="20" max="20" width="18.85546875" bestFit="1" customWidth="1"/>
    <col min="21" max="21" width="15.7109375" bestFit="1" customWidth="1"/>
    <col min="22" max="22" width="27.42578125" bestFit="1" customWidth="1"/>
    <col min="23" max="24" width="29" bestFit="1" customWidth="1"/>
    <col min="25" max="25" width="16" bestFit="1" customWidth="1"/>
    <col min="26" max="26" width="15.140625" bestFit="1" customWidth="1"/>
    <col min="27" max="27" width="25.85546875" bestFit="1" customWidth="1"/>
    <col min="41" max="41" width="8" customWidth="1"/>
  </cols>
  <sheetData>
    <row r="1" spans="1:60" x14ac:dyDescent="0.25">
      <c r="A1" t="s">
        <v>223</v>
      </c>
    </row>
    <row r="3" spans="1:60" x14ac:dyDescent="0.25">
      <c r="A3" t="s">
        <v>206</v>
      </c>
      <c r="J3" t="s">
        <v>207</v>
      </c>
      <c r="T3" t="s">
        <v>208</v>
      </c>
      <c r="AC3" t="s">
        <v>231</v>
      </c>
      <c r="AP3" t="s">
        <v>236</v>
      </c>
    </row>
    <row r="5" spans="1:60" x14ac:dyDescent="0.25">
      <c r="A5" t="s">
        <v>179</v>
      </c>
      <c r="B5" t="s">
        <v>180</v>
      </c>
      <c r="J5" t="s">
        <v>179</v>
      </c>
      <c r="K5" t="s">
        <v>180</v>
      </c>
      <c r="T5" t="s">
        <v>179</v>
      </c>
      <c r="U5" t="s">
        <v>180</v>
      </c>
      <c r="AC5" t="s">
        <v>179</v>
      </c>
      <c r="AD5" t="s">
        <v>180</v>
      </c>
      <c r="AI5" t="s">
        <v>199</v>
      </c>
    </row>
    <row r="6" spans="1:60" x14ac:dyDescent="0.25">
      <c r="AP6" s="33" t="s">
        <v>209</v>
      </c>
      <c r="AQ6" s="33" t="s">
        <v>210</v>
      </c>
      <c r="AR6" s="33"/>
      <c r="AS6" s="33"/>
      <c r="AT6" s="33" t="s">
        <v>237</v>
      </c>
      <c r="AU6" s="33"/>
      <c r="AV6" s="33"/>
      <c r="AW6" s="33" t="s">
        <v>238</v>
      </c>
      <c r="AX6" s="33"/>
      <c r="AY6" s="33"/>
      <c r="AZ6" s="33" t="s">
        <v>239</v>
      </c>
      <c r="BA6" s="33"/>
      <c r="BB6" s="33"/>
      <c r="BC6" s="33" t="s">
        <v>240</v>
      </c>
      <c r="BD6" s="33"/>
      <c r="BE6" s="33"/>
      <c r="BF6" s="33" t="s">
        <v>211</v>
      </c>
      <c r="BG6" s="33"/>
      <c r="BH6" s="33"/>
    </row>
    <row r="7" spans="1:60" x14ac:dyDescent="0.25">
      <c r="A7" t="s">
        <v>181</v>
      </c>
      <c r="B7" t="s">
        <v>182</v>
      </c>
      <c r="C7" t="s">
        <v>183</v>
      </c>
      <c r="D7" t="s">
        <v>184</v>
      </c>
      <c r="E7" t="s">
        <v>185</v>
      </c>
      <c r="F7" t="s">
        <v>107</v>
      </c>
      <c r="G7" t="s">
        <v>186</v>
      </c>
      <c r="H7" t="s">
        <v>187</v>
      </c>
      <c r="J7" t="s">
        <v>181</v>
      </c>
      <c r="K7" t="s">
        <v>182</v>
      </c>
      <c r="L7" t="s">
        <v>183</v>
      </c>
      <c r="M7" t="s">
        <v>184</v>
      </c>
      <c r="N7" t="s">
        <v>185</v>
      </c>
      <c r="O7" t="s">
        <v>107</v>
      </c>
      <c r="P7" t="s">
        <v>186</v>
      </c>
      <c r="Q7" t="s">
        <v>187</v>
      </c>
      <c r="T7" t="s">
        <v>181</v>
      </c>
      <c r="U7" t="s">
        <v>182</v>
      </c>
      <c r="V7" t="s">
        <v>183</v>
      </c>
      <c r="W7" t="s">
        <v>184</v>
      </c>
      <c r="X7" t="s">
        <v>185</v>
      </c>
      <c r="Y7" t="s">
        <v>107</v>
      </c>
      <c r="Z7" t="s">
        <v>186</v>
      </c>
      <c r="AA7" t="s">
        <v>187</v>
      </c>
      <c r="AC7" t="s">
        <v>200</v>
      </c>
      <c r="AD7" t="s">
        <v>201</v>
      </c>
      <c r="AE7" t="s">
        <v>202</v>
      </c>
      <c r="AF7" t="s">
        <v>203</v>
      </c>
      <c r="AG7" t="s">
        <v>107</v>
      </c>
      <c r="AI7" s="16" t="s">
        <v>200</v>
      </c>
      <c r="AJ7" s="16" t="s">
        <v>201</v>
      </c>
      <c r="AK7" s="16" t="s">
        <v>202</v>
      </c>
      <c r="AL7" s="16" t="s">
        <v>203</v>
      </c>
      <c r="AM7" s="16" t="s">
        <v>107</v>
      </c>
      <c r="AN7" s="17" t="s">
        <v>109</v>
      </c>
      <c r="AP7" s="34">
        <v>0</v>
      </c>
      <c r="AQ7" s="34">
        <v>5.6151309999999999</v>
      </c>
      <c r="AR7" s="34">
        <v>5.6289559999999996</v>
      </c>
      <c r="AS7" s="34">
        <v>5.6390440000000002</v>
      </c>
      <c r="AT7" s="34">
        <v>5.6151309999999999</v>
      </c>
      <c r="AU7" s="34">
        <v>5.6289559999999996</v>
      </c>
      <c r="AV7" s="34">
        <v>5.6390440000000002</v>
      </c>
      <c r="AW7" s="34">
        <v>5.6151309999999999</v>
      </c>
      <c r="AX7" s="34">
        <v>5.6289559999999996</v>
      </c>
      <c r="AY7" s="34">
        <v>5.6390440000000002</v>
      </c>
      <c r="AZ7" s="34">
        <v>5.6151309999999999</v>
      </c>
      <c r="BA7" s="34">
        <v>5.6289559999999996</v>
      </c>
      <c r="BB7" s="34">
        <v>5.6390440000000002</v>
      </c>
      <c r="BC7" s="34">
        <v>5.6151309999999999</v>
      </c>
      <c r="BD7" s="34">
        <v>5.6289559999999996</v>
      </c>
      <c r="BE7" s="34">
        <v>5.6390440000000002</v>
      </c>
      <c r="BF7" s="34">
        <v>5.9231290000000003</v>
      </c>
      <c r="BG7" s="34">
        <v>5.878266</v>
      </c>
      <c r="BH7" s="34">
        <v>5.8325089999999999</v>
      </c>
    </row>
    <row r="8" spans="1:60" x14ac:dyDescent="0.25">
      <c r="A8" s="13" t="s">
        <v>188</v>
      </c>
      <c r="B8" s="14">
        <v>1000</v>
      </c>
      <c r="C8" s="13">
        <v>30</v>
      </c>
      <c r="D8" s="13">
        <v>40</v>
      </c>
      <c r="E8" s="13">
        <v>58</v>
      </c>
      <c r="F8" s="15">
        <f t="shared" ref="F8:F37" si="0">AVERAGE(C8:E8)</f>
        <v>42.666666666666664</v>
      </c>
      <c r="G8" s="14">
        <f>F8*(Table1[[#This Row],[Dilution]])/0.1</f>
        <v>426666.66666666663</v>
      </c>
      <c r="H8" s="14">
        <f>AVERAGE(G8:G10)</f>
        <v>412222.22222222219</v>
      </c>
      <c r="J8" s="13" t="s">
        <v>188</v>
      </c>
      <c r="K8" s="14">
        <v>1000</v>
      </c>
      <c r="L8" s="13">
        <v>50</v>
      </c>
      <c r="M8" s="13">
        <v>43</v>
      </c>
      <c r="N8" s="13">
        <v>50</v>
      </c>
      <c r="O8" s="15">
        <f t="shared" ref="O8:O37" si="1">AVERAGE(L8:N8)</f>
        <v>47.666666666666664</v>
      </c>
      <c r="P8" s="14">
        <f>O8*(Table1916[[#This Row],[Dilution]])/0.1</f>
        <v>476666.66666666663</v>
      </c>
      <c r="Q8" s="14">
        <f>AVERAGE(P8:P10)</f>
        <v>425555.5555555555</v>
      </c>
      <c r="T8" s="13" t="s">
        <v>188</v>
      </c>
      <c r="U8" s="14">
        <v>1000</v>
      </c>
      <c r="V8" s="13">
        <v>30</v>
      </c>
      <c r="W8" s="13">
        <v>42</v>
      </c>
      <c r="X8" s="13">
        <v>40</v>
      </c>
      <c r="Y8" s="15">
        <f t="shared" ref="Y8:Y22" si="2">AVERAGE(V8:X8)</f>
        <v>37.333333333333336</v>
      </c>
      <c r="Z8" s="14">
        <f>Y8*(Table191623[[#This Row],[Dilution]])/0.1</f>
        <v>373333.33333333331</v>
      </c>
      <c r="AA8" s="14">
        <f>AVERAGE(Z8:Z10)</f>
        <v>435555.5555555555</v>
      </c>
      <c r="AC8" s="18" t="s">
        <v>204</v>
      </c>
      <c r="AD8" s="19">
        <v>412222.22222222219</v>
      </c>
      <c r="AE8" s="14">
        <v>425555.5555555555</v>
      </c>
      <c r="AF8" s="19">
        <v>435555.5555555555</v>
      </c>
      <c r="AG8" s="19">
        <f>AVERAGE(Table8[[#This Row],[R1]:[R3]])</f>
        <v>424444.44444444444</v>
      </c>
      <c r="AI8" s="20" t="s">
        <v>204</v>
      </c>
      <c r="AJ8">
        <f>LOG10(Table8[[#This Row],[R1]])</f>
        <v>5.6151314001757209</v>
      </c>
      <c r="AK8">
        <f>LOG10(Table8[[#This Row],[R2]])</f>
        <v>5.6289562645292976</v>
      </c>
      <c r="AL8">
        <f>LOG10(Table8[[#This Row],[R3]])</f>
        <v>5.6390435575811324</v>
      </c>
      <c r="AM8">
        <f>LOG10(Table8[[#This Row],[Average]])</f>
        <v>5.6278208534723841</v>
      </c>
      <c r="AN8">
        <f>STDEV(AJ8:AL8)</f>
        <v>1.2004663172350768E-2</v>
      </c>
      <c r="AP8" s="34">
        <v>2</v>
      </c>
      <c r="AQ8" s="34">
        <v>5.9126349999999999</v>
      </c>
      <c r="AR8" s="34">
        <v>6.8217319999999999</v>
      </c>
      <c r="AS8" s="34">
        <v>7.8512579999999996</v>
      </c>
      <c r="AT8" s="34">
        <v>6.0090729999999999</v>
      </c>
      <c r="AU8" s="34">
        <v>6.7765399999999998</v>
      </c>
      <c r="AV8" s="34">
        <v>7.8444079999999996</v>
      </c>
      <c r="AW8" s="34">
        <v>5.7625950000000001</v>
      </c>
      <c r="AX8" s="34">
        <v>5.8091850000000003</v>
      </c>
      <c r="AY8" s="34">
        <v>7.8409420000000001</v>
      </c>
      <c r="AZ8" s="34">
        <v>0</v>
      </c>
      <c r="BA8" s="34">
        <v>0</v>
      </c>
      <c r="BB8" s="34">
        <v>0</v>
      </c>
      <c r="BC8" s="34">
        <v>5.812913</v>
      </c>
      <c r="BD8" s="34">
        <v>5.9537060000000004</v>
      </c>
      <c r="BE8" s="34">
        <v>6.9595710000000004</v>
      </c>
      <c r="BF8" s="34">
        <v>7.1231249999999999</v>
      </c>
      <c r="BG8" s="34">
        <v>6.99221</v>
      </c>
      <c r="BH8" s="34">
        <v>8.0615360000000003</v>
      </c>
    </row>
    <row r="9" spans="1:60" x14ac:dyDescent="0.25">
      <c r="A9" s="13"/>
      <c r="B9" s="14">
        <v>1000</v>
      </c>
      <c r="C9" s="13">
        <v>44</v>
      </c>
      <c r="D9" s="13">
        <v>33</v>
      </c>
      <c r="E9" s="13">
        <v>40</v>
      </c>
      <c r="F9" s="15">
        <f t="shared" si="0"/>
        <v>39</v>
      </c>
      <c r="G9" s="14">
        <f>F9*(Table1[[#This Row],[Dilution]])/0.1</f>
        <v>390000</v>
      </c>
      <c r="H9" s="14"/>
      <c r="J9" s="13"/>
      <c r="K9" s="14">
        <v>1000</v>
      </c>
      <c r="L9" s="13">
        <v>54</v>
      </c>
      <c r="M9" s="13">
        <v>35</v>
      </c>
      <c r="N9" s="13">
        <v>43</v>
      </c>
      <c r="O9" s="15">
        <f t="shared" si="1"/>
        <v>44</v>
      </c>
      <c r="P9" s="14">
        <f>O9*(Table1916[[#This Row],[Dilution]])/0.1</f>
        <v>440000</v>
      </c>
      <c r="Q9" s="14"/>
      <c r="T9" s="13"/>
      <c r="U9" s="14">
        <v>1000</v>
      </c>
      <c r="V9" s="13">
        <v>35</v>
      </c>
      <c r="W9" s="13">
        <v>57</v>
      </c>
      <c r="X9" s="13">
        <v>63</v>
      </c>
      <c r="Y9" s="15">
        <f t="shared" si="2"/>
        <v>51.666666666666664</v>
      </c>
      <c r="Z9" s="14">
        <f>Y9*(Table191623[[#This Row],[Dilution]])/0.1</f>
        <v>516666.66666666663</v>
      </c>
      <c r="AA9" s="14"/>
      <c r="AC9" s="18" t="s">
        <v>189</v>
      </c>
      <c r="AD9" s="19">
        <v>817777.77777777764</v>
      </c>
      <c r="AE9" s="19">
        <v>6633333.3333333321</v>
      </c>
      <c r="AF9" s="19">
        <v>71000000</v>
      </c>
      <c r="AG9" s="19">
        <f>AVERAGE(Table8[[#This Row],[R1]:[R3]])</f>
        <v>26150370.370370369</v>
      </c>
      <c r="AI9" s="21" t="s">
        <v>189</v>
      </c>
      <c r="AJ9">
        <f>LOG10(Table8[[#This Row],[R1]])</f>
        <v>5.9126353048981741</v>
      </c>
      <c r="AK9">
        <f>LOG10(Table8[[#This Row],[R2]])</f>
        <v>6.8217318216900438</v>
      </c>
      <c r="AL9">
        <f>LOG10(Table8[[#This Row],[R3]])</f>
        <v>7.8512583487190755</v>
      </c>
      <c r="AM9">
        <f>LOG10(Table8[[#This Row],[Average]])</f>
        <v>7.4174778442040212</v>
      </c>
      <c r="AN9">
        <f t="shared" ref="AN9:AN15" si="3">STDEV(AJ9:AL9)</f>
        <v>0.96993476178667026</v>
      </c>
      <c r="AP9" s="34">
        <v>4</v>
      </c>
      <c r="AQ9" s="34">
        <v>7.0926429999999998</v>
      </c>
      <c r="AR9" s="34">
        <v>8.008127</v>
      </c>
      <c r="AS9" s="34">
        <v>8.7837449999999997</v>
      </c>
      <c r="AT9" s="34">
        <v>6.9892519999999996</v>
      </c>
      <c r="AU9" s="34">
        <v>7.8054249999999996</v>
      </c>
      <c r="AV9" s="34">
        <v>8.0934220000000003</v>
      </c>
      <c r="AW9" s="34">
        <v>5.1447469999999997</v>
      </c>
      <c r="AX9" s="34">
        <v>5.0661189999999996</v>
      </c>
      <c r="AY9" s="34">
        <v>5.7829499999999996</v>
      </c>
      <c r="AZ9" s="34">
        <v>0</v>
      </c>
      <c r="BA9" s="34">
        <v>0</v>
      </c>
      <c r="BB9" s="34">
        <v>0</v>
      </c>
      <c r="BC9" s="34">
        <v>4.0483549999999999</v>
      </c>
      <c r="BD9" s="34">
        <v>4.6574809999999998</v>
      </c>
      <c r="BE9" s="34">
        <v>5.8858639999999998</v>
      </c>
      <c r="BF9" s="34">
        <v>8.9149890000000003</v>
      </c>
      <c r="BG9" s="34">
        <v>7.6020599999999998</v>
      </c>
      <c r="BH9" s="34">
        <v>8.8046690000000005</v>
      </c>
    </row>
    <row r="10" spans="1:60" x14ac:dyDescent="0.25">
      <c r="A10" s="13"/>
      <c r="B10" s="14">
        <v>1000</v>
      </c>
      <c r="C10" s="13">
        <v>38</v>
      </c>
      <c r="D10" s="13">
        <v>46</v>
      </c>
      <c r="E10" s="13">
        <v>42</v>
      </c>
      <c r="F10" s="15">
        <f t="shared" si="0"/>
        <v>42</v>
      </c>
      <c r="G10" s="14">
        <f>F10*(Table1[[#This Row],[Dilution]])/0.1</f>
        <v>420000</v>
      </c>
      <c r="H10" s="14"/>
      <c r="J10" s="13"/>
      <c r="K10" s="14">
        <v>1000</v>
      </c>
      <c r="L10" s="13">
        <v>40</v>
      </c>
      <c r="M10" s="13">
        <v>38</v>
      </c>
      <c r="N10" s="13">
        <v>30</v>
      </c>
      <c r="O10" s="15">
        <f t="shared" si="1"/>
        <v>36</v>
      </c>
      <c r="P10" s="14">
        <f>O10*(Table1916[[#This Row],[Dilution]])/0.1</f>
        <v>360000</v>
      </c>
      <c r="Q10" s="14"/>
      <c r="T10" s="13"/>
      <c r="U10" s="14">
        <v>1000</v>
      </c>
      <c r="V10" s="13">
        <v>52</v>
      </c>
      <c r="W10" s="13">
        <v>32</v>
      </c>
      <c r="X10" s="13">
        <v>41</v>
      </c>
      <c r="Y10" s="15">
        <f t="shared" si="2"/>
        <v>41.666666666666664</v>
      </c>
      <c r="Z10" s="14">
        <f>Y10*(Table191623[[#This Row],[Dilution]])/0.1</f>
        <v>416666.66666666663</v>
      </c>
      <c r="AA10" s="14"/>
      <c r="AC10" s="18" t="s">
        <v>190</v>
      </c>
      <c r="AD10" s="19">
        <v>12377777.777777776</v>
      </c>
      <c r="AE10" s="19">
        <v>101888888.88888888</v>
      </c>
      <c r="AF10" s="19">
        <v>607777777.77777779</v>
      </c>
      <c r="AG10" s="19">
        <f>AVERAGE(Table8[[#This Row],[R1]:[R3]])</f>
        <v>240681481.48148146</v>
      </c>
      <c r="AI10" s="20" t="s">
        <v>190</v>
      </c>
      <c r="AJ10">
        <f>LOG10(Table8[[#This Row],[R1]])</f>
        <v>7.0926426813983854</v>
      </c>
      <c r="AK10">
        <f>LOG10(Table8[[#This Row],[R2]])</f>
        <v>8.008126826230697</v>
      </c>
      <c r="AL10">
        <f>LOG10(Table8[[#This Row],[R3]])</f>
        <v>8.7837448168941066</v>
      </c>
      <c r="AM10">
        <f>LOG10(Table8[[#This Row],[Average]])</f>
        <v>8.3814426760673015</v>
      </c>
      <c r="AN10">
        <f t="shared" si="3"/>
        <v>0.84651451253146304</v>
      </c>
      <c r="AP10" s="34">
        <v>8</v>
      </c>
      <c r="AQ10" s="34">
        <v>9.0556330000000003</v>
      </c>
      <c r="AR10" s="34">
        <v>9.1906429999999997</v>
      </c>
      <c r="AS10" s="34">
        <v>9.0479240000000001</v>
      </c>
      <c r="AT10" s="34">
        <v>9.0114289999999997</v>
      </c>
      <c r="AU10" s="34">
        <v>8.8705339999999993</v>
      </c>
      <c r="AV10" s="34">
        <v>9.2658660000000008</v>
      </c>
      <c r="AW10" s="34">
        <v>0</v>
      </c>
      <c r="AX10" s="34">
        <v>0</v>
      </c>
      <c r="AY10" s="34"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9.0387529999999998</v>
      </c>
      <c r="BG10" s="34">
        <v>9.0652889999999999</v>
      </c>
      <c r="BH10" s="34">
        <v>9.0779730000000001</v>
      </c>
    </row>
    <row r="11" spans="1:60" x14ac:dyDescent="0.25">
      <c r="A11" s="25" t="s">
        <v>189</v>
      </c>
      <c r="B11" s="26">
        <v>1000</v>
      </c>
      <c r="C11" s="25">
        <v>63</v>
      </c>
      <c r="D11" s="25">
        <v>79</v>
      </c>
      <c r="E11" s="25">
        <v>80</v>
      </c>
      <c r="F11" s="27">
        <f t="shared" si="0"/>
        <v>74</v>
      </c>
      <c r="G11" s="26">
        <f>F11*(Table1[[#This Row],[Dilution]])/0.1</f>
        <v>740000</v>
      </c>
      <c r="H11" s="26">
        <f>AVERAGE(G11:G13)</f>
        <v>817777.77777777764</v>
      </c>
      <c r="J11" s="25" t="s">
        <v>189</v>
      </c>
      <c r="K11" s="26">
        <v>10000</v>
      </c>
      <c r="L11" s="25">
        <v>73</v>
      </c>
      <c r="M11" s="25">
        <v>65</v>
      </c>
      <c r="N11" s="25">
        <v>61</v>
      </c>
      <c r="O11" s="27">
        <f t="shared" si="1"/>
        <v>66.333333333333329</v>
      </c>
      <c r="P11" s="26">
        <f>O11*(Table1916[[#This Row],[Dilution]])/0.1</f>
        <v>6633333.3333333321</v>
      </c>
      <c r="Q11" s="26">
        <f>AVERAGE(P11:P13)</f>
        <v>6633333.3333333321</v>
      </c>
      <c r="T11" s="25" t="s">
        <v>189</v>
      </c>
      <c r="U11" s="26">
        <v>100000</v>
      </c>
      <c r="V11" s="25">
        <v>85</v>
      </c>
      <c r="W11" s="25">
        <v>60</v>
      </c>
      <c r="X11" s="25">
        <v>82</v>
      </c>
      <c r="Y11" s="15">
        <f t="shared" si="2"/>
        <v>75.666666666666671</v>
      </c>
      <c r="Z11" s="26">
        <f>Y11*(Table191623[[#This Row],[Dilution]])/0.1</f>
        <v>75666666.666666672</v>
      </c>
      <c r="AA11" s="26">
        <f>AVERAGE(Z11:Z13)</f>
        <v>71000000</v>
      </c>
      <c r="AC11" s="18" t="s">
        <v>192</v>
      </c>
      <c r="AD11" s="19">
        <v>1136666666.6666667</v>
      </c>
      <c r="AE11" s="19">
        <v>1551111111.1111109</v>
      </c>
      <c r="AF11" s="19">
        <v>1116666666.6666667</v>
      </c>
      <c r="AG11" s="19">
        <f>AVERAGE(Table8[[#This Row],[R1]:[R3]])</f>
        <v>1268148148.1481483</v>
      </c>
      <c r="AI11" s="20" t="s">
        <v>192</v>
      </c>
      <c r="AJ11">
        <f>LOG10(Table8[[#This Row],[R1]])</f>
        <v>9.0556331242728358</v>
      </c>
      <c r="AK11">
        <f>LOG10(Table8[[#This Row],[R2]])</f>
        <v>9.190642908847817</v>
      </c>
      <c r="AL11">
        <f>LOG10(Table8[[#This Row],[R3]])</f>
        <v>9.047923552317183</v>
      </c>
      <c r="AM11">
        <f>LOG10(Table8[[#This Row],[Average]])</f>
        <v>9.1031699918461282</v>
      </c>
      <c r="AN11">
        <f t="shared" si="3"/>
        <v>8.0266113812368339E-2</v>
      </c>
      <c r="AP11" s="34">
        <v>12</v>
      </c>
      <c r="AQ11" s="34">
        <v>9.7279029999999995</v>
      </c>
      <c r="AR11" s="34">
        <v>10.099600000000001</v>
      </c>
      <c r="AS11" s="34">
        <v>9.9590409999999991</v>
      </c>
      <c r="AT11" s="34">
        <v>9.1712389999999999</v>
      </c>
      <c r="AU11" s="34">
        <v>9.2148439999999994</v>
      </c>
      <c r="AV11" s="34">
        <v>9.6574810000000006</v>
      </c>
      <c r="AW11" s="34">
        <v>0</v>
      </c>
      <c r="AX11" s="34">
        <v>0</v>
      </c>
      <c r="AY11" s="34"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10.099220000000001</v>
      </c>
      <c r="BG11" s="34">
        <v>10.211</v>
      </c>
      <c r="BH11" s="34">
        <v>9.8402460000000005</v>
      </c>
    </row>
    <row r="12" spans="1:60" x14ac:dyDescent="0.25">
      <c r="A12" s="25"/>
      <c r="B12" s="26">
        <v>1000</v>
      </c>
      <c r="C12" s="25">
        <v>82</v>
      </c>
      <c r="D12" s="25">
        <v>80</v>
      </c>
      <c r="E12" s="25">
        <v>70</v>
      </c>
      <c r="F12" s="27">
        <f t="shared" si="0"/>
        <v>77.333333333333329</v>
      </c>
      <c r="G12" s="26">
        <f>F12*(Table1[[#This Row],[Dilution]])/0.1</f>
        <v>773333.33333333326</v>
      </c>
      <c r="H12" s="26"/>
      <c r="J12" s="25"/>
      <c r="K12" s="26">
        <v>10000</v>
      </c>
      <c r="L12" s="25">
        <v>68</v>
      </c>
      <c r="M12" s="25">
        <v>79</v>
      </c>
      <c r="N12" s="25">
        <v>70</v>
      </c>
      <c r="O12" s="27">
        <f t="shared" si="1"/>
        <v>72.333333333333329</v>
      </c>
      <c r="P12" s="26">
        <f>O12*(Table1916[[#This Row],[Dilution]])/0.1</f>
        <v>7233333.3333333321</v>
      </c>
      <c r="Q12" s="26"/>
      <c r="T12" s="25"/>
      <c r="U12" s="26">
        <v>100000</v>
      </c>
      <c r="V12" s="25">
        <v>56</v>
      </c>
      <c r="W12" s="25">
        <v>71</v>
      </c>
      <c r="X12" s="25">
        <v>80</v>
      </c>
      <c r="Y12" s="15">
        <f t="shared" si="2"/>
        <v>69</v>
      </c>
      <c r="Z12" s="26">
        <f>Y12*(Table191623[[#This Row],[Dilution]])/0.1</f>
        <v>69000000</v>
      </c>
      <c r="AA12" s="26"/>
      <c r="AC12" s="18" t="s">
        <v>194</v>
      </c>
      <c r="AD12" s="19">
        <v>5344444444.4444437</v>
      </c>
      <c r="AE12" s="19">
        <v>12577777777.777777</v>
      </c>
      <c r="AF12" s="19">
        <v>9100000000</v>
      </c>
      <c r="AG12" s="19">
        <f>AVERAGE(Table8[[#This Row],[R1]:[R3]])</f>
        <v>9007407407.4074078</v>
      </c>
      <c r="AI12" s="20" t="s">
        <v>194</v>
      </c>
      <c r="AJ12">
        <f>LOG10(Table8[[#This Row],[R1]])</f>
        <v>9.7279025669345067</v>
      </c>
      <c r="AK12">
        <f>LOG10(Table8[[#This Row],[R2]])</f>
        <v>10.099603917412928</v>
      </c>
      <c r="AL12">
        <f>LOG10(Table8[[#This Row],[R3]])</f>
        <v>9.9590413923210939</v>
      </c>
      <c r="AM12">
        <f>LOG10(Table8[[#This Row],[Average]])</f>
        <v>9.9545998064417098</v>
      </c>
      <c r="AN12">
        <f t="shared" si="3"/>
        <v>0.18768096778343732</v>
      </c>
      <c r="AP12" s="34">
        <v>16</v>
      </c>
      <c r="AQ12" s="34">
        <v>9.9271419999999999</v>
      </c>
      <c r="AR12" s="34">
        <v>10.11727</v>
      </c>
      <c r="AS12" s="34">
        <v>10.10834</v>
      </c>
      <c r="AT12" s="34">
        <v>9.2812859999999997</v>
      </c>
      <c r="AU12" s="34">
        <v>9.2104079999999993</v>
      </c>
      <c r="AV12" s="34">
        <v>9.8008699999999997</v>
      </c>
      <c r="AW12" s="34">
        <v>0</v>
      </c>
      <c r="AX12" s="34">
        <v>0</v>
      </c>
      <c r="AY12" s="34"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10.246880000000001</v>
      </c>
      <c r="BG12" s="34">
        <v>10.797040000000001</v>
      </c>
      <c r="BH12" s="34">
        <v>10.012370000000001</v>
      </c>
    </row>
    <row r="13" spans="1:60" x14ac:dyDescent="0.25">
      <c r="A13" s="25"/>
      <c r="B13" s="26">
        <v>1000</v>
      </c>
      <c r="C13" s="25">
        <v>89</v>
      </c>
      <c r="D13" s="25">
        <v>93</v>
      </c>
      <c r="E13" s="25">
        <v>100</v>
      </c>
      <c r="F13" s="27">
        <f t="shared" si="0"/>
        <v>94</v>
      </c>
      <c r="G13" s="26">
        <f>F13*(Table1[[#This Row],[Dilution]])/0.1</f>
        <v>940000</v>
      </c>
      <c r="H13" s="26"/>
      <c r="J13" s="25"/>
      <c r="K13" s="26">
        <v>10000</v>
      </c>
      <c r="L13" s="25">
        <v>75</v>
      </c>
      <c r="M13" s="25">
        <v>66</v>
      </c>
      <c r="N13" s="25">
        <v>40</v>
      </c>
      <c r="O13" s="27">
        <f t="shared" si="1"/>
        <v>60.333333333333336</v>
      </c>
      <c r="P13" s="26">
        <f>O13*(Table1916[[#This Row],[Dilution]])/0.1</f>
        <v>6033333.333333333</v>
      </c>
      <c r="Q13" s="26"/>
      <c r="T13" s="25"/>
      <c r="U13" s="26">
        <v>100000</v>
      </c>
      <c r="V13" s="25">
        <v>66</v>
      </c>
      <c r="W13" s="25">
        <v>69</v>
      </c>
      <c r="X13" s="25">
        <v>70</v>
      </c>
      <c r="Y13" s="15">
        <f t="shared" si="2"/>
        <v>68.333333333333329</v>
      </c>
      <c r="Z13" s="26">
        <f>Y13*(Table191623[[#This Row],[Dilution]])/0.1</f>
        <v>68333333.333333328</v>
      </c>
      <c r="AA13" s="26"/>
      <c r="AC13" s="18" t="s">
        <v>195</v>
      </c>
      <c r="AD13" s="19">
        <v>8455555555.5555563</v>
      </c>
      <c r="AE13" s="19">
        <v>13100000000</v>
      </c>
      <c r="AF13" s="19">
        <v>12833333333.333334</v>
      </c>
      <c r="AG13" s="19">
        <f>AVERAGE(Table8[[#This Row],[R1]:[R3]])</f>
        <v>11462962962.962965</v>
      </c>
      <c r="AI13" s="20" t="s">
        <v>195</v>
      </c>
      <c r="AJ13">
        <f>LOG10(Table8[[#This Row],[R1]])</f>
        <v>9.9271421473312476</v>
      </c>
      <c r="AK13">
        <f>LOG10(Table8[[#This Row],[R2]])</f>
        <v>10.117271295655764</v>
      </c>
      <c r="AL13">
        <f>LOG10(Table8[[#This Row],[R3]])</f>
        <v>10.108339474788838</v>
      </c>
      <c r="AM13">
        <f>LOG10(Table8[[#This Row],[Average]])</f>
        <v>10.059296889197149</v>
      </c>
      <c r="AN13">
        <f t="shared" si="3"/>
        <v>0.10728571040635534</v>
      </c>
      <c r="AP13" s="34">
        <v>20</v>
      </c>
      <c r="AQ13" s="34">
        <v>10.15432</v>
      </c>
      <c r="AR13" s="34">
        <v>10.21219</v>
      </c>
      <c r="AS13" s="34">
        <v>10.741059999999999</v>
      </c>
      <c r="AT13" s="34">
        <v>9.9173299999999998</v>
      </c>
      <c r="AU13" s="34">
        <v>9.6669339999999995</v>
      </c>
      <c r="AV13" s="34">
        <v>9.8317990000000002</v>
      </c>
      <c r="AW13" s="34">
        <v>0</v>
      </c>
      <c r="AX13" s="34">
        <v>0</v>
      </c>
      <c r="AY13" s="34"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10.227320000000001</v>
      </c>
      <c r="BG13" s="34">
        <v>10.90249</v>
      </c>
      <c r="BH13" s="34">
        <v>10.60805</v>
      </c>
    </row>
    <row r="14" spans="1:60" x14ac:dyDescent="0.25">
      <c r="A14" s="13" t="s">
        <v>190</v>
      </c>
      <c r="B14" s="14">
        <v>10000</v>
      </c>
      <c r="C14" s="13">
        <v>117</v>
      </c>
      <c r="D14" s="13">
        <v>102</v>
      </c>
      <c r="E14" s="13">
        <v>108</v>
      </c>
      <c r="F14" s="15">
        <f t="shared" si="0"/>
        <v>109</v>
      </c>
      <c r="G14" s="14">
        <f>F14*(Table1[[#This Row],[Dilution]])/0.1</f>
        <v>10900000</v>
      </c>
      <c r="H14" s="14">
        <f>AVERAGE(G14:G16)</f>
        <v>12377777.777777776</v>
      </c>
      <c r="J14" s="13" t="s">
        <v>190</v>
      </c>
      <c r="K14" s="14">
        <v>100000</v>
      </c>
      <c r="L14" s="13">
        <v>89</v>
      </c>
      <c r="M14" s="13">
        <v>92</v>
      </c>
      <c r="N14" s="13">
        <v>80</v>
      </c>
      <c r="O14" s="15">
        <f t="shared" si="1"/>
        <v>87</v>
      </c>
      <c r="P14" s="14">
        <f>O14*(Table1916[[#This Row],[Dilution]])/0.1</f>
        <v>87000000</v>
      </c>
      <c r="Q14" s="14">
        <f>AVERAGE(P14:P16)</f>
        <v>101888888.88888888</v>
      </c>
      <c r="T14" s="13" t="s">
        <v>190</v>
      </c>
      <c r="U14" s="14">
        <v>1000000</v>
      </c>
      <c r="V14" s="13">
        <v>51</v>
      </c>
      <c r="W14" s="13">
        <v>59</v>
      </c>
      <c r="X14" s="13">
        <v>63</v>
      </c>
      <c r="Y14" s="15">
        <f t="shared" si="2"/>
        <v>57.666666666666664</v>
      </c>
      <c r="Z14" s="14">
        <f>Y14*(Table191623[[#This Row],[Dilution]])/0.1</f>
        <v>576666666.66666663</v>
      </c>
      <c r="AA14" s="14">
        <f>AVERAGE(Z14:Z16)</f>
        <v>607777777.77777779</v>
      </c>
      <c r="AC14" s="18" t="s">
        <v>196</v>
      </c>
      <c r="AD14" s="19">
        <v>14266666666.666666</v>
      </c>
      <c r="AE14" s="19">
        <v>16300000000</v>
      </c>
      <c r="AF14" s="19">
        <v>55088888888.888893</v>
      </c>
      <c r="AG14" s="19">
        <f>AVERAGE(Table8[[#This Row],[R1]:[R3]])</f>
        <v>28551851851.851852</v>
      </c>
      <c r="AI14" s="20" t="s">
        <v>196</v>
      </c>
      <c r="AJ14">
        <f>LOG10(Table8[[#This Row],[R1]])</f>
        <v>10.15432251429351</v>
      </c>
      <c r="AK14">
        <f>LOG10(Table8[[#This Row],[R2]])</f>
        <v>10.212187604403958</v>
      </c>
      <c r="AL14">
        <f>LOG10(Table8[[#This Row],[R3]])</f>
        <v>10.741064012992478</v>
      </c>
      <c r="AM14">
        <f>LOG10(Table8[[#This Row],[Average]])</f>
        <v>10.455634281512111</v>
      </c>
      <c r="AN14">
        <f t="shared" si="3"/>
        <v>0.32334816388079601</v>
      </c>
      <c r="AP14" s="34">
        <v>24</v>
      </c>
      <c r="AQ14" s="34">
        <v>10.11764</v>
      </c>
      <c r="AR14" s="34">
        <v>10.29349</v>
      </c>
      <c r="AS14" s="34">
        <v>10.1038</v>
      </c>
      <c r="AT14" s="34">
        <v>10.039630000000001</v>
      </c>
      <c r="AU14" s="34">
        <v>9.8310870000000001</v>
      </c>
      <c r="AV14" s="34">
        <v>9.999034</v>
      </c>
      <c r="AW14" s="34">
        <v>0</v>
      </c>
      <c r="AX14" s="34">
        <v>0</v>
      </c>
      <c r="AY14" s="34"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10.20079</v>
      </c>
      <c r="BG14" s="34">
        <v>10.919079999999999</v>
      </c>
      <c r="BH14" s="34">
        <v>10.892709999999999</v>
      </c>
    </row>
    <row r="15" spans="1:60" x14ac:dyDescent="0.25">
      <c r="A15" s="13"/>
      <c r="B15" s="14">
        <v>10000</v>
      </c>
      <c r="C15" s="13">
        <v>120</v>
      </c>
      <c r="D15" s="13">
        <v>115</v>
      </c>
      <c r="E15" s="13">
        <v>130</v>
      </c>
      <c r="F15" s="15">
        <f t="shared" si="0"/>
        <v>121.66666666666667</v>
      </c>
      <c r="G15" s="14">
        <f>F15*(Table1[[#This Row],[Dilution]])/0.1</f>
        <v>12166666.666666666</v>
      </c>
      <c r="H15" s="14"/>
      <c r="J15" s="13"/>
      <c r="K15" s="14">
        <v>100000</v>
      </c>
      <c r="L15" s="13">
        <v>97</v>
      </c>
      <c r="M15" s="13">
        <v>107</v>
      </c>
      <c r="N15" s="13">
        <v>109</v>
      </c>
      <c r="O15" s="15">
        <f t="shared" si="1"/>
        <v>104.33333333333333</v>
      </c>
      <c r="P15" s="14">
        <f>O15*(Table1916[[#This Row],[Dilution]])/0.1</f>
        <v>104333333.33333331</v>
      </c>
      <c r="Q15" s="14"/>
      <c r="T15" s="13"/>
      <c r="U15" s="14">
        <v>1000000</v>
      </c>
      <c r="V15" s="13">
        <v>31</v>
      </c>
      <c r="W15" s="13">
        <v>73</v>
      </c>
      <c r="X15" s="13">
        <v>65</v>
      </c>
      <c r="Y15" s="15">
        <f t="shared" si="2"/>
        <v>56.333333333333336</v>
      </c>
      <c r="Z15" s="14">
        <f>Y15*(Table191623[[#This Row],[Dilution]])/0.1</f>
        <v>563333333.33333337</v>
      </c>
      <c r="AA15" s="14"/>
      <c r="AC15" s="18" t="s">
        <v>197</v>
      </c>
      <c r="AD15" s="19">
        <v>13111111111.111113</v>
      </c>
      <c r="AE15" s="19">
        <v>19655555555.555553</v>
      </c>
      <c r="AF15" s="19">
        <v>12700000000</v>
      </c>
      <c r="AG15" s="19">
        <f>AVERAGE(Table8[[#This Row],[R1]:[R3]])</f>
        <v>15155555555.555555</v>
      </c>
      <c r="AI15" s="22" t="s">
        <v>197</v>
      </c>
      <c r="AJ15">
        <f>LOG10(Table8[[#This Row],[R1]])</f>
        <v>10.117639497866801</v>
      </c>
      <c r="AK15">
        <f>LOG10(Table8[[#This Row],[R2]])</f>
        <v>10.293485323470398</v>
      </c>
      <c r="AL15">
        <f>LOG10(Table8[[#This Row],[R3]])</f>
        <v>10.103803720955957</v>
      </c>
      <c r="AM15">
        <f>LOG10(Table8[[#This Row],[Average]])</f>
        <v>10.180571860881136</v>
      </c>
      <c r="AN15">
        <f t="shared" si="3"/>
        <v>0.10574520748587408</v>
      </c>
    </row>
    <row r="16" spans="1:60" x14ac:dyDescent="0.25">
      <c r="A16" s="13"/>
      <c r="B16" s="14">
        <v>10000</v>
      </c>
      <c r="C16" s="13">
        <v>125</v>
      </c>
      <c r="D16" s="13">
        <v>103</v>
      </c>
      <c r="E16" s="13">
        <v>194</v>
      </c>
      <c r="F16" s="15">
        <f t="shared" si="0"/>
        <v>140.66666666666666</v>
      </c>
      <c r="G16" s="14">
        <f>F16*(Table1[[#This Row],[Dilution]])/0.1</f>
        <v>14066666.666666664</v>
      </c>
      <c r="H16" s="14"/>
      <c r="J16" s="13"/>
      <c r="K16" s="14">
        <v>100000</v>
      </c>
      <c r="L16" s="13">
        <v>110</v>
      </c>
      <c r="M16" s="13">
        <v>113</v>
      </c>
      <c r="N16" s="13">
        <v>120</v>
      </c>
      <c r="O16" s="15">
        <f t="shared" si="1"/>
        <v>114.33333333333333</v>
      </c>
      <c r="P16" s="14">
        <f>O16*(Table1916[[#This Row],[Dilution]])/0.1</f>
        <v>114333333.33333331</v>
      </c>
      <c r="Q16" s="14"/>
      <c r="T16" s="13"/>
      <c r="U16" s="14">
        <v>1000000</v>
      </c>
      <c r="V16" s="13">
        <v>64</v>
      </c>
      <c r="W16" s="13">
        <v>67</v>
      </c>
      <c r="X16" s="13">
        <v>74</v>
      </c>
      <c r="Y16" s="15">
        <f t="shared" si="2"/>
        <v>68.333333333333329</v>
      </c>
      <c r="Z16" s="14">
        <f>Y16*(Table191623[[#This Row],[Dilution]])/0.1</f>
        <v>683333333.33333325</v>
      </c>
      <c r="AA16" s="14"/>
    </row>
    <row r="17" spans="1:40" x14ac:dyDescent="0.25">
      <c r="A17" s="25" t="s">
        <v>191</v>
      </c>
      <c r="B17" s="26">
        <v>1000000</v>
      </c>
      <c r="C17" s="25">
        <v>30</v>
      </c>
      <c r="D17" s="25">
        <v>54</v>
      </c>
      <c r="E17" s="25">
        <v>60</v>
      </c>
      <c r="F17" s="27">
        <f t="shared" si="0"/>
        <v>48</v>
      </c>
      <c r="G17" s="26">
        <f>F17*(Table1[[#This Row],[Dilution]])/0.1</f>
        <v>480000000</v>
      </c>
      <c r="H17" s="26">
        <f>AVERAGE(G17:G19)</f>
        <v>473333333.33333331</v>
      </c>
      <c r="J17" s="25" t="s">
        <v>191</v>
      </c>
      <c r="K17" s="26">
        <v>1000000</v>
      </c>
      <c r="L17" s="25">
        <v>37</v>
      </c>
      <c r="M17" s="25">
        <v>39</v>
      </c>
      <c r="N17" s="25">
        <v>42</v>
      </c>
      <c r="O17" s="27">
        <f t="shared" si="1"/>
        <v>39.333333333333336</v>
      </c>
      <c r="P17" s="26">
        <f>O17*(Table1916[[#This Row],[Dilution]])/0.1</f>
        <v>393333333.33333331</v>
      </c>
      <c r="Q17" s="26">
        <f>AVERAGE(P17:P19)</f>
        <v>547777777.77777779</v>
      </c>
      <c r="T17" s="25" t="s">
        <v>191</v>
      </c>
      <c r="U17" s="26"/>
      <c r="V17" s="25"/>
      <c r="W17" s="25"/>
      <c r="X17" s="25"/>
      <c r="Y17" s="27"/>
      <c r="Z17" s="26"/>
      <c r="AA17" s="26"/>
      <c r="AC17" t="s">
        <v>179</v>
      </c>
      <c r="AD17" t="s">
        <v>224</v>
      </c>
      <c r="AI17" t="s">
        <v>199</v>
      </c>
    </row>
    <row r="18" spans="1:40" x14ac:dyDescent="0.25">
      <c r="A18" s="25"/>
      <c r="B18" s="26">
        <v>1000000</v>
      </c>
      <c r="C18" s="25">
        <v>72</v>
      </c>
      <c r="D18" s="25">
        <v>32</v>
      </c>
      <c r="E18" s="25">
        <v>35</v>
      </c>
      <c r="F18" s="27">
        <f t="shared" si="0"/>
        <v>46.333333333333336</v>
      </c>
      <c r="G18" s="26">
        <f>F18*(Table1[[#This Row],[Dilution]])/0.1</f>
        <v>463333333.33333331</v>
      </c>
      <c r="H18" s="26"/>
      <c r="J18" s="25"/>
      <c r="K18" s="26">
        <v>1000000</v>
      </c>
      <c r="L18" s="25">
        <v>63</v>
      </c>
      <c r="M18" s="25">
        <v>70</v>
      </c>
      <c r="N18" s="25">
        <v>73</v>
      </c>
      <c r="O18" s="27">
        <f t="shared" si="1"/>
        <v>68.666666666666671</v>
      </c>
      <c r="P18" s="26">
        <f>O18*(Table1916[[#This Row],[Dilution]])/0.1</f>
        <v>686666666.66666663</v>
      </c>
      <c r="Q18" s="26"/>
      <c r="T18" s="25"/>
      <c r="U18" s="26"/>
      <c r="V18" s="25"/>
      <c r="W18" s="25"/>
      <c r="X18" s="25"/>
      <c r="Y18" s="27"/>
      <c r="Z18" s="26"/>
      <c r="AA18" s="26"/>
    </row>
    <row r="19" spans="1:40" x14ac:dyDescent="0.25">
      <c r="A19" s="25"/>
      <c r="B19" s="26">
        <v>1000000</v>
      </c>
      <c r="C19" s="25">
        <v>43</v>
      </c>
      <c r="D19" s="25">
        <v>49</v>
      </c>
      <c r="E19" s="25">
        <v>51</v>
      </c>
      <c r="F19" s="27">
        <f t="shared" si="0"/>
        <v>47.666666666666664</v>
      </c>
      <c r="G19" s="26">
        <f>F19*(Table1[[#This Row],[Dilution]])/0.1</f>
        <v>476666666.66666663</v>
      </c>
      <c r="H19" s="26"/>
      <c r="J19" s="25"/>
      <c r="K19" s="26">
        <v>1000000</v>
      </c>
      <c r="L19" s="25">
        <v>49</v>
      </c>
      <c r="M19" s="25">
        <v>64</v>
      </c>
      <c r="N19" s="25">
        <v>56</v>
      </c>
      <c r="O19" s="27">
        <f t="shared" si="1"/>
        <v>56.333333333333336</v>
      </c>
      <c r="P19" s="26">
        <f>O19*(Table1916[[#This Row],[Dilution]])/0.1</f>
        <v>563333333.33333337</v>
      </c>
      <c r="Q19" s="26"/>
      <c r="T19" s="25"/>
      <c r="U19" s="26"/>
      <c r="V19" s="25"/>
      <c r="W19" s="25"/>
      <c r="X19" s="25"/>
      <c r="Y19" s="27"/>
      <c r="Z19" s="26"/>
      <c r="AA19" s="26"/>
      <c r="AC19" t="s">
        <v>200</v>
      </c>
      <c r="AD19" t="s">
        <v>201</v>
      </c>
      <c r="AE19" t="s">
        <v>202</v>
      </c>
      <c r="AF19" t="s">
        <v>203</v>
      </c>
      <c r="AG19" t="s">
        <v>107</v>
      </c>
      <c r="AI19" s="16" t="s">
        <v>200</v>
      </c>
      <c r="AJ19" s="16" t="s">
        <v>201</v>
      </c>
      <c r="AK19" s="16" t="s">
        <v>202</v>
      </c>
      <c r="AL19" s="16" t="s">
        <v>203</v>
      </c>
      <c r="AM19" s="16" t="s">
        <v>107</v>
      </c>
      <c r="AN19" s="17" t="s">
        <v>109</v>
      </c>
    </row>
    <row r="20" spans="1:40" x14ac:dyDescent="0.25">
      <c r="A20" s="13" t="s">
        <v>192</v>
      </c>
      <c r="B20" s="14">
        <v>1000000</v>
      </c>
      <c r="C20" s="13">
        <v>104</v>
      </c>
      <c r="D20" s="13">
        <v>131</v>
      </c>
      <c r="E20" s="13">
        <v>122</v>
      </c>
      <c r="F20" s="15">
        <f t="shared" si="0"/>
        <v>119</v>
      </c>
      <c r="G20" s="14">
        <f>F20*(Table1[[#This Row],[Dilution]])/0.1</f>
        <v>1190000000</v>
      </c>
      <c r="H20" s="14">
        <f>AVERAGE(G20:G22)</f>
        <v>1136666666.6666667</v>
      </c>
      <c r="J20" s="13" t="s">
        <v>192</v>
      </c>
      <c r="K20" s="14">
        <v>1000000</v>
      </c>
      <c r="L20" s="13">
        <v>127</v>
      </c>
      <c r="M20" s="13">
        <v>139</v>
      </c>
      <c r="N20" s="13">
        <v>144</v>
      </c>
      <c r="O20" s="15">
        <f t="shared" si="1"/>
        <v>136.66666666666666</v>
      </c>
      <c r="P20" s="14">
        <f>O20*(Table1916[[#This Row],[Dilution]])/0.1</f>
        <v>1366666666.6666665</v>
      </c>
      <c r="Q20" s="14">
        <f>AVERAGE(P20:P22)</f>
        <v>1551111111.1111109</v>
      </c>
      <c r="T20" s="13" t="s">
        <v>192</v>
      </c>
      <c r="U20" s="14">
        <v>1000000</v>
      </c>
      <c r="V20" s="13">
        <v>101</v>
      </c>
      <c r="W20" s="13">
        <v>117</v>
      </c>
      <c r="X20" s="13">
        <v>90</v>
      </c>
      <c r="Y20" s="15">
        <f t="shared" si="2"/>
        <v>102.66666666666667</v>
      </c>
      <c r="Z20" s="14">
        <f>Y20*(Table191623[[#This Row],[Dilution]])/0.1</f>
        <v>1026666666.6666666</v>
      </c>
      <c r="AA20" s="14">
        <f>AVERAGE(Z20:Z22)</f>
        <v>1116666666.6666667</v>
      </c>
      <c r="AC20" s="18" t="s">
        <v>204</v>
      </c>
      <c r="AD20" s="19">
        <v>412222.22222222219</v>
      </c>
      <c r="AE20" s="14">
        <v>425555.5555555555</v>
      </c>
      <c r="AF20" s="19">
        <v>435555.5555555555</v>
      </c>
      <c r="AG20" s="19">
        <f>AVERAGE(Table836[[#This Row],[R1]:[R3]])</f>
        <v>424444.44444444444</v>
      </c>
      <c r="AI20" s="20" t="s">
        <v>204</v>
      </c>
      <c r="AJ20">
        <f>LOG10(Table836[[#This Row],[R1]])</f>
        <v>5.6151314001757209</v>
      </c>
      <c r="AK20">
        <f>LOG10(Table836[[#This Row],[R2]])</f>
        <v>5.6289562645292976</v>
      </c>
      <c r="AL20">
        <f>LOG10(Table836[[#This Row],[R3]])</f>
        <v>5.6390435575811324</v>
      </c>
      <c r="AM20">
        <f>LOG10(Table836[[#This Row],[Average]])</f>
        <v>5.6278208534723841</v>
      </c>
      <c r="AN20">
        <f>STDEV(AJ20:AL20)</f>
        <v>1.2004663172350768E-2</v>
      </c>
    </row>
    <row r="21" spans="1:40" x14ac:dyDescent="0.25">
      <c r="A21" s="13"/>
      <c r="B21" s="14">
        <v>1000000</v>
      </c>
      <c r="C21" s="13">
        <v>109</v>
      </c>
      <c r="D21" s="13">
        <v>102</v>
      </c>
      <c r="E21" s="13">
        <v>97</v>
      </c>
      <c r="F21" s="15">
        <f t="shared" si="0"/>
        <v>102.66666666666667</v>
      </c>
      <c r="G21" s="14">
        <f>F21*(Table1[[#This Row],[Dilution]])/0.1</f>
        <v>1026666666.6666666</v>
      </c>
      <c r="H21" s="14"/>
      <c r="J21" s="13"/>
      <c r="K21" s="14">
        <v>1000000</v>
      </c>
      <c r="L21" s="13">
        <v>157</v>
      </c>
      <c r="M21" s="13">
        <v>181</v>
      </c>
      <c r="N21" s="13">
        <v>179</v>
      </c>
      <c r="O21" s="15">
        <f t="shared" si="1"/>
        <v>172.33333333333334</v>
      </c>
      <c r="P21" s="14">
        <f>O21*(Table1916[[#This Row],[Dilution]])/0.1</f>
        <v>1723333333.3333333</v>
      </c>
      <c r="Q21" s="14"/>
      <c r="T21" s="13"/>
      <c r="U21" s="14">
        <v>1000000</v>
      </c>
      <c r="V21" s="13">
        <v>83</v>
      </c>
      <c r="W21" s="13">
        <v>116</v>
      </c>
      <c r="X21" s="13">
        <v>124</v>
      </c>
      <c r="Y21" s="15">
        <f t="shared" si="2"/>
        <v>107.66666666666667</v>
      </c>
      <c r="Z21" s="14">
        <f>Y21*(Table191623[[#This Row],[Dilution]])/0.1</f>
        <v>1076666666.6666667</v>
      </c>
      <c r="AA21" s="14"/>
      <c r="AC21" s="18" t="s">
        <v>189</v>
      </c>
      <c r="AD21" s="19">
        <v>1021111.111111111</v>
      </c>
      <c r="AE21" s="19">
        <v>5977777.7777777771</v>
      </c>
      <c r="AF21" s="19">
        <v>69888888.888888896</v>
      </c>
      <c r="AG21" s="19">
        <f>AVERAGE(Table836[[#This Row],[R1]:[R3]])</f>
        <v>25629259.259259265</v>
      </c>
      <c r="AI21" s="21" t="s">
        <v>189</v>
      </c>
      <c r="AJ21">
        <f>LOG10(Table836[[#This Row],[R1]])</f>
        <v>6.0090730019467866</v>
      </c>
      <c r="AK21">
        <f>LOG10(Table836[[#This Row],[R2]])</f>
        <v>6.7765397662270646</v>
      </c>
      <c r="AL21">
        <f>LOG10(Table836[[#This Row],[R3]])</f>
        <v>7.8444081360059439</v>
      </c>
      <c r="AM21">
        <f>LOG10(Table836[[#This Row],[Average]])</f>
        <v>7.4087360543206042</v>
      </c>
      <c r="AN21">
        <f t="shared" ref="AN21:AN27" si="4">STDEV(AJ21:AL21)</f>
        <v>0.92175585557864048</v>
      </c>
    </row>
    <row r="22" spans="1:40" x14ac:dyDescent="0.25">
      <c r="A22" s="13"/>
      <c r="B22" s="14">
        <v>1000000</v>
      </c>
      <c r="C22" s="13">
        <v>111</v>
      </c>
      <c r="D22" s="13">
        <v>120</v>
      </c>
      <c r="E22" s="13">
        <v>127</v>
      </c>
      <c r="F22" s="15">
        <f t="shared" si="0"/>
        <v>119.33333333333333</v>
      </c>
      <c r="G22" s="14">
        <f>F22*(Table1[[#This Row],[Dilution]])/0.1</f>
        <v>1193333333.3333333</v>
      </c>
      <c r="H22" s="14"/>
      <c r="J22" s="13"/>
      <c r="K22" s="14">
        <v>1000000</v>
      </c>
      <c r="L22" s="13">
        <v>149</v>
      </c>
      <c r="M22" s="13">
        <v>161</v>
      </c>
      <c r="N22" s="13">
        <v>159</v>
      </c>
      <c r="O22" s="15">
        <f t="shared" si="1"/>
        <v>156.33333333333334</v>
      </c>
      <c r="P22" s="14">
        <f>O22*(Table1916[[#This Row],[Dilution]])/0.1</f>
        <v>1563333333.3333333</v>
      </c>
      <c r="Q22" s="14"/>
      <c r="T22" s="13"/>
      <c r="U22" s="14">
        <v>1000000</v>
      </c>
      <c r="V22" s="13">
        <v>123</v>
      </c>
      <c r="W22" s="13">
        <v>137</v>
      </c>
      <c r="X22" s="13">
        <v>114</v>
      </c>
      <c r="Y22" s="15">
        <f t="shared" si="2"/>
        <v>124.66666666666667</v>
      </c>
      <c r="Z22" s="14">
        <f>Y22*(Table191623[[#This Row],[Dilution]])/0.1</f>
        <v>1246666666.6666667</v>
      </c>
      <c r="AA22" s="14"/>
      <c r="AC22" s="18" t="s">
        <v>190</v>
      </c>
      <c r="AD22" s="19">
        <v>9755555.5555555541</v>
      </c>
      <c r="AE22" s="19">
        <v>63888888.888888888</v>
      </c>
      <c r="AF22" s="19">
        <v>124000000</v>
      </c>
      <c r="AG22" s="19">
        <f>AVERAGE(Table836[[#This Row],[R1]:[R3]])</f>
        <v>65881481.481481485</v>
      </c>
      <c r="AI22" s="20" t="s">
        <v>190</v>
      </c>
      <c r="AJ22">
        <f>LOG10(Table836[[#This Row],[R1]])</f>
        <v>6.9892520064667778</v>
      </c>
      <c r="AK22">
        <f>LOG10(Table836[[#This Row],[R2]])</f>
        <v>7.8054253352503054</v>
      </c>
      <c r="AL22">
        <f>LOG10(Table836[[#This Row],[R3]])</f>
        <v>8.0934216851622356</v>
      </c>
      <c r="AM22">
        <f>LOG10(Table836[[#This Row],[Average]])</f>
        <v>7.81876335661791</v>
      </c>
      <c r="AN22">
        <f t="shared" si="4"/>
        <v>0.57275234315403278</v>
      </c>
    </row>
    <row r="23" spans="1:40" x14ac:dyDescent="0.25">
      <c r="A23" s="25" t="s">
        <v>193</v>
      </c>
      <c r="B23" s="26">
        <v>1000000</v>
      </c>
      <c r="C23" s="25">
        <v>147</v>
      </c>
      <c r="D23" s="25">
        <v>161</v>
      </c>
      <c r="E23" s="25">
        <v>155</v>
      </c>
      <c r="F23" s="27">
        <f t="shared" si="0"/>
        <v>154.33333333333334</v>
      </c>
      <c r="G23" s="26">
        <f>F23*(Table1[[#This Row],[Dilution]])/0.1</f>
        <v>1543333333.3333333</v>
      </c>
      <c r="H23" s="26">
        <f>AVERAGE(G23:G25)</f>
        <v>1711111111.1111109</v>
      </c>
      <c r="J23" s="25" t="s">
        <v>193</v>
      </c>
      <c r="K23" s="26">
        <v>10000000</v>
      </c>
      <c r="L23" s="25">
        <v>44</v>
      </c>
      <c r="M23" s="25">
        <v>60</v>
      </c>
      <c r="N23" s="25">
        <v>77</v>
      </c>
      <c r="O23" s="27">
        <f t="shared" si="1"/>
        <v>60.333333333333336</v>
      </c>
      <c r="P23" s="26">
        <f>O23*(Table1916[[#This Row],[Dilution]])/0.1</f>
        <v>6033333333.333333</v>
      </c>
      <c r="Q23" s="26">
        <f>AVERAGE(P23:P25)</f>
        <v>6688888888.8888893</v>
      </c>
      <c r="T23" s="25" t="s">
        <v>193</v>
      </c>
      <c r="U23" s="26"/>
      <c r="V23" s="25"/>
      <c r="W23" s="25"/>
      <c r="X23" s="25"/>
      <c r="Y23" s="27"/>
      <c r="Z23" s="26"/>
      <c r="AA23" s="26"/>
      <c r="AC23" s="18" t="s">
        <v>192</v>
      </c>
      <c r="AD23" s="19">
        <v>1026666666.6666666</v>
      </c>
      <c r="AE23" s="19">
        <v>742222222.22222221</v>
      </c>
      <c r="AF23" s="19">
        <v>1844444444.4444444</v>
      </c>
      <c r="AG23" s="19">
        <f>AVERAGE(Table836[[#This Row],[R1]:[R3]])</f>
        <v>1204444444.4444444</v>
      </c>
      <c r="AI23" s="20" t="s">
        <v>192</v>
      </c>
      <c r="AJ23">
        <f>LOG10(Table836[[#This Row],[R1]])</f>
        <v>9.0114294617807822</v>
      </c>
      <c r="AK23">
        <f>LOG10(Table836[[#This Row],[R2]])</f>
        <v>8.8705339530362206</v>
      </c>
      <c r="AL23">
        <f>LOG10(Table836[[#This Row],[R3]])</f>
        <v>9.2658655786007298</v>
      </c>
      <c r="AM23">
        <f>LOG10(Table836[[#This Row],[Average]])</f>
        <v>9.0807867727630427</v>
      </c>
      <c r="AN23">
        <f t="shared" si="4"/>
        <v>0.20036482396630073</v>
      </c>
    </row>
    <row r="24" spans="1:40" x14ac:dyDescent="0.25">
      <c r="A24" s="25"/>
      <c r="B24" s="26">
        <v>1000000</v>
      </c>
      <c r="C24" s="25">
        <v>170</v>
      </c>
      <c r="D24" s="25">
        <v>188</v>
      </c>
      <c r="E24" s="25">
        <v>179</v>
      </c>
      <c r="F24" s="27">
        <f t="shared" si="0"/>
        <v>179</v>
      </c>
      <c r="G24" s="26">
        <f>F24*(Table1[[#This Row],[Dilution]])/0.1</f>
        <v>1790000000</v>
      </c>
      <c r="H24" s="26"/>
      <c r="J24" s="25"/>
      <c r="K24" s="26">
        <v>10000000</v>
      </c>
      <c r="L24" s="25">
        <v>82</v>
      </c>
      <c r="M24" s="25">
        <v>70</v>
      </c>
      <c r="N24" s="25">
        <v>72</v>
      </c>
      <c r="O24" s="27">
        <f t="shared" si="1"/>
        <v>74.666666666666671</v>
      </c>
      <c r="P24" s="26">
        <f>O24*(Table1916[[#This Row],[Dilution]])/0.1</f>
        <v>7466666666.666667</v>
      </c>
      <c r="Q24" s="26"/>
      <c r="T24" s="25"/>
      <c r="U24" s="26"/>
      <c r="V24" s="25"/>
      <c r="W24" s="25"/>
      <c r="X24" s="25"/>
      <c r="Y24" s="27"/>
      <c r="Z24" s="26"/>
      <c r="AA24" s="26"/>
      <c r="AC24" s="18" t="s">
        <v>194</v>
      </c>
      <c r="AD24" s="19">
        <v>1483333333.3333333</v>
      </c>
      <c r="AE24" s="19">
        <v>1640000000</v>
      </c>
      <c r="AF24" s="19">
        <v>4544444444.4444437</v>
      </c>
      <c r="AG24" s="19">
        <f>AVERAGE(Table836[[#This Row],[R1]:[R3]])</f>
        <v>2555925925.9259257</v>
      </c>
      <c r="AI24" s="20" t="s">
        <v>194</v>
      </c>
      <c r="AJ24">
        <f>LOG10(Table836[[#This Row],[R1]])</f>
        <v>9.1712387562612694</v>
      </c>
      <c r="AK24">
        <f>LOG10(Table836[[#This Row],[R2]])</f>
        <v>9.214843848047698</v>
      </c>
      <c r="AL24">
        <f>LOG10(Table836[[#This Row],[R3]])</f>
        <v>9.6574807985680167</v>
      </c>
      <c r="AM24">
        <f>LOG10(Table836[[#This Row],[Average]])</f>
        <v>9.407548263247012</v>
      </c>
      <c r="AN24">
        <f t="shared" si="4"/>
        <v>0.26902917986167302</v>
      </c>
    </row>
    <row r="25" spans="1:40" x14ac:dyDescent="0.25">
      <c r="A25" s="25"/>
      <c r="B25" s="26">
        <v>1000000</v>
      </c>
      <c r="C25" s="25">
        <v>181</v>
      </c>
      <c r="D25" s="25">
        <v>193</v>
      </c>
      <c r="E25" s="25">
        <v>166</v>
      </c>
      <c r="F25" s="27">
        <f t="shared" si="0"/>
        <v>180</v>
      </c>
      <c r="G25" s="26">
        <f>F25*(Table1[[#This Row],[Dilution]])/0.1</f>
        <v>1800000000</v>
      </c>
      <c r="H25" s="26"/>
      <c r="J25" s="25"/>
      <c r="K25" s="26">
        <v>10000000</v>
      </c>
      <c r="L25" s="25">
        <v>73</v>
      </c>
      <c r="M25" s="25">
        <v>63</v>
      </c>
      <c r="N25" s="25">
        <v>61</v>
      </c>
      <c r="O25" s="27">
        <f t="shared" si="1"/>
        <v>65.666666666666671</v>
      </c>
      <c r="P25" s="26">
        <f>O25*(Table1916[[#This Row],[Dilution]])/0.1</f>
        <v>6566666666.666667</v>
      </c>
      <c r="Q25" s="26"/>
      <c r="T25" s="25"/>
      <c r="U25" s="26"/>
      <c r="V25" s="25"/>
      <c r="W25" s="25"/>
      <c r="X25" s="25"/>
      <c r="Y25" s="27"/>
      <c r="Z25" s="26"/>
      <c r="AA25" s="26"/>
      <c r="AC25" s="18" t="s">
        <v>195</v>
      </c>
      <c r="AD25" s="19">
        <v>1911111111.1111109</v>
      </c>
      <c r="AE25" s="19">
        <v>1623333333.3333333</v>
      </c>
      <c r="AF25" s="19">
        <v>6322222222.2222214</v>
      </c>
      <c r="AG25" s="19">
        <f>AVERAGE(Table836[[#This Row],[R1]:[R3]])</f>
        <v>3285555555.5555553</v>
      </c>
      <c r="AI25" s="20" t="s">
        <v>195</v>
      </c>
      <c r="AJ25">
        <f>LOG10(Table836[[#This Row],[R1]])</f>
        <v>9.2812859374682244</v>
      </c>
      <c r="AK25">
        <f>LOG10(Table836[[#This Row],[R2]])</f>
        <v>9.2104077064949728</v>
      </c>
      <c r="AL25">
        <f>LOG10(Table836[[#This Row],[R3]])</f>
        <v>9.8008697569557466</v>
      </c>
      <c r="AM25">
        <f>LOG10(Table836[[#This Row],[Average]])</f>
        <v>9.5166088150867925</v>
      </c>
      <c r="AN25">
        <f t="shared" si="4"/>
        <v>0.32239636632916141</v>
      </c>
    </row>
    <row r="26" spans="1:40" x14ac:dyDescent="0.25">
      <c r="A26" s="13" t="s">
        <v>194</v>
      </c>
      <c r="B26" s="14">
        <v>10000000</v>
      </c>
      <c r="C26" s="13">
        <v>44</v>
      </c>
      <c r="D26" s="13">
        <v>48</v>
      </c>
      <c r="E26" s="13">
        <v>50</v>
      </c>
      <c r="F26" s="15">
        <f t="shared" si="0"/>
        <v>47.333333333333336</v>
      </c>
      <c r="G26" s="14">
        <f>F26*(Table1[[#This Row],[Dilution]])/0.1</f>
        <v>4733333333.333333</v>
      </c>
      <c r="H26" s="14">
        <f>AVERAGE(G26:G28)</f>
        <v>5344444444.4444437</v>
      </c>
      <c r="J26" s="13" t="s">
        <v>194</v>
      </c>
      <c r="K26" s="14">
        <v>10000000</v>
      </c>
      <c r="L26" s="13">
        <v>117</v>
      </c>
      <c r="M26" s="13">
        <v>123</v>
      </c>
      <c r="N26" s="13">
        <v>138</v>
      </c>
      <c r="O26" s="15">
        <f t="shared" si="1"/>
        <v>126</v>
      </c>
      <c r="P26" s="14">
        <f>O26*(Table1916[[#This Row],[Dilution]])/0.1</f>
        <v>12600000000</v>
      </c>
      <c r="Q26" s="14">
        <f>AVERAGE(P26:P28)</f>
        <v>12577777777.777777</v>
      </c>
      <c r="T26" s="13" t="s">
        <v>194</v>
      </c>
      <c r="U26" s="14">
        <v>10000000</v>
      </c>
      <c r="V26" s="13">
        <v>93</v>
      </c>
      <c r="W26" s="13">
        <v>87</v>
      </c>
      <c r="X26" s="13">
        <v>78</v>
      </c>
      <c r="Y26" s="15">
        <f>AVERAGE(Table191623[[#This Row],[Colonies counted]:[Colonies counted3]])</f>
        <v>86</v>
      </c>
      <c r="Z26" s="14">
        <f>Y26*(Table191623[[#This Row],[Dilution]])/0.1</f>
        <v>8600000000</v>
      </c>
      <c r="AA26" s="14">
        <f>AVERAGE(Z26:Z28)</f>
        <v>9100000000</v>
      </c>
      <c r="AC26" s="18" t="s">
        <v>196</v>
      </c>
      <c r="AD26" s="19">
        <v>8266666666.666667</v>
      </c>
      <c r="AE26" s="19">
        <v>4644444444.4444437</v>
      </c>
      <c r="AF26" s="19">
        <v>6788888888.8888893</v>
      </c>
      <c r="AG26" s="19">
        <f>AVERAGE(Table836[[#This Row],[R1]:[R3]])</f>
        <v>6566666666.666667</v>
      </c>
      <c r="AI26" s="20" t="s">
        <v>196</v>
      </c>
      <c r="AJ26">
        <f>LOG10(Table836[[#This Row],[R1]])</f>
        <v>9.9173304261065542</v>
      </c>
      <c r="AK26">
        <f>LOG10(Table836[[#This Row],[R2]])</f>
        <v>9.6669337723357103</v>
      </c>
      <c r="AL26">
        <f>LOG10(Table836[[#This Row],[R3]])</f>
        <v>9.8317987008032297</v>
      </c>
      <c r="AM26">
        <f>LOG10(Table836[[#This Row],[Average]])</f>
        <v>9.8173449714419299</v>
      </c>
      <c r="AN26">
        <f t="shared" si="4"/>
        <v>0.12727568823332522</v>
      </c>
    </row>
    <row r="27" spans="1:40" x14ac:dyDescent="0.25">
      <c r="A27" s="13"/>
      <c r="B27" s="14">
        <v>10000000</v>
      </c>
      <c r="C27" s="13">
        <v>61</v>
      </c>
      <c r="D27" s="13">
        <v>45</v>
      </c>
      <c r="E27" s="13">
        <v>63</v>
      </c>
      <c r="F27" s="15">
        <f t="shared" si="0"/>
        <v>56.333333333333336</v>
      </c>
      <c r="G27" s="14">
        <f>F27*(Table1[[#This Row],[Dilution]])/0.1</f>
        <v>5633333333.333333</v>
      </c>
      <c r="H27" s="14"/>
      <c r="J27" s="13"/>
      <c r="K27" s="14">
        <v>10000000</v>
      </c>
      <c r="L27" s="13">
        <v>149</v>
      </c>
      <c r="M27" s="13">
        <v>130</v>
      </c>
      <c r="N27" s="13">
        <v>122</v>
      </c>
      <c r="O27" s="15">
        <f t="shared" si="1"/>
        <v>133.66666666666666</v>
      </c>
      <c r="P27" s="14">
        <f>O27*(Table1916[[#This Row],[Dilution]])/0.1</f>
        <v>13366666666.666664</v>
      </c>
      <c r="Q27" s="14"/>
      <c r="T27" s="13"/>
      <c r="U27" s="14">
        <v>10000000</v>
      </c>
      <c r="V27" s="13">
        <v>107</v>
      </c>
      <c r="W27" s="13">
        <v>73</v>
      </c>
      <c r="X27" s="13">
        <v>114</v>
      </c>
      <c r="Y27" s="15">
        <f>AVERAGE(Table191623[[#This Row],[Colonies counted]:[Colonies counted3]])</f>
        <v>98</v>
      </c>
      <c r="Z27" s="14">
        <f>Y27*(Table191623[[#This Row],[Dilution]])/0.1</f>
        <v>9800000000</v>
      </c>
      <c r="AA27" s="14"/>
      <c r="AC27" s="18" t="s">
        <v>197</v>
      </c>
      <c r="AD27" s="19">
        <v>10955555555.555555</v>
      </c>
      <c r="AE27" s="19">
        <v>6777777777.7777777</v>
      </c>
      <c r="AF27" s="19">
        <v>9977777777.7777767</v>
      </c>
      <c r="AG27" s="19">
        <f>AVERAGE(Table836[[#This Row],[R1]:[R3]])</f>
        <v>9237037037.037035</v>
      </c>
      <c r="AI27" s="22" t="s">
        <v>197</v>
      </c>
      <c r="AJ27">
        <f>LOG10(Table836[[#This Row],[R1]])</f>
        <v>10.039634405501886</v>
      </c>
      <c r="AK27">
        <f>LOG10(Table836[[#This Row],[R2]])</f>
        <v>9.8310873255714419</v>
      </c>
      <c r="AL27">
        <f>LOG10(Table836[[#This Row],[R3]])</f>
        <v>9.9990338272279793</v>
      </c>
      <c r="AM27">
        <f>LOG10(Table836[[#This Row],[Average]])</f>
        <v>9.9655326849835362</v>
      </c>
      <c r="AN27">
        <f t="shared" si="4"/>
        <v>0.11056394750125366</v>
      </c>
    </row>
    <row r="28" spans="1:40" x14ac:dyDescent="0.25">
      <c r="A28" s="13"/>
      <c r="B28" s="14">
        <v>10000000</v>
      </c>
      <c r="C28" s="13">
        <v>65</v>
      </c>
      <c r="D28" s="13">
        <v>54</v>
      </c>
      <c r="E28" s="13">
        <v>51</v>
      </c>
      <c r="F28" s="15">
        <f t="shared" si="0"/>
        <v>56.666666666666664</v>
      </c>
      <c r="G28" s="14">
        <f>F28*(Table1[[#This Row],[Dilution]])/0.1</f>
        <v>5666666666.666666</v>
      </c>
      <c r="H28" s="14"/>
      <c r="J28" s="13"/>
      <c r="K28" s="14">
        <v>10000000</v>
      </c>
      <c r="L28" s="13">
        <v>133</v>
      </c>
      <c r="M28" s="13">
        <v>120</v>
      </c>
      <c r="N28" s="13">
        <v>100</v>
      </c>
      <c r="O28" s="15">
        <f t="shared" si="1"/>
        <v>117.66666666666667</v>
      </c>
      <c r="P28" s="14">
        <f>O28*(Table1916[[#This Row],[Dilution]])/0.1</f>
        <v>11766666666.666666</v>
      </c>
      <c r="Q28" s="14"/>
      <c r="T28" s="13"/>
      <c r="U28" s="14">
        <v>10000000</v>
      </c>
      <c r="V28" s="13">
        <v>90</v>
      </c>
      <c r="W28" s="13">
        <v>97</v>
      </c>
      <c r="X28" s="13">
        <v>80</v>
      </c>
      <c r="Y28" s="15">
        <f>AVERAGE(Table191623[[#This Row],[Colonies counted]:[Colonies counted3]])</f>
        <v>89</v>
      </c>
      <c r="Z28" s="14">
        <f>Y28*(Table191623[[#This Row],[Dilution]])/0.1</f>
        <v>8900000000</v>
      </c>
      <c r="AA28" s="14"/>
    </row>
    <row r="29" spans="1:40" x14ac:dyDescent="0.25">
      <c r="A29" s="25" t="s">
        <v>195</v>
      </c>
      <c r="B29" s="26">
        <v>10000000</v>
      </c>
      <c r="C29" s="25">
        <v>71</v>
      </c>
      <c r="D29" s="25">
        <v>83</v>
      </c>
      <c r="E29" s="25">
        <v>98</v>
      </c>
      <c r="F29" s="27">
        <f t="shared" si="0"/>
        <v>84</v>
      </c>
      <c r="G29" s="26">
        <f>F29*(Table1[[#This Row],[Dilution]])/0.1</f>
        <v>8400000000</v>
      </c>
      <c r="H29" s="26">
        <f>AVERAGE(G29:G31)</f>
        <v>8455555555.5555563</v>
      </c>
      <c r="J29" s="25" t="s">
        <v>195</v>
      </c>
      <c r="K29" s="26">
        <v>10000000</v>
      </c>
      <c r="L29" s="25">
        <v>101</v>
      </c>
      <c r="M29" s="25">
        <v>87</v>
      </c>
      <c r="N29" s="25">
        <v>117</v>
      </c>
      <c r="O29" s="27">
        <f t="shared" si="1"/>
        <v>101.66666666666667</v>
      </c>
      <c r="P29" s="26">
        <f>O29*(Table1916[[#This Row],[Dilution]])/0.1</f>
        <v>10166666666.666666</v>
      </c>
      <c r="Q29" s="26">
        <f>AVERAGE(P29:P31)</f>
        <v>13100000000</v>
      </c>
      <c r="T29" s="25" t="s">
        <v>195</v>
      </c>
      <c r="U29" s="26">
        <v>10000000</v>
      </c>
      <c r="V29" s="25">
        <v>114</v>
      </c>
      <c r="W29" s="25">
        <v>127</v>
      </c>
      <c r="X29" s="25">
        <v>135</v>
      </c>
      <c r="Y29" s="15">
        <f>AVERAGE(Table191623[[#This Row],[Colonies counted]:[Colonies counted3]])</f>
        <v>125.33333333333333</v>
      </c>
      <c r="Z29" s="26">
        <f>Y29*(Table191623[[#This Row],[Dilution]])/0.1</f>
        <v>12533333333.333332</v>
      </c>
      <c r="AA29" s="26">
        <f>AVERAGE(Z29:Z31)</f>
        <v>12833333333.333334</v>
      </c>
    </row>
    <row r="30" spans="1:40" x14ac:dyDescent="0.25">
      <c r="A30" s="25"/>
      <c r="B30" s="26">
        <v>10000000</v>
      </c>
      <c r="C30" s="25">
        <v>68</v>
      </c>
      <c r="D30" s="25">
        <v>81</v>
      </c>
      <c r="E30" s="25">
        <v>90</v>
      </c>
      <c r="F30" s="27">
        <f t="shared" si="0"/>
        <v>79.666666666666671</v>
      </c>
      <c r="G30" s="26">
        <f>F30*(Table1[[#This Row],[Dilution]])/0.1</f>
        <v>7966666666.666667</v>
      </c>
      <c r="H30" s="26"/>
      <c r="J30" s="25"/>
      <c r="K30" s="26">
        <v>10000000</v>
      </c>
      <c r="L30" s="25">
        <v>163</v>
      </c>
      <c r="M30" s="25">
        <v>157</v>
      </c>
      <c r="N30" s="25">
        <v>124</v>
      </c>
      <c r="O30" s="27">
        <f t="shared" si="1"/>
        <v>148</v>
      </c>
      <c r="P30" s="26">
        <f>O30*(Table1916[[#This Row],[Dilution]])/0.1</f>
        <v>14800000000</v>
      </c>
      <c r="Q30" s="26"/>
      <c r="T30" s="25"/>
      <c r="U30" s="26">
        <v>10000000</v>
      </c>
      <c r="V30" s="25">
        <v>120</v>
      </c>
      <c r="W30" s="25">
        <v>133</v>
      </c>
      <c r="X30" s="25">
        <v>141</v>
      </c>
      <c r="Y30" s="15">
        <f>AVERAGE(Table191623[[#This Row],[Colonies counted]:[Colonies counted3]])</f>
        <v>131.33333333333334</v>
      </c>
      <c r="Z30" s="26">
        <f>Y30*(Table191623[[#This Row],[Dilution]])/0.1</f>
        <v>13133333333.333334</v>
      </c>
      <c r="AA30" s="26"/>
      <c r="AC30" t="s">
        <v>179</v>
      </c>
      <c r="AD30" t="s">
        <v>225</v>
      </c>
      <c r="AI30" t="s">
        <v>199</v>
      </c>
    </row>
    <row r="31" spans="1:40" x14ac:dyDescent="0.25">
      <c r="A31" s="25"/>
      <c r="B31" s="26">
        <v>10000000</v>
      </c>
      <c r="C31" s="25">
        <v>79</v>
      </c>
      <c r="D31" s="25">
        <v>92</v>
      </c>
      <c r="E31" s="25">
        <v>99</v>
      </c>
      <c r="F31" s="27">
        <f t="shared" si="0"/>
        <v>90</v>
      </c>
      <c r="G31" s="26">
        <f>F31*(Table1[[#This Row],[Dilution]])/0.1</f>
        <v>9000000000</v>
      </c>
      <c r="H31" s="26"/>
      <c r="J31" s="25"/>
      <c r="K31" s="26">
        <v>10000000</v>
      </c>
      <c r="L31" s="25">
        <v>136</v>
      </c>
      <c r="M31" s="25">
        <v>144</v>
      </c>
      <c r="N31" s="25">
        <v>150</v>
      </c>
      <c r="O31" s="27">
        <f t="shared" si="1"/>
        <v>143.33333333333334</v>
      </c>
      <c r="P31" s="26">
        <f>O31*(Table1916[[#This Row],[Dilution]])/0.1</f>
        <v>14333333333.333334</v>
      </c>
      <c r="Q31" s="26"/>
      <c r="T31" s="25"/>
      <c r="U31" s="26">
        <v>10000000</v>
      </c>
      <c r="V31" s="25">
        <v>138</v>
      </c>
      <c r="W31" s="25">
        <v>110</v>
      </c>
      <c r="X31" s="25">
        <v>137</v>
      </c>
      <c r="Y31" s="15">
        <f>AVERAGE(Table191623[[#This Row],[Colonies counted]:[Colonies counted3]])</f>
        <v>128.33333333333334</v>
      </c>
      <c r="Z31" s="26">
        <f>Y31*(Table191623[[#This Row],[Dilution]])/0.1</f>
        <v>12833333333.333334</v>
      </c>
      <c r="AA31" s="26"/>
    </row>
    <row r="32" spans="1:40" x14ac:dyDescent="0.25">
      <c r="A32" s="13" t="s">
        <v>196</v>
      </c>
      <c r="B32" s="14">
        <v>10000000</v>
      </c>
      <c r="C32" s="13">
        <v>113</v>
      </c>
      <c r="D32" s="13">
        <v>119</v>
      </c>
      <c r="E32" s="13">
        <v>130</v>
      </c>
      <c r="F32" s="15">
        <f t="shared" si="0"/>
        <v>120.66666666666667</v>
      </c>
      <c r="G32" s="14">
        <f>F32*(Table1[[#This Row],[Dilution]])/0.1</f>
        <v>12066666666.666666</v>
      </c>
      <c r="H32" s="14">
        <f>AVERAGE(G32:G34)</f>
        <v>14266666666.666666</v>
      </c>
      <c r="J32" s="13" t="s">
        <v>196</v>
      </c>
      <c r="K32" s="14">
        <v>10000000</v>
      </c>
      <c r="L32" s="13">
        <v>125</v>
      </c>
      <c r="M32" s="13">
        <v>168</v>
      </c>
      <c r="N32" s="13">
        <v>154</v>
      </c>
      <c r="O32" s="15">
        <f t="shared" si="1"/>
        <v>149</v>
      </c>
      <c r="P32" s="14">
        <f>O32*(Table1916[[#This Row],[Dilution]])/0.1</f>
        <v>14900000000</v>
      </c>
      <c r="Q32" s="14">
        <f>AVERAGE(P32:P34)</f>
        <v>16300000000</v>
      </c>
      <c r="T32" s="13" t="s">
        <v>196</v>
      </c>
      <c r="U32" s="14">
        <v>10000000</v>
      </c>
      <c r="V32" s="13">
        <v>51</v>
      </c>
      <c r="W32" s="13">
        <v>62</v>
      </c>
      <c r="X32" s="13">
        <v>55</v>
      </c>
      <c r="Y32" s="15">
        <f>AVERAGE(Table191623[[#This Row],[Colonies counted]:[Colonies counted3]])</f>
        <v>56</v>
      </c>
      <c r="Z32" s="14">
        <f>Y32*(Table191623[[#This Row],[Dilution]])/0.1</f>
        <v>5600000000</v>
      </c>
      <c r="AA32" s="14">
        <f>AVERAGE(Z32:Z34)</f>
        <v>55088888888.888893</v>
      </c>
      <c r="AC32" t="s">
        <v>200</v>
      </c>
      <c r="AD32" t="s">
        <v>201</v>
      </c>
      <c r="AE32" t="s">
        <v>202</v>
      </c>
      <c r="AF32" t="s">
        <v>203</v>
      </c>
      <c r="AG32" t="s">
        <v>107</v>
      </c>
      <c r="AI32" s="16" t="s">
        <v>200</v>
      </c>
      <c r="AJ32" s="16" t="s">
        <v>201</v>
      </c>
      <c r="AK32" s="16" t="s">
        <v>202</v>
      </c>
      <c r="AL32" s="16" t="s">
        <v>203</v>
      </c>
      <c r="AM32" s="16" t="s">
        <v>107</v>
      </c>
      <c r="AN32" s="17" t="s">
        <v>109</v>
      </c>
    </row>
    <row r="33" spans="1:40" x14ac:dyDescent="0.25">
      <c r="A33" s="13"/>
      <c r="B33" s="14">
        <v>10000000</v>
      </c>
      <c r="C33" s="13">
        <v>143</v>
      </c>
      <c r="D33" s="13">
        <v>130</v>
      </c>
      <c r="E33" s="13">
        <v>151</v>
      </c>
      <c r="F33" s="15">
        <f t="shared" si="0"/>
        <v>141.33333333333334</v>
      </c>
      <c r="G33" s="14">
        <f>F33*(Table1[[#This Row],[Dilution]])/0.1</f>
        <v>14133333333.333334</v>
      </c>
      <c r="H33" s="14"/>
      <c r="J33" s="13"/>
      <c r="K33" s="14">
        <v>10000000</v>
      </c>
      <c r="L33" s="13">
        <v>179</v>
      </c>
      <c r="M33" s="13">
        <v>181</v>
      </c>
      <c r="N33" s="13">
        <v>188</v>
      </c>
      <c r="O33" s="15">
        <f t="shared" si="1"/>
        <v>182.66666666666666</v>
      </c>
      <c r="P33" s="14">
        <f>O33*(Table1916[[#This Row],[Dilution]])/0.1</f>
        <v>18266666666.666664</v>
      </c>
      <c r="Q33" s="14"/>
      <c r="T33" s="13"/>
      <c r="U33" s="14">
        <v>100000000</v>
      </c>
      <c r="V33" s="13">
        <v>87</v>
      </c>
      <c r="W33" s="13">
        <v>80</v>
      </c>
      <c r="X33" s="13">
        <v>73</v>
      </c>
      <c r="Y33" s="15">
        <f>AVERAGE(Table191623[[#This Row],[Colonies counted]:[Colonies counted3]])</f>
        <v>80</v>
      </c>
      <c r="Z33" s="14">
        <f>Y33*(Table191623[[#This Row],[Dilution]])/0.1</f>
        <v>80000000000</v>
      </c>
      <c r="AA33" s="14"/>
      <c r="AC33" s="18" t="s">
        <v>204</v>
      </c>
      <c r="AD33" s="19">
        <v>412222.22222222219</v>
      </c>
      <c r="AE33" s="14">
        <v>425555.5555555555</v>
      </c>
      <c r="AF33" s="19">
        <v>435555.5555555555</v>
      </c>
      <c r="AG33" s="19">
        <f>AVERAGE(Table83637[[#This Row],[R1]:[R3]])</f>
        <v>424444.44444444444</v>
      </c>
      <c r="AI33" s="20" t="s">
        <v>204</v>
      </c>
      <c r="AJ33">
        <f>LOG10(Table83637[[#This Row],[R1]])</f>
        <v>5.6151314001757209</v>
      </c>
      <c r="AK33">
        <f>LOG10(Table83637[[#This Row],[R2]])</f>
        <v>5.6289562645292976</v>
      </c>
      <c r="AL33">
        <f>LOG10(Table83637[[#This Row],[R3]])</f>
        <v>5.6390435575811324</v>
      </c>
      <c r="AM33">
        <f>LOG10(Table83637[[#This Row],[Average]])</f>
        <v>5.6278208534723841</v>
      </c>
      <c r="AN33">
        <f>STDEV(AJ33:AL33)</f>
        <v>1.2004663172350768E-2</v>
      </c>
    </row>
    <row r="34" spans="1:40" x14ac:dyDescent="0.25">
      <c r="A34" s="13"/>
      <c r="B34" s="14">
        <v>10000000</v>
      </c>
      <c r="C34" s="13">
        <v>152</v>
      </c>
      <c r="D34" s="13">
        <v>168</v>
      </c>
      <c r="E34" s="13">
        <v>178</v>
      </c>
      <c r="F34" s="15">
        <f t="shared" si="0"/>
        <v>166</v>
      </c>
      <c r="G34" s="14">
        <f>F34*(Table1[[#This Row],[Dilution]])/0.1</f>
        <v>16600000000</v>
      </c>
      <c r="H34" s="14"/>
      <c r="J34" s="13"/>
      <c r="K34" s="14">
        <v>10000000</v>
      </c>
      <c r="L34" s="13">
        <v>167</v>
      </c>
      <c r="M34" s="13">
        <v>155</v>
      </c>
      <c r="N34" s="13">
        <v>150</v>
      </c>
      <c r="O34" s="15">
        <f t="shared" si="1"/>
        <v>157.33333333333334</v>
      </c>
      <c r="P34" s="14">
        <f>O34*(Table1916[[#This Row],[Dilution]])/0.1</f>
        <v>15733333333.333334</v>
      </c>
      <c r="Q34" s="14"/>
      <c r="T34" s="13"/>
      <c r="U34" s="14">
        <v>100000000</v>
      </c>
      <c r="V34" s="13">
        <v>74</v>
      </c>
      <c r="W34" s="13">
        <v>75</v>
      </c>
      <c r="X34" s="13">
        <v>90</v>
      </c>
      <c r="Y34" s="15">
        <f>AVERAGE(Table191623[[#This Row],[Colonies counted]:[Colonies counted3]])</f>
        <v>79.666666666666671</v>
      </c>
      <c r="Z34" s="14">
        <f>Y34*(Table191623[[#This Row],[Dilution]])/0.1</f>
        <v>79666666666.666672</v>
      </c>
      <c r="AA34" s="14"/>
      <c r="AC34" s="18" t="s">
        <v>189</v>
      </c>
      <c r="AD34" s="19">
        <v>578888.88888888888</v>
      </c>
      <c r="AE34" s="19">
        <v>644444.44444444438</v>
      </c>
      <c r="AF34" s="19">
        <v>69333333.333333328</v>
      </c>
      <c r="AG34" s="19">
        <f>AVERAGE(Table83637[[#This Row],[R1]:[R3]])</f>
        <v>23518888.888888884</v>
      </c>
      <c r="AI34" s="21" t="s">
        <v>189</v>
      </c>
      <c r="AJ34">
        <f>LOG10(Table83637[[#This Row],[R1]])</f>
        <v>5.7625952138601999</v>
      </c>
      <c r="AK34">
        <f>LOG10(Table83637[[#This Row],[R2]])</f>
        <v>5.8091854841236126</v>
      </c>
      <c r="AL34">
        <f>LOG10(Table83637[[#This Row],[R3]])</f>
        <v>7.8409420802430994</v>
      </c>
      <c r="AM34">
        <f>LOG10(Table83637[[#This Row],[Average]])</f>
        <v>7.3714168003623159</v>
      </c>
      <c r="AN34">
        <f t="shared" ref="AN34:AN35" si="5">STDEV(AJ34:AL34)</f>
        <v>1.1867133335506852</v>
      </c>
    </row>
    <row r="35" spans="1:40" x14ac:dyDescent="0.25">
      <c r="A35" s="25" t="s">
        <v>197</v>
      </c>
      <c r="B35" s="26">
        <v>10000000</v>
      </c>
      <c r="C35" s="25">
        <v>180</v>
      </c>
      <c r="D35" s="25">
        <v>192</v>
      </c>
      <c r="E35" s="25">
        <v>100</v>
      </c>
      <c r="F35" s="27">
        <f t="shared" si="0"/>
        <v>157.33333333333334</v>
      </c>
      <c r="G35" s="26">
        <f>F35*(Table1[[#This Row],[Dilution]])/0.1</f>
        <v>15733333333.333334</v>
      </c>
      <c r="H35" s="26">
        <f>AVERAGE(G35:G37)</f>
        <v>13111111111.111113</v>
      </c>
      <c r="J35" s="25" t="s">
        <v>197</v>
      </c>
      <c r="K35" s="26">
        <v>10000000</v>
      </c>
      <c r="L35" s="25">
        <v>198</v>
      </c>
      <c r="M35" s="25">
        <v>187</v>
      </c>
      <c r="N35" s="25">
        <v>180</v>
      </c>
      <c r="O35" s="27">
        <f t="shared" si="1"/>
        <v>188.33333333333334</v>
      </c>
      <c r="P35" s="26">
        <f>O35*(Table1916[[#This Row],[Dilution]])/0.1</f>
        <v>18833333333.333332</v>
      </c>
      <c r="Q35" s="26">
        <f>AVERAGE(P35:P37)</f>
        <v>19655555555.555553</v>
      </c>
      <c r="T35" s="25" t="s">
        <v>197</v>
      </c>
      <c r="U35" s="26">
        <v>10000000</v>
      </c>
      <c r="V35" s="25">
        <v>117</v>
      </c>
      <c r="W35" s="25">
        <v>129</v>
      </c>
      <c r="X35" s="25">
        <v>180</v>
      </c>
      <c r="Y35" s="15">
        <f>AVERAGE(Table191623[[#This Row],[Colonies counted]:[Colonies counted3]])</f>
        <v>142</v>
      </c>
      <c r="Z35" s="26">
        <f>Y35*(Table191623[[#This Row],[Dilution]])/0.1</f>
        <v>14200000000</v>
      </c>
      <c r="AA35" s="26">
        <f>AVERAGE(Z35:Z37)</f>
        <v>12700000000</v>
      </c>
      <c r="AC35" s="18" t="s">
        <v>190</v>
      </c>
      <c r="AD35" s="19">
        <v>139555.55555555553</v>
      </c>
      <c r="AE35" s="19">
        <v>116444.44444444444</v>
      </c>
      <c r="AF35" s="19">
        <v>606666.66666666663</v>
      </c>
      <c r="AG35" s="19">
        <f>AVERAGE(Table83637[[#This Row],[R1]:[R3]])</f>
        <v>287555.55555555556</v>
      </c>
      <c r="AI35" s="20" t="s">
        <v>190</v>
      </c>
      <c r="AJ35">
        <f>LOG10(Table83637[[#This Row],[R1]])</f>
        <v>5.1447471299618526</v>
      </c>
      <c r="AK35">
        <f>LOG10(Table83637[[#This Row],[R2]])</f>
        <v>5.066118773208383</v>
      </c>
      <c r="AL35">
        <f>LOG10(Table83637[[#This Row],[R3]])</f>
        <v>5.7829501332654125</v>
      </c>
      <c r="AM35">
        <f>LOG10(Table83637[[#This Row],[Average]])</f>
        <v>5.4587217625573379</v>
      </c>
      <c r="AN35">
        <f t="shared" si="5"/>
        <v>0.39313540726502988</v>
      </c>
    </row>
    <row r="36" spans="1:40" x14ac:dyDescent="0.25">
      <c r="A36" s="25"/>
      <c r="B36" s="26">
        <v>10000000</v>
      </c>
      <c r="C36" s="25">
        <v>103</v>
      </c>
      <c r="D36" s="25">
        <v>125</v>
      </c>
      <c r="E36" s="25">
        <v>114</v>
      </c>
      <c r="F36" s="27">
        <f t="shared" si="0"/>
        <v>114</v>
      </c>
      <c r="G36" s="26">
        <f>F36*(Table1[[#This Row],[Dilution]])/0.1</f>
        <v>11400000000</v>
      </c>
      <c r="H36" s="26"/>
      <c r="J36" s="25"/>
      <c r="K36" s="26">
        <v>10000000</v>
      </c>
      <c r="L36" s="25">
        <v>199</v>
      </c>
      <c r="M36" s="25">
        <v>210</v>
      </c>
      <c r="N36" s="25">
        <v>220</v>
      </c>
      <c r="O36" s="27">
        <f t="shared" si="1"/>
        <v>209.66666666666666</v>
      </c>
      <c r="P36" s="26">
        <f>O36*(Table1916[[#This Row],[Dilution]])/0.1</f>
        <v>20966666666.666664</v>
      </c>
      <c r="Q36" s="26"/>
      <c r="T36" s="25"/>
      <c r="U36" s="26">
        <v>10000000</v>
      </c>
      <c r="V36" s="25">
        <v>131</v>
      </c>
      <c r="W36" s="25">
        <v>104</v>
      </c>
      <c r="X36" s="25">
        <v>119</v>
      </c>
      <c r="Y36" s="15">
        <f>AVERAGE(Table191623[[#This Row],[Colonies counted]:[Colonies counted3]])</f>
        <v>118</v>
      </c>
      <c r="Z36" s="26">
        <f>Y36*(Table191623[[#This Row],[Dilution]])/0.1</f>
        <v>11800000000</v>
      </c>
      <c r="AA36" s="26"/>
      <c r="AC36" s="18" t="s">
        <v>192</v>
      </c>
      <c r="AD36" s="19">
        <v>0</v>
      </c>
      <c r="AE36" s="19">
        <v>0</v>
      </c>
      <c r="AF36" s="19">
        <v>0</v>
      </c>
      <c r="AG36" s="19">
        <f>AVERAGE(Table83637[[#This Row],[R1]:[R3]])</f>
        <v>0</v>
      </c>
      <c r="AI36" s="20" t="s">
        <v>192</v>
      </c>
      <c r="AJ36">
        <v>0</v>
      </c>
      <c r="AK36">
        <v>0</v>
      </c>
      <c r="AL36">
        <v>0</v>
      </c>
      <c r="AM36">
        <v>0</v>
      </c>
      <c r="AN36">
        <v>0</v>
      </c>
    </row>
    <row r="37" spans="1:40" x14ac:dyDescent="0.25">
      <c r="A37" s="25"/>
      <c r="B37" s="26">
        <v>10000000</v>
      </c>
      <c r="C37" s="25">
        <v>121</v>
      </c>
      <c r="D37" s="25">
        <v>143</v>
      </c>
      <c r="E37" s="25">
        <v>102</v>
      </c>
      <c r="F37" s="27">
        <f t="shared" si="0"/>
        <v>122</v>
      </c>
      <c r="G37" s="26">
        <f>F37*(Table1[[#This Row],[Dilution]])/0.1</f>
        <v>12200000000</v>
      </c>
      <c r="H37" s="26"/>
      <c r="J37" s="25"/>
      <c r="K37" s="26">
        <v>10000000</v>
      </c>
      <c r="L37" s="25">
        <v>184</v>
      </c>
      <c r="M37" s="25">
        <v>201</v>
      </c>
      <c r="N37" s="25">
        <v>190</v>
      </c>
      <c r="O37" s="27">
        <f t="shared" si="1"/>
        <v>191.66666666666666</v>
      </c>
      <c r="P37" s="26">
        <f>O37*(Table1916[[#This Row],[Dilution]])/0.1</f>
        <v>19166666666.666664</v>
      </c>
      <c r="Q37" s="26"/>
      <c r="T37" s="25"/>
      <c r="U37" s="26">
        <v>10000000</v>
      </c>
      <c r="V37" s="25">
        <v>122</v>
      </c>
      <c r="W37" s="25">
        <v>134</v>
      </c>
      <c r="X37" s="25">
        <v>107</v>
      </c>
      <c r="Y37" s="15">
        <f>AVERAGE(Table191623[[#This Row],[Colonies counted]:[Colonies counted3]])</f>
        <v>121</v>
      </c>
      <c r="Z37" s="26">
        <f>Y37*(Table191623[[#This Row],[Dilution]])/0.1</f>
        <v>12100000000</v>
      </c>
      <c r="AA37" s="26"/>
      <c r="AC37" s="18" t="s">
        <v>194</v>
      </c>
      <c r="AD37" s="19">
        <v>0</v>
      </c>
      <c r="AE37" s="19">
        <v>0</v>
      </c>
      <c r="AF37" s="19">
        <v>0</v>
      </c>
      <c r="AG37" s="19">
        <f>AVERAGE(Table83637[[#This Row],[R1]:[R3]])</f>
        <v>0</v>
      </c>
      <c r="AI37" s="20" t="s">
        <v>194</v>
      </c>
      <c r="AJ37">
        <v>0</v>
      </c>
      <c r="AK37">
        <v>0</v>
      </c>
      <c r="AL37">
        <v>0</v>
      </c>
      <c r="AM37">
        <v>0</v>
      </c>
      <c r="AN37">
        <v>0</v>
      </c>
    </row>
    <row r="38" spans="1:40" x14ac:dyDescent="0.25">
      <c r="AC38" s="18" t="s">
        <v>195</v>
      </c>
      <c r="AD38" s="19">
        <v>0</v>
      </c>
      <c r="AE38" s="19">
        <v>0</v>
      </c>
      <c r="AF38" s="19">
        <v>0</v>
      </c>
      <c r="AG38" s="19">
        <f>AVERAGE(Table83637[[#This Row],[R1]:[R3]])</f>
        <v>0</v>
      </c>
      <c r="AI38" s="20" t="s">
        <v>195</v>
      </c>
      <c r="AJ38">
        <v>0</v>
      </c>
      <c r="AK38">
        <v>0</v>
      </c>
      <c r="AL38">
        <v>0</v>
      </c>
      <c r="AM38">
        <v>0</v>
      </c>
      <c r="AN38">
        <v>0</v>
      </c>
    </row>
    <row r="39" spans="1:40" x14ac:dyDescent="0.25">
      <c r="AC39" s="18" t="s">
        <v>196</v>
      </c>
      <c r="AD39" s="19">
        <v>0</v>
      </c>
      <c r="AE39" s="19">
        <v>0</v>
      </c>
      <c r="AF39" s="19">
        <v>0</v>
      </c>
      <c r="AG39" s="19">
        <f>AVERAGE(Table83637[[#This Row],[R1]:[R3]])</f>
        <v>0</v>
      </c>
      <c r="AI39" s="20" t="s">
        <v>196</v>
      </c>
      <c r="AJ39">
        <v>0</v>
      </c>
      <c r="AK39">
        <v>0</v>
      </c>
      <c r="AL39">
        <v>0</v>
      </c>
      <c r="AM39">
        <v>0</v>
      </c>
      <c r="AN39">
        <v>0</v>
      </c>
    </row>
    <row r="40" spans="1:40" x14ac:dyDescent="0.25">
      <c r="AC40" s="18" t="s">
        <v>197</v>
      </c>
      <c r="AD40" s="19">
        <v>0</v>
      </c>
      <c r="AE40" s="19">
        <v>0</v>
      </c>
      <c r="AF40" s="19">
        <v>0</v>
      </c>
      <c r="AG40" s="19">
        <f>AVERAGE(Table83637[[#This Row],[R1]:[R3]])</f>
        <v>0</v>
      </c>
      <c r="AI40" s="22" t="s">
        <v>197</v>
      </c>
      <c r="AJ40">
        <v>0</v>
      </c>
      <c r="AK40">
        <v>0</v>
      </c>
      <c r="AL40">
        <v>0</v>
      </c>
      <c r="AM40">
        <v>0</v>
      </c>
      <c r="AN40">
        <v>0</v>
      </c>
    </row>
    <row r="42" spans="1:40" x14ac:dyDescent="0.25">
      <c r="A42" t="s">
        <v>179</v>
      </c>
      <c r="B42" t="s">
        <v>224</v>
      </c>
      <c r="J42" t="s">
        <v>179</v>
      </c>
      <c r="K42" t="s">
        <v>224</v>
      </c>
      <c r="T42" t="s">
        <v>179</v>
      </c>
      <c r="U42" t="s">
        <v>224</v>
      </c>
    </row>
    <row r="43" spans="1:40" x14ac:dyDescent="0.25">
      <c r="AC43" t="s">
        <v>179</v>
      </c>
      <c r="AD43" t="s">
        <v>226</v>
      </c>
      <c r="AI43" t="s">
        <v>199</v>
      </c>
    </row>
    <row r="44" spans="1:40" x14ac:dyDescent="0.25">
      <c r="A44" t="s">
        <v>181</v>
      </c>
      <c r="B44" t="s">
        <v>182</v>
      </c>
      <c r="C44" t="s">
        <v>183</v>
      </c>
      <c r="D44" t="s">
        <v>184</v>
      </c>
      <c r="E44" t="s">
        <v>185</v>
      </c>
      <c r="F44" t="s">
        <v>107</v>
      </c>
      <c r="G44" t="s">
        <v>186</v>
      </c>
      <c r="H44" t="s">
        <v>187</v>
      </c>
      <c r="J44" t="s">
        <v>181</v>
      </c>
      <c r="K44" t="s">
        <v>182</v>
      </c>
      <c r="L44" t="s">
        <v>183</v>
      </c>
      <c r="M44" t="s">
        <v>184</v>
      </c>
      <c r="N44" t="s">
        <v>185</v>
      </c>
      <c r="O44" t="s">
        <v>107</v>
      </c>
      <c r="P44" t="s">
        <v>186</v>
      </c>
      <c r="Q44" t="s">
        <v>187</v>
      </c>
      <c r="T44" t="s">
        <v>181</v>
      </c>
      <c r="U44" t="s">
        <v>182</v>
      </c>
      <c r="V44" t="s">
        <v>183</v>
      </c>
      <c r="W44" t="s">
        <v>184</v>
      </c>
      <c r="X44" t="s">
        <v>185</v>
      </c>
      <c r="Y44" t="s">
        <v>107</v>
      </c>
      <c r="Z44" t="s">
        <v>186</v>
      </c>
      <c r="AA44" t="s">
        <v>187</v>
      </c>
    </row>
    <row r="45" spans="1:40" x14ac:dyDescent="0.25">
      <c r="A45" s="13" t="s">
        <v>188</v>
      </c>
      <c r="B45" s="14">
        <v>1000</v>
      </c>
      <c r="C45" s="13">
        <v>30</v>
      </c>
      <c r="D45" s="13">
        <v>40</v>
      </c>
      <c r="E45" s="13">
        <v>58</v>
      </c>
      <c r="F45" s="15">
        <f t="shared" ref="F45:F74" si="6">AVERAGE(C45:E45)</f>
        <v>42.666666666666664</v>
      </c>
      <c r="G45" s="14">
        <f>F45*(Table13[[#This Row],[Dilution]])/0.1</f>
        <v>426666.66666666663</v>
      </c>
      <c r="H45" s="14">
        <f>AVERAGE(G45:G47)</f>
        <v>412222.22222222219</v>
      </c>
      <c r="J45" s="13" t="s">
        <v>188</v>
      </c>
      <c r="K45" s="14">
        <v>1000</v>
      </c>
      <c r="L45" s="13">
        <v>50</v>
      </c>
      <c r="M45" s="13">
        <v>43</v>
      </c>
      <c r="N45" s="13">
        <v>50</v>
      </c>
      <c r="O45" s="15">
        <f t="shared" ref="O45:O71" si="7">AVERAGE(L45:N45)</f>
        <v>47.666666666666664</v>
      </c>
      <c r="P45" s="14">
        <f>O45*(Table131017[[#This Row],[Dilution]])/0.1</f>
        <v>476666.66666666663</v>
      </c>
      <c r="Q45" s="14">
        <f>AVERAGE(P45:P47)</f>
        <v>425555.5555555555</v>
      </c>
      <c r="T45" s="13" t="s">
        <v>188</v>
      </c>
      <c r="U45" s="14">
        <v>1000</v>
      </c>
      <c r="V45" s="13">
        <v>30</v>
      </c>
      <c r="W45" s="13">
        <v>42</v>
      </c>
      <c r="X45" s="13">
        <v>40</v>
      </c>
      <c r="Y45" s="15">
        <f t="shared" ref="Y45:Y71" si="8">AVERAGE(V45:X45)</f>
        <v>37.333333333333336</v>
      </c>
      <c r="Z45" s="14">
        <f>Y45*(Table13101724[[#This Row],[Dilution]])/0.1</f>
        <v>373333.33333333331</v>
      </c>
      <c r="AA45" s="14">
        <f>AVERAGE(Z45:Z47)</f>
        <v>435555.5555555555</v>
      </c>
      <c r="AC45" t="s">
        <v>200</v>
      </c>
      <c r="AD45" t="s">
        <v>201</v>
      </c>
      <c r="AE45" t="s">
        <v>202</v>
      </c>
      <c r="AF45" t="s">
        <v>203</v>
      </c>
      <c r="AG45" t="s">
        <v>107</v>
      </c>
      <c r="AI45" s="16" t="s">
        <v>200</v>
      </c>
      <c r="AJ45" s="16" t="s">
        <v>201</v>
      </c>
      <c r="AK45" s="16" t="s">
        <v>202</v>
      </c>
      <c r="AL45" s="16" t="s">
        <v>203</v>
      </c>
      <c r="AM45" s="16" t="s">
        <v>107</v>
      </c>
      <c r="AN45" s="17" t="s">
        <v>109</v>
      </c>
    </row>
    <row r="46" spans="1:40" x14ac:dyDescent="0.25">
      <c r="A46" s="13"/>
      <c r="B46" s="14">
        <v>1000</v>
      </c>
      <c r="C46" s="13">
        <v>44</v>
      </c>
      <c r="D46" s="13">
        <v>33</v>
      </c>
      <c r="E46" s="13">
        <v>40</v>
      </c>
      <c r="F46" s="15">
        <f t="shared" si="6"/>
        <v>39</v>
      </c>
      <c r="G46" s="14">
        <f>F46*(Table13[[#This Row],[Dilution]])/0.1</f>
        <v>390000</v>
      </c>
      <c r="H46" s="14"/>
      <c r="J46" s="13"/>
      <c r="K46" s="14">
        <v>1000</v>
      </c>
      <c r="L46" s="13">
        <v>54</v>
      </c>
      <c r="M46" s="13">
        <v>35</v>
      </c>
      <c r="N46" s="13">
        <v>43</v>
      </c>
      <c r="O46" s="15">
        <f t="shared" si="7"/>
        <v>44</v>
      </c>
      <c r="P46" s="14">
        <f>O46*(Table131017[[#This Row],[Dilution]])/0.1</f>
        <v>440000</v>
      </c>
      <c r="Q46" s="14"/>
      <c r="T46" s="13"/>
      <c r="U46" s="14">
        <v>1000</v>
      </c>
      <c r="V46" s="13">
        <v>35</v>
      </c>
      <c r="W46" s="13">
        <v>57</v>
      </c>
      <c r="X46" s="13">
        <v>63</v>
      </c>
      <c r="Y46" s="15">
        <f t="shared" si="8"/>
        <v>51.666666666666664</v>
      </c>
      <c r="Z46" s="14">
        <f>Y46*(Table13101724[[#This Row],[Dilution]])/0.1</f>
        <v>516666.66666666663</v>
      </c>
      <c r="AA46" s="14"/>
      <c r="AC46" s="18" t="s">
        <v>204</v>
      </c>
      <c r="AD46" s="19">
        <v>412222.22222222219</v>
      </c>
      <c r="AE46" s="14">
        <v>425555.5555555555</v>
      </c>
      <c r="AF46" s="19">
        <v>435555.5555555555</v>
      </c>
      <c r="AG46" s="19">
        <f>AVERAGE(Table8363738[[#This Row],[R1]:[R3]])</f>
        <v>424444.44444444444</v>
      </c>
      <c r="AI46" s="20" t="s">
        <v>204</v>
      </c>
      <c r="AJ46">
        <f>LOG10(Table8363738[[#This Row],[R1]])</f>
        <v>5.6151314001757209</v>
      </c>
      <c r="AK46">
        <f>LOG10(Table8363738[[#This Row],[R2]])</f>
        <v>5.6289562645292976</v>
      </c>
      <c r="AL46">
        <f>LOG10(Table8363738[[#This Row],[R3]])</f>
        <v>5.6390435575811324</v>
      </c>
      <c r="AM46">
        <f>LOG10(Table8363738[[#This Row],[Average]])</f>
        <v>5.6278208534723841</v>
      </c>
      <c r="AN46">
        <f>STDEV(AJ46:AL46)</f>
        <v>1.2004663172350768E-2</v>
      </c>
    </row>
    <row r="47" spans="1:40" x14ac:dyDescent="0.25">
      <c r="A47" s="13"/>
      <c r="B47" s="14">
        <v>1000</v>
      </c>
      <c r="C47" s="13">
        <v>38</v>
      </c>
      <c r="D47" s="13">
        <v>46</v>
      </c>
      <c r="E47" s="13">
        <v>42</v>
      </c>
      <c r="F47" s="15">
        <f t="shared" si="6"/>
        <v>42</v>
      </c>
      <c r="G47" s="14">
        <f>F47*(Table13[[#This Row],[Dilution]])/0.1</f>
        <v>420000</v>
      </c>
      <c r="H47" s="14"/>
      <c r="J47" s="13"/>
      <c r="K47" s="14">
        <v>1000</v>
      </c>
      <c r="L47" s="13">
        <v>40</v>
      </c>
      <c r="M47" s="13">
        <v>38</v>
      </c>
      <c r="N47" s="13">
        <v>30</v>
      </c>
      <c r="O47" s="15">
        <f t="shared" si="7"/>
        <v>36</v>
      </c>
      <c r="P47" s="14">
        <f>O47*(Table131017[[#This Row],[Dilution]])/0.1</f>
        <v>360000</v>
      </c>
      <c r="Q47" s="14"/>
      <c r="T47" s="13"/>
      <c r="U47" s="14">
        <v>1000</v>
      </c>
      <c r="V47" s="13">
        <v>52</v>
      </c>
      <c r="W47" s="13">
        <v>32</v>
      </c>
      <c r="X47" s="13">
        <v>41</v>
      </c>
      <c r="Y47" s="15">
        <f t="shared" si="8"/>
        <v>41.666666666666664</v>
      </c>
      <c r="Z47" s="14">
        <f>Y47*(Table13101724[[#This Row],[Dilution]])/0.1</f>
        <v>416666.66666666663</v>
      </c>
      <c r="AA47" s="14"/>
      <c r="AC47" s="18" t="s">
        <v>198</v>
      </c>
      <c r="AD47" s="19"/>
      <c r="AE47" s="19">
        <v>495.55555555555549</v>
      </c>
      <c r="AF47" s="19">
        <v>713333.33333333337</v>
      </c>
      <c r="AG47" s="19">
        <f>AVERAGE(Table8363738[[#This Row],[R1]:[R3]])</f>
        <v>356914.44444444444</v>
      </c>
      <c r="AI47" s="21" t="s">
        <v>198</v>
      </c>
      <c r="AK47">
        <f>LOG10(Table8363738[[#This Row],[R2]])</f>
        <v>2.6950923492728167</v>
      </c>
      <c r="AL47">
        <f>LOG10(Table8363738[[#This Row],[R3]])</f>
        <v>5.8532925186295284</v>
      </c>
      <c r="AM47">
        <f>LOG10(Table8363738[[#This Row],[Average]])</f>
        <v>5.5525641243512238</v>
      </c>
      <c r="AN47">
        <f>STDEV(AJ47:AL47)</f>
        <v>2.2331847560966307</v>
      </c>
    </row>
    <row r="48" spans="1:40" x14ac:dyDescent="0.25">
      <c r="A48" s="25" t="s">
        <v>189</v>
      </c>
      <c r="B48" s="26">
        <v>1000</v>
      </c>
      <c r="C48" s="25">
        <v>80</v>
      </c>
      <c r="D48" s="25">
        <v>98</v>
      </c>
      <c r="E48" s="25">
        <v>113</v>
      </c>
      <c r="F48" s="15">
        <f t="shared" si="6"/>
        <v>97</v>
      </c>
      <c r="G48" s="26">
        <f>F48*(Table13[[#This Row],[Dilution]])/0.1</f>
        <v>970000</v>
      </c>
      <c r="H48" s="26">
        <f>AVERAGE(G48:G50)</f>
        <v>1021111.111111111</v>
      </c>
      <c r="J48" s="25" t="s">
        <v>189</v>
      </c>
      <c r="K48" s="26">
        <v>10000</v>
      </c>
      <c r="L48" s="25">
        <v>80</v>
      </c>
      <c r="M48" s="25">
        <v>74</v>
      </c>
      <c r="N48" s="25">
        <v>70</v>
      </c>
      <c r="O48" s="15">
        <f t="shared" si="7"/>
        <v>74.666666666666671</v>
      </c>
      <c r="P48" s="26">
        <f>O48*(Table131017[[#This Row],[Dilution]])/0.1</f>
        <v>7466666.666666667</v>
      </c>
      <c r="Q48" s="26">
        <f>AVERAGE(P48:P50)</f>
        <v>5977777.7777777771</v>
      </c>
      <c r="T48" s="25" t="s">
        <v>189</v>
      </c>
      <c r="U48" s="26">
        <v>100000</v>
      </c>
      <c r="V48" s="25">
        <v>62</v>
      </c>
      <c r="W48" s="25">
        <v>77</v>
      </c>
      <c r="X48" s="25">
        <v>86</v>
      </c>
      <c r="Y48" s="15">
        <f t="shared" si="8"/>
        <v>75</v>
      </c>
      <c r="Z48" s="26">
        <f>Y48*(Table13101724[[#This Row],[Dilution]])/0.1</f>
        <v>75000000</v>
      </c>
      <c r="AA48" s="26">
        <f>AVERAGE(Z48:Z50)</f>
        <v>69888888.888888896</v>
      </c>
      <c r="AC48" s="18" t="s">
        <v>189</v>
      </c>
      <c r="AD48" s="19">
        <f>-AJ436</f>
        <v>0</v>
      </c>
      <c r="AE48" s="19">
        <v>0</v>
      </c>
      <c r="AF48" s="19">
        <v>0</v>
      </c>
      <c r="AG48" s="19">
        <f>AVERAGE(Table8363738[[#This Row],[R1]:[R3]])</f>
        <v>0</v>
      </c>
      <c r="AI48" s="21" t="s">
        <v>189</v>
      </c>
      <c r="AJ48">
        <v>0</v>
      </c>
      <c r="AK48">
        <v>0</v>
      </c>
      <c r="AL48">
        <v>0</v>
      </c>
      <c r="AM48">
        <v>0</v>
      </c>
      <c r="AN48">
        <f t="shared" ref="AN48" si="9">STDEV(AJ48:AL48)</f>
        <v>0</v>
      </c>
    </row>
    <row r="49" spans="1:47" x14ac:dyDescent="0.25">
      <c r="A49" s="25"/>
      <c r="B49" s="26">
        <v>1000</v>
      </c>
      <c r="C49" s="25">
        <v>91</v>
      </c>
      <c r="D49" s="25">
        <v>119</v>
      </c>
      <c r="E49" s="25">
        <v>121</v>
      </c>
      <c r="F49" s="15">
        <f t="shared" si="6"/>
        <v>110.33333333333333</v>
      </c>
      <c r="G49" s="26">
        <f>F49*(Table13[[#This Row],[Dilution]])/0.1</f>
        <v>1103333.3333333333</v>
      </c>
      <c r="H49" s="26"/>
      <c r="J49" s="25"/>
      <c r="K49" s="26">
        <v>10000</v>
      </c>
      <c r="L49" s="25">
        <v>64</v>
      </c>
      <c r="M49" s="25">
        <v>53</v>
      </c>
      <c r="N49" s="25">
        <v>44</v>
      </c>
      <c r="O49" s="15">
        <f t="shared" si="7"/>
        <v>53.666666666666664</v>
      </c>
      <c r="P49" s="26">
        <f>O49*(Table131017[[#This Row],[Dilution]])/0.1</f>
        <v>5366666.666666666</v>
      </c>
      <c r="Q49" s="26"/>
      <c r="T49" s="25"/>
      <c r="U49" s="26">
        <v>100000</v>
      </c>
      <c r="V49" s="25">
        <v>61</v>
      </c>
      <c r="W49" s="25">
        <v>67</v>
      </c>
      <c r="X49" s="25">
        <v>78</v>
      </c>
      <c r="Y49" s="15">
        <f t="shared" si="8"/>
        <v>68.666666666666671</v>
      </c>
      <c r="Z49" s="26">
        <f>Y49*(Table13101724[[#This Row],[Dilution]])/0.1</f>
        <v>68666666.666666672</v>
      </c>
      <c r="AA49" s="26"/>
      <c r="AC49" s="18" t="s">
        <v>190</v>
      </c>
      <c r="AD49" s="19">
        <v>0</v>
      </c>
      <c r="AE49" s="19">
        <v>0</v>
      </c>
      <c r="AF49" s="19">
        <v>0</v>
      </c>
      <c r="AG49" s="19">
        <f>AVERAGE(Table8363738[[#This Row],[R1]:[R3]])</f>
        <v>0</v>
      </c>
      <c r="AI49" s="20" t="s">
        <v>190</v>
      </c>
      <c r="AJ49">
        <v>0</v>
      </c>
      <c r="AK49">
        <v>0</v>
      </c>
      <c r="AL49">
        <v>0</v>
      </c>
      <c r="AM49">
        <v>0</v>
      </c>
      <c r="AN49">
        <v>0</v>
      </c>
    </row>
    <row r="50" spans="1:47" x14ac:dyDescent="0.25">
      <c r="A50" s="25"/>
      <c r="B50" s="26">
        <v>1000</v>
      </c>
      <c r="C50" s="25">
        <v>89</v>
      </c>
      <c r="D50" s="25">
        <v>107</v>
      </c>
      <c r="E50" s="25">
        <v>101</v>
      </c>
      <c r="F50" s="15">
        <f t="shared" si="6"/>
        <v>99</v>
      </c>
      <c r="G50" s="26">
        <f>F50*(Table13[[#This Row],[Dilution]])/0.1</f>
        <v>990000</v>
      </c>
      <c r="H50" s="26"/>
      <c r="J50" s="25"/>
      <c r="K50" s="26">
        <v>10000</v>
      </c>
      <c r="L50" s="25">
        <v>48</v>
      </c>
      <c r="M50" s="25">
        <v>55</v>
      </c>
      <c r="N50" s="25">
        <v>50</v>
      </c>
      <c r="O50" s="15">
        <f t="shared" si="7"/>
        <v>51</v>
      </c>
      <c r="P50" s="26">
        <f>O50*(Table131017[[#This Row],[Dilution]])/0.1</f>
        <v>5100000</v>
      </c>
      <c r="Q50" s="26"/>
      <c r="T50" s="25"/>
      <c r="U50" s="26">
        <v>100000</v>
      </c>
      <c r="V50" s="25">
        <v>56</v>
      </c>
      <c r="W50" s="25">
        <v>78</v>
      </c>
      <c r="X50" s="25">
        <v>64</v>
      </c>
      <c r="Y50" s="15">
        <f t="shared" si="8"/>
        <v>66</v>
      </c>
      <c r="Z50" s="26">
        <f>Y50*(Table13101724[[#This Row],[Dilution]])/0.1</f>
        <v>66000000</v>
      </c>
      <c r="AA50" s="26"/>
      <c r="AC50" s="18" t="s">
        <v>192</v>
      </c>
      <c r="AD50" s="19">
        <v>0</v>
      </c>
      <c r="AE50" s="19">
        <v>0</v>
      </c>
      <c r="AF50" s="19">
        <v>0</v>
      </c>
      <c r="AG50" s="19">
        <f>AVERAGE(Table8363738[[#This Row],[R1]:[R3]])</f>
        <v>0</v>
      </c>
      <c r="AI50" s="20" t="s">
        <v>192</v>
      </c>
      <c r="AJ50">
        <v>0</v>
      </c>
      <c r="AK50">
        <v>0</v>
      </c>
      <c r="AL50">
        <v>0</v>
      </c>
      <c r="AM50">
        <v>0</v>
      </c>
      <c r="AN50">
        <v>0</v>
      </c>
    </row>
    <row r="51" spans="1:47" x14ac:dyDescent="0.25">
      <c r="A51" s="13" t="s">
        <v>190</v>
      </c>
      <c r="B51" s="14">
        <v>10000</v>
      </c>
      <c r="C51" s="13">
        <v>90</v>
      </c>
      <c r="D51" s="13">
        <v>93</v>
      </c>
      <c r="E51" s="13">
        <v>100</v>
      </c>
      <c r="F51" s="15">
        <f t="shared" si="6"/>
        <v>94.333333333333329</v>
      </c>
      <c r="G51" s="14">
        <f>F51*(Table13[[#This Row],[Dilution]])/0.1</f>
        <v>9433333.3333333321</v>
      </c>
      <c r="H51" s="14">
        <f>AVERAGE(G51:G53)</f>
        <v>9755555.5555555541</v>
      </c>
      <c r="J51" s="13" t="s">
        <v>190</v>
      </c>
      <c r="K51" s="14">
        <v>100000</v>
      </c>
      <c r="L51" s="13">
        <v>66</v>
      </c>
      <c r="M51" s="13">
        <v>60</v>
      </c>
      <c r="N51" s="13">
        <v>71</v>
      </c>
      <c r="O51" s="15">
        <f t="shared" si="7"/>
        <v>65.666666666666671</v>
      </c>
      <c r="P51" s="14">
        <f>O51*(Table131017[[#This Row],[Dilution]])/0.1</f>
        <v>65666666.666666664</v>
      </c>
      <c r="Q51" s="14">
        <f>AVERAGE(P51:P53)</f>
        <v>63888888.888888888</v>
      </c>
      <c r="T51" s="13" t="s">
        <v>190</v>
      </c>
      <c r="U51" s="14">
        <v>100000</v>
      </c>
      <c r="V51" s="13">
        <v>99</v>
      </c>
      <c r="W51" s="13">
        <v>118</v>
      </c>
      <c r="X51" s="13">
        <v>109</v>
      </c>
      <c r="Y51" s="15">
        <f t="shared" si="8"/>
        <v>108.66666666666667</v>
      </c>
      <c r="Z51" s="14">
        <f>Y51*(Table13101724[[#This Row],[Dilution]])/0.1</f>
        <v>108666666.66666667</v>
      </c>
      <c r="AA51" s="14">
        <f>AVERAGE(Z51:Z53)</f>
        <v>124000000</v>
      </c>
      <c r="AC51" s="18" t="s">
        <v>194</v>
      </c>
      <c r="AD51" s="19">
        <v>0</v>
      </c>
      <c r="AE51" s="19">
        <v>0</v>
      </c>
      <c r="AF51" s="19">
        <v>0</v>
      </c>
      <c r="AG51" s="19">
        <f>AVERAGE(Table8363738[[#This Row],[R1]:[R3]])</f>
        <v>0</v>
      </c>
      <c r="AI51" s="20" t="s">
        <v>194</v>
      </c>
      <c r="AJ51">
        <v>0</v>
      </c>
      <c r="AK51">
        <v>0</v>
      </c>
      <c r="AL51">
        <v>0</v>
      </c>
      <c r="AM51">
        <v>0</v>
      </c>
      <c r="AN51">
        <v>0</v>
      </c>
    </row>
    <row r="52" spans="1:47" x14ac:dyDescent="0.25">
      <c r="A52" s="13"/>
      <c r="B52" s="14">
        <v>10000</v>
      </c>
      <c r="C52" s="13">
        <v>103</v>
      </c>
      <c r="D52" s="13">
        <v>83</v>
      </c>
      <c r="E52" s="13">
        <v>84</v>
      </c>
      <c r="F52" s="15">
        <f t="shared" si="6"/>
        <v>90</v>
      </c>
      <c r="G52" s="14">
        <f>F52*(Table13[[#This Row],[Dilution]])/0.1</f>
        <v>9000000</v>
      </c>
      <c r="H52" s="14"/>
      <c r="J52" s="13"/>
      <c r="K52" s="14">
        <v>100000</v>
      </c>
      <c r="L52" s="13">
        <v>56</v>
      </c>
      <c r="M52" s="13">
        <v>57</v>
      </c>
      <c r="N52" s="13">
        <v>65</v>
      </c>
      <c r="O52" s="15">
        <f t="shared" si="7"/>
        <v>59.333333333333336</v>
      </c>
      <c r="P52" s="14">
        <f>O52*(Table131017[[#This Row],[Dilution]])/0.1</f>
        <v>59333333.333333336</v>
      </c>
      <c r="Q52" s="14"/>
      <c r="T52" s="13"/>
      <c r="U52" s="14">
        <v>100000</v>
      </c>
      <c r="V52" s="13">
        <v>122</v>
      </c>
      <c r="W52" s="13">
        <v>129</v>
      </c>
      <c r="X52" s="13">
        <v>140</v>
      </c>
      <c r="Y52" s="15">
        <f t="shared" si="8"/>
        <v>130.33333333333334</v>
      </c>
      <c r="Z52" s="14">
        <f>Y52*(Table13101724[[#This Row],[Dilution]])/0.1</f>
        <v>130333333.33333333</v>
      </c>
      <c r="AA52" s="14"/>
      <c r="AC52" s="18" t="s">
        <v>195</v>
      </c>
      <c r="AD52" s="19">
        <v>0</v>
      </c>
      <c r="AE52" s="19">
        <v>0</v>
      </c>
      <c r="AF52" s="19">
        <v>0</v>
      </c>
      <c r="AG52" s="19">
        <f>AVERAGE(Table8363738[[#This Row],[R1]:[R3]])</f>
        <v>0</v>
      </c>
      <c r="AI52" s="20" t="s">
        <v>195</v>
      </c>
      <c r="AJ52">
        <v>0</v>
      </c>
      <c r="AK52">
        <v>0</v>
      </c>
      <c r="AL52">
        <v>0</v>
      </c>
      <c r="AM52">
        <v>0</v>
      </c>
      <c r="AN52">
        <v>0</v>
      </c>
    </row>
    <row r="53" spans="1:47" x14ac:dyDescent="0.25">
      <c r="A53" s="13"/>
      <c r="B53" s="14">
        <v>10000</v>
      </c>
      <c r="C53" s="13">
        <v>107</v>
      </c>
      <c r="D53" s="13">
        <v>102</v>
      </c>
      <c r="E53" s="13">
        <v>116</v>
      </c>
      <c r="F53" s="15">
        <f t="shared" si="6"/>
        <v>108.33333333333333</v>
      </c>
      <c r="G53" s="14">
        <f>F53*(Table13[[#This Row],[Dilution]])/0.1</f>
        <v>10833333.333333332</v>
      </c>
      <c r="H53" s="14"/>
      <c r="J53" s="13"/>
      <c r="K53" s="14">
        <v>100000</v>
      </c>
      <c r="L53" s="13">
        <v>60</v>
      </c>
      <c r="M53" s="13">
        <v>72</v>
      </c>
      <c r="N53" s="13">
        <v>68</v>
      </c>
      <c r="O53" s="15">
        <f t="shared" si="7"/>
        <v>66.666666666666671</v>
      </c>
      <c r="P53" s="14">
        <f>O53*(Table131017[[#This Row],[Dilution]])/0.1</f>
        <v>66666666.666666664</v>
      </c>
      <c r="Q53" s="14"/>
      <c r="T53" s="13"/>
      <c r="U53" s="14">
        <v>100000</v>
      </c>
      <c r="V53" s="13">
        <v>134</v>
      </c>
      <c r="W53" s="13">
        <v>145</v>
      </c>
      <c r="X53" s="13">
        <v>120</v>
      </c>
      <c r="Y53" s="15">
        <f t="shared" si="8"/>
        <v>133</v>
      </c>
      <c r="Z53" s="14">
        <f>Y53*(Table13101724[[#This Row],[Dilution]])/0.1</f>
        <v>133000000</v>
      </c>
      <c r="AA53" s="14"/>
      <c r="AC53" s="18" t="s">
        <v>196</v>
      </c>
      <c r="AD53" s="19">
        <v>0</v>
      </c>
      <c r="AE53" s="19">
        <v>0</v>
      </c>
      <c r="AF53" s="19">
        <v>0</v>
      </c>
      <c r="AG53" s="19">
        <f>AVERAGE(Table8363738[[#This Row],[R1]:[R3]])</f>
        <v>0</v>
      </c>
      <c r="AI53" s="20" t="s">
        <v>196</v>
      </c>
      <c r="AJ53">
        <v>0</v>
      </c>
      <c r="AK53">
        <v>0</v>
      </c>
      <c r="AL53">
        <v>0</v>
      </c>
      <c r="AM53">
        <v>0</v>
      </c>
      <c r="AN53">
        <v>0</v>
      </c>
    </row>
    <row r="54" spans="1:47" x14ac:dyDescent="0.25">
      <c r="A54" s="25" t="s">
        <v>191</v>
      </c>
      <c r="B54" s="26">
        <v>100000</v>
      </c>
      <c r="C54" s="25">
        <v>173</v>
      </c>
      <c r="D54" s="25">
        <v>161</v>
      </c>
      <c r="E54" s="25">
        <v>170</v>
      </c>
      <c r="F54" s="15">
        <f t="shared" si="6"/>
        <v>168</v>
      </c>
      <c r="G54" s="26">
        <f>F54*(Table13[[#This Row],[Dilution]])/0.1</f>
        <v>168000000</v>
      </c>
      <c r="H54" s="26">
        <f>AVERAGE(G54:G56)</f>
        <v>184666666.66666666</v>
      </c>
      <c r="J54" s="25" t="s">
        <v>191</v>
      </c>
      <c r="K54" s="26">
        <v>100000</v>
      </c>
      <c r="L54" s="25">
        <v>107</v>
      </c>
      <c r="M54" s="25">
        <v>113</v>
      </c>
      <c r="N54" s="25">
        <v>129</v>
      </c>
      <c r="O54" s="15">
        <f t="shared" si="7"/>
        <v>116.33333333333333</v>
      </c>
      <c r="P54" s="26">
        <f>O54*(Table131017[[#This Row],[Dilution]])/0.1</f>
        <v>116333333.33333331</v>
      </c>
      <c r="Q54" s="26">
        <f>AVERAGE(P54:P56)</f>
        <v>127111111.1111111</v>
      </c>
      <c r="T54" s="25" t="s">
        <v>191</v>
      </c>
      <c r="U54" s="26">
        <v>1000000</v>
      </c>
      <c r="V54" s="25">
        <v>104</v>
      </c>
      <c r="W54" s="25">
        <v>117</v>
      </c>
      <c r="X54" s="25">
        <v>119</v>
      </c>
      <c r="Y54" s="15">
        <f t="shared" si="8"/>
        <v>113.33333333333333</v>
      </c>
      <c r="Z54" s="26">
        <f>Y54*(Table13101724[[#This Row],[Dilution]])/0.1</f>
        <v>1133333333.3333333</v>
      </c>
      <c r="AA54" s="26">
        <f>AVERAGE(Z54:Z56)</f>
        <v>1028888888.8888888</v>
      </c>
      <c r="AC54" s="18" t="s">
        <v>197</v>
      </c>
      <c r="AD54" s="19">
        <v>0</v>
      </c>
      <c r="AE54" s="19">
        <v>0</v>
      </c>
      <c r="AF54" s="19">
        <v>0</v>
      </c>
      <c r="AG54" s="19">
        <f>AVERAGE(Table8363738[[#This Row],[R1]:[R3]])</f>
        <v>0</v>
      </c>
      <c r="AI54" s="22" t="s">
        <v>197</v>
      </c>
      <c r="AJ54">
        <v>0</v>
      </c>
      <c r="AK54">
        <v>0</v>
      </c>
      <c r="AL54">
        <v>0</v>
      </c>
      <c r="AM54">
        <v>0</v>
      </c>
      <c r="AN54">
        <v>0</v>
      </c>
    </row>
    <row r="55" spans="1:47" x14ac:dyDescent="0.25">
      <c r="A55" s="25"/>
      <c r="B55" s="26">
        <v>100000</v>
      </c>
      <c r="C55" s="25">
        <v>183</v>
      </c>
      <c r="D55" s="25">
        <v>193</v>
      </c>
      <c r="E55" s="25">
        <v>208</v>
      </c>
      <c r="F55" s="15">
        <f t="shared" si="6"/>
        <v>194.66666666666666</v>
      </c>
      <c r="G55" s="26">
        <f>F55*(Table13[[#This Row],[Dilution]])/0.1</f>
        <v>194666666.66666663</v>
      </c>
      <c r="H55" s="26"/>
      <c r="J55" s="25"/>
      <c r="K55" s="26">
        <v>100000</v>
      </c>
      <c r="L55" s="25">
        <v>131</v>
      </c>
      <c r="M55" s="25">
        <v>124</v>
      </c>
      <c r="N55" s="25">
        <v>120</v>
      </c>
      <c r="O55" s="15">
        <f t="shared" si="7"/>
        <v>125</v>
      </c>
      <c r="P55" s="26">
        <f>O55*(Table131017[[#This Row],[Dilution]])/0.1</f>
        <v>125000000</v>
      </c>
      <c r="Q55" s="26"/>
      <c r="T55" s="25"/>
      <c r="U55" s="26">
        <v>1000000</v>
      </c>
      <c r="V55" s="25">
        <v>80</v>
      </c>
      <c r="W55" s="25">
        <v>87</v>
      </c>
      <c r="X55" s="25">
        <v>94</v>
      </c>
      <c r="Y55" s="15">
        <f t="shared" si="8"/>
        <v>87</v>
      </c>
      <c r="Z55" s="26">
        <f>Y55*(Table13101724[[#This Row],[Dilution]])/0.1</f>
        <v>870000000</v>
      </c>
      <c r="AA55" s="26"/>
    </row>
    <row r="56" spans="1:47" x14ac:dyDescent="0.25">
      <c r="A56" s="25"/>
      <c r="B56" s="26">
        <v>100000</v>
      </c>
      <c r="C56" s="25">
        <v>171</v>
      </c>
      <c r="D56" s="25">
        <v>192</v>
      </c>
      <c r="E56" s="25">
        <v>211</v>
      </c>
      <c r="F56" s="15">
        <f t="shared" si="6"/>
        <v>191.33333333333334</v>
      </c>
      <c r="G56" s="26">
        <f>F56*(Table13[[#This Row],[Dilution]])/0.1</f>
        <v>191333333.33333334</v>
      </c>
      <c r="H56" s="26"/>
      <c r="J56" s="25"/>
      <c r="K56" s="26">
        <v>100000</v>
      </c>
      <c r="L56" s="25">
        <v>137</v>
      </c>
      <c r="M56" s="25">
        <v>143</v>
      </c>
      <c r="N56" s="25">
        <v>140</v>
      </c>
      <c r="O56" s="15">
        <f t="shared" si="7"/>
        <v>140</v>
      </c>
      <c r="P56" s="26">
        <f>O56*(Table131017[[#This Row],[Dilution]])/0.1</f>
        <v>140000000</v>
      </c>
      <c r="Q56" s="26"/>
      <c r="T56" s="25"/>
      <c r="U56" s="26">
        <v>1000000</v>
      </c>
      <c r="V56" s="25">
        <v>103</v>
      </c>
      <c r="W56" s="25">
        <v>128</v>
      </c>
      <c r="X56" s="25">
        <v>94</v>
      </c>
      <c r="Y56" s="15">
        <f t="shared" si="8"/>
        <v>108.33333333333333</v>
      </c>
      <c r="Z56" s="26">
        <f>Y56*(Table13101724[[#This Row],[Dilution]])/0.1</f>
        <v>1083333333.3333333</v>
      </c>
      <c r="AA56" s="26"/>
    </row>
    <row r="57" spans="1:47" x14ac:dyDescent="0.25">
      <c r="A57" s="13" t="s">
        <v>192</v>
      </c>
      <c r="B57" s="14">
        <v>1000000</v>
      </c>
      <c r="C57" s="13">
        <v>81</v>
      </c>
      <c r="D57" s="13">
        <v>97</v>
      </c>
      <c r="E57" s="13">
        <v>111</v>
      </c>
      <c r="F57" s="15">
        <f t="shared" si="6"/>
        <v>96.333333333333329</v>
      </c>
      <c r="G57" s="14">
        <f>F57*(Table13[[#This Row],[Dilution]])/0.1</f>
        <v>963333333.33333325</v>
      </c>
      <c r="H57" s="14">
        <f>AVERAGE(G57:G59)</f>
        <v>1026666666.6666666</v>
      </c>
      <c r="J57" s="13" t="s">
        <v>192</v>
      </c>
      <c r="K57" s="14">
        <v>1000000</v>
      </c>
      <c r="L57" s="13">
        <v>63</v>
      </c>
      <c r="M57" s="13">
        <v>67</v>
      </c>
      <c r="N57" s="13">
        <v>79</v>
      </c>
      <c r="O57" s="15">
        <f t="shared" si="7"/>
        <v>69.666666666666671</v>
      </c>
      <c r="P57" s="14">
        <f>O57*(Table131017[[#This Row],[Dilution]])/0.1</f>
        <v>696666666.66666663</v>
      </c>
      <c r="Q57" s="14">
        <f>AVERAGE(P57:P59)</f>
        <v>742222222.22222221</v>
      </c>
      <c r="T57" s="13" t="s">
        <v>192</v>
      </c>
      <c r="U57" s="14">
        <v>1000000</v>
      </c>
      <c r="V57" s="13">
        <v>167</v>
      </c>
      <c r="W57" s="13">
        <v>179</v>
      </c>
      <c r="X57" s="13">
        <v>161</v>
      </c>
      <c r="Y57" s="15">
        <f t="shared" si="8"/>
        <v>169</v>
      </c>
      <c r="Z57" s="14">
        <f>Y57*(Table13101724[[#This Row],[Dilution]])/0.1</f>
        <v>1690000000</v>
      </c>
      <c r="AA57" s="14">
        <f>AVERAGE(Z57:Z59)</f>
        <v>1844444444.4444444</v>
      </c>
    </row>
    <row r="58" spans="1:47" x14ac:dyDescent="0.25">
      <c r="A58" s="13"/>
      <c r="B58" s="14">
        <v>1000000</v>
      </c>
      <c r="C58" s="13">
        <v>78</v>
      </c>
      <c r="D58" s="13">
        <v>102</v>
      </c>
      <c r="E58" s="13">
        <v>131</v>
      </c>
      <c r="F58" s="15">
        <f t="shared" si="6"/>
        <v>103.66666666666667</v>
      </c>
      <c r="G58" s="14">
        <f>F58*(Table13[[#This Row],[Dilution]])/0.1</f>
        <v>1036666666.6666666</v>
      </c>
      <c r="H58" s="14"/>
      <c r="J58" s="13"/>
      <c r="K58" s="14">
        <v>1000000</v>
      </c>
      <c r="L58" s="13">
        <v>83</v>
      </c>
      <c r="M58" s="13">
        <v>80</v>
      </c>
      <c r="N58" s="13">
        <v>75</v>
      </c>
      <c r="O58" s="15">
        <f t="shared" si="7"/>
        <v>79.333333333333329</v>
      </c>
      <c r="P58" s="14">
        <f>O58*(Table131017[[#This Row],[Dilution]])/0.1</f>
        <v>793333333.33333325</v>
      </c>
      <c r="Q58" s="14"/>
      <c r="T58" s="13"/>
      <c r="U58" s="14">
        <v>1000000</v>
      </c>
      <c r="V58" s="13">
        <v>181</v>
      </c>
      <c r="W58" s="13">
        <v>187</v>
      </c>
      <c r="X58" s="13">
        <v>195</v>
      </c>
      <c r="Y58" s="15">
        <f t="shared" si="8"/>
        <v>187.66666666666666</v>
      </c>
      <c r="Z58" s="14">
        <f>Y58*(Table13101724[[#This Row],[Dilution]])/0.1</f>
        <v>1876666666.6666665</v>
      </c>
      <c r="AA58" s="14"/>
      <c r="AC58" t="s">
        <v>179</v>
      </c>
      <c r="AD58" t="s">
        <v>227</v>
      </c>
      <c r="AI58" t="s">
        <v>199</v>
      </c>
      <c r="AP58" t="s">
        <v>241</v>
      </c>
    </row>
    <row r="59" spans="1:47" x14ac:dyDescent="0.25">
      <c r="A59" s="13"/>
      <c r="B59" s="14">
        <v>1000000</v>
      </c>
      <c r="C59" s="13">
        <v>107</v>
      </c>
      <c r="D59" s="13">
        <v>113</v>
      </c>
      <c r="E59" s="13">
        <v>104</v>
      </c>
      <c r="F59" s="15">
        <f t="shared" si="6"/>
        <v>108</v>
      </c>
      <c r="G59" s="14">
        <f>F59*(Table13[[#This Row],[Dilution]])/0.1</f>
        <v>1080000000</v>
      </c>
      <c r="H59" s="14"/>
      <c r="J59" s="13"/>
      <c r="K59" s="14">
        <v>1000000</v>
      </c>
      <c r="L59" s="13">
        <v>74</v>
      </c>
      <c r="M59" s="13">
        <v>77</v>
      </c>
      <c r="N59" s="13">
        <v>70</v>
      </c>
      <c r="O59" s="15">
        <f t="shared" si="7"/>
        <v>73.666666666666671</v>
      </c>
      <c r="P59" s="14">
        <f>O59*(Table131017[[#This Row],[Dilution]])/0.1</f>
        <v>736666666.66666663</v>
      </c>
      <c r="Q59" s="14"/>
      <c r="T59" s="13"/>
      <c r="U59" s="14">
        <v>1000000</v>
      </c>
      <c r="V59" s="13">
        <v>201</v>
      </c>
      <c r="W59" s="13">
        <v>190</v>
      </c>
      <c r="X59" s="13">
        <v>199</v>
      </c>
      <c r="Y59" s="15">
        <f t="shared" si="8"/>
        <v>196.66666666666666</v>
      </c>
      <c r="Z59" s="14">
        <f>Y59*(Table13101724[[#This Row],[Dilution]])/0.1</f>
        <v>1966666666.6666665</v>
      </c>
      <c r="AA59" s="14"/>
    </row>
    <row r="60" spans="1:47" x14ac:dyDescent="0.25">
      <c r="A60" s="28" t="s">
        <v>193</v>
      </c>
      <c r="B60" s="26"/>
      <c r="C60" s="25"/>
      <c r="D60" s="25"/>
      <c r="E60" s="25"/>
      <c r="F60" s="15"/>
      <c r="G60" s="26"/>
      <c r="H60" s="26"/>
      <c r="J60" s="13" t="s">
        <v>194</v>
      </c>
      <c r="K60" s="14">
        <v>1000000</v>
      </c>
      <c r="L60" s="13">
        <v>154</v>
      </c>
      <c r="M60" s="13">
        <v>164</v>
      </c>
      <c r="N60" s="13">
        <v>171</v>
      </c>
      <c r="O60" s="15">
        <f t="shared" si="7"/>
        <v>163</v>
      </c>
      <c r="P60" s="14">
        <f>O60*(Table131017[[#This Row],[Dilution]])/0.1</f>
        <v>1630000000</v>
      </c>
      <c r="Q60" s="14">
        <f>AVERAGE(P60:P62)</f>
        <v>1640000000</v>
      </c>
      <c r="T60" s="13" t="s">
        <v>194</v>
      </c>
      <c r="U60" s="14">
        <v>10000000</v>
      </c>
      <c r="V60" s="13">
        <v>30</v>
      </c>
      <c r="W60" s="13">
        <v>45</v>
      </c>
      <c r="X60" s="13">
        <v>38</v>
      </c>
      <c r="Y60" s="15">
        <f t="shared" si="8"/>
        <v>37.666666666666664</v>
      </c>
      <c r="Z60" s="14">
        <f>Y60*(Table13101724[[#This Row],[Dilution]])/0.1</f>
        <v>3766666666.666666</v>
      </c>
      <c r="AA60" s="14">
        <f>AVERAGE(Z60:Z62)</f>
        <v>4544444444.4444437</v>
      </c>
      <c r="AC60" t="s">
        <v>200</v>
      </c>
      <c r="AD60" t="s">
        <v>201</v>
      </c>
      <c r="AE60" t="s">
        <v>202</v>
      </c>
      <c r="AF60" t="s">
        <v>203</v>
      </c>
      <c r="AG60" t="s">
        <v>107</v>
      </c>
      <c r="AI60" s="16" t="s">
        <v>200</v>
      </c>
      <c r="AJ60" s="16" t="s">
        <v>201</v>
      </c>
      <c r="AK60" s="16" t="s">
        <v>202</v>
      </c>
      <c r="AL60" s="16" t="s">
        <v>203</v>
      </c>
      <c r="AM60" s="16" t="s">
        <v>107</v>
      </c>
      <c r="AN60" s="17" t="s">
        <v>109</v>
      </c>
      <c r="AP60" s="24" t="s">
        <v>5</v>
      </c>
      <c r="AQ60" s="23" t="s">
        <v>6</v>
      </c>
      <c r="AR60" s="23"/>
      <c r="AS60" s="23"/>
      <c r="AT60" s="23"/>
      <c r="AU60" s="23"/>
    </row>
    <row r="61" spans="1:47" x14ac:dyDescent="0.25">
      <c r="A61" s="25"/>
      <c r="B61" s="26"/>
      <c r="C61" s="25"/>
      <c r="D61" s="25"/>
      <c r="E61" s="25"/>
      <c r="F61" s="15"/>
      <c r="G61" s="26"/>
      <c r="H61" s="26"/>
      <c r="J61" s="13"/>
      <c r="K61" s="14">
        <v>1000000</v>
      </c>
      <c r="L61" s="13">
        <v>163</v>
      </c>
      <c r="M61" s="13">
        <v>166</v>
      </c>
      <c r="N61" s="13">
        <v>169</v>
      </c>
      <c r="O61" s="15">
        <f t="shared" si="7"/>
        <v>166</v>
      </c>
      <c r="P61" s="14">
        <f>O61*(Table131017[[#This Row],[Dilution]])/0.1</f>
        <v>1660000000</v>
      </c>
      <c r="Q61" s="14"/>
      <c r="T61" s="13"/>
      <c r="U61" s="14">
        <v>10000000</v>
      </c>
      <c r="V61" s="13">
        <v>41</v>
      </c>
      <c r="W61" s="13">
        <v>53</v>
      </c>
      <c r="X61" s="13">
        <v>54</v>
      </c>
      <c r="Y61" s="15">
        <f t="shared" si="8"/>
        <v>49.333333333333336</v>
      </c>
      <c r="Z61" s="14">
        <f>Y61*(Table13101724[[#This Row],[Dilution]])/0.1</f>
        <v>4933333333.333333</v>
      </c>
      <c r="AA61" s="14"/>
      <c r="AC61" s="18" t="s">
        <v>204</v>
      </c>
      <c r="AD61" s="19">
        <v>412222.22222222219</v>
      </c>
      <c r="AE61" s="14">
        <v>425555.5555555555</v>
      </c>
      <c r="AF61" s="19">
        <v>435555.5555555555</v>
      </c>
      <c r="AG61" s="19">
        <f>AVERAGE(Table836373839[[#This Row],[R1]:[R3]])</f>
        <v>424444.44444444444</v>
      </c>
      <c r="AI61" s="20" t="s">
        <v>204</v>
      </c>
      <c r="AJ61">
        <f>LOG10(Table836373839[[#This Row],[R1]])</f>
        <v>5.6151314001757209</v>
      </c>
      <c r="AK61">
        <f>LOG10(Table836373839[[#This Row],[R2]])</f>
        <v>5.6289562645292976</v>
      </c>
      <c r="AL61">
        <f>LOG10(Table836373839[[#This Row],[R3]])</f>
        <v>5.6390435575811324</v>
      </c>
      <c r="AM61">
        <f>LOG10(Table836373839[[#This Row],[Average]])</f>
        <v>5.6278208534723841</v>
      </c>
      <c r="AN61">
        <f>STDEV(AJ61:AL61)</f>
        <v>1.2004663172350768E-2</v>
      </c>
      <c r="AP61" s="24"/>
      <c r="AQ61" s="23"/>
      <c r="AR61" s="23"/>
      <c r="AS61" s="23"/>
      <c r="AT61" s="23"/>
      <c r="AU61" s="23"/>
    </row>
    <row r="62" spans="1:47" x14ac:dyDescent="0.25">
      <c r="A62" s="25"/>
      <c r="B62" s="26"/>
      <c r="C62" s="25"/>
      <c r="D62" s="25"/>
      <c r="E62" s="25"/>
      <c r="F62" s="15"/>
      <c r="G62" s="26"/>
      <c r="H62" s="26"/>
      <c r="J62" s="13"/>
      <c r="K62" s="14">
        <v>1000000</v>
      </c>
      <c r="L62" s="13">
        <v>158</v>
      </c>
      <c r="M62" s="13">
        <v>161</v>
      </c>
      <c r="N62" s="13">
        <v>170</v>
      </c>
      <c r="O62" s="15">
        <f t="shared" si="7"/>
        <v>163</v>
      </c>
      <c r="P62" s="14">
        <f>O62*(Table131017[[#This Row],[Dilution]])/0.1</f>
        <v>1630000000</v>
      </c>
      <c r="Q62" s="14"/>
      <c r="T62" s="13"/>
      <c r="U62" s="14">
        <v>10000000</v>
      </c>
      <c r="V62" s="13">
        <v>45</v>
      </c>
      <c r="W62" s="13">
        <v>63</v>
      </c>
      <c r="X62" s="13">
        <v>40</v>
      </c>
      <c r="Y62" s="15">
        <f t="shared" si="8"/>
        <v>49.333333333333336</v>
      </c>
      <c r="Z62" s="14">
        <f>Y62*(Table13101724[[#This Row],[Dilution]])/0.1</f>
        <v>4933333333.333333</v>
      </c>
      <c r="AA62" s="14"/>
      <c r="AC62" s="18" t="s">
        <v>198</v>
      </c>
      <c r="AD62" s="19">
        <f>-AJ450</f>
        <v>0</v>
      </c>
      <c r="AE62" s="19">
        <f t="shared" ref="AE62:AG63" si="10">-AK450</f>
        <v>0</v>
      </c>
      <c r="AF62" s="19">
        <f t="shared" si="10"/>
        <v>0</v>
      </c>
      <c r="AG62" s="19">
        <f t="shared" si="10"/>
        <v>0</v>
      </c>
      <c r="AI62" s="21" t="s">
        <v>198</v>
      </c>
      <c r="AJ62">
        <v>0</v>
      </c>
      <c r="AK62">
        <v>0</v>
      </c>
      <c r="AL62">
        <v>0</v>
      </c>
      <c r="AM62">
        <v>0</v>
      </c>
      <c r="AN62">
        <v>0</v>
      </c>
      <c r="AP62" s="24" t="s">
        <v>7</v>
      </c>
      <c r="AQ62" s="23"/>
      <c r="AR62" s="23"/>
      <c r="AS62" s="23"/>
      <c r="AT62" s="23"/>
      <c r="AU62" s="23"/>
    </row>
    <row r="63" spans="1:47" x14ac:dyDescent="0.25">
      <c r="A63" s="13" t="s">
        <v>194</v>
      </c>
      <c r="B63" s="14">
        <v>1000000</v>
      </c>
      <c r="C63" s="13">
        <v>163</v>
      </c>
      <c r="D63" s="13">
        <v>151</v>
      </c>
      <c r="E63" s="13">
        <v>141</v>
      </c>
      <c r="F63" s="15">
        <f t="shared" si="6"/>
        <v>151.66666666666666</v>
      </c>
      <c r="G63" s="14">
        <f>F63*(Table13[[#This Row],[Dilution]])/0.1</f>
        <v>1516666666.6666665</v>
      </c>
      <c r="H63" s="14">
        <f>AVERAGE(G63:G65)</f>
        <v>1483333333.3333333</v>
      </c>
      <c r="J63" s="25" t="s">
        <v>195</v>
      </c>
      <c r="K63" s="26">
        <v>1000000</v>
      </c>
      <c r="L63" s="25">
        <v>141</v>
      </c>
      <c r="M63" s="25">
        <v>149</v>
      </c>
      <c r="N63" s="25">
        <v>150</v>
      </c>
      <c r="O63" s="15">
        <f t="shared" si="7"/>
        <v>146.66666666666666</v>
      </c>
      <c r="P63" s="26">
        <f>O63*(Table131017[[#This Row],[Dilution]])/0.1</f>
        <v>1466666666.6666665</v>
      </c>
      <c r="Q63" s="26">
        <f>AVERAGE(P63:P65)</f>
        <v>1623333333.3333333</v>
      </c>
      <c r="T63" s="25" t="s">
        <v>195</v>
      </c>
      <c r="U63" s="26">
        <v>10000000</v>
      </c>
      <c r="V63" s="25">
        <v>50</v>
      </c>
      <c r="W63" s="25">
        <v>62</v>
      </c>
      <c r="X63" s="25">
        <v>57</v>
      </c>
      <c r="Y63" s="15">
        <f t="shared" si="8"/>
        <v>56.333333333333336</v>
      </c>
      <c r="Z63" s="26">
        <f>Y63*(Table13101724[[#This Row],[Dilution]])/0.1</f>
        <v>5633333333.333333</v>
      </c>
      <c r="AA63" s="26">
        <f>AVERAGE(Z63:Z65)</f>
        <v>6322222222.2222214</v>
      </c>
      <c r="AC63" s="18" t="s">
        <v>189</v>
      </c>
      <c r="AD63" s="19">
        <f>-AJ451</f>
        <v>0</v>
      </c>
      <c r="AE63" s="19">
        <f t="shared" si="10"/>
        <v>0</v>
      </c>
      <c r="AF63" s="19">
        <f t="shared" si="10"/>
        <v>0</v>
      </c>
      <c r="AG63" s="19">
        <f t="shared" si="10"/>
        <v>0</v>
      </c>
      <c r="AI63" s="21" t="s">
        <v>189</v>
      </c>
      <c r="AJ63">
        <v>0</v>
      </c>
      <c r="AK63">
        <v>0</v>
      </c>
      <c r="AL63">
        <v>0</v>
      </c>
      <c r="AM63">
        <v>0</v>
      </c>
      <c r="AN63">
        <v>0</v>
      </c>
      <c r="AP63" s="24" t="s">
        <v>8</v>
      </c>
      <c r="AQ63" s="23" t="s">
        <v>9</v>
      </c>
      <c r="AR63" s="23"/>
      <c r="AS63" s="23"/>
      <c r="AT63" s="23"/>
      <c r="AU63" s="23"/>
    </row>
    <row r="64" spans="1:47" x14ac:dyDescent="0.25">
      <c r="A64" s="13"/>
      <c r="B64" s="14">
        <v>1000000</v>
      </c>
      <c r="C64" s="13">
        <v>123</v>
      </c>
      <c r="D64" s="13">
        <v>137</v>
      </c>
      <c r="E64" s="13">
        <v>141</v>
      </c>
      <c r="F64" s="15">
        <f t="shared" si="6"/>
        <v>133.66666666666666</v>
      </c>
      <c r="G64" s="14">
        <f>F64*(Table13[[#This Row],[Dilution]])/0.1</f>
        <v>1336666666.6666665</v>
      </c>
      <c r="H64" s="14"/>
      <c r="J64" s="25"/>
      <c r="K64" s="26">
        <v>1000000</v>
      </c>
      <c r="L64" s="25">
        <v>132</v>
      </c>
      <c r="M64" s="25">
        <v>168</v>
      </c>
      <c r="N64" s="25">
        <v>190</v>
      </c>
      <c r="O64" s="15">
        <f t="shared" si="7"/>
        <v>163.33333333333334</v>
      </c>
      <c r="P64" s="26">
        <f>O64*(Table131017[[#This Row],[Dilution]])/0.1</f>
        <v>1633333333.3333333</v>
      </c>
      <c r="Q64" s="26"/>
      <c r="T64" s="25"/>
      <c r="U64" s="26">
        <v>10000000</v>
      </c>
      <c r="V64" s="25">
        <v>63</v>
      </c>
      <c r="W64" s="25">
        <v>67</v>
      </c>
      <c r="X64" s="25">
        <v>77</v>
      </c>
      <c r="Y64" s="15">
        <f t="shared" si="8"/>
        <v>69</v>
      </c>
      <c r="Z64" s="26">
        <f>Y64*(Table13101724[[#This Row],[Dilution]])/0.1</f>
        <v>6900000000</v>
      </c>
      <c r="AA64" s="26"/>
      <c r="AC64" s="18" t="s">
        <v>190</v>
      </c>
      <c r="AD64" s="19">
        <v>0</v>
      </c>
      <c r="AE64" s="19">
        <v>0</v>
      </c>
      <c r="AF64" s="19">
        <v>0</v>
      </c>
      <c r="AG64" s="19">
        <f>AVERAGE(Table836373839[[#This Row],[R1]:[R3]])</f>
        <v>0</v>
      </c>
      <c r="AI64" s="20" t="s">
        <v>190</v>
      </c>
      <c r="AJ64">
        <v>0</v>
      </c>
      <c r="AK64">
        <v>0</v>
      </c>
      <c r="AL64">
        <v>0</v>
      </c>
      <c r="AM64">
        <v>0</v>
      </c>
      <c r="AN64">
        <v>0</v>
      </c>
      <c r="AP64" s="24" t="s">
        <v>10</v>
      </c>
      <c r="AQ64" s="23" t="s">
        <v>11</v>
      </c>
      <c r="AR64" s="23"/>
      <c r="AS64" s="23"/>
      <c r="AT64" s="23"/>
      <c r="AU64" s="23"/>
    </row>
    <row r="65" spans="1:47" x14ac:dyDescent="0.25">
      <c r="A65" s="13"/>
      <c r="B65" s="14">
        <v>1000000</v>
      </c>
      <c r="C65" s="13">
        <v>158</v>
      </c>
      <c r="D65" s="13">
        <v>150</v>
      </c>
      <c r="E65" s="13">
        <v>171</v>
      </c>
      <c r="F65" s="15">
        <f t="shared" si="6"/>
        <v>159.66666666666666</v>
      </c>
      <c r="G65" s="14">
        <f>F65*(Table13[[#This Row],[Dilution]])/0.1</f>
        <v>1596666666.6666665</v>
      </c>
      <c r="H65" s="14"/>
      <c r="J65" s="25"/>
      <c r="K65" s="26">
        <v>1000000</v>
      </c>
      <c r="L65" s="25">
        <v>187</v>
      </c>
      <c r="M65" s="25">
        <v>177</v>
      </c>
      <c r="N65" s="25">
        <v>167</v>
      </c>
      <c r="O65" s="15">
        <f t="shared" si="7"/>
        <v>177</v>
      </c>
      <c r="P65" s="26">
        <f>O65*(Table131017[[#This Row],[Dilution]])/0.1</f>
        <v>1770000000</v>
      </c>
      <c r="Q65" s="26"/>
      <c r="T65" s="25"/>
      <c r="U65" s="26">
        <v>10000000</v>
      </c>
      <c r="V65" s="25">
        <v>55</v>
      </c>
      <c r="W65" s="25">
        <v>68</v>
      </c>
      <c r="X65" s="25">
        <v>70</v>
      </c>
      <c r="Y65" s="15">
        <f t="shared" si="8"/>
        <v>64.333333333333329</v>
      </c>
      <c r="Z65" s="26">
        <f>Y65*(Table13101724[[#This Row],[Dilution]])/0.1</f>
        <v>6433333333.3333321</v>
      </c>
      <c r="AA65" s="26"/>
      <c r="AC65" s="18" t="s">
        <v>192</v>
      </c>
      <c r="AD65" s="19">
        <v>0</v>
      </c>
      <c r="AE65" s="19">
        <v>0</v>
      </c>
      <c r="AF65" s="19">
        <v>0</v>
      </c>
      <c r="AG65" s="19">
        <f>AVERAGE(Table836373839[[#This Row],[R1]:[R3]])</f>
        <v>0</v>
      </c>
      <c r="AI65" s="20" t="s">
        <v>192</v>
      </c>
      <c r="AJ65">
        <v>0</v>
      </c>
      <c r="AK65">
        <v>0</v>
      </c>
      <c r="AL65">
        <v>0</v>
      </c>
      <c r="AM65">
        <v>0</v>
      </c>
      <c r="AN65">
        <v>0</v>
      </c>
      <c r="AP65" s="24" t="s">
        <v>12</v>
      </c>
      <c r="AQ65" s="23" t="s">
        <v>13</v>
      </c>
      <c r="AR65" s="23"/>
      <c r="AS65" s="23"/>
      <c r="AT65" s="23"/>
      <c r="AU65" s="23"/>
    </row>
    <row r="66" spans="1:47" x14ac:dyDescent="0.25">
      <c r="A66" s="25" t="s">
        <v>195</v>
      </c>
      <c r="B66" s="26">
        <v>1000000</v>
      </c>
      <c r="C66" s="25">
        <v>163</v>
      </c>
      <c r="D66" s="25">
        <v>180</v>
      </c>
      <c r="E66" s="25">
        <v>181</v>
      </c>
      <c r="F66" s="15">
        <f t="shared" si="6"/>
        <v>174.66666666666666</v>
      </c>
      <c r="G66" s="26">
        <f>F66*(Table13[[#This Row],[Dilution]])/0.1</f>
        <v>1746666666.6666665</v>
      </c>
      <c r="H66" s="26">
        <f>AVERAGE(G66:G68)</f>
        <v>1911111111.1111109</v>
      </c>
      <c r="J66" s="13" t="s">
        <v>196</v>
      </c>
      <c r="K66" s="14">
        <v>10000000</v>
      </c>
      <c r="L66" s="13">
        <v>32</v>
      </c>
      <c r="M66" s="13">
        <v>40</v>
      </c>
      <c r="N66" s="13">
        <v>39</v>
      </c>
      <c r="O66" s="15">
        <f t="shared" si="7"/>
        <v>37</v>
      </c>
      <c r="P66" s="14">
        <f>O66*(Table131017[[#This Row],[Dilution]])/0.1</f>
        <v>3700000000</v>
      </c>
      <c r="Q66" s="14">
        <f>AVERAGE(P66:P68)</f>
        <v>4644444444.4444437</v>
      </c>
      <c r="T66" s="13" t="s">
        <v>196</v>
      </c>
      <c r="U66" s="14">
        <v>10000000</v>
      </c>
      <c r="V66" s="13">
        <v>83</v>
      </c>
      <c r="W66" s="13">
        <v>81</v>
      </c>
      <c r="X66" s="13">
        <v>70</v>
      </c>
      <c r="Y66" s="15">
        <f t="shared" si="8"/>
        <v>78</v>
      </c>
      <c r="Z66" s="14">
        <f>Y66*(Table13101724[[#This Row],[Dilution]])/0.1</f>
        <v>7800000000</v>
      </c>
      <c r="AA66" s="14">
        <f>AVERAGE(Z66:Z68)</f>
        <v>6788888888.8888893</v>
      </c>
      <c r="AC66" s="18" t="s">
        <v>194</v>
      </c>
      <c r="AD66" s="19">
        <v>0</v>
      </c>
      <c r="AE66" s="19">
        <v>0</v>
      </c>
      <c r="AF66" s="19">
        <v>0</v>
      </c>
      <c r="AG66" s="19">
        <f>AVERAGE(Table836373839[[#This Row],[R1]:[R3]])</f>
        <v>0</v>
      </c>
      <c r="AI66" s="20" t="s">
        <v>194</v>
      </c>
      <c r="AJ66">
        <v>0</v>
      </c>
      <c r="AK66">
        <v>0</v>
      </c>
      <c r="AL66">
        <v>0</v>
      </c>
      <c r="AM66">
        <v>0</v>
      </c>
      <c r="AN66">
        <v>0</v>
      </c>
      <c r="AP66" s="24" t="s">
        <v>14</v>
      </c>
      <c r="AQ66" s="23">
        <v>6</v>
      </c>
      <c r="AR66" s="23"/>
      <c r="AS66" s="23"/>
      <c r="AT66" s="23"/>
      <c r="AU66" s="23"/>
    </row>
    <row r="67" spans="1:47" x14ac:dyDescent="0.25">
      <c r="A67" s="25"/>
      <c r="B67" s="26">
        <v>1000000</v>
      </c>
      <c r="C67" s="25">
        <v>191</v>
      </c>
      <c r="D67" s="25">
        <v>201</v>
      </c>
      <c r="E67" s="25">
        <v>207</v>
      </c>
      <c r="F67" s="15">
        <f t="shared" si="6"/>
        <v>199.66666666666666</v>
      </c>
      <c r="G67" s="26">
        <f>F67*(Table13[[#This Row],[Dilution]])/0.1</f>
        <v>1996666666.6666665</v>
      </c>
      <c r="H67" s="26"/>
      <c r="J67" s="13"/>
      <c r="K67" s="14">
        <v>10000000</v>
      </c>
      <c r="L67" s="13">
        <v>40</v>
      </c>
      <c r="M67" s="13">
        <v>54</v>
      </c>
      <c r="N67" s="13">
        <v>56</v>
      </c>
      <c r="O67" s="15">
        <f t="shared" si="7"/>
        <v>50</v>
      </c>
      <c r="P67" s="14">
        <f>O67*(Table131017[[#This Row],[Dilution]])/0.1</f>
        <v>5000000000</v>
      </c>
      <c r="Q67" s="14"/>
      <c r="T67" s="13"/>
      <c r="U67" s="14">
        <v>10000000</v>
      </c>
      <c r="V67" s="13">
        <v>72</v>
      </c>
      <c r="W67" s="13">
        <v>65</v>
      </c>
      <c r="X67" s="13">
        <v>60</v>
      </c>
      <c r="Y67" s="15">
        <f t="shared" si="8"/>
        <v>65.666666666666671</v>
      </c>
      <c r="Z67" s="14">
        <f>Y67*(Table13101724[[#This Row],[Dilution]])/0.1</f>
        <v>6566666666.666667</v>
      </c>
      <c r="AA67" s="14"/>
      <c r="AC67" s="18" t="s">
        <v>195</v>
      </c>
      <c r="AD67" s="19">
        <v>0</v>
      </c>
      <c r="AE67" s="19">
        <v>0</v>
      </c>
      <c r="AF67" s="19">
        <v>0</v>
      </c>
      <c r="AG67" s="19">
        <f>AVERAGE(Table836373839[[#This Row],[R1]:[R3]])</f>
        <v>0</v>
      </c>
      <c r="AI67" s="20" t="s">
        <v>195</v>
      </c>
      <c r="AJ67">
        <v>0</v>
      </c>
      <c r="AK67">
        <v>0</v>
      </c>
      <c r="AL67">
        <v>0</v>
      </c>
      <c r="AM67">
        <v>0</v>
      </c>
      <c r="AN67">
        <v>0</v>
      </c>
      <c r="AP67" s="24" t="s">
        <v>15</v>
      </c>
      <c r="AQ67" s="23">
        <v>24.59</v>
      </c>
      <c r="AR67" s="23"/>
      <c r="AS67" s="23"/>
      <c r="AT67" s="23"/>
      <c r="AU67" s="23"/>
    </row>
    <row r="68" spans="1:47" x14ac:dyDescent="0.25">
      <c r="A68" s="25"/>
      <c r="B68" s="26">
        <v>1000000</v>
      </c>
      <c r="C68" s="25">
        <v>212</v>
      </c>
      <c r="D68" s="25">
        <v>202</v>
      </c>
      <c r="E68" s="25">
        <v>183</v>
      </c>
      <c r="F68" s="15">
        <f t="shared" si="6"/>
        <v>199</v>
      </c>
      <c r="G68" s="26">
        <f>F68*(Table13[[#This Row],[Dilution]])/0.1</f>
        <v>1990000000</v>
      </c>
      <c r="H68" s="26"/>
      <c r="J68" s="13"/>
      <c r="K68" s="14">
        <v>10000000</v>
      </c>
      <c r="L68" s="13">
        <v>62</v>
      </c>
      <c r="M68" s="13">
        <v>48</v>
      </c>
      <c r="N68" s="13">
        <v>47</v>
      </c>
      <c r="O68" s="15">
        <f t="shared" si="7"/>
        <v>52.333333333333336</v>
      </c>
      <c r="P68" s="14">
        <f>O68*(Table131017[[#This Row],[Dilution]])/0.1</f>
        <v>5233333333.333333</v>
      </c>
      <c r="Q68" s="14"/>
      <c r="T68" s="13"/>
      <c r="U68" s="14">
        <v>10000000</v>
      </c>
      <c r="V68" s="13">
        <v>65</v>
      </c>
      <c r="W68" s="13">
        <v>60</v>
      </c>
      <c r="X68" s="13">
        <v>55</v>
      </c>
      <c r="Y68" s="15">
        <f t="shared" si="8"/>
        <v>60</v>
      </c>
      <c r="Z68" s="14">
        <f>Y68*(Table13101724[[#This Row],[Dilution]])/0.1</f>
        <v>6000000000</v>
      </c>
      <c r="AA68" s="14"/>
      <c r="AC68" s="18" t="s">
        <v>196</v>
      </c>
      <c r="AD68" s="19">
        <v>0</v>
      </c>
      <c r="AE68" s="19">
        <v>0</v>
      </c>
      <c r="AF68" s="19">
        <v>0</v>
      </c>
      <c r="AG68" s="19">
        <f>AVERAGE(Table836373839[[#This Row],[R1]:[R3]])</f>
        <v>0</v>
      </c>
      <c r="AI68" s="20" t="s">
        <v>196</v>
      </c>
      <c r="AJ68">
        <v>0</v>
      </c>
      <c r="AK68">
        <v>0</v>
      </c>
      <c r="AL68">
        <v>0</v>
      </c>
      <c r="AM68">
        <v>0</v>
      </c>
      <c r="AN68">
        <v>0</v>
      </c>
      <c r="AP68" s="24" t="s">
        <v>16</v>
      </c>
      <c r="AQ68" s="23">
        <v>0.74529999999999996</v>
      </c>
      <c r="AR68" s="23"/>
      <c r="AS68" s="23"/>
      <c r="AT68" s="23"/>
      <c r="AU68" s="23"/>
    </row>
    <row r="69" spans="1:47" x14ac:dyDescent="0.25">
      <c r="A69" s="13" t="s">
        <v>196</v>
      </c>
      <c r="B69" s="14">
        <v>10000000</v>
      </c>
      <c r="C69" s="13">
        <v>59</v>
      </c>
      <c r="D69" s="13">
        <v>61</v>
      </c>
      <c r="E69" s="13">
        <v>98</v>
      </c>
      <c r="F69" s="15">
        <f t="shared" si="6"/>
        <v>72.666666666666671</v>
      </c>
      <c r="G69" s="14">
        <f>F69*(Table13[[#This Row],[Dilution]])/0.1</f>
        <v>7266666666.666667</v>
      </c>
      <c r="H69" s="14">
        <f>AVERAGE(G69:G71)</f>
        <v>8266666666.666667</v>
      </c>
      <c r="J69" s="25" t="s">
        <v>197</v>
      </c>
      <c r="K69" s="26">
        <v>10000000</v>
      </c>
      <c r="L69" s="25">
        <v>89</v>
      </c>
      <c r="M69" s="25">
        <v>67</v>
      </c>
      <c r="N69" s="25">
        <v>61</v>
      </c>
      <c r="O69" s="15">
        <f t="shared" si="7"/>
        <v>72.333333333333329</v>
      </c>
      <c r="P69" s="26">
        <f>O69*(Table131017[[#This Row],[Dilution]])/0.1</f>
        <v>7233333333.3333321</v>
      </c>
      <c r="Q69" s="26">
        <f>AVERAGE(P69:P71)</f>
        <v>6777777777.7777777</v>
      </c>
      <c r="T69" s="25" t="s">
        <v>197</v>
      </c>
      <c r="U69" s="26">
        <v>10000000</v>
      </c>
      <c r="V69" s="25">
        <v>98</v>
      </c>
      <c r="W69" s="25">
        <v>90</v>
      </c>
      <c r="X69" s="25">
        <v>112</v>
      </c>
      <c r="Y69" s="15">
        <f t="shared" si="8"/>
        <v>100</v>
      </c>
      <c r="Z69" s="26">
        <f>Y69*(Table13101724[[#This Row],[Dilution]])/0.1</f>
        <v>10000000000</v>
      </c>
      <c r="AA69" s="26">
        <f>AVERAGE(Z69:Z71)</f>
        <v>9977777777.7777767</v>
      </c>
      <c r="AC69" s="18" t="s">
        <v>197</v>
      </c>
      <c r="AD69" s="19">
        <v>0</v>
      </c>
      <c r="AE69" s="19">
        <v>0</v>
      </c>
      <c r="AF69" s="19">
        <v>0</v>
      </c>
      <c r="AG69" s="19">
        <f>AVERAGE(Table836373839[[#This Row],[R1]:[R3]])</f>
        <v>0</v>
      </c>
      <c r="AI69" s="22" t="s">
        <v>197</v>
      </c>
      <c r="AJ69">
        <v>0</v>
      </c>
      <c r="AK69">
        <v>0</v>
      </c>
      <c r="AL69">
        <v>0</v>
      </c>
      <c r="AM69">
        <v>0</v>
      </c>
      <c r="AN69">
        <v>0</v>
      </c>
      <c r="AP69" s="24"/>
      <c r="AQ69" s="23"/>
      <c r="AR69" s="23"/>
      <c r="AS69" s="23"/>
      <c r="AT69" s="23"/>
      <c r="AU69" s="23"/>
    </row>
    <row r="70" spans="1:47" x14ac:dyDescent="0.25">
      <c r="A70" s="13"/>
      <c r="B70" s="14">
        <v>10000000</v>
      </c>
      <c r="C70" s="13">
        <v>83</v>
      </c>
      <c r="D70" s="13">
        <v>87</v>
      </c>
      <c r="E70" s="13">
        <v>90</v>
      </c>
      <c r="F70" s="15">
        <f t="shared" si="6"/>
        <v>86.666666666666671</v>
      </c>
      <c r="G70" s="14">
        <f>F70*(Table13[[#This Row],[Dilution]])/0.1</f>
        <v>8666666666.666666</v>
      </c>
      <c r="H70" s="14"/>
      <c r="J70" s="25"/>
      <c r="K70" s="26">
        <v>10000000</v>
      </c>
      <c r="L70" s="25">
        <v>58</v>
      </c>
      <c r="M70" s="25">
        <v>66</v>
      </c>
      <c r="N70" s="25">
        <v>71</v>
      </c>
      <c r="O70" s="15">
        <f t="shared" si="7"/>
        <v>65</v>
      </c>
      <c r="P70" s="26">
        <f>O70*(Table131017[[#This Row],[Dilution]])/0.1</f>
        <v>6500000000</v>
      </c>
      <c r="Q70" s="26"/>
      <c r="T70" s="25"/>
      <c r="U70" s="26">
        <v>10000000</v>
      </c>
      <c r="V70" s="25">
        <v>117</v>
      </c>
      <c r="W70" s="25">
        <v>90</v>
      </c>
      <c r="X70" s="25">
        <v>93</v>
      </c>
      <c r="Y70" s="15">
        <f t="shared" si="8"/>
        <v>100</v>
      </c>
      <c r="Z70" s="26">
        <f>Y70*(Table13101724[[#This Row],[Dilution]])/0.1</f>
        <v>10000000000</v>
      </c>
      <c r="AA70" s="26"/>
      <c r="AP70" s="24" t="s">
        <v>17</v>
      </c>
      <c r="AQ70" s="23"/>
      <c r="AR70" s="23"/>
      <c r="AS70" s="23"/>
      <c r="AT70" s="23"/>
      <c r="AU70" s="23"/>
    </row>
    <row r="71" spans="1:47" x14ac:dyDescent="0.25">
      <c r="A71" s="13"/>
      <c r="B71" s="14">
        <v>10000000</v>
      </c>
      <c r="C71" s="13">
        <v>94</v>
      </c>
      <c r="D71" s="13">
        <v>82</v>
      </c>
      <c r="E71" s="13">
        <v>90</v>
      </c>
      <c r="F71" s="15">
        <f t="shared" si="6"/>
        <v>88.666666666666671</v>
      </c>
      <c r="G71" s="14">
        <f>F71*(Table13[[#This Row],[Dilution]])/0.1</f>
        <v>8866666666.666666</v>
      </c>
      <c r="H71" s="14"/>
      <c r="J71" s="25"/>
      <c r="K71" s="26">
        <v>10000000</v>
      </c>
      <c r="L71" s="25">
        <v>73</v>
      </c>
      <c r="M71" s="25">
        <v>60</v>
      </c>
      <c r="N71" s="25">
        <v>65</v>
      </c>
      <c r="O71" s="15">
        <f t="shared" si="7"/>
        <v>66</v>
      </c>
      <c r="P71" s="26">
        <f>O71*(Table131017[[#This Row],[Dilution]])/0.1</f>
        <v>6600000000</v>
      </c>
      <c r="Q71" s="26"/>
      <c r="T71" s="25"/>
      <c r="U71" s="26">
        <v>10000000</v>
      </c>
      <c r="V71" s="25">
        <v>89</v>
      </c>
      <c r="W71" s="25">
        <v>98</v>
      </c>
      <c r="X71" s="25">
        <v>111</v>
      </c>
      <c r="Y71" s="15">
        <f t="shared" si="8"/>
        <v>99.333333333333329</v>
      </c>
      <c r="Z71" s="26">
        <f>Y71*(Table13101724[[#This Row],[Dilution]])/0.1</f>
        <v>9933333333.3333321</v>
      </c>
      <c r="AA71" s="26"/>
      <c r="AP71" s="24" t="s">
        <v>18</v>
      </c>
      <c r="AQ71" s="23">
        <v>5.4710000000000001</v>
      </c>
      <c r="AR71" s="23"/>
      <c r="AS71" s="23"/>
      <c r="AT71" s="23"/>
      <c r="AU71" s="23"/>
    </row>
    <row r="72" spans="1:47" x14ac:dyDescent="0.25">
      <c r="A72" s="25" t="s">
        <v>197</v>
      </c>
      <c r="B72" s="26">
        <v>10000000</v>
      </c>
      <c r="C72" s="25">
        <v>132</v>
      </c>
      <c r="D72" s="25">
        <v>104</v>
      </c>
      <c r="E72" s="25">
        <v>107</v>
      </c>
      <c r="F72" s="15">
        <f t="shared" si="6"/>
        <v>114.33333333333333</v>
      </c>
      <c r="G72" s="26">
        <f>F72*(Table13[[#This Row],[Dilution]])/0.1</f>
        <v>11433333333.333332</v>
      </c>
      <c r="H72" s="26">
        <f>AVERAGE(G72:G74)</f>
        <v>10955555555.555555</v>
      </c>
      <c r="AP72" s="24" t="s">
        <v>8</v>
      </c>
      <c r="AQ72" s="23">
        <v>0.36109999999999998</v>
      </c>
      <c r="AR72" s="23"/>
      <c r="AS72" s="23"/>
      <c r="AT72" s="23"/>
      <c r="AU72" s="23"/>
    </row>
    <row r="73" spans="1:47" x14ac:dyDescent="0.25">
      <c r="A73" s="25"/>
      <c r="B73" s="26">
        <v>10000000</v>
      </c>
      <c r="C73" s="25">
        <v>98</v>
      </c>
      <c r="D73" s="25">
        <v>102</v>
      </c>
      <c r="E73" s="25">
        <v>109</v>
      </c>
      <c r="F73" s="15">
        <f t="shared" si="6"/>
        <v>103</v>
      </c>
      <c r="G73" s="26">
        <f>F73*(Table13[[#This Row],[Dilution]])/0.1</f>
        <v>10300000000</v>
      </c>
      <c r="H73" s="26"/>
      <c r="AC73" t="s">
        <v>179</v>
      </c>
      <c r="AD73" t="s">
        <v>228</v>
      </c>
      <c r="AI73" t="s">
        <v>199</v>
      </c>
      <c r="AP73" s="24" t="s">
        <v>10</v>
      </c>
      <c r="AQ73" s="23" t="s">
        <v>49</v>
      </c>
      <c r="AR73" s="23"/>
      <c r="AS73" s="23"/>
      <c r="AT73" s="23"/>
      <c r="AU73" s="23"/>
    </row>
    <row r="74" spans="1:47" x14ac:dyDescent="0.25">
      <c r="A74" s="25"/>
      <c r="B74" s="26">
        <v>10000000</v>
      </c>
      <c r="C74" s="25">
        <v>121</v>
      </c>
      <c r="D74" s="25">
        <v>105</v>
      </c>
      <c r="E74" s="25">
        <v>108</v>
      </c>
      <c r="F74" s="15">
        <f t="shared" si="6"/>
        <v>111.33333333333333</v>
      </c>
      <c r="G74" s="26">
        <f>F74*(Table13[[#This Row],[Dilution]])/0.1</f>
        <v>11133333333.333332</v>
      </c>
      <c r="H74" s="26"/>
      <c r="AP74" s="24" t="s">
        <v>19</v>
      </c>
      <c r="AQ74" s="23" t="s">
        <v>48</v>
      </c>
      <c r="AR74" s="23"/>
      <c r="AS74" s="23"/>
      <c r="AT74" s="23"/>
      <c r="AU74" s="23"/>
    </row>
    <row r="75" spans="1:47" x14ac:dyDescent="0.25">
      <c r="AC75" t="s">
        <v>200</v>
      </c>
      <c r="AD75" t="s">
        <v>201</v>
      </c>
      <c r="AE75" t="s">
        <v>202</v>
      </c>
      <c r="AF75" t="s">
        <v>203</v>
      </c>
      <c r="AG75" t="s">
        <v>107</v>
      </c>
      <c r="AI75" s="16" t="s">
        <v>200</v>
      </c>
      <c r="AJ75" s="16" t="s">
        <v>201</v>
      </c>
      <c r="AK75" s="16" t="s">
        <v>202</v>
      </c>
      <c r="AL75" s="16" t="s">
        <v>203</v>
      </c>
      <c r="AM75" s="16" t="s">
        <v>107</v>
      </c>
      <c r="AN75" s="17" t="s">
        <v>109</v>
      </c>
      <c r="AP75" s="24"/>
      <c r="AQ75" s="23"/>
      <c r="AR75" s="23"/>
      <c r="AS75" s="23"/>
      <c r="AT75" s="23"/>
      <c r="AU75" s="23"/>
    </row>
    <row r="76" spans="1:47" x14ac:dyDescent="0.25">
      <c r="J76" t="s">
        <v>179</v>
      </c>
      <c r="K76" t="s">
        <v>225</v>
      </c>
      <c r="T76" t="s">
        <v>179</v>
      </c>
      <c r="U76" t="s">
        <v>225</v>
      </c>
      <c r="AC76" s="18" t="s">
        <v>204</v>
      </c>
      <c r="AD76" s="19">
        <v>412222.22222222219</v>
      </c>
      <c r="AE76" s="14">
        <v>425555.5555555555</v>
      </c>
      <c r="AF76" s="19">
        <v>435555.5555555555</v>
      </c>
      <c r="AG76" s="19">
        <f>AVERAGE(Table8363740[[#This Row],[R1]:[R3]])</f>
        <v>424444.44444444444</v>
      </c>
      <c r="AI76" s="20" t="s">
        <v>204</v>
      </c>
      <c r="AJ76">
        <f>LOG10(Table8363740[[#This Row],[R1]])</f>
        <v>5.6151314001757209</v>
      </c>
      <c r="AK76">
        <f>LOG10(Table8363740[[#This Row],[R2]])</f>
        <v>5.6289562645292976</v>
      </c>
      <c r="AL76">
        <f>LOG10(Table8363740[[#This Row],[R3]])</f>
        <v>5.6390435575811324</v>
      </c>
      <c r="AM76">
        <f>LOG10(Table8363740[[#This Row],[Average]])</f>
        <v>5.6278208534723841</v>
      </c>
      <c r="AN76">
        <f>STDEV(AJ76:AL76)</f>
        <v>1.2004663172350768E-2</v>
      </c>
      <c r="AP76" s="24" t="s">
        <v>20</v>
      </c>
      <c r="AQ76" s="23" t="s">
        <v>21</v>
      </c>
      <c r="AR76" s="23" t="s">
        <v>22</v>
      </c>
      <c r="AS76" s="23" t="s">
        <v>23</v>
      </c>
      <c r="AT76" s="23"/>
      <c r="AU76" s="23"/>
    </row>
    <row r="77" spans="1:47" x14ac:dyDescent="0.25">
      <c r="AC77" s="18" t="s">
        <v>198</v>
      </c>
      <c r="AD77" s="19"/>
      <c r="AE77" s="19">
        <v>3477777.7777777775</v>
      </c>
      <c r="AF77" s="19">
        <v>48777777.777777784</v>
      </c>
      <c r="AG77" s="19">
        <f>AVERAGE(Table8363740[[#This Row],[R1]:[R3]])</f>
        <v>26127777.77777778</v>
      </c>
      <c r="AI77" s="20" t="s">
        <v>198</v>
      </c>
      <c r="AK77">
        <f>LOG10(Table8363740[[#This Row],[R2]])</f>
        <v>6.541301828107124</v>
      </c>
      <c r="AL77">
        <f>LOG10(Table8363740[[#This Row],[R3]])</f>
        <v>7.6882220108027965</v>
      </c>
      <c r="AM77">
        <f>LOG10(Table8363740[[#This Row],[Average]])</f>
        <v>7.4171024736427738</v>
      </c>
      <c r="AN77">
        <f>STDEV(AJ77:AL77)</f>
        <v>0.81099503866382405</v>
      </c>
      <c r="AP77" s="24" t="s">
        <v>24</v>
      </c>
      <c r="AQ77" s="23">
        <v>617.4</v>
      </c>
      <c r="AR77" s="23">
        <v>5</v>
      </c>
      <c r="AS77" s="23">
        <v>123.5</v>
      </c>
      <c r="AT77" s="23"/>
      <c r="AU77" s="23"/>
    </row>
    <row r="78" spans="1:47" x14ac:dyDescent="0.25">
      <c r="J78" t="s">
        <v>181</v>
      </c>
      <c r="K78" t="s">
        <v>182</v>
      </c>
      <c r="L78" t="s">
        <v>183</v>
      </c>
      <c r="M78" t="s">
        <v>184</v>
      </c>
      <c r="N78" t="s">
        <v>185</v>
      </c>
      <c r="O78" t="s">
        <v>107</v>
      </c>
      <c r="P78" t="s">
        <v>186</v>
      </c>
      <c r="Q78" t="s">
        <v>187</v>
      </c>
      <c r="T78" t="s">
        <v>181</v>
      </c>
      <c r="U78" t="s">
        <v>182</v>
      </c>
      <c r="V78" t="s">
        <v>183</v>
      </c>
      <c r="W78" t="s">
        <v>184</v>
      </c>
      <c r="X78" t="s">
        <v>185</v>
      </c>
      <c r="Y78" t="s">
        <v>107</v>
      </c>
      <c r="Z78" t="s">
        <v>186</v>
      </c>
      <c r="AA78" t="s">
        <v>187</v>
      </c>
      <c r="AC78" s="18" t="s">
        <v>189</v>
      </c>
      <c r="AD78" s="19">
        <v>650000</v>
      </c>
      <c r="AE78" s="19">
        <v>898888.88888888888</v>
      </c>
      <c r="AF78" s="19">
        <v>9111111.1111111101</v>
      </c>
      <c r="AG78" s="19">
        <f>AVERAGE(Table8363740[[#This Row],[R1]:[R3]])</f>
        <v>3553333.3333333335</v>
      </c>
      <c r="AI78" s="21" t="s">
        <v>189</v>
      </c>
      <c r="AJ78">
        <f>LOG10(Table8363740[[#This Row],[R1]])</f>
        <v>5.8129133566428557</v>
      </c>
      <c r="AK78">
        <f>LOG10(Table8363740[[#This Row],[R2]])</f>
        <v>5.9537060121729475</v>
      </c>
      <c r="AL78">
        <f>LOG10(Table8363740[[#This Row],[R3]])</f>
        <v>6.9595713429443915</v>
      </c>
      <c r="AM78">
        <f>LOG10(Table8363740[[#This Row],[Average]])</f>
        <v>6.550635949970891</v>
      </c>
      <c r="AN78">
        <f t="shared" ref="AN78:AN79" si="11">STDEV(AJ78:AL78)</f>
        <v>0.62535485566839766</v>
      </c>
      <c r="AP78" s="24" t="s">
        <v>25</v>
      </c>
      <c r="AQ78" s="23">
        <v>211</v>
      </c>
      <c r="AR78" s="23">
        <v>42</v>
      </c>
      <c r="AS78" s="23">
        <v>5.0229999999999997</v>
      </c>
      <c r="AT78" s="23"/>
      <c r="AU78" s="23"/>
    </row>
    <row r="79" spans="1:47" x14ac:dyDescent="0.25">
      <c r="A79" t="s">
        <v>179</v>
      </c>
      <c r="B79" t="s">
        <v>225</v>
      </c>
      <c r="J79" s="13" t="s">
        <v>188</v>
      </c>
      <c r="K79" s="14">
        <v>1000</v>
      </c>
      <c r="L79" s="13">
        <v>50</v>
      </c>
      <c r="M79" s="13">
        <v>43</v>
      </c>
      <c r="N79" s="13">
        <v>50</v>
      </c>
      <c r="O79" s="15">
        <f t="shared" ref="O79:O108" si="12">AVERAGE(L79:N79)</f>
        <v>47.666666666666664</v>
      </c>
      <c r="P79" s="14">
        <f>O79*(Table1341118[[#This Row],[Dilution]])/0.1</f>
        <v>476666.66666666663</v>
      </c>
      <c r="Q79" s="14">
        <f>AVERAGE(P79:P81)</f>
        <v>425555.5555555555</v>
      </c>
      <c r="T79" s="13" t="s">
        <v>188</v>
      </c>
      <c r="U79" s="14">
        <v>1000</v>
      </c>
      <c r="V79" s="13">
        <v>30</v>
      </c>
      <c r="W79" s="13">
        <v>42</v>
      </c>
      <c r="X79" s="13">
        <v>40</v>
      </c>
      <c r="Y79" s="15">
        <f t="shared" ref="Y79:Y108" si="13">AVERAGE(V79:X79)</f>
        <v>37.333333333333336</v>
      </c>
      <c r="Z79" s="14">
        <f>Y79*(Table134111825[[#This Row],[Dilution]])/0.1</f>
        <v>373333.33333333331</v>
      </c>
      <c r="AA79" s="14">
        <f>AVERAGE(Z79:Z81)</f>
        <v>435555.5555555555</v>
      </c>
      <c r="AC79" s="18" t="s">
        <v>190</v>
      </c>
      <c r="AD79" s="19">
        <v>11177.777777777776</v>
      </c>
      <c r="AE79" s="19">
        <v>45444.444444444445</v>
      </c>
      <c r="AF79" s="19">
        <v>768888.88888888888</v>
      </c>
      <c r="AG79" s="19">
        <f>AVERAGE(Table8363740[[#This Row],[R1]:[R3]])</f>
        <v>275170.37037037039</v>
      </c>
      <c r="AI79" s="20" t="s">
        <v>190</v>
      </c>
      <c r="AJ79">
        <f>LOG10(Table8363740[[#This Row],[R1]])</f>
        <v>4.0483554712805834</v>
      </c>
      <c r="AK79">
        <f>LOG10(Table8363740[[#This Row],[R2]])</f>
        <v>4.6574807985680167</v>
      </c>
      <c r="AL79">
        <f>LOG10(Table8363740[[#This Row],[R3]])</f>
        <v>5.8858635850174332</v>
      </c>
      <c r="AM79">
        <f>LOG10(Table8363740[[#This Row],[Average]])</f>
        <v>5.4396016683809894</v>
      </c>
      <c r="AN79">
        <f t="shared" si="11"/>
        <v>0.9359837963730161</v>
      </c>
      <c r="AP79" s="24" t="s">
        <v>26</v>
      </c>
      <c r="AQ79" s="23">
        <v>828.4</v>
      </c>
      <c r="AR79" s="23">
        <v>47</v>
      </c>
      <c r="AS79" s="23"/>
      <c r="AT79" s="23"/>
      <c r="AU79" s="23"/>
    </row>
    <row r="80" spans="1:47" x14ac:dyDescent="0.25">
      <c r="J80" s="13"/>
      <c r="K80" s="14">
        <v>1000</v>
      </c>
      <c r="L80" s="13">
        <v>54</v>
      </c>
      <c r="M80" s="13">
        <v>35</v>
      </c>
      <c r="N80" s="13">
        <v>43</v>
      </c>
      <c r="O80" s="15">
        <f t="shared" si="12"/>
        <v>44</v>
      </c>
      <c r="P80" s="14">
        <f>O80*(Table1341118[[#This Row],[Dilution]])/0.1</f>
        <v>440000</v>
      </c>
      <c r="Q80" s="14"/>
      <c r="T80" s="13"/>
      <c r="U80" s="14">
        <v>1000</v>
      </c>
      <c r="V80" s="13">
        <v>35</v>
      </c>
      <c r="W80" s="13">
        <v>57</v>
      </c>
      <c r="X80" s="13">
        <v>63</v>
      </c>
      <c r="Y80" s="15">
        <f t="shared" si="13"/>
        <v>51.666666666666664</v>
      </c>
      <c r="Z80" s="14">
        <f>Y80*(Table134111825[[#This Row],[Dilution]])/0.1</f>
        <v>516666.66666666663</v>
      </c>
      <c r="AA80" s="14"/>
      <c r="AC80" s="18" t="s">
        <v>192</v>
      </c>
      <c r="AD80" s="19">
        <v>0</v>
      </c>
      <c r="AE80" s="19">
        <v>0</v>
      </c>
      <c r="AF80" s="19">
        <v>0</v>
      </c>
      <c r="AG80" s="19">
        <f>AVERAGE(Table8363740[[#This Row],[R1]:[R3]])</f>
        <v>0</v>
      </c>
      <c r="AI80" s="20" t="s">
        <v>192</v>
      </c>
      <c r="AJ80">
        <v>0</v>
      </c>
      <c r="AK80">
        <v>0</v>
      </c>
      <c r="AL80">
        <v>0</v>
      </c>
      <c r="AM80">
        <v>0</v>
      </c>
      <c r="AN80">
        <v>0</v>
      </c>
      <c r="AP80" s="24"/>
      <c r="AQ80" s="23"/>
      <c r="AR80" s="23"/>
      <c r="AS80" s="23"/>
      <c r="AT80" s="23"/>
      <c r="AU80" s="23"/>
    </row>
    <row r="81" spans="1:47" x14ac:dyDescent="0.25">
      <c r="A81" t="s">
        <v>181</v>
      </c>
      <c r="B81" t="s">
        <v>182</v>
      </c>
      <c r="C81" t="s">
        <v>183</v>
      </c>
      <c r="D81" t="s">
        <v>184</v>
      </c>
      <c r="E81" t="s">
        <v>185</v>
      </c>
      <c r="F81" t="s">
        <v>107</v>
      </c>
      <c r="G81" t="s">
        <v>186</v>
      </c>
      <c r="H81" t="s">
        <v>187</v>
      </c>
      <c r="J81" s="13"/>
      <c r="K81" s="14">
        <v>1000</v>
      </c>
      <c r="L81" s="13">
        <v>40</v>
      </c>
      <c r="M81" s="13">
        <v>38</v>
      </c>
      <c r="N81" s="13">
        <v>30</v>
      </c>
      <c r="O81" s="15">
        <f t="shared" si="12"/>
        <v>36</v>
      </c>
      <c r="P81" s="14">
        <f>O81*(Table1341118[[#This Row],[Dilution]])/0.1</f>
        <v>360000</v>
      </c>
      <c r="Q81" s="14"/>
      <c r="T81" s="13"/>
      <c r="U81" s="14">
        <v>1000</v>
      </c>
      <c r="V81" s="13">
        <v>52</v>
      </c>
      <c r="W81" s="13">
        <v>32</v>
      </c>
      <c r="X81" s="13">
        <v>41</v>
      </c>
      <c r="Y81" s="15">
        <f t="shared" si="13"/>
        <v>41.666666666666664</v>
      </c>
      <c r="Z81" s="14">
        <f>Y81*(Table134111825[[#This Row],[Dilution]])/0.1</f>
        <v>416666.66666666663</v>
      </c>
      <c r="AA81" s="14"/>
      <c r="AC81" s="18" t="s">
        <v>194</v>
      </c>
      <c r="AD81" s="19">
        <v>0</v>
      </c>
      <c r="AE81" s="19">
        <v>0</v>
      </c>
      <c r="AF81" s="19">
        <v>0</v>
      </c>
      <c r="AG81" s="19">
        <f>AVERAGE(Table8363740[[#This Row],[R1]:[R3]])</f>
        <v>0</v>
      </c>
      <c r="AI81" s="20" t="s">
        <v>194</v>
      </c>
      <c r="AJ81">
        <v>0</v>
      </c>
      <c r="AK81">
        <v>0</v>
      </c>
      <c r="AL81">
        <v>0</v>
      </c>
      <c r="AM81">
        <v>0</v>
      </c>
      <c r="AN81">
        <v>0</v>
      </c>
      <c r="AP81" s="24" t="s">
        <v>27</v>
      </c>
      <c r="AQ81" s="23" t="s">
        <v>28</v>
      </c>
      <c r="AR81" s="23" t="s">
        <v>29</v>
      </c>
      <c r="AS81" s="23" t="s">
        <v>30</v>
      </c>
      <c r="AT81" s="23" t="s">
        <v>31</v>
      </c>
      <c r="AU81" s="23" t="s">
        <v>32</v>
      </c>
    </row>
    <row r="82" spans="1:47" x14ac:dyDescent="0.25">
      <c r="A82" s="13" t="s">
        <v>188</v>
      </c>
      <c r="B82" s="14">
        <v>1000</v>
      </c>
      <c r="C82" s="13">
        <v>30</v>
      </c>
      <c r="D82" s="13">
        <v>40</v>
      </c>
      <c r="E82" s="13">
        <v>58</v>
      </c>
      <c r="F82" s="15">
        <f t="shared" ref="F82:F111" si="14">AVERAGE(C82:E82)</f>
        <v>42.666666666666664</v>
      </c>
      <c r="G82" s="14">
        <f>F82*(Table134[[#This Row],[Dilution]])/0.1</f>
        <v>426666.66666666663</v>
      </c>
      <c r="H82" s="14">
        <f>AVERAGE(G82:G84)</f>
        <v>412222.22222222219</v>
      </c>
      <c r="J82" s="25" t="s">
        <v>189</v>
      </c>
      <c r="K82" s="26">
        <v>1000</v>
      </c>
      <c r="L82" s="25">
        <v>83</v>
      </c>
      <c r="M82" s="25">
        <v>89</v>
      </c>
      <c r="N82" s="25">
        <v>95</v>
      </c>
      <c r="O82" s="15">
        <f t="shared" si="12"/>
        <v>89</v>
      </c>
      <c r="P82" s="26">
        <f>O82*(Table1341118[[#This Row],[Dilution]])/0.1</f>
        <v>890000</v>
      </c>
      <c r="Q82" s="26">
        <f>AVERAGE(P82:P84)</f>
        <v>644444.44444444438</v>
      </c>
      <c r="T82" s="25" t="s">
        <v>189</v>
      </c>
      <c r="U82" s="26">
        <v>100000</v>
      </c>
      <c r="V82" s="25">
        <v>65</v>
      </c>
      <c r="W82" s="25">
        <v>76</v>
      </c>
      <c r="X82" s="25">
        <v>92</v>
      </c>
      <c r="Y82" s="15">
        <f t="shared" si="13"/>
        <v>77.666666666666671</v>
      </c>
      <c r="Z82" s="26">
        <f>Y82*(Table134111825[[#This Row],[Dilution]])/0.1</f>
        <v>77666666.666666672</v>
      </c>
      <c r="AA82" s="26">
        <f>AVERAGE(Z82:Z84)</f>
        <v>69333333.333333328</v>
      </c>
      <c r="AC82" s="18" t="s">
        <v>195</v>
      </c>
      <c r="AD82" s="19">
        <v>0</v>
      </c>
      <c r="AE82" s="19">
        <v>0</v>
      </c>
      <c r="AF82" s="19">
        <v>0</v>
      </c>
      <c r="AG82" s="19">
        <f>AVERAGE(Table8363740[[#This Row],[R1]:[R3]])</f>
        <v>0</v>
      </c>
      <c r="AI82" s="20" t="s">
        <v>195</v>
      </c>
      <c r="AJ82">
        <v>0</v>
      </c>
      <c r="AK82">
        <v>0</v>
      </c>
      <c r="AL82">
        <v>0</v>
      </c>
      <c r="AM82">
        <v>0</v>
      </c>
      <c r="AN82">
        <v>0</v>
      </c>
      <c r="AP82" s="24" t="s">
        <v>213</v>
      </c>
      <c r="AQ82" s="23">
        <v>0.29330000000000001</v>
      </c>
      <c r="AR82" s="23">
        <v>0.26169999999999999</v>
      </c>
      <c r="AS82" s="23" t="s">
        <v>48</v>
      </c>
      <c r="AT82" s="23" t="s">
        <v>49</v>
      </c>
      <c r="AU82" s="23" t="s">
        <v>214</v>
      </c>
    </row>
    <row r="83" spans="1:47" x14ac:dyDescent="0.25">
      <c r="A83" s="13"/>
      <c r="B83" s="14">
        <v>1000</v>
      </c>
      <c r="C83" s="13">
        <v>44</v>
      </c>
      <c r="D83" s="13">
        <v>33</v>
      </c>
      <c r="E83" s="13">
        <v>40</v>
      </c>
      <c r="F83" s="15">
        <f t="shared" si="14"/>
        <v>39</v>
      </c>
      <c r="G83" s="14">
        <f>F83*(Table134[[#This Row],[Dilution]])/0.1</f>
        <v>390000</v>
      </c>
      <c r="H83" s="14"/>
      <c r="J83" s="25"/>
      <c r="K83" s="26">
        <v>1000</v>
      </c>
      <c r="L83" s="25">
        <v>50</v>
      </c>
      <c r="M83" s="25">
        <v>58</v>
      </c>
      <c r="N83" s="25">
        <v>40</v>
      </c>
      <c r="O83" s="15">
        <f t="shared" si="12"/>
        <v>49.333333333333336</v>
      </c>
      <c r="P83" s="26">
        <f>O83*(Table1341118[[#This Row],[Dilution]])/0.1</f>
        <v>493333.33333333331</v>
      </c>
      <c r="Q83" s="26"/>
      <c r="T83" s="25"/>
      <c r="U83" s="26">
        <v>100000</v>
      </c>
      <c r="V83" s="25">
        <v>53</v>
      </c>
      <c r="W83" s="25">
        <v>61</v>
      </c>
      <c r="X83" s="25">
        <v>65</v>
      </c>
      <c r="Y83" s="15">
        <f t="shared" si="13"/>
        <v>59.666666666666664</v>
      </c>
      <c r="Z83" s="26">
        <f>Y83*(Table134111825[[#This Row],[Dilution]])/0.1</f>
        <v>59666666.666666657</v>
      </c>
      <c r="AA83" s="26"/>
      <c r="AC83" s="18" t="s">
        <v>196</v>
      </c>
      <c r="AD83" s="19">
        <v>0</v>
      </c>
      <c r="AE83" s="19">
        <v>0</v>
      </c>
      <c r="AF83" s="19">
        <v>0</v>
      </c>
      <c r="AG83" s="19">
        <f>AVERAGE(Table8363740[[#This Row],[R1]:[R3]])</f>
        <v>0</v>
      </c>
      <c r="AI83" s="20" t="s">
        <v>196</v>
      </c>
      <c r="AJ83">
        <v>0</v>
      </c>
      <c r="AK83">
        <v>0</v>
      </c>
      <c r="AL83">
        <v>0</v>
      </c>
      <c r="AM83">
        <v>0</v>
      </c>
      <c r="AN83">
        <v>0</v>
      </c>
      <c r="AP83" s="24" t="s">
        <v>215</v>
      </c>
      <c r="AQ83" s="23">
        <v>6.58</v>
      </c>
      <c r="AR83" s="23">
        <v>5.8719999999999999</v>
      </c>
      <c r="AS83" s="23" t="s">
        <v>13</v>
      </c>
      <c r="AT83" s="23" t="s">
        <v>33</v>
      </c>
      <c r="AU83" s="23" t="s">
        <v>216</v>
      </c>
    </row>
    <row r="84" spans="1:47" x14ac:dyDescent="0.25">
      <c r="A84" s="13"/>
      <c r="B84" s="14">
        <v>1000</v>
      </c>
      <c r="C84" s="13">
        <v>38</v>
      </c>
      <c r="D84" s="13">
        <v>46</v>
      </c>
      <c r="E84" s="13">
        <v>42</v>
      </c>
      <c r="F84" s="15">
        <f t="shared" si="14"/>
        <v>42</v>
      </c>
      <c r="G84" s="14">
        <f>F84*(Table134[[#This Row],[Dilution]])/0.1</f>
        <v>420000</v>
      </c>
      <c r="H84" s="14"/>
      <c r="J84" s="25"/>
      <c r="K84" s="26">
        <v>1000</v>
      </c>
      <c r="L84" s="25">
        <v>35</v>
      </c>
      <c r="M84" s="25">
        <v>63</v>
      </c>
      <c r="N84" s="25">
        <v>67</v>
      </c>
      <c r="O84" s="15">
        <f t="shared" si="12"/>
        <v>55</v>
      </c>
      <c r="P84" s="26">
        <f>O84*(Table1341118[[#This Row],[Dilution]])/0.1</f>
        <v>550000</v>
      </c>
      <c r="Q84" s="26"/>
      <c r="T84" s="25"/>
      <c r="U84" s="26">
        <v>100000</v>
      </c>
      <c r="V84" s="25">
        <v>85</v>
      </c>
      <c r="W84" s="25">
        <v>66</v>
      </c>
      <c r="X84" s="25">
        <v>61</v>
      </c>
      <c r="Y84" s="15">
        <f t="shared" si="13"/>
        <v>70.666666666666671</v>
      </c>
      <c r="Z84" s="26">
        <f>Y84*(Table134111825[[#This Row],[Dilution]])/0.1</f>
        <v>70666666.666666672</v>
      </c>
      <c r="AA84" s="26"/>
      <c r="AC84" s="18" t="s">
        <v>197</v>
      </c>
      <c r="AD84" s="19">
        <v>0</v>
      </c>
      <c r="AE84" s="19">
        <v>0</v>
      </c>
      <c r="AF84" s="19">
        <v>0</v>
      </c>
      <c r="AG84" s="19">
        <f>AVERAGE(Table8363740[[#This Row],[R1]:[R3]])</f>
        <v>0</v>
      </c>
      <c r="AI84" s="22" t="s">
        <v>197</v>
      </c>
      <c r="AJ84">
        <v>0</v>
      </c>
      <c r="AK84">
        <v>0</v>
      </c>
      <c r="AL84">
        <v>0</v>
      </c>
      <c r="AM84">
        <v>0</v>
      </c>
      <c r="AN84">
        <v>0</v>
      </c>
      <c r="AP84" s="24" t="s">
        <v>217</v>
      </c>
      <c r="AQ84" s="23">
        <v>8.0549999999999997</v>
      </c>
      <c r="AR84" s="23">
        <v>7.1879999999999997</v>
      </c>
      <c r="AS84" s="23" t="s">
        <v>13</v>
      </c>
      <c r="AT84" s="23" t="s">
        <v>33</v>
      </c>
      <c r="AU84" s="23" t="s">
        <v>218</v>
      </c>
    </row>
    <row r="85" spans="1:47" x14ac:dyDescent="0.25">
      <c r="A85" s="25" t="s">
        <v>189</v>
      </c>
      <c r="B85" s="26">
        <v>1000</v>
      </c>
      <c r="C85" s="25">
        <v>50</v>
      </c>
      <c r="D85" s="25">
        <v>31</v>
      </c>
      <c r="E85" s="25">
        <v>44</v>
      </c>
      <c r="F85" s="15">
        <f t="shared" si="14"/>
        <v>41.666666666666664</v>
      </c>
      <c r="G85" s="26">
        <f>F85*(Table134[[#This Row],[Dilution]])/0.1</f>
        <v>416666.66666666663</v>
      </c>
      <c r="H85" s="26">
        <f>AVERAGE(G85:G87)</f>
        <v>578888.88888888888</v>
      </c>
      <c r="J85" s="13" t="s">
        <v>190</v>
      </c>
      <c r="K85" s="14">
        <v>100</v>
      </c>
      <c r="L85" s="13">
        <v>130</v>
      </c>
      <c r="M85" s="13">
        <v>109</v>
      </c>
      <c r="N85" s="13">
        <v>127</v>
      </c>
      <c r="O85" s="15">
        <f t="shared" si="12"/>
        <v>122</v>
      </c>
      <c r="P85" s="14">
        <f>O85*(Table1341118[[#This Row],[Dilution]])/0.1</f>
        <v>122000</v>
      </c>
      <c r="Q85" s="14">
        <f>AVERAGE(P85:P87)</f>
        <v>116444.44444444444</v>
      </c>
      <c r="T85" s="13" t="s">
        <v>190</v>
      </c>
      <c r="U85" s="14">
        <v>1000</v>
      </c>
      <c r="V85" s="13">
        <v>50</v>
      </c>
      <c r="W85" s="13">
        <v>67</v>
      </c>
      <c r="X85" s="13">
        <v>56</v>
      </c>
      <c r="Y85" s="15">
        <f t="shared" si="13"/>
        <v>57.666666666666664</v>
      </c>
      <c r="Z85" s="14">
        <f>Y85*(Table134111825[[#This Row],[Dilution]])/0.1</f>
        <v>576666.66666666663</v>
      </c>
      <c r="AA85" s="14">
        <f>AVERAGE(Z85:Z87)</f>
        <v>606666.66666666663</v>
      </c>
      <c r="AP85" s="24" t="s">
        <v>219</v>
      </c>
      <c r="AQ85" s="23">
        <v>6.6669999999999998</v>
      </c>
      <c r="AR85" s="23">
        <v>5.95</v>
      </c>
      <c r="AS85" s="23" t="s">
        <v>13</v>
      </c>
      <c r="AT85" s="23" t="s">
        <v>33</v>
      </c>
      <c r="AU85" s="23" t="s">
        <v>220</v>
      </c>
    </row>
    <row r="86" spans="1:47" x14ac:dyDescent="0.25">
      <c r="A86" s="25"/>
      <c r="B86" s="26">
        <v>1000</v>
      </c>
      <c r="C86" s="25">
        <v>62</v>
      </c>
      <c r="D86" s="25">
        <v>51</v>
      </c>
      <c r="E86" s="25">
        <v>59</v>
      </c>
      <c r="F86" s="15">
        <f t="shared" si="14"/>
        <v>57.333333333333336</v>
      </c>
      <c r="G86" s="26">
        <f>F86*(Table134[[#This Row],[Dilution]])/0.1</f>
        <v>573333.33333333337</v>
      </c>
      <c r="H86" s="26"/>
      <c r="J86" s="13"/>
      <c r="K86" s="14">
        <v>100</v>
      </c>
      <c r="L86" s="13">
        <v>117</v>
      </c>
      <c r="M86" s="13">
        <v>119</v>
      </c>
      <c r="N86" s="13">
        <v>131</v>
      </c>
      <c r="O86" s="15">
        <f t="shared" si="12"/>
        <v>122.33333333333333</v>
      </c>
      <c r="P86" s="14">
        <f>O86*(Table1341118[[#This Row],[Dilution]])/0.1</f>
        <v>122333.33333333331</v>
      </c>
      <c r="Q86" s="14"/>
      <c r="T86" s="13"/>
      <c r="U86" s="14">
        <v>1000</v>
      </c>
      <c r="V86" s="13">
        <v>60</v>
      </c>
      <c r="W86" s="13">
        <v>71</v>
      </c>
      <c r="X86" s="13">
        <v>67</v>
      </c>
      <c r="Y86" s="15">
        <f t="shared" si="13"/>
        <v>66</v>
      </c>
      <c r="Z86" s="14">
        <f>Y86*(Table134111825[[#This Row],[Dilution]])/0.1</f>
        <v>660000</v>
      </c>
      <c r="AA86" s="14"/>
      <c r="AP86" s="24" t="s">
        <v>205</v>
      </c>
      <c r="AQ86" s="23">
        <v>-0.29430000000000001</v>
      </c>
      <c r="AR86" s="23">
        <v>0.2626</v>
      </c>
      <c r="AS86" s="23" t="s">
        <v>48</v>
      </c>
      <c r="AT86" s="23" t="s">
        <v>49</v>
      </c>
      <c r="AU86" s="23" t="s">
        <v>221</v>
      </c>
    </row>
    <row r="87" spans="1:47" x14ac:dyDescent="0.25">
      <c r="A87" s="25"/>
      <c r="B87" s="26">
        <v>1000</v>
      </c>
      <c r="C87" s="25">
        <v>70</v>
      </c>
      <c r="D87" s="25">
        <v>66</v>
      </c>
      <c r="E87" s="25">
        <v>88</v>
      </c>
      <c r="F87" s="15">
        <f t="shared" si="14"/>
        <v>74.666666666666671</v>
      </c>
      <c r="G87" s="26">
        <f>F87*(Table134[[#This Row],[Dilution]])/0.1</f>
        <v>746666.66666666663</v>
      </c>
      <c r="H87" s="26"/>
      <c r="J87" s="13"/>
      <c r="K87" s="14">
        <v>100</v>
      </c>
      <c r="L87" s="13">
        <v>123</v>
      </c>
      <c r="M87" s="13">
        <v>89</v>
      </c>
      <c r="N87" s="13">
        <v>103</v>
      </c>
      <c r="O87" s="15">
        <f t="shared" si="12"/>
        <v>105</v>
      </c>
      <c r="P87" s="14">
        <f>O87*(Table1341118[[#This Row],[Dilution]])/0.1</f>
        <v>105000</v>
      </c>
      <c r="Q87" s="14"/>
      <c r="T87" s="13"/>
      <c r="U87" s="14">
        <v>1000</v>
      </c>
      <c r="V87" s="13">
        <v>69</v>
      </c>
      <c r="W87" s="13">
        <v>56</v>
      </c>
      <c r="X87" s="13">
        <v>50</v>
      </c>
      <c r="Y87" s="15">
        <f t="shared" si="13"/>
        <v>58.333333333333336</v>
      </c>
      <c r="Z87" s="14">
        <f>Y87*(Table134111825[[#This Row],[Dilution]])/0.1</f>
        <v>583333.33333333337</v>
      </c>
      <c r="AA87" s="14"/>
    </row>
    <row r="88" spans="1:47" x14ac:dyDescent="0.25">
      <c r="A88" s="13" t="s">
        <v>190</v>
      </c>
      <c r="B88" s="14">
        <v>100</v>
      </c>
      <c r="C88" s="13">
        <v>151</v>
      </c>
      <c r="D88" s="13">
        <v>179</v>
      </c>
      <c r="E88" s="13">
        <v>183</v>
      </c>
      <c r="F88" s="15">
        <f t="shared" si="14"/>
        <v>171</v>
      </c>
      <c r="G88" s="14">
        <f>F88*(Table134[[#This Row],[Dilution]])/0.1</f>
        <v>171000</v>
      </c>
      <c r="H88" s="14">
        <f>AVERAGE(G88:G90)</f>
        <v>139555.55555555553</v>
      </c>
      <c r="J88" s="25" t="s">
        <v>191</v>
      </c>
      <c r="K88" s="26">
        <v>1</v>
      </c>
      <c r="L88" s="25">
        <v>102</v>
      </c>
      <c r="M88" s="25">
        <v>109</v>
      </c>
      <c r="N88" s="25">
        <v>98</v>
      </c>
      <c r="O88" s="15">
        <f t="shared" si="12"/>
        <v>103</v>
      </c>
      <c r="P88" s="26">
        <f>O88*(Table1341118[[#This Row],[Dilution]])/0.1</f>
        <v>1030</v>
      </c>
      <c r="Q88" s="26">
        <f>AVERAGE(P88:P90)</f>
        <v>1444.4444444444443</v>
      </c>
      <c r="T88" s="25" t="s">
        <v>191</v>
      </c>
      <c r="U88" s="26">
        <v>10</v>
      </c>
      <c r="V88" s="25">
        <v>82</v>
      </c>
      <c r="W88" s="25">
        <v>89</v>
      </c>
      <c r="X88" s="25">
        <v>70</v>
      </c>
      <c r="Y88" s="15">
        <f t="shared" si="13"/>
        <v>80.333333333333329</v>
      </c>
      <c r="Z88" s="26">
        <f>Y88*(Table134111825[[#This Row],[Dilution]])/0.1</f>
        <v>8033.3333333333321</v>
      </c>
      <c r="AA88" s="26">
        <f>AVERAGE(Z88:Z90)</f>
        <v>5588.8888888888878</v>
      </c>
      <c r="AC88" t="s">
        <v>179</v>
      </c>
      <c r="AD88" t="s">
        <v>229</v>
      </c>
      <c r="AI88" t="s">
        <v>199</v>
      </c>
    </row>
    <row r="89" spans="1:47" x14ac:dyDescent="0.25">
      <c r="A89" s="13"/>
      <c r="B89" s="14">
        <v>100</v>
      </c>
      <c r="C89" s="13">
        <v>193</v>
      </c>
      <c r="D89" s="13">
        <v>150</v>
      </c>
      <c r="E89" s="13">
        <v>121</v>
      </c>
      <c r="F89" s="15">
        <f t="shared" si="14"/>
        <v>154.66666666666666</v>
      </c>
      <c r="G89" s="14">
        <f>F89*(Table134[[#This Row],[Dilution]])/0.1</f>
        <v>154666.66666666666</v>
      </c>
      <c r="H89" s="14"/>
      <c r="J89" s="25"/>
      <c r="K89" s="26">
        <v>1</v>
      </c>
      <c r="L89" s="25">
        <v>131</v>
      </c>
      <c r="M89" s="25">
        <v>147</v>
      </c>
      <c r="N89" s="25">
        <v>181</v>
      </c>
      <c r="O89" s="15">
        <f t="shared" si="12"/>
        <v>153</v>
      </c>
      <c r="P89" s="26">
        <f>O89*(Table1341118[[#This Row],[Dilution]])/0.1</f>
        <v>1530</v>
      </c>
      <c r="Q89" s="26"/>
      <c r="T89" s="25"/>
      <c r="U89" s="26">
        <v>10</v>
      </c>
      <c r="V89" s="25">
        <v>50</v>
      </c>
      <c r="W89" s="25">
        <v>53</v>
      </c>
      <c r="X89" s="25">
        <v>41</v>
      </c>
      <c r="Y89" s="15">
        <f t="shared" si="13"/>
        <v>48</v>
      </c>
      <c r="Z89" s="26">
        <f>Y89*(Table134111825[[#This Row],[Dilution]])/0.1</f>
        <v>4800</v>
      </c>
      <c r="AA89" s="26"/>
    </row>
    <row r="90" spans="1:47" x14ac:dyDescent="0.25">
      <c r="A90" s="13"/>
      <c r="B90" s="14">
        <v>100</v>
      </c>
      <c r="C90" s="13">
        <v>87</v>
      </c>
      <c r="D90" s="13">
        <v>93</v>
      </c>
      <c r="E90" s="13">
        <v>99</v>
      </c>
      <c r="F90" s="15">
        <f t="shared" si="14"/>
        <v>93</v>
      </c>
      <c r="G90" s="14">
        <f>F90*(Table134[[#This Row],[Dilution]])/0.1</f>
        <v>93000</v>
      </c>
      <c r="H90" s="14"/>
      <c r="J90" s="25"/>
      <c r="K90" s="26">
        <v>1</v>
      </c>
      <c r="L90" s="25">
        <v>193</v>
      </c>
      <c r="M90" s="25">
        <v>172</v>
      </c>
      <c r="N90" s="25">
        <v>167</v>
      </c>
      <c r="O90" s="15">
        <f t="shared" si="12"/>
        <v>177.33333333333334</v>
      </c>
      <c r="P90" s="26">
        <f>O90*(Table1341118[[#This Row],[Dilution]])/0.1</f>
        <v>1773.3333333333333</v>
      </c>
      <c r="Q90" s="26"/>
      <c r="T90" s="25"/>
      <c r="U90" s="26">
        <v>10</v>
      </c>
      <c r="V90" s="25">
        <v>35</v>
      </c>
      <c r="W90" s="25">
        <v>43</v>
      </c>
      <c r="X90" s="25">
        <v>40</v>
      </c>
      <c r="Y90" s="15">
        <f t="shared" si="13"/>
        <v>39.333333333333336</v>
      </c>
      <c r="Z90" s="26">
        <f>Y90*(Table134111825[[#This Row],[Dilution]])/0.1</f>
        <v>3933.3333333333335</v>
      </c>
      <c r="AA90" s="26"/>
      <c r="AC90" t="s">
        <v>200</v>
      </c>
      <c r="AD90" t="s">
        <v>201</v>
      </c>
      <c r="AE90" t="s">
        <v>202</v>
      </c>
      <c r="AF90" t="s">
        <v>203</v>
      </c>
      <c r="AG90" t="s">
        <v>107</v>
      </c>
      <c r="AI90" s="16" t="s">
        <v>200</v>
      </c>
      <c r="AJ90" s="16" t="s">
        <v>201</v>
      </c>
      <c r="AK90" s="16" t="s">
        <v>202</v>
      </c>
      <c r="AL90" s="16" t="s">
        <v>203</v>
      </c>
      <c r="AM90" s="16" t="s">
        <v>107</v>
      </c>
      <c r="AN90" s="17" t="s">
        <v>109</v>
      </c>
    </row>
    <row r="91" spans="1:47" x14ac:dyDescent="0.25">
      <c r="A91" s="25" t="s">
        <v>191</v>
      </c>
      <c r="B91" s="26">
        <v>10</v>
      </c>
      <c r="C91" s="25">
        <v>104</v>
      </c>
      <c r="D91" s="25">
        <v>117</v>
      </c>
      <c r="E91" s="25">
        <v>127</v>
      </c>
      <c r="F91" s="15">
        <f t="shared" si="14"/>
        <v>116</v>
      </c>
      <c r="G91" s="26">
        <f>F91*(Table134[[#This Row],[Dilution]])/0.1</f>
        <v>11600</v>
      </c>
      <c r="H91" s="26">
        <f>AVERAGE(G91:G93)</f>
        <v>10022.222222222221</v>
      </c>
      <c r="J91" s="13" t="s">
        <v>192</v>
      </c>
      <c r="K91" s="14">
        <v>0</v>
      </c>
      <c r="L91" s="13">
        <v>0</v>
      </c>
      <c r="M91" s="13">
        <v>0</v>
      </c>
      <c r="N91" s="13">
        <v>0</v>
      </c>
      <c r="O91" s="15">
        <f t="shared" si="12"/>
        <v>0</v>
      </c>
      <c r="P91" s="14">
        <f>O91*(Table1341118[[#This Row],[Dilution]])/0.1</f>
        <v>0</v>
      </c>
      <c r="Q91" s="14">
        <f>AVERAGE(P91:P93)</f>
        <v>0</v>
      </c>
      <c r="T91" s="13" t="s">
        <v>192</v>
      </c>
      <c r="U91" s="14">
        <v>0</v>
      </c>
      <c r="V91" s="13">
        <v>0</v>
      </c>
      <c r="W91" s="13">
        <v>0</v>
      </c>
      <c r="X91" s="13">
        <v>0</v>
      </c>
      <c r="Y91" s="15">
        <f t="shared" si="13"/>
        <v>0</v>
      </c>
      <c r="Z91" s="14">
        <f>Y91*(Table134111825[[#This Row],[Dilution]])/0.1</f>
        <v>0</v>
      </c>
      <c r="AA91" s="14">
        <f>AVERAGE(Z91:Z93)</f>
        <v>0</v>
      </c>
      <c r="AC91" s="18" t="s">
        <v>204</v>
      </c>
      <c r="AD91" s="19">
        <v>837777.77777777764</v>
      </c>
      <c r="AE91" s="14">
        <v>755555.5555555555</v>
      </c>
      <c r="AF91" s="19">
        <v>680000</v>
      </c>
      <c r="AG91" s="19">
        <f>AVERAGE(Table841[[#This Row],[R1]:[R3]])</f>
        <v>757777.77777777764</v>
      </c>
      <c r="AI91" s="20" t="s">
        <v>204</v>
      </c>
      <c r="AJ91">
        <f>LOG10(Table841[[#This Row],[R1]])</f>
        <v>5.9231288364304495</v>
      </c>
      <c r="AK91">
        <f>LOG10(Table841[[#This Row],[R2]])</f>
        <v>5.8782664032669114</v>
      </c>
      <c r="AL91">
        <f>LOG10(Table841[[#This Row],[R3]])</f>
        <v>5.8325089127062366</v>
      </c>
      <c r="AM91">
        <f>LOG10(Table841[[#This Row],[Average]])</f>
        <v>5.8795418652171536</v>
      </c>
      <c r="AN91">
        <f>STDEV(AJ91:AL91)</f>
        <v>4.5310698566573535E-2</v>
      </c>
    </row>
    <row r="92" spans="1:47" x14ac:dyDescent="0.25">
      <c r="A92" s="25"/>
      <c r="B92" s="26">
        <v>10</v>
      </c>
      <c r="C92" s="25">
        <v>80</v>
      </c>
      <c r="D92" s="25">
        <v>96</v>
      </c>
      <c r="E92" s="25">
        <v>106</v>
      </c>
      <c r="F92" s="15">
        <f t="shared" si="14"/>
        <v>94</v>
      </c>
      <c r="G92" s="26">
        <f>F92*(Table134[[#This Row],[Dilution]])/0.1</f>
        <v>9400</v>
      </c>
      <c r="H92" s="26"/>
      <c r="J92" s="13"/>
      <c r="K92" s="14">
        <v>0</v>
      </c>
      <c r="L92" s="13">
        <v>0</v>
      </c>
      <c r="M92" s="13">
        <v>0</v>
      </c>
      <c r="N92" s="13">
        <v>0</v>
      </c>
      <c r="O92" s="15">
        <f t="shared" si="12"/>
        <v>0</v>
      </c>
      <c r="P92" s="14">
        <f>O92*(Table1341118[[#This Row],[Dilution]])/0.1</f>
        <v>0</v>
      </c>
      <c r="Q92" s="14"/>
      <c r="T92" s="13"/>
      <c r="U92" s="14">
        <v>0</v>
      </c>
      <c r="V92" s="13">
        <v>0</v>
      </c>
      <c r="W92" s="13">
        <v>0</v>
      </c>
      <c r="X92" s="13">
        <v>0</v>
      </c>
      <c r="Y92" s="15">
        <f t="shared" si="13"/>
        <v>0</v>
      </c>
      <c r="Z92" s="14">
        <f>Y92*(Table134111825[[#This Row],[Dilution]])/0.1</f>
        <v>0</v>
      </c>
      <c r="AA92" s="14"/>
      <c r="AC92" s="18" t="s">
        <v>189</v>
      </c>
      <c r="AD92" s="19">
        <v>13277777.777777778</v>
      </c>
      <c r="AE92" s="19">
        <v>9822222.222222222</v>
      </c>
      <c r="AF92" s="19">
        <v>115222222.22222221</v>
      </c>
      <c r="AG92" s="19">
        <f>AVERAGE(Table841[[#This Row],[R1]:[R3]])</f>
        <v>46107407.407407403</v>
      </c>
      <c r="AI92" s="21" t="s">
        <v>189</v>
      </c>
      <c r="AJ92">
        <f>LOG10(Table841[[#This Row],[R1]])</f>
        <v>7.1231253958448315</v>
      </c>
      <c r="AK92">
        <f>LOG10(Table841[[#This Row],[R2]])</f>
        <v>6.9922097555737484</v>
      </c>
      <c r="AL92">
        <f>LOG10(Table841[[#This Row],[R3]])</f>
        <v>8.061536246949716</v>
      </c>
      <c r="AM92">
        <f>LOG10(Table841[[#This Row],[Average]])</f>
        <v>7.6637707027808499</v>
      </c>
      <c r="AN92">
        <f t="shared" ref="AN92:AN98" si="15">STDEV(AJ92:AL92)</f>
        <v>0.58326851670813085</v>
      </c>
    </row>
    <row r="93" spans="1:47" x14ac:dyDescent="0.25">
      <c r="A93" s="25"/>
      <c r="B93" s="26">
        <v>10</v>
      </c>
      <c r="C93" s="25">
        <v>100</v>
      </c>
      <c r="D93" s="25">
        <v>90</v>
      </c>
      <c r="E93" s="25">
        <v>82</v>
      </c>
      <c r="F93" s="15">
        <f t="shared" si="14"/>
        <v>90.666666666666671</v>
      </c>
      <c r="G93" s="26">
        <f>F93*(Table134[[#This Row],[Dilution]])/0.1</f>
        <v>9066.6666666666661</v>
      </c>
      <c r="H93" s="26"/>
      <c r="J93" s="13"/>
      <c r="K93" s="14">
        <v>0</v>
      </c>
      <c r="L93" s="13">
        <v>0</v>
      </c>
      <c r="M93" s="13">
        <v>0</v>
      </c>
      <c r="N93" s="13">
        <v>0</v>
      </c>
      <c r="O93" s="15">
        <f t="shared" si="12"/>
        <v>0</v>
      </c>
      <c r="P93" s="14">
        <f>O93*(Table1341118[[#This Row],[Dilution]])/0.1</f>
        <v>0</v>
      </c>
      <c r="Q93" s="14"/>
      <c r="T93" s="13"/>
      <c r="U93" s="14">
        <v>0</v>
      </c>
      <c r="V93" s="13">
        <v>0</v>
      </c>
      <c r="W93" s="13">
        <v>0</v>
      </c>
      <c r="X93" s="13">
        <v>0</v>
      </c>
      <c r="Y93" s="15">
        <f t="shared" si="13"/>
        <v>0</v>
      </c>
      <c r="Z93" s="14">
        <f>Y93*(Table134111825[[#This Row],[Dilution]])/0.1</f>
        <v>0</v>
      </c>
      <c r="AA93" s="14"/>
      <c r="AC93" s="18" t="s">
        <v>190</v>
      </c>
      <c r="AD93" s="19">
        <v>822222222.22222221</v>
      </c>
      <c r="AE93" s="19">
        <v>40000000</v>
      </c>
      <c r="AF93" s="19">
        <v>637777777.77777779</v>
      </c>
      <c r="AG93" s="19">
        <f>AVERAGE(Table841[[#This Row],[R1]:[R3]])</f>
        <v>500000000</v>
      </c>
      <c r="AI93" s="20" t="s">
        <v>190</v>
      </c>
      <c r="AJ93">
        <f>LOG10(Table841[[#This Row],[R1]])</f>
        <v>8.914989210291651</v>
      </c>
      <c r="AK93">
        <f>LOG10(Table841[[#This Row],[R2]])</f>
        <v>7.6020599913279625</v>
      </c>
      <c r="AL93">
        <f>LOG10(Table841[[#This Row],[R3]])</f>
        <v>8.8046693829586484</v>
      </c>
      <c r="AM93">
        <f>LOG10(Table841[[#This Row],[Average]])</f>
        <v>8.6989700043360187</v>
      </c>
      <c r="AN93">
        <f t="shared" si="15"/>
        <v>0.72826539887023245</v>
      </c>
    </row>
    <row r="94" spans="1:47" x14ac:dyDescent="0.25">
      <c r="A94" s="13" t="s">
        <v>192</v>
      </c>
      <c r="B94" s="14">
        <v>0</v>
      </c>
      <c r="C94" s="13">
        <v>0</v>
      </c>
      <c r="D94" s="13">
        <v>0</v>
      </c>
      <c r="E94" s="13">
        <v>0</v>
      </c>
      <c r="F94" s="15">
        <f t="shared" si="14"/>
        <v>0</v>
      </c>
      <c r="G94" s="14">
        <f>F94*(Table134[[#This Row],[Dilution]])/0.1</f>
        <v>0</v>
      </c>
      <c r="H94" s="14">
        <f>AVERAGE(G94:G96)</f>
        <v>0</v>
      </c>
      <c r="J94" s="28" t="s">
        <v>193</v>
      </c>
      <c r="K94" s="26">
        <v>0</v>
      </c>
      <c r="L94" s="25">
        <v>0</v>
      </c>
      <c r="M94" s="25">
        <v>0</v>
      </c>
      <c r="N94" s="25">
        <v>0</v>
      </c>
      <c r="O94" s="15">
        <f t="shared" si="12"/>
        <v>0</v>
      </c>
      <c r="P94" s="26">
        <f>O94*(Table1341118[[#This Row],[Dilution]])/0.1</f>
        <v>0</v>
      </c>
      <c r="Q94" s="26">
        <f>AVERAGE(P94:P96)</f>
        <v>0</v>
      </c>
      <c r="T94" s="28" t="s">
        <v>193</v>
      </c>
      <c r="U94" s="26">
        <v>0</v>
      </c>
      <c r="V94" s="25">
        <v>0</v>
      </c>
      <c r="W94" s="25">
        <v>0</v>
      </c>
      <c r="X94" s="25">
        <v>0</v>
      </c>
      <c r="Y94" s="15">
        <f t="shared" si="13"/>
        <v>0</v>
      </c>
      <c r="Z94" s="26">
        <f>Y94*(Table134111825[[#This Row],[Dilution]])/0.1</f>
        <v>0</v>
      </c>
      <c r="AA94" s="26">
        <f>AVERAGE(Z94:Z96)</f>
        <v>0</v>
      </c>
      <c r="AC94" s="18" t="s">
        <v>192</v>
      </c>
      <c r="AD94" s="19">
        <v>1093333333.3333333</v>
      </c>
      <c r="AE94" s="19">
        <v>1162222222.2222221</v>
      </c>
      <c r="AF94" s="19">
        <v>1196666666.6666667</v>
      </c>
      <c r="AG94" s="19">
        <f>AVERAGE(Table841[[#This Row],[R1]:[R3]])</f>
        <v>1150740740.7407408</v>
      </c>
      <c r="AI94" s="20" t="s">
        <v>192</v>
      </c>
      <c r="AJ94">
        <f>LOG10(Table841[[#This Row],[R1]])</f>
        <v>9.0387525889920166</v>
      </c>
      <c r="AK94">
        <f>LOG10(Table841[[#This Row],[R2]])</f>
        <v>9.0652891750919302</v>
      </c>
      <c r="AL94">
        <f>LOG10(Table841[[#This Row],[R3]])</f>
        <v>9.0779731938586572</v>
      </c>
      <c r="AM94">
        <f>LOG10(Table841[[#This Row],[Average]])</f>
        <v>9.060977489095988</v>
      </c>
      <c r="AN94">
        <f t="shared" si="15"/>
        <v>2.0013872605511913E-2</v>
      </c>
    </row>
    <row r="95" spans="1:47" x14ac:dyDescent="0.25">
      <c r="A95" s="13"/>
      <c r="B95" s="14">
        <v>0</v>
      </c>
      <c r="C95" s="13">
        <v>0</v>
      </c>
      <c r="D95" s="13">
        <v>0</v>
      </c>
      <c r="E95" s="13">
        <v>0</v>
      </c>
      <c r="F95" s="15">
        <f t="shared" si="14"/>
        <v>0</v>
      </c>
      <c r="G95" s="14">
        <f>F95*(Table134[[#This Row],[Dilution]])/0.1</f>
        <v>0</v>
      </c>
      <c r="H95" s="14"/>
      <c r="J95" s="25"/>
      <c r="K95" s="26">
        <v>0</v>
      </c>
      <c r="L95" s="25">
        <v>0</v>
      </c>
      <c r="M95" s="25">
        <v>0</v>
      </c>
      <c r="N95" s="25">
        <v>0</v>
      </c>
      <c r="O95" s="15">
        <f t="shared" si="12"/>
        <v>0</v>
      </c>
      <c r="P95" s="26">
        <f>O95*(Table1341118[[#This Row],[Dilution]])/0.1</f>
        <v>0</v>
      </c>
      <c r="Q95" s="26"/>
      <c r="T95" s="25"/>
      <c r="U95" s="26">
        <v>0</v>
      </c>
      <c r="V95" s="25">
        <v>0</v>
      </c>
      <c r="W95" s="25">
        <v>0</v>
      </c>
      <c r="X95" s="25">
        <v>0</v>
      </c>
      <c r="Y95" s="15">
        <f t="shared" si="13"/>
        <v>0</v>
      </c>
      <c r="Z95" s="26">
        <f>Y95*(Table134111825[[#This Row],[Dilution]])/0.1</f>
        <v>0</v>
      </c>
      <c r="AA95" s="26"/>
      <c r="AC95" s="18" t="s">
        <v>194</v>
      </c>
      <c r="AD95" s="19">
        <v>12566666666.666666</v>
      </c>
      <c r="AE95" s="19">
        <v>16255555555.555557</v>
      </c>
      <c r="AF95" s="19">
        <v>6922222222.2222214</v>
      </c>
      <c r="AG95" s="19">
        <f>AVERAGE(Table841[[#This Row],[R1]:[R3]])</f>
        <v>11914814814.814814</v>
      </c>
      <c r="AI95" s="20" t="s">
        <v>194</v>
      </c>
      <c r="AJ95">
        <f>LOG10(Table841[[#This Row],[R1]])</f>
        <v>10.09922009548613</v>
      </c>
      <c r="AK95">
        <f>LOG10(Table841[[#This Row],[R2]])</f>
        <v>10.211001816685986</v>
      </c>
      <c r="AL95">
        <f>LOG10(Table841[[#This Row],[R3]])</f>
        <v>9.840245537219845</v>
      </c>
      <c r="AM95">
        <f>LOG10(Table841[[#This Row],[Average]])</f>
        <v>10.076087296742983</v>
      </c>
      <c r="AN95">
        <f t="shared" si="15"/>
        <v>0.19018552073663714</v>
      </c>
    </row>
    <row r="96" spans="1:47" x14ac:dyDescent="0.25">
      <c r="A96" s="13"/>
      <c r="B96" s="14">
        <v>0</v>
      </c>
      <c r="C96" s="13">
        <v>0</v>
      </c>
      <c r="D96" s="13">
        <v>0</v>
      </c>
      <c r="E96" s="13">
        <v>0</v>
      </c>
      <c r="F96" s="15">
        <f t="shared" si="14"/>
        <v>0</v>
      </c>
      <c r="G96" s="14">
        <f>F96*(Table134[[#This Row],[Dilution]])/0.1</f>
        <v>0</v>
      </c>
      <c r="H96" s="14"/>
      <c r="J96" s="25"/>
      <c r="K96" s="26">
        <v>0</v>
      </c>
      <c r="L96" s="25">
        <v>0</v>
      </c>
      <c r="M96" s="25">
        <v>0</v>
      </c>
      <c r="N96" s="25">
        <v>0</v>
      </c>
      <c r="O96" s="15">
        <f t="shared" si="12"/>
        <v>0</v>
      </c>
      <c r="P96" s="26">
        <f>O96*(Table1341118[[#This Row],[Dilution]])/0.1</f>
        <v>0</v>
      </c>
      <c r="Q96" s="26"/>
      <c r="T96" s="25"/>
      <c r="U96" s="26">
        <v>0</v>
      </c>
      <c r="V96" s="25">
        <v>0</v>
      </c>
      <c r="W96" s="25">
        <v>0</v>
      </c>
      <c r="X96" s="25">
        <v>0</v>
      </c>
      <c r="Y96" s="15">
        <f t="shared" si="13"/>
        <v>0</v>
      </c>
      <c r="Z96" s="26">
        <f>Y96*(Table134111825[[#This Row],[Dilution]])/0.1</f>
        <v>0</v>
      </c>
      <c r="AA96" s="26"/>
      <c r="AC96" s="18" t="s">
        <v>195</v>
      </c>
      <c r="AD96" s="19">
        <v>17655555555.555557</v>
      </c>
      <c r="AE96" s="19">
        <v>62666666666.666664</v>
      </c>
      <c r="AF96" s="19">
        <v>10288888888.888887</v>
      </c>
      <c r="AG96" s="19">
        <f>AVERAGE(Table841[[#This Row],[R1]:[R3]])</f>
        <v>30203703703.703705</v>
      </c>
      <c r="AI96" s="20" t="s">
        <v>195</v>
      </c>
      <c r="AJ96">
        <f>LOG10(Table841[[#This Row],[R1]])</f>
        <v>10.246881387768054</v>
      </c>
      <c r="AK96">
        <f>LOG10(Table841[[#This Row],[R2]])</f>
        <v>10.797036594544018</v>
      </c>
      <c r="AL96">
        <f>LOG10(Table841[[#This Row],[R3]])</f>
        <v>10.01236847724261</v>
      </c>
      <c r="AM96">
        <f>LOG10(Table841[[#This Row],[Average]])</f>
        <v>10.480060201217308</v>
      </c>
      <c r="AN96">
        <f t="shared" si="15"/>
        <v>0.40277601531023705</v>
      </c>
    </row>
    <row r="97" spans="1:40" x14ac:dyDescent="0.25">
      <c r="A97" s="28" t="s">
        <v>193</v>
      </c>
      <c r="B97" s="26">
        <v>0</v>
      </c>
      <c r="C97" s="25">
        <v>0</v>
      </c>
      <c r="D97" s="25">
        <v>0</v>
      </c>
      <c r="E97" s="25">
        <v>0</v>
      </c>
      <c r="F97" s="15">
        <f t="shared" si="14"/>
        <v>0</v>
      </c>
      <c r="G97" s="26">
        <f>F97*(Table134[[#This Row],[Dilution]])/0.1</f>
        <v>0</v>
      </c>
      <c r="H97" s="26">
        <f>AVERAGE(G97:G99)</f>
        <v>0</v>
      </c>
      <c r="J97" s="13" t="s">
        <v>194</v>
      </c>
      <c r="K97" s="14">
        <v>0</v>
      </c>
      <c r="L97" s="13">
        <v>0</v>
      </c>
      <c r="M97" s="13">
        <v>0</v>
      </c>
      <c r="N97" s="13">
        <v>0</v>
      </c>
      <c r="O97" s="15">
        <f t="shared" si="12"/>
        <v>0</v>
      </c>
      <c r="P97" s="14">
        <f>O97*(Table1341118[[#This Row],[Dilution]])/0.1</f>
        <v>0</v>
      </c>
      <c r="Q97" s="14">
        <f>AVERAGE(P97:P99)</f>
        <v>0</v>
      </c>
      <c r="T97" s="13" t="s">
        <v>194</v>
      </c>
      <c r="U97" s="14">
        <v>0</v>
      </c>
      <c r="V97" s="13">
        <v>0</v>
      </c>
      <c r="W97" s="13">
        <v>0</v>
      </c>
      <c r="X97" s="13">
        <v>0</v>
      </c>
      <c r="Y97" s="15">
        <f t="shared" si="13"/>
        <v>0</v>
      </c>
      <c r="Z97" s="14">
        <f>Y97*(Table134111825[[#This Row],[Dilution]])/0.1</f>
        <v>0</v>
      </c>
      <c r="AA97" s="14">
        <f>AVERAGE(Z97:Z99)</f>
        <v>0</v>
      </c>
      <c r="AC97" s="18" t="s">
        <v>196</v>
      </c>
      <c r="AD97" s="19">
        <v>16877777777.777777</v>
      </c>
      <c r="AE97" s="19">
        <v>79888888888.888901</v>
      </c>
      <c r="AF97" s="19">
        <v>40555555555.55555</v>
      </c>
      <c r="AG97" s="19">
        <f>AVERAGE(Table841[[#This Row],[R1]:[R3]])</f>
        <v>45774074074.074074</v>
      </c>
      <c r="AI97" s="20" t="s">
        <v>196</v>
      </c>
      <c r="AJ97">
        <f>LOG10(Table841[[#This Row],[R1]])</f>
        <v>10.227315264423462</v>
      </c>
      <c r="AK97">
        <f>LOG10(Table841[[#This Row],[R2]])</f>
        <v>10.902486380943557</v>
      </c>
      <c r="AL97">
        <f>LOG10(Table841[[#This Row],[R3]])</f>
        <v>10.60805035501715</v>
      </c>
      <c r="AM97">
        <f>LOG10(Table841[[#This Row],[Average]])</f>
        <v>10.660619568078324</v>
      </c>
      <c r="AN97">
        <f t="shared" si="15"/>
        <v>0.33850352513076148</v>
      </c>
    </row>
    <row r="98" spans="1:40" x14ac:dyDescent="0.25">
      <c r="A98" s="25"/>
      <c r="B98" s="26">
        <v>0</v>
      </c>
      <c r="C98" s="25">
        <v>0</v>
      </c>
      <c r="D98" s="25">
        <v>0</v>
      </c>
      <c r="E98" s="25">
        <v>0</v>
      </c>
      <c r="F98" s="15">
        <f t="shared" si="14"/>
        <v>0</v>
      </c>
      <c r="G98" s="26">
        <f>F98*(Table134[[#This Row],[Dilution]])/0.1</f>
        <v>0</v>
      </c>
      <c r="H98" s="26"/>
      <c r="J98" s="13"/>
      <c r="K98" s="14">
        <v>0</v>
      </c>
      <c r="L98" s="13">
        <v>0</v>
      </c>
      <c r="M98" s="13">
        <v>0</v>
      </c>
      <c r="N98" s="13">
        <v>0</v>
      </c>
      <c r="O98" s="15">
        <f t="shared" si="12"/>
        <v>0</v>
      </c>
      <c r="P98" s="14">
        <f>O98*(Table1341118[[#This Row],[Dilution]])/0.1</f>
        <v>0</v>
      </c>
      <c r="Q98" s="14"/>
      <c r="T98" s="13"/>
      <c r="U98" s="14">
        <v>0</v>
      </c>
      <c r="V98" s="13">
        <v>0</v>
      </c>
      <c r="W98" s="13">
        <v>0</v>
      </c>
      <c r="X98" s="13">
        <v>0</v>
      </c>
      <c r="Y98" s="15">
        <f t="shared" si="13"/>
        <v>0</v>
      </c>
      <c r="Z98" s="14">
        <f>Y98*(Table134111825[[#This Row],[Dilution]])/0.1</f>
        <v>0</v>
      </c>
      <c r="AA98" s="14"/>
      <c r="AC98" s="18" t="s">
        <v>197</v>
      </c>
      <c r="AD98" s="19">
        <v>15877777777.777777</v>
      </c>
      <c r="AE98" s="19">
        <v>83000000000</v>
      </c>
      <c r="AF98" s="19">
        <v>78111111111.11113</v>
      </c>
      <c r="AG98" s="19">
        <f>AVERAGE(Table841[[#This Row],[R1]:[R3]])</f>
        <v>58996296296.296303</v>
      </c>
      <c r="AI98" s="22" t="s">
        <v>197</v>
      </c>
      <c r="AJ98">
        <f>LOG10(Table841[[#This Row],[R1]])</f>
        <v>10.200789719351645</v>
      </c>
      <c r="AK98">
        <f>LOG10(Table841[[#This Row],[R2]])</f>
        <v>10.919078092376074</v>
      </c>
      <c r="AL98">
        <f>LOG10(Table841[[#This Row],[R3]])</f>
        <v>10.892712815580499</v>
      </c>
      <c r="AM98">
        <f>LOG10(Table841[[#This Row],[Average]])</f>
        <v>10.770824748107065</v>
      </c>
      <c r="AN98">
        <f t="shared" si="15"/>
        <v>0.4073063723491836</v>
      </c>
    </row>
    <row r="99" spans="1:40" x14ac:dyDescent="0.25">
      <c r="A99" s="25"/>
      <c r="B99" s="26">
        <v>0</v>
      </c>
      <c r="C99" s="25">
        <v>0</v>
      </c>
      <c r="D99" s="25">
        <v>0</v>
      </c>
      <c r="E99" s="25">
        <v>0</v>
      </c>
      <c r="F99" s="15">
        <f t="shared" si="14"/>
        <v>0</v>
      </c>
      <c r="G99" s="26">
        <f>F99*(Table134[[#This Row],[Dilution]])/0.1</f>
        <v>0</v>
      </c>
      <c r="H99" s="26"/>
      <c r="J99" s="13"/>
      <c r="K99" s="14">
        <v>0</v>
      </c>
      <c r="L99" s="13">
        <v>0</v>
      </c>
      <c r="M99" s="13">
        <v>0</v>
      </c>
      <c r="N99" s="13">
        <v>0</v>
      </c>
      <c r="O99" s="15">
        <f t="shared" si="12"/>
        <v>0</v>
      </c>
      <c r="P99" s="14">
        <f>O99*(Table1341118[[#This Row],[Dilution]])/0.1</f>
        <v>0</v>
      </c>
      <c r="Q99" s="14"/>
      <c r="T99" s="13"/>
      <c r="U99" s="14">
        <v>0</v>
      </c>
      <c r="V99" s="13">
        <v>0</v>
      </c>
      <c r="W99" s="13">
        <v>0</v>
      </c>
      <c r="X99" s="13">
        <v>0</v>
      </c>
      <c r="Y99" s="15">
        <f t="shared" si="13"/>
        <v>0</v>
      </c>
      <c r="Z99" s="14">
        <f>Y99*(Table134111825[[#This Row],[Dilution]])/0.1</f>
        <v>0</v>
      </c>
      <c r="AA99" s="14"/>
    </row>
    <row r="100" spans="1:40" x14ac:dyDescent="0.25">
      <c r="A100" s="13" t="s">
        <v>194</v>
      </c>
      <c r="B100" s="14">
        <v>0</v>
      </c>
      <c r="C100" s="13">
        <v>0</v>
      </c>
      <c r="D100" s="13">
        <v>0</v>
      </c>
      <c r="E100" s="13">
        <v>0</v>
      </c>
      <c r="F100" s="15">
        <f t="shared" si="14"/>
        <v>0</v>
      </c>
      <c r="G100" s="14">
        <f>F100*(Table134[[#This Row],[Dilution]])/0.1</f>
        <v>0</v>
      </c>
      <c r="H100" s="14">
        <f>AVERAGE(G100:G102)</f>
        <v>0</v>
      </c>
      <c r="J100" s="25" t="s">
        <v>195</v>
      </c>
      <c r="K100" s="26">
        <v>0</v>
      </c>
      <c r="L100" s="25">
        <v>0</v>
      </c>
      <c r="M100" s="25">
        <v>0</v>
      </c>
      <c r="N100" s="25">
        <v>0</v>
      </c>
      <c r="O100" s="15">
        <f t="shared" si="12"/>
        <v>0</v>
      </c>
      <c r="P100" s="26">
        <f>O100*(Table1341118[[#This Row],[Dilution]])/0.1</f>
        <v>0</v>
      </c>
      <c r="Q100" s="26">
        <f>AVERAGE(P100:P102)</f>
        <v>0</v>
      </c>
      <c r="T100" s="25" t="s">
        <v>195</v>
      </c>
      <c r="U100" s="26">
        <v>0</v>
      </c>
      <c r="V100" s="25">
        <v>0</v>
      </c>
      <c r="W100" s="25">
        <v>0</v>
      </c>
      <c r="X100" s="25">
        <v>0</v>
      </c>
      <c r="Y100" s="15">
        <f t="shared" si="13"/>
        <v>0</v>
      </c>
      <c r="Z100" s="26">
        <f>Y100*(Table134111825[[#This Row],[Dilution]])/0.1</f>
        <v>0</v>
      </c>
      <c r="AA100" s="26">
        <f>AVERAGE(Z100:Z102)</f>
        <v>0</v>
      </c>
    </row>
    <row r="101" spans="1:40" x14ac:dyDescent="0.25">
      <c r="A101" s="13"/>
      <c r="B101" s="14">
        <v>0</v>
      </c>
      <c r="C101" s="13">
        <v>0</v>
      </c>
      <c r="D101" s="13">
        <v>0</v>
      </c>
      <c r="E101" s="13">
        <v>0</v>
      </c>
      <c r="F101" s="15">
        <f t="shared" si="14"/>
        <v>0</v>
      </c>
      <c r="G101" s="14">
        <f>F101*(Table134[[#This Row],[Dilution]])/0.1</f>
        <v>0</v>
      </c>
      <c r="H101" s="14"/>
      <c r="J101" s="25"/>
      <c r="K101" s="26">
        <v>0</v>
      </c>
      <c r="L101" s="25">
        <v>0</v>
      </c>
      <c r="M101" s="25">
        <v>0</v>
      </c>
      <c r="N101" s="25">
        <v>0</v>
      </c>
      <c r="O101" s="15">
        <f t="shared" si="12"/>
        <v>0</v>
      </c>
      <c r="P101" s="26">
        <f>O101*(Table1341118[[#This Row],[Dilution]])/0.1</f>
        <v>0</v>
      </c>
      <c r="Q101" s="26"/>
      <c r="T101" s="25"/>
      <c r="U101" s="26">
        <v>0</v>
      </c>
      <c r="V101" s="25">
        <v>0</v>
      </c>
      <c r="W101" s="25">
        <v>0</v>
      </c>
      <c r="X101" s="25">
        <v>0</v>
      </c>
      <c r="Y101" s="15">
        <f t="shared" si="13"/>
        <v>0</v>
      </c>
      <c r="Z101" s="26">
        <f>Y101*(Table134111825[[#This Row],[Dilution]])/0.1</f>
        <v>0</v>
      </c>
      <c r="AA101" s="26"/>
    </row>
    <row r="102" spans="1:40" x14ac:dyDescent="0.25">
      <c r="A102" s="13"/>
      <c r="B102" s="14">
        <v>0</v>
      </c>
      <c r="C102" s="13">
        <v>0</v>
      </c>
      <c r="D102" s="13">
        <v>0</v>
      </c>
      <c r="E102" s="13">
        <v>0</v>
      </c>
      <c r="F102" s="15">
        <f t="shared" si="14"/>
        <v>0</v>
      </c>
      <c r="G102" s="14">
        <f>F102*(Table134[[#This Row],[Dilution]])/0.1</f>
        <v>0</v>
      </c>
      <c r="H102" s="14"/>
      <c r="J102" s="25"/>
      <c r="K102" s="26">
        <v>0</v>
      </c>
      <c r="L102" s="25">
        <v>0</v>
      </c>
      <c r="M102" s="25">
        <v>0</v>
      </c>
      <c r="N102" s="25">
        <v>0</v>
      </c>
      <c r="O102" s="15">
        <f t="shared" si="12"/>
        <v>0</v>
      </c>
      <c r="P102" s="26">
        <f>O102*(Table1341118[[#This Row],[Dilution]])/0.1</f>
        <v>0</v>
      </c>
      <c r="Q102" s="26"/>
      <c r="T102" s="25"/>
      <c r="U102" s="26">
        <v>0</v>
      </c>
      <c r="V102" s="25">
        <v>0</v>
      </c>
      <c r="W102" s="25">
        <v>0</v>
      </c>
      <c r="X102" s="25">
        <v>0</v>
      </c>
      <c r="Y102" s="15">
        <f t="shared" si="13"/>
        <v>0</v>
      </c>
      <c r="Z102" s="26">
        <f>Y102*(Table134111825[[#This Row],[Dilution]])/0.1</f>
        <v>0</v>
      </c>
      <c r="AA102" s="26"/>
    </row>
    <row r="103" spans="1:40" x14ac:dyDescent="0.25">
      <c r="A103" s="25" t="s">
        <v>195</v>
      </c>
      <c r="B103" s="26">
        <v>0</v>
      </c>
      <c r="C103" s="25">
        <v>0</v>
      </c>
      <c r="D103" s="25">
        <v>0</v>
      </c>
      <c r="E103" s="25">
        <v>0</v>
      </c>
      <c r="F103" s="15">
        <f t="shared" si="14"/>
        <v>0</v>
      </c>
      <c r="G103" s="26">
        <f>F103*(Table134[[#This Row],[Dilution]])/0.1</f>
        <v>0</v>
      </c>
      <c r="H103" s="26">
        <f>AVERAGE(G103:G105)</f>
        <v>0</v>
      </c>
      <c r="J103" s="13" t="s">
        <v>196</v>
      </c>
      <c r="K103" s="14">
        <v>0</v>
      </c>
      <c r="L103" s="13">
        <v>0</v>
      </c>
      <c r="M103" s="13">
        <v>0</v>
      </c>
      <c r="N103" s="13">
        <v>0</v>
      </c>
      <c r="O103" s="15">
        <f t="shared" si="12"/>
        <v>0</v>
      </c>
      <c r="P103" s="14">
        <f>O103*(Table1341118[[#This Row],[Dilution]])/0.1</f>
        <v>0</v>
      </c>
      <c r="Q103" s="14">
        <f>AVERAGE(P103:P105)</f>
        <v>0</v>
      </c>
      <c r="T103" s="13" t="s">
        <v>196</v>
      </c>
      <c r="U103" s="14">
        <v>0</v>
      </c>
      <c r="V103" s="13">
        <v>0</v>
      </c>
      <c r="W103" s="13">
        <v>0</v>
      </c>
      <c r="X103" s="13">
        <v>0</v>
      </c>
      <c r="Y103" s="15">
        <f t="shared" si="13"/>
        <v>0</v>
      </c>
      <c r="Z103" s="14">
        <f>Y103*(Table134111825[[#This Row],[Dilution]])/0.1</f>
        <v>0</v>
      </c>
      <c r="AA103" s="14">
        <f>AVERAGE(Z103:Z105)</f>
        <v>0</v>
      </c>
    </row>
    <row r="104" spans="1:40" x14ac:dyDescent="0.25">
      <c r="A104" s="25"/>
      <c r="B104" s="26">
        <v>0</v>
      </c>
      <c r="C104" s="25">
        <v>0</v>
      </c>
      <c r="D104" s="25">
        <v>0</v>
      </c>
      <c r="E104" s="25">
        <v>0</v>
      </c>
      <c r="F104" s="15">
        <f t="shared" si="14"/>
        <v>0</v>
      </c>
      <c r="G104" s="26">
        <f>F104*(Table134[[#This Row],[Dilution]])/0.1</f>
        <v>0</v>
      </c>
      <c r="H104" s="26"/>
      <c r="J104" s="13"/>
      <c r="K104" s="14">
        <v>0</v>
      </c>
      <c r="L104" s="13">
        <v>0</v>
      </c>
      <c r="M104" s="13">
        <v>0</v>
      </c>
      <c r="N104" s="13">
        <v>0</v>
      </c>
      <c r="O104" s="15">
        <f t="shared" si="12"/>
        <v>0</v>
      </c>
      <c r="P104" s="14">
        <f>O104*(Table1341118[[#This Row],[Dilution]])/0.1</f>
        <v>0</v>
      </c>
      <c r="Q104" s="14"/>
      <c r="T104" s="13"/>
      <c r="U104" s="14">
        <v>0</v>
      </c>
      <c r="V104" s="13">
        <v>0</v>
      </c>
      <c r="W104" s="13">
        <v>0</v>
      </c>
      <c r="X104" s="13">
        <v>0</v>
      </c>
      <c r="Y104" s="15">
        <f t="shared" si="13"/>
        <v>0</v>
      </c>
      <c r="Z104" s="14">
        <f>Y104*(Table134111825[[#This Row],[Dilution]])/0.1</f>
        <v>0</v>
      </c>
      <c r="AA104" s="14"/>
    </row>
    <row r="105" spans="1:40" x14ac:dyDescent="0.25">
      <c r="A105" s="25"/>
      <c r="B105" s="26">
        <v>0</v>
      </c>
      <c r="C105" s="25">
        <v>0</v>
      </c>
      <c r="D105" s="25">
        <v>0</v>
      </c>
      <c r="E105" s="25">
        <v>0</v>
      </c>
      <c r="F105" s="15">
        <f t="shared" si="14"/>
        <v>0</v>
      </c>
      <c r="G105" s="26">
        <f>F105*(Table134[[#This Row],[Dilution]])/0.1</f>
        <v>0</v>
      </c>
      <c r="H105" s="26"/>
      <c r="J105" s="13"/>
      <c r="K105" s="14">
        <v>0</v>
      </c>
      <c r="L105" s="13">
        <v>0</v>
      </c>
      <c r="M105" s="13">
        <v>0</v>
      </c>
      <c r="N105" s="13">
        <v>0</v>
      </c>
      <c r="O105" s="15">
        <f t="shared" si="12"/>
        <v>0</v>
      </c>
      <c r="P105" s="14">
        <f>O105*(Table1341118[[#This Row],[Dilution]])/0.1</f>
        <v>0</v>
      </c>
      <c r="Q105" s="14"/>
      <c r="T105" s="13"/>
      <c r="U105" s="14">
        <v>0</v>
      </c>
      <c r="V105" s="13">
        <v>0</v>
      </c>
      <c r="W105" s="13">
        <v>0</v>
      </c>
      <c r="X105" s="13">
        <v>0</v>
      </c>
      <c r="Y105" s="15">
        <f t="shared" si="13"/>
        <v>0</v>
      </c>
      <c r="Z105" s="14">
        <f>Y105*(Table134111825[[#This Row],[Dilution]])/0.1</f>
        <v>0</v>
      </c>
      <c r="AA105" s="14"/>
    </row>
    <row r="106" spans="1:40" x14ac:dyDescent="0.25">
      <c r="A106" s="13" t="s">
        <v>196</v>
      </c>
      <c r="B106" s="14">
        <v>0</v>
      </c>
      <c r="C106" s="13">
        <v>0</v>
      </c>
      <c r="D106" s="13">
        <v>0</v>
      </c>
      <c r="E106" s="13">
        <v>0</v>
      </c>
      <c r="F106" s="15">
        <f t="shared" si="14"/>
        <v>0</v>
      </c>
      <c r="G106" s="14">
        <f>F106*(Table134[[#This Row],[Dilution]])/0.1</f>
        <v>0</v>
      </c>
      <c r="H106" s="14">
        <f>AVERAGE(G106:G108)</f>
        <v>0</v>
      </c>
      <c r="J106" s="25" t="s">
        <v>197</v>
      </c>
      <c r="K106" s="26">
        <v>0</v>
      </c>
      <c r="L106" s="25">
        <v>0</v>
      </c>
      <c r="M106" s="25">
        <v>0</v>
      </c>
      <c r="N106" s="25">
        <v>0</v>
      </c>
      <c r="O106" s="15">
        <f t="shared" si="12"/>
        <v>0</v>
      </c>
      <c r="P106" s="26">
        <f>O106*(Table1341118[[#This Row],[Dilution]])/0.1</f>
        <v>0</v>
      </c>
      <c r="Q106" s="26">
        <f>AVERAGE(P106:P108)</f>
        <v>0</v>
      </c>
      <c r="T106" s="25" t="s">
        <v>197</v>
      </c>
      <c r="U106" s="26">
        <v>0</v>
      </c>
      <c r="V106" s="25">
        <v>0</v>
      </c>
      <c r="W106" s="25">
        <v>0</v>
      </c>
      <c r="X106" s="25">
        <v>0</v>
      </c>
      <c r="Y106" s="15">
        <f t="shared" si="13"/>
        <v>0</v>
      </c>
      <c r="Z106" s="26">
        <f>Y106*(Table134111825[[#This Row],[Dilution]])/0.1</f>
        <v>0</v>
      </c>
      <c r="AA106" s="26">
        <f>AVERAGE(Z106:Z108)</f>
        <v>0</v>
      </c>
    </row>
    <row r="107" spans="1:40" x14ac:dyDescent="0.25">
      <c r="A107" s="13"/>
      <c r="B107" s="14">
        <v>0</v>
      </c>
      <c r="C107" s="13">
        <v>0</v>
      </c>
      <c r="D107" s="13">
        <v>0</v>
      </c>
      <c r="E107" s="13">
        <v>0</v>
      </c>
      <c r="F107" s="15">
        <f t="shared" si="14"/>
        <v>0</v>
      </c>
      <c r="G107" s="14">
        <f>F107*(Table134[[#This Row],[Dilution]])/0.1</f>
        <v>0</v>
      </c>
      <c r="H107" s="14"/>
      <c r="J107" s="25"/>
      <c r="K107" s="26">
        <v>0</v>
      </c>
      <c r="L107" s="25">
        <v>0</v>
      </c>
      <c r="M107" s="25">
        <v>0</v>
      </c>
      <c r="N107" s="25">
        <v>0</v>
      </c>
      <c r="O107" s="15">
        <f t="shared" si="12"/>
        <v>0</v>
      </c>
      <c r="P107" s="26">
        <f>O107*(Table1341118[[#This Row],[Dilution]])/0.1</f>
        <v>0</v>
      </c>
      <c r="Q107" s="26"/>
      <c r="T107" s="25"/>
      <c r="U107" s="26">
        <v>0</v>
      </c>
      <c r="V107" s="25">
        <v>0</v>
      </c>
      <c r="W107" s="25">
        <v>0</v>
      </c>
      <c r="X107" s="25">
        <v>0</v>
      </c>
      <c r="Y107" s="15">
        <f t="shared" si="13"/>
        <v>0</v>
      </c>
      <c r="Z107" s="26">
        <f>Y107*(Table134111825[[#This Row],[Dilution]])/0.1</f>
        <v>0</v>
      </c>
      <c r="AA107" s="26"/>
    </row>
    <row r="108" spans="1:40" x14ac:dyDescent="0.25">
      <c r="A108" s="13"/>
      <c r="B108" s="14">
        <v>0</v>
      </c>
      <c r="C108" s="13">
        <v>0</v>
      </c>
      <c r="D108" s="13">
        <v>0</v>
      </c>
      <c r="E108" s="13">
        <v>0</v>
      </c>
      <c r="F108" s="15">
        <f t="shared" si="14"/>
        <v>0</v>
      </c>
      <c r="G108" s="14">
        <f>F108*(Table134[[#This Row],[Dilution]])/0.1</f>
        <v>0</v>
      </c>
      <c r="H108" s="14"/>
      <c r="J108" s="25"/>
      <c r="K108" s="26">
        <v>0</v>
      </c>
      <c r="L108" s="25">
        <v>0</v>
      </c>
      <c r="M108" s="25">
        <v>0</v>
      </c>
      <c r="N108" s="25">
        <v>0</v>
      </c>
      <c r="O108" s="15">
        <f t="shared" si="12"/>
        <v>0</v>
      </c>
      <c r="P108" s="26">
        <f>O108*(Table1341118[[#This Row],[Dilution]])/0.1</f>
        <v>0</v>
      </c>
      <c r="Q108" s="26"/>
      <c r="T108" s="25"/>
      <c r="U108" s="26">
        <v>0</v>
      </c>
      <c r="V108" s="25">
        <v>0</v>
      </c>
      <c r="W108" s="25">
        <v>0</v>
      </c>
      <c r="X108" s="25">
        <v>0</v>
      </c>
      <c r="Y108" s="15">
        <f t="shared" si="13"/>
        <v>0</v>
      </c>
      <c r="Z108" s="26">
        <f>Y108*(Table134111825[[#This Row],[Dilution]])/0.1</f>
        <v>0</v>
      </c>
      <c r="AA108" s="26"/>
    </row>
    <row r="109" spans="1:40" x14ac:dyDescent="0.25">
      <c r="A109" s="25" t="s">
        <v>197</v>
      </c>
      <c r="B109" s="26">
        <v>0</v>
      </c>
      <c r="C109" s="25">
        <v>0</v>
      </c>
      <c r="D109" s="25">
        <v>0</v>
      </c>
      <c r="E109" s="25">
        <v>0</v>
      </c>
      <c r="F109" s="15">
        <f t="shared" si="14"/>
        <v>0</v>
      </c>
      <c r="G109" s="26">
        <f>F109*(Table134[[#This Row],[Dilution]])/0.1</f>
        <v>0</v>
      </c>
      <c r="H109" s="26">
        <f>AVERAGE(G109:G111)</f>
        <v>0</v>
      </c>
    </row>
    <row r="110" spans="1:40" x14ac:dyDescent="0.25">
      <c r="A110" s="25"/>
      <c r="B110" s="26">
        <v>0</v>
      </c>
      <c r="C110" s="25">
        <v>0</v>
      </c>
      <c r="D110" s="25">
        <v>0</v>
      </c>
      <c r="E110" s="25">
        <v>0</v>
      </c>
      <c r="F110" s="15">
        <f t="shared" si="14"/>
        <v>0</v>
      </c>
      <c r="G110" s="26">
        <f>F110*(Table134[[#This Row],[Dilution]])/0.1</f>
        <v>0</v>
      </c>
      <c r="H110" s="26"/>
    </row>
    <row r="111" spans="1:40" x14ac:dyDescent="0.25">
      <c r="A111" s="25"/>
      <c r="B111" s="26">
        <v>0</v>
      </c>
      <c r="C111" s="25">
        <v>0</v>
      </c>
      <c r="D111" s="25">
        <v>0</v>
      </c>
      <c r="E111" s="25">
        <v>0</v>
      </c>
      <c r="F111" s="15">
        <f t="shared" si="14"/>
        <v>0</v>
      </c>
      <c r="G111" s="26">
        <f>F111*(Table134[[#This Row],[Dilution]])/0.1</f>
        <v>0</v>
      </c>
      <c r="H111" s="26"/>
    </row>
    <row r="112" spans="1:40" x14ac:dyDescent="0.25">
      <c r="J112" t="s">
        <v>179</v>
      </c>
      <c r="K112" t="s">
        <v>226</v>
      </c>
      <c r="T112" t="s">
        <v>179</v>
      </c>
      <c r="U112" t="s">
        <v>226</v>
      </c>
    </row>
    <row r="114" spans="1:27" x14ac:dyDescent="0.25">
      <c r="J114" t="s">
        <v>181</v>
      </c>
      <c r="K114" t="s">
        <v>182</v>
      </c>
      <c r="L114" t="s">
        <v>183</v>
      </c>
      <c r="M114" t="s">
        <v>184</v>
      </c>
      <c r="N114" t="s">
        <v>185</v>
      </c>
      <c r="O114" t="s">
        <v>107</v>
      </c>
      <c r="P114" t="s">
        <v>186</v>
      </c>
      <c r="Q114" t="s">
        <v>187</v>
      </c>
      <c r="T114" t="s">
        <v>181</v>
      </c>
      <c r="U114" t="s">
        <v>182</v>
      </c>
      <c r="V114" t="s">
        <v>183</v>
      </c>
      <c r="W114" t="s">
        <v>184</v>
      </c>
      <c r="X114" t="s">
        <v>185</v>
      </c>
      <c r="Y114" t="s">
        <v>107</v>
      </c>
      <c r="Z114" t="s">
        <v>186</v>
      </c>
      <c r="AA114" t="s">
        <v>187</v>
      </c>
    </row>
    <row r="115" spans="1:27" x14ac:dyDescent="0.25">
      <c r="A115" t="s">
        <v>179</v>
      </c>
      <c r="B115" t="s">
        <v>226</v>
      </c>
      <c r="J115" s="13" t="s">
        <v>188</v>
      </c>
      <c r="K115" s="14">
        <v>1000</v>
      </c>
      <c r="L115" s="13">
        <v>50</v>
      </c>
      <c r="M115" s="13">
        <v>43</v>
      </c>
      <c r="N115" s="13">
        <v>50</v>
      </c>
      <c r="O115" s="15">
        <f t="shared" ref="O115:O144" si="16">AVERAGE(L115:N115)</f>
        <v>47.666666666666664</v>
      </c>
      <c r="P115" s="14">
        <f>O115*(Table13451219[[#This Row],[Dilution]])/0.1</f>
        <v>476666.66666666663</v>
      </c>
      <c r="Q115" s="14">
        <f>AVERAGE(P115:P117)</f>
        <v>425555.5555555555</v>
      </c>
      <c r="T115" s="13" t="s">
        <v>188</v>
      </c>
      <c r="U115" s="14">
        <v>1000</v>
      </c>
      <c r="V115" s="13">
        <v>30</v>
      </c>
      <c r="W115" s="13">
        <v>42</v>
      </c>
      <c r="X115" s="13">
        <v>40</v>
      </c>
      <c r="Y115" s="15">
        <f t="shared" ref="Y115:Y144" si="17">AVERAGE(V115:X115)</f>
        <v>37.333333333333336</v>
      </c>
      <c r="Z115" s="14">
        <f>Y115*(Table1345121926[[#This Row],[Dilution]])/0.1</f>
        <v>373333.33333333331</v>
      </c>
      <c r="AA115" s="14">
        <f>AVERAGE(Z115:Z117)</f>
        <v>435555.5555555555</v>
      </c>
    </row>
    <row r="116" spans="1:27" x14ac:dyDescent="0.25">
      <c r="J116" s="13"/>
      <c r="K116" s="14">
        <v>1000</v>
      </c>
      <c r="L116" s="13">
        <v>54</v>
      </c>
      <c r="M116" s="13">
        <v>35</v>
      </c>
      <c r="N116" s="13">
        <v>43</v>
      </c>
      <c r="O116" s="15">
        <f t="shared" si="16"/>
        <v>44</v>
      </c>
      <c r="P116" s="14">
        <f>O116*(Table13451219[[#This Row],[Dilution]])/0.1</f>
        <v>440000</v>
      </c>
      <c r="Q116" s="14"/>
      <c r="T116" s="13"/>
      <c r="U116" s="14">
        <v>1000</v>
      </c>
      <c r="V116" s="13">
        <v>35</v>
      </c>
      <c r="W116" s="13">
        <v>57</v>
      </c>
      <c r="X116" s="13">
        <v>63</v>
      </c>
      <c r="Y116" s="15">
        <f t="shared" si="17"/>
        <v>51.666666666666664</v>
      </c>
      <c r="Z116" s="14">
        <f>Y116*(Table1345121926[[#This Row],[Dilution]])/0.1</f>
        <v>516666.66666666663</v>
      </c>
      <c r="AA116" s="14"/>
    </row>
    <row r="117" spans="1:27" x14ac:dyDescent="0.25">
      <c r="A117" t="s">
        <v>181</v>
      </c>
      <c r="B117" t="s">
        <v>182</v>
      </c>
      <c r="C117" t="s">
        <v>183</v>
      </c>
      <c r="D117" t="s">
        <v>184</v>
      </c>
      <c r="E117" t="s">
        <v>185</v>
      </c>
      <c r="F117" t="s">
        <v>107</v>
      </c>
      <c r="G117" t="s">
        <v>186</v>
      </c>
      <c r="H117" t="s">
        <v>187</v>
      </c>
      <c r="J117" s="13"/>
      <c r="K117" s="14">
        <v>1000</v>
      </c>
      <c r="L117" s="13">
        <v>40</v>
      </c>
      <c r="M117" s="13">
        <v>38</v>
      </c>
      <c r="N117" s="13">
        <v>30</v>
      </c>
      <c r="O117" s="15">
        <f t="shared" si="16"/>
        <v>36</v>
      </c>
      <c r="P117" s="14">
        <f>O117*(Table13451219[[#This Row],[Dilution]])/0.1</f>
        <v>360000</v>
      </c>
      <c r="Q117" s="14"/>
      <c r="T117" s="13"/>
      <c r="U117" s="14">
        <v>1000</v>
      </c>
      <c r="V117" s="13">
        <v>52</v>
      </c>
      <c r="W117" s="13">
        <v>32</v>
      </c>
      <c r="X117" s="13">
        <v>41</v>
      </c>
      <c r="Y117" s="15">
        <f t="shared" si="17"/>
        <v>41.666666666666664</v>
      </c>
      <c r="Z117" s="14">
        <f>Y117*(Table1345121926[[#This Row],[Dilution]])/0.1</f>
        <v>416666.66666666663</v>
      </c>
      <c r="AA117" s="14"/>
    </row>
    <row r="118" spans="1:27" x14ac:dyDescent="0.25">
      <c r="A118" s="13" t="s">
        <v>188</v>
      </c>
      <c r="B118" s="14">
        <v>1000</v>
      </c>
      <c r="C118" s="13">
        <v>30</v>
      </c>
      <c r="D118" s="13">
        <v>40</v>
      </c>
      <c r="E118" s="13">
        <v>58</v>
      </c>
      <c r="F118" s="15">
        <f t="shared" ref="F118:F147" si="18">AVERAGE(C118:E118)</f>
        <v>42.666666666666664</v>
      </c>
      <c r="G118" s="14">
        <f>F118*(Table1345[[#This Row],[Dilution]])/0.1</f>
        <v>426666.66666666663</v>
      </c>
      <c r="H118" s="14">
        <f>AVERAGE(G118:G120)</f>
        <v>412222.22222222219</v>
      </c>
      <c r="J118" s="25" t="s">
        <v>198</v>
      </c>
      <c r="K118" s="26">
        <v>1</v>
      </c>
      <c r="L118" s="25">
        <v>62</v>
      </c>
      <c r="M118" s="25">
        <v>71</v>
      </c>
      <c r="N118" s="25">
        <v>50</v>
      </c>
      <c r="O118" s="15">
        <f t="shared" si="16"/>
        <v>61</v>
      </c>
      <c r="P118" s="26">
        <f>O118*(Table13451219[[#This Row],[Dilution]])/0.1</f>
        <v>610</v>
      </c>
      <c r="Q118" s="26">
        <f>AVERAGE(P118:P120)</f>
        <v>495.55555555555549</v>
      </c>
      <c r="T118" s="25" t="s">
        <v>198</v>
      </c>
      <c r="U118" s="26">
        <v>1000</v>
      </c>
      <c r="V118" s="25">
        <v>82</v>
      </c>
      <c r="W118" s="25">
        <v>88</v>
      </c>
      <c r="X118" s="25">
        <v>75</v>
      </c>
      <c r="Y118" s="15">
        <f t="shared" si="17"/>
        <v>81.666666666666671</v>
      </c>
      <c r="Z118" s="26">
        <f>Y118*(Table1345121926[[#This Row],[Dilution]])/0.1</f>
        <v>816666.66666666663</v>
      </c>
      <c r="AA118" s="26">
        <f>AVERAGE(Z118:Z120)</f>
        <v>713333.33333333337</v>
      </c>
    </row>
    <row r="119" spans="1:27" x14ac:dyDescent="0.25">
      <c r="A119" s="13"/>
      <c r="B119" s="14">
        <v>1000</v>
      </c>
      <c r="C119" s="13">
        <v>44</v>
      </c>
      <c r="D119" s="13">
        <v>33</v>
      </c>
      <c r="E119" s="13">
        <v>40</v>
      </c>
      <c r="F119" s="15">
        <f t="shared" si="18"/>
        <v>39</v>
      </c>
      <c r="G119" s="14">
        <f>F119*(Table1345[[#This Row],[Dilution]])/0.1</f>
        <v>390000</v>
      </c>
      <c r="H119" s="14"/>
      <c r="J119" s="25"/>
      <c r="K119" s="26">
        <v>1</v>
      </c>
      <c r="L119" s="25">
        <v>48</v>
      </c>
      <c r="M119" s="25">
        <v>45</v>
      </c>
      <c r="N119" s="25">
        <v>51</v>
      </c>
      <c r="O119" s="15">
        <f t="shared" si="16"/>
        <v>48</v>
      </c>
      <c r="P119" s="26">
        <f>O119*(Table13451219[[#This Row],[Dilution]])/0.1</f>
        <v>480</v>
      </c>
      <c r="Q119" s="26"/>
      <c r="T119" s="25"/>
      <c r="U119" s="26">
        <v>1000</v>
      </c>
      <c r="V119" s="25">
        <v>60</v>
      </c>
      <c r="W119" s="25">
        <v>81</v>
      </c>
      <c r="X119" s="25">
        <v>65</v>
      </c>
      <c r="Y119" s="15">
        <f t="shared" si="17"/>
        <v>68.666666666666671</v>
      </c>
      <c r="Z119" s="26">
        <f>Y119*(Table1345121926[[#This Row],[Dilution]])/0.1</f>
        <v>686666.66666666663</v>
      </c>
      <c r="AA119" s="26"/>
    </row>
    <row r="120" spans="1:27" x14ac:dyDescent="0.25">
      <c r="A120" s="13"/>
      <c r="B120" s="14">
        <v>1000</v>
      </c>
      <c r="C120" s="13">
        <v>38</v>
      </c>
      <c r="D120" s="13">
        <v>46</v>
      </c>
      <c r="E120" s="13">
        <v>42</v>
      </c>
      <c r="F120" s="15">
        <f t="shared" si="18"/>
        <v>42</v>
      </c>
      <c r="G120" s="14">
        <f>F120*(Table1345[[#This Row],[Dilution]])/0.1</f>
        <v>420000</v>
      </c>
      <c r="H120" s="14"/>
      <c r="J120" s="25"/>
      <c r="K120" s="26">
        <v>1</v>
      </c>
      <c r="L120" s="25">
        <v>38</v>
      </c>
      <c r="M120" s="25">
        <v>33</v>
      </c>
      <c r="N120" s="25">
        <v>48</v>
      </c>
      <c r="O120" s="15">
        <f t="shared" si="16"/>
        <v>39.666666666666664</v>
      </c>
      <c r="P120" s="26">
        <f>O120*(Table13451219[[#This Row],[Dilution]])/0.1</f>
        <v>396.66666666666663</v>
      </c>
      <c r="Q120" s="26"/>
      <c r="T120" s="25"/>
      <c r="U120" s="26">
        <v>1000</v>
      </c>
      <c r="V120" s="25">
        <v>57</v>
      </c>
      <c r="W120" s="25">
        <v>64</v>
      </c>
      <c r="X120" s="25">
        <v>70</v>
      </c>
      <c r="Y120" s="15">
        <f t="shared" si="17"/>
        <v>63.666666666666664</v>
      </c>
      <c r="Z120" s="26">
        <f>Y120*(Table1345121926[[#This Row],[Dilution]])/0.1</f>
        <v>636666.66666666663</v>
      </c>
      <c r="AA120" s="26"/>
    </row>
    <row r="121" spans="1:27" x14ac:dyDescent="0.25">
      <c r="A121" s="25" t="s">
        <v>189</v>
      </c>
      <c r="B121" s="26">
        <v>10</v>
      </c>
      <c r="C121" s="25">
        <v>0</v>
      </c>
      <c r="D121" s="25">
        <v>0</v>
      </c>
      <c r="E121" s="25">
        <v>0</v>
      </c>
      <c r="F121" s="15">
        <f t="shared" si="18"/>
        <v>0</v>
      </c>
      <c r="G121" s="26">
        <f>F121*(Table1345[[#This Row],[Dilution]])/0.1</f>
        <v>0</v>
      </c>
      <c r="H121" s="26">
        <f>AVERAGE(G121:G123)</f>
        <v>0</v>
      </c>
      <c r="J121" s="29" t="s">
        <v>189</v>
      </c>
      <c r="K121" s="14">
        <v>0</v>
      </c>
      <c r="L121" s="13">
        <v>0</v>
      </c>
      <c r="M121" s="13">
        <v>0</v>
      </c>
      <c r="N121" s="13">
        <v>0</v>
      </c>
      <c r="O121" s="15">
        <f t="shared" si="16"/>
        <v>0</v>
      </c>
      <c r="P121" s="14">
        <f>O121*(Table13451219[[#This Row],[Dilution]])/0.1</f>
        <v>0</v>
      </c>
      <c r="Q121" s="14">
        <f>AVERAGE(P121:P123)</f>
        <v>0</v>
      </c>
      <c r="T121" s="29" t="s">
        <v>189</v>
      </c>
      <c r="U121" s="14">
        <v>0</v>
      </c>
      <c r="V121" s="13">
        <v>0</v>
      </c>
      <c r="W121" s="13">
        <v>0</v>
      </c>
      <c r="X121" s="13">
        <v>0</v>
      </c>
      <c r="Y121" s="15">
        <f t="shared" si="17"/>
        <v>0</v>
      </c>
      <c r="Z121" s="14">
        <f>Y121*(Table1345121926[[#This Row],[Dilution]])/0.1</f>
        <v>0</v>
      </c>
      <c r="AA121" s="14">
        <f>AVERAGE(Z121:Z123)</f>
        <v>0</v>
      </c>
    </row>
    <row r="122" spans="1:27" x14ac:dyDescent="0.25">
      <c r="A122" s="25"/>
      <c r="B122" s="26">
        <v>10</v>
      </c>
      <c r="C122" s="25">
        <v>0</v>
      </c>
      <c r="D122" s="25">
        <v>0</v>
      </c>
      <c r="E122" s="25">
        <v>0</v>
      </c>
      <c r="F122" s="15">
        <f t="shared" si="18"/>
        <v>0</v>
      </c>
      <c r="G122" s="26">
        <f>F122*(Table1345[[#This Row],[Dilution]])/0.1</f>
        <v>0</v>
      </c>
      <c r="H122" s="26"/>
      <c r="J122" s="29"/>
      <c r="K122" s="14">
        <v>0</v>
      </c>
      <c r="L122" s="13">
        <v>0</v>
      </c>
      <c r="M122" s="13">
        <v>0</v>
      </c>
      <c r="N122" s="13">
        <v>0</v>
      </c>
      <c r="O122" s="15">
        <f t="shared" si="16"/>
        <v>0</v>
      </c>
      <c r="P122" s="14">
        <f>O122*(Table13451219[[#This Row],[Dilution]])/0.1</f>
        <v>0</v>
      </c>
      <c r="Q122" s="14"/>
      <c r="T122" s="29"/>
      <c r="U122" s="14">
        <v>0</v>
      </c>
      <c r="V122" s="13">
        <v>0</v>
      </c>
      <c r="W122" s="13">
        <v>0</v>
      </c>
      <c r="X122" s="13">
        <v>0</v>
      </c>
      <c r="Y122" s="15">
        <f t="shared" si="17"/>
        <v>0</v>
      </c>
      <c r="Z122" s="14">
        <f>Y122*(Table1345121926[[#This Row],[Dilution]])/0.1</f>
        <v>0</v>
      </c>
      <c r="AA122" s="14"/>
    </row>
    <row r="123" spans="1:27" x14ac:dyDescent="0.25">
      <c r="A123" s="25"/>
      <c r="B123" s="26">
        <v>10</v>
      </c>
      <c r="C123" s="25">
        <v>0</v>
      </c>
      <c r="D123" s="25">
        <v>0</v>
      </c>
      <c r="E123" s="25">
        <v>0</v>
      </c>
      <c r="F123" s="15">
        <f t="shared" si="18"/>
        <v>0</v>
      </c>
      <c r="G123" s="26">
        <f>F123*(Table1345[[#This Row],[Dilution]])/0.1</f>
        <v>0</v>
      </c>
      <c r="H123" s="26"/>
      <c r="J123" s="29"/>
      <c r="K123" s="14">
        <v>0</v>
      </c>
      <c r="L123" s="13">
        <v>0</v>
      </c>
      <c r="M123" s="13">
        <v>0</v>
      </c>
      <c r="N123" s="13">
        <v>0</v>
      </c>
      <c r="O123" s="15">
        <f t="shared" si="16"/>
        <v>0</v>
      </c>
      <c r="P123" s="14">
        <f>O123*(Table13451219[[#This Row],[Dilution]])/0.1</f>
        <v>0</v>
      </c>
      <c r="Q123" s="14"/>
      <c r="T123" s="29"/>
      <c r="U123" s="14">
        <v>0</v>
      </c>
      <c r="V123" s="13">
        <v>0</v>
      </c>
      <c r="W123" s="13">
        <v>0</v>
      </c>
      <c r="X123" s="13">
        <v>0</v>
      </c>
      <c r="Y123" s="15">
        <f t="shared" si="17"/>
        <v>0</v>
      </c>
      <c r="Z123" s="14">
        <f>Y123*(Table1345121926[[#This Row],[Dilution]])/0.1</f>
        <v>0</v>
      </c>
      <c r="AA123" s="14"/>
    </row>
    <row r="124" spans="1:27" x14ac:dyDescent="0.25">
      <c r="A124" s="29" t="s">
        <v>190</v>
      </c>
      <c r="B124" s="14">
        <v>0</v>
      </c>
      <c r="C124" s="13">
        <v>0</v>
      </c>
      <c r="D124" s="13">
        <v>0</v>
      </c>
      <c r="E124" s="13">
        <v>0</v>
      </c>
      <c r="F124" s="15">
        <f t="shared" si="18"/>
        <v>0</v>
      </c>
      <c r="G124" s="14">
        <f>F124*(Table1345[[#This Row],[Dilution]])/0.1</f>
        <v>0</v>
      </c>
      <c r="H124" s="14">
        <f>AVERAGE(G124:G126)</f>
        <v>0</v>
      </c>
      <c r="J124" s="30" t="s">
        <v>230</v>
      </c>
      <c r="K124" s="26">
        <v>0</v>
      </c>
      <c r="L124" s="25">
        <v>0</v>
      </c>
      <c r="M124" s="25">
        <v>0</v>
      </c>
      <c r="N124" s="25">
        <v>0</v>
      </c>
      <c r="O124" s="15">
        <f t="shared" si="16"/>
        <v>0</v>
      </c>
      <c r="P124" s="26">
        <f>O124*(Table13451219[[#This Row],[Dilution]])/0.1</f>
        <v>0</v>
      </c>
      <c r="Q124" s="26">
        <f>AVERAGE(P124:P126)</f>
        <v>0</v>
      </c>
      <c r="T124" s="30" t="s">
        <v>190</v>
      </c>
      <c r="U124" s="26">
        <v>0</v>
      </c>
      <c r="V124" s="25">
        <v>0</v>
      </c>
      <c r="W124" s="25">
        <v>0</v>
      </c>
      <c r="X124" s="25">
        <v>0</v>
      </c>
      <c r="Y124" s="15">
        <f t="shared" si="17"/>
        <v>0</v>
      </c>
      <c r="Z124" s="26">
        <f>Y124*(Table1345121926[[#This Row],[Dilution]])/0.1</f>
        <v>0</v>
      </c>
      <c r="AA124" s="26">
        <f>AVERAGE(Z124:Z126)</f>
        <v>0</v>
      </c>
    </row>
    <row r="125" spans="1:27" x14ac:dyDescent="0.25">
      <c r="A125" s="29"/>
      <c r="B125" s="14">
        <v>0</v>
      </c>
      <c r="C125" s="13">
        <v>0</v>
      </c>
      <c r="D125" s="13">
        <v>0</v>
      </c>
      <c r="E125" s="13">
        <v>0</v>
      </c>
      <c r="F125" s="15">
        <f t="shared" si="18"/>
        <v>0</v>
      </c>
      <c r="G125" s="14">
        <f>F125*(Table1345[[#This Row],[Dilution]])/0.1</f>
        <v>0</v>
      </c>
      <c r="H125" s="14"/>
      <c r="J125" s="30"/>
      <c r="K125" s="26">
        <v>0</v>
      </c>
      <c r="L125" s="25">
        <v>0</v>
      </c>
      <c r="M125" s="25">
        <v>0</v>
      </c>
      <c r="N125" s="25">
        <v>0</v>
      </c>
      <c r="O125" s="15">
        <f t="shared" si="16"/>
        <v>0</v>
      </c>
      <c r="P125" s="26">
        <f>O125*(Table13451219[[#This Row],[Dilution]])/0.1</f>
        <v>0</v>
      </c>
      <c r="Q125" s="26"/>
      <c r="T125" s="30"/>
      <c r="U125" s="26">
        <v>0</v>
      </c>
      <c r="V125" s="25">
        <v>0</v>
      </c>
      <c r="W125" s="25">
        <v>0</v>
      </c>
      <c r="X125" s="25">
        <v>0</v>
      </c>
      <c r="Y125" s="15">
        <f t="shared" si="17"/>
        <v>0</v>
      </c>
      <c r="Z125" s="26">
        <f>Y125*(Table1345121926[[#This Row],[Dilution]])/0.1</f>
        <v>0</v>
      </c>
      <c r="AA125" s="26"/>
    </row>
    <row r="126" spans="1:27" x14ac:dyDescent="0.25">
      <c r="A126" s="29"/>
      <c r="B126" s="14">
        <v>0</v>
      </c>
      <c r="C126" s="13">
        <v>0</v>
      </c>
      <c r="D126" s="13">
        <v>0</v>
      </c>
      <c r="E126" s="13">
        <v>0</v>
      </c>
      <c r="F126" s="15">
        <f t="shared" si="18"/>
        <v>0</v>
      </c>
      <c r="G126" s="14">
        <f>F126*(Table1345[[#This Row],[Dilution]])/0.1</f>
        <v>0</v>
      </c>
      <c r="H126" s="14"/>
      <c r="J126" s="30"/>
      <c r="K126" s="26">
        <v>0</v>
      </c>
      <c r="L126" s="25">
        <v>0</v>
      </c>
      <c r="M126" s="25">
        <v>0</v>
      </c>
      <c r="N126" s="25">
        <v>0</v>
      </c>
      <c r="O126" s="15">
        <f t="shared" si="16"/>
        <v>0</v>
      </c>
      <c r="P126" s="26">
        <f>O126*(Table13451219[[#This Row],[Dilution]])/0.1</f>
        <v>0</v>
      </c>
      <c r="Q126" s="26"/>
      <c r="T126" s="30"/>
      <c r="U126" s="26">
        <v>0</v>
      </c>
      <c r="V126" s="25">
        <v>0</v>
      </c>
      <c r="W126" s="25">
        <v>0</v>
      </c>
      <c r="X126" s="25">
        <v>0</v>
      </c>
      <c r="Y126" s="15">
        <f t="shared" si="17"/>
        <v>0</v>
      </c>
      <c r="Z126" s="26">
        <f>Y126*(Table1345121926[[#This Row],[Dilution]])/0.1</f>
        <v>0</v>
      </c>
      <c r="AA126" s="26"/>
    </row>
    <row r="127" spans="1:27" x14ac:dyDescent="0.25">
      <c r="A127" s="30" t="s">
        <v>191</v>
      </c>
      <c r="B127" s="26">
        <v>0</v>
      </c>
      <c r="C127" s="25">
        <v>0</v>
      </c>
      <c r="D127" s="25">
        <v>0</v>
      </c>
      <c r="E127" s="25">
        <v>0</v>
      </c>
      <c r="F127" s="15">
        <f t="shared" si="18"/>
        <v>0</v>
      </c>
      <c r="G127" s="26">
        <f>F127*(Table1345[[#This Row],[Dilution]])/0.1</f>
        <v>0</v>
      </c>
      <c r="H127" s="26">
        <f>AVERAGE(G127:G129)</f>
        <v>0</v>
      </c>
      <c r="J127" s="29" t="s">
        <v>192</v>
      </c>
      <c r="K127" s="14">
        <v>0</v>
      </c>
      <c r="L127" s="13">
        <v>0</v>
      </c>
      <c r="M127" s="13">
        <v>0</v>
      </c>
      <c r="N127" s="13">
        <v>0</v>
      </c>
      <c r="O127" s="15">
        <f t="shared" si="16"/>
        <v>0</v>
      </c>
      <c r="P127" s="14">
        <f>O127*(Table13451219[[#This Row],[Dilution]])/0.1</f>
        <v>0</v>
      </c>
      <c r="Q127" s="14">
        <f>AVERAGE(P127:P129)</f>
        <v>0</v>
      </c>
      <c r="T127" s="29" t="s">
        <v>192</v>
      </c>
      <c r="U127" s="14">
        <v>0</v>
      </c>
      <c r="V127" s="13">
        <v>0</v>
      </c>
      <c r="W127" s="13">
        <v>0</v>
      </c>
      <c r="X127" s="13">
        <v>0</v>
      </c>
      <c r="Y127" s="15">
        <f t="shared" si="17"/>
        <v>0</v>
      </c>
      <c r="Z127" s="14">
        <f>Y127*(Table1345121926[[#This Row],[Dilution]])/0.1</f>
        <v>0</v>
      </c>
      <c r="AA127" s="14">
        <f>AVERAGE(Z127:Z129)</f>
        <v>0</v>
      </c>
    </row>
    <row r="128" spans="1:27" x14ac:dyDescent="0.25">
      <c r="A128" s="30"/>
      <c r="B128" s="26">
        <v>0</v>
      </c>
      <c r="C128" s="25">
        <v>0</v>
      </c>
      <c r="D128" s="25">
        <v>0</v>
      </c>
      <c r="E128" s="25">
        <v>0</v>
      </c>
      <c r="F128" s="15">
        <f t="shared" si="18"/>
        <v>0</v>
      </c>
      <c r="G128" s="26">
        <f>F128*(Table1345[[#This Row],[Dilution]])/0.1</f>
        <v>0</v>
      </c>
      <c r="H128" s="26"/>
      <c r="J128" s="29"/>
      <c r="K128" s="14">
        <v>0</v>
      </c>
      <c r="L128" s="13">
        <v>0</v>
      </c>
      <c r="M128" s="13">
        <v>0</v>
      </c>
      <c r="N128" s="13">
        <v>0</v>
      </c>
      <c r="O128" s="15">
        <f t="shared" si="16"/>
        <v>0</v>
      </c>
      <c r="P128" s="14">
        <f>O128*(Table13451219[[#This Row],[Dilution]])/0.1</f>
        <v>0</v>
      </c>
      <c r="Q128" s="14"/>
      <c r="T128" s="29"/>
      <c r="U128" s="14">
        <v>0</v>
      </c>
      <c r="V128" s="13">
        <v>0</v>
      </c>
      <c r="W128" s="13">
        <v>0</v>
      </c>
      <c r="X128" s="13">
        <v>0</v>
      </c>
      <c r="Y128" s="15">
        <f t="shared" si="17"/>
        <v>0</v>
      </c>
      <c r="Z128" s="14">
        <f>Y128*(Table1345121926[[#This Row],[Dilution]])/0.1</f>
        <v>0</v>
      </c>
      <c r="AA128" s="14"/>
    </row>
    <row r="129" spans="1:27" x14ac:dyDescent="0.25">
      <c r="A129" s="30"/>
      <c r="B129" s="26">
        <v>0</v>
      </c>
      <c r="C129" s="25">
        <v>0</v>
      </c>
      <c r="D129" s="25">
        <v>0</v>
      </c>
      <c r="E129" s="25">
        <v>0</v>
      </c>
      <c r="F129" s="15">
        <f t="shared" si="18"/>
        <v>0</v>
      </c>
      <c r="G129" s="26">
        <f>F129*(Table1345[[#This Row],[Dilution]])/0.1</f>
        <v>0</v>
      </c>
      <c r="H129" s="26"/>
      <c r="J129" s="29"/>
      <c r="K129" s="14">
        <v>0</v>
      </c>
      <c r="L129" s="13">
        <v>0</v>
      </c>
      <c r="M129" s="13">
        <v>0</v>
      </c>
      <c r="N129" s="13">
        <v>0</v>
      </c>
      <c r="O129" s="15">
        <f t="shared" si="16"/>
        <v>0</v>
      </c>
      <c r="P129" s="14">
        <f>O129*(Table13451219[[#This Row],[Dilution]])/0.1</f>
        <v>0</v>
      </c>
      <c r="Q129" s="14"/>
      <c r="T129" s="29"/>
      <c r="U129" s="14">
        <v>0</v>
      </c>
      <c r="V129" s="13">
        <v>0</v>
      </c>
      <c r="W129" s="13">
        <v>0</v>
      </c>
      <c r="X129" s="13">
        <v>0</v>
      </c>
      <c r="Y129" s="15">
        <f t="shared" si="17"/>
        <v>0</v>
      </c>
      <c r="Z129" s="14">
        <f>Y129*(Table1345121926[[#This Row],[Dilution]])/0.1</f>
        <v>0</v>
      </c>
      <c r="AA129" s="14"/>
    </row>
    <row r="130" spans="1:27" x14ac:dyDescent="0.25">
      <c r="A130" s="29" t="s">
        <v>192</v>
      </c>
      <c r="B130" s="14">
        <v>0</v>
      </c>
      <c r="C130" s="13">
        <v>0</v>
      </c>
      <c r="D130" s="13">
        <v>0</v>
      </c>
      <c r="E130" s="13">
        <v>0</v>
      </c>
      <c r="F130" s="15">
        <f t="shared" si="18"/>
        <v>0</v>
      </c>
      <c r="G130" s="14">
        <f>F130*(Table1345[[#This Row],[Dilution]])/0.1</f>
        <v>0</v>
      </c>
      <c r="H130" s="14">
        <f>AVERAGE(G130:G132)</f>
        <v>0</v>
      </c>
      <c r="J130" s="30" t="s">
        <v>193</v>
      </c>
      <c r="K130" s="26">
        <v>0</v>
      </c>
      <c r="L130" s="25">
        <v>0</v>
      </c>
      <c r="M130" s="25">
        <v>0</v>
      </c>
      <c r="N130" s="25">
        <v>0</v>
      </c>
      <c r="O130" s="15">
        <f t="shared" si="16"/>
        <v>0</v>
      </c>
      <c r="P130" s="26">
        <f>O130*(Table13451219[[#This Row],[Dilution]])/0.1</f>
        <v>0</v>
      </c>
      <c r="Q130" s="26">
        <f>AVERAGE(P130:P132)</f>
        <v>0</v>
      </c>
      <c r="T130" s="30" t="s">
        <v>193</v>
      </c>
      <c r="U130" s="26">
        <v>0</v>
      </c>
      <c r="V130" s="25">
        <v>0</v>
      </c>
      <c r="W130" s="25">
        <v>0</v>
      </c>
      <c r="X130" s="25">
        <v>0</v>
      </c>
      <c r="Y130" s="15">
        <f t="shared" si="17"/>
        <v>0</v>
      </c>
      <c r="Z130" s="26">
        <f>Y130*(Table1345121926[[#This Row],[Dilution]])/0.1</f>
        <v>0</v>
      </c>
      <c r="AA130" s="26">
        <f>AVERAGE(Z130:Z132)</f>
        <v>0</v>
      </c>
    </row>
    <row r="131" spans="1:27" x14ac:dyDescent="0.25">
      <c r="A131" s="29"/>
      <c r="B131" s="14">
        <v>0</v>
      </c>
      <c r="C131" s="13">
        <v>0</v>
      </c>
      <c r="D131" s="13">
        <v>0</v>
      </c>
      <c r="E131" s="13">
        <v>0</v>
      </c>
      <c r="F131" s="15">
        <f t="shared" si="18"/>
        <v>0</v>
      </c>
      <c r="G131" s="14">
        <f>F131*(Table1345[[#This Row],[Dilution]])/0.1</f>
        <v>0</v>
      </c>
      <c r="H131" s="14"/>
      <c r="J131" s="30"/>
      <c r="K131" s="26">
        <v>0</v>
      </c>
      <c r="L131" s="25">
        <v>0</v>
      </c>
      <c r="M131" s="25">
        <v>0</v>
      </c>
      <c r="N131" s="25">
        <v>0</v>
      </c>
      <c r="O131" s="15">
        <f t="shared" si="16"/>
        <v>0</v>
      </c>
      <c r="P131" s="26">
        <f>O131*(Table13451219[[#This Row],[Dilution]])/0.1</f>
        <v>0</v>
      </c>
      <c r="Q131" s="26"/>
      <c r="T131" s="30"/>
      <c r="U131" s="26">
        <v>0</v>
      </c>
      <c r="V131" s="25">
        <v>0</v>
      </c>
      <c r="W131" s="25">
        <v>0</v>
      </c>
      <c r="X131" s="25">
        <v>0</v>
      </c>
      <c r="Y131" s="15">
        <f t="shared" si="17"/>
        <v>0</v>
      </c>
      <c r="Z131" s="26">
        <f>Y131*(Table1345121926[[#This Row],[Dilution]])/0.1</f>
        <v>0</v>
      </c>
      <c r="AA131" s="26"/>
    </row>
    <row r="132" spans="1:27" x14ac:dyDescent="0.25">
      <c r="A132" s="29"/>
      <c r="B132" s="14">
        <v>0</v>
      </c>
      <c r="C132" s="13">
        <v>0</v>
      </c>
      <c r="D132" s="13">
        <v>0</v>
      </c>
      <c r="E132" s="13">
        <v>0</v>
      </c>
      <c r="F132" s="15">
        <f t="shared" si="18"/>
        <v>0</v>
      </c>
      <c r="G132" s="14">
        <f>F132*(Table1345[[#This Row],[Dilution]])/0.1</f>
        <v>0</v>
      </c>
      <c r="H132" s="14"/>
      <c r="J132" s="30"/>
      <c r="K132" s="26">
        <v>0</v>
      </c>
      <c r="L132" s="25">
        <v>0</v>
      </c>
      <c r="M132" s="25">
        <v>0</v>
      </c>
      <c r="N132" s="25">
        <v>0</v>
      </c>
      <c r="O132" s="15">
        <f t="shared" si="16"/>
        <v>0</v>
      </c>
      <c r="P132" s="26">
        <f>O132*(Table13451219[[#This Row],[Dilution]])/0.1</f>
        <v>0</v>
      </c>
      <c r="Q132" s="26"/>
      <c r="T132" s="30"/>
      <c r="U132" s="26">
        <v>0</v>
      </c>
      <c r="V132" s="25">
        <v>0</v>
      </c>
      <c r="W132" s="25">
        <v>0</v>
      </c>
      <c r="X132" s="25">
        <v>0</v>
      </c>
      <c r="Y132" s="15">
        <f t="shared" si="17"/>
        <v>0</v>
      </c>
      <c r="Z132" s="26">
        <f>Y132*(Table1345121926[[#This Row],[Dilution]])/0.1</f>
        <v>0</v>
      </c>
      <c r="AA132" s="26"/>
    </row>
    <row r="133" spans="1:27" x14ac:dyDescent="0.25">
      <c r="A133" s="30" t="s">
        <v>193</v>
      </c>
      <c r="B133" s="26">
        <v>0</v>
      </c>
      <c r="C133" s="25">
        <v>0</v>
      </c>
      <c r="D133" s="25">
        <v>0</v>
      </c>
      <c r="E133" s="25">
        <v>0</v>
      </c>
      <c r="F133" s="15">
        <f t="shared" si="18"/>
        <v>0</v>
      </c>
      <c r="G133" s="26">
        <f>F133*(Table1345[[#This Row],[Dilution]])/0.1</f>
        <v>0</v>
      </c>
      <c r="H133" s="26">
        <f>AVERAGE(G133:G135)</f>
        <v>0</v>
      </c>
      <c r="J133" s="29" t="s">
        <v>194</v>
      </c>
      <c r="K133" s="14">
        <v>0</v>
      </c>
      <c r="L133" s="13">
        <v>0</v>
      </c>
      <c r="M133" s="13">
        <v>0</v>
      </c>
      <c r="N133" s="13">
        <v>0</v>
      </c>
      <c r="O133" s="15">
        <f t="shared" si="16"/>
        <v>0</v>
      </c>
      <c r="P133" s="14">
        <f>O133*(Table13451219[[#This Row],[Dilution]])/0.1</f>
        <v>0</v>
      </c>
      <c r="Q133" s="14">
        <f>AVERAGE(P133:P135)</f>
        <v>0</v>
      </c>
      <c r="T133" s="29" t="s">
        <v>194</v>
      </c>
      <c r="U133" s="14">
        <v>0</v>
      </c>
      <c r="V133" s="13">
        <v>0</v>
      </c>
      <c r="W133" s="13">
        <v>0</v>
      </c>
      <c r="X133" s="13">
        <v>0</v>
      </c>
      <c r="Y133" s="15">
        <f t="shared" si="17"/>
        <v>0</v>
      </c>
      <c r="Z133" s="14">
        <f>Y133*(Table1345121926[[#This Row],[Dilution]])/0.1</f>
        <v>0</v>
      </c>
      <c r="AA133" s="14">
        <f>AVERAGE(Z133:Z135)</f>
        <v>0</v>
      </c>
    </row>
    <row r="134" spans="1:27" x14ac:dyDescent="0.25">
      <c r="A134" s="30"/>
      <c r="B134" s="26">
        <v>0</v>
      </c>
      <c r="C134" s="25">
        <v>0</v>
      </c>
      <c r="D134" s="25">
        <v>0</v>
      </c>
      <c r="E134" s="25">
        <v>0</v>
      </c>
      <c r="F134" s="15">
        <f t="shared" si="18"/>
        <v>0</v>
      </c>
      <c r="G134" s="26">
        <f>F134*(Table1345[[#This Row],[Dilution]])/0.1</f>
        <v>0</v>
      </c>
      <c r="H134" s="26"/>
      <c r="J134" s="29"/>
      <c r="K134" s="14">
        <v>0</v>
      </c>
      <c r="L134" s="13">
        <v>0</v>
      </c>
      <c r="M134" s="13">
        <v>0</v>
      </c>
      <c r="N134" s="13">
        <v>0</v>
      </c>
      <c r="O134" s="15">
        <f t="shared" si="16"/>
        <v>0</v>
      </c>
      <c r="P134" s="14">
        <f>O134*(Table13451219[[#This Row],[Dilution]])/0.1</f>
        <v>0</v>
      </c>
      <c r="Q134" s="14"/>
      <c r="T134" s="29"/>
      <c r="U134" s="14">
        <v>0</v>
      </c>
      <c r="V134" s="13">
        <v>0</v>
      </c>
      <c r="W134" s="13">
        <v>0</v>
      </c>
      <c r="X134" s="13">
        <v>0</v>
      </c>
      <c r="Y134" s="15">
        <f t="shared" si="17"/>
        <v>0</v>
      </c>
      <c r="Z134" s="14">
        <f>Y134*(Table1345121926[[#This Row],[Dilution]])/0.1</f>
        <v>0</v>
      </c>
      <c r="AA134" s="14"/>
    </row>
    <row r="135" spans="1:27" x14ac:dyDescent="0.25">
      <c r="A135" s="30"/>
      <c r="B135" s="26">
        <v>0</v>
      </c>
      <c r="C135" s="25">
        <v>0</v>
      </c>
      <c r="D135" s="25">
        <v>0</v>
      </c>
      <c r="E135" s="25">
        <v>0</v>
      </c>
      <c r="F135" s="15">
        <f t="shared" si="18"/>
        <v>0</v>
      </c>
      <c r="G135" s="26">
        <f>F135*(Table1345[[#This Row],[Dilution]])/0.1</f>
        <v>0</v>
      </c>
      <c r="H135" s="26"/>
      <c r="J135" s="29"/>
      <c r="K135" s="14">
        <v>0</v>
      </c>
      <c r="L135" s="13">
        <v>0</v>
      </c>
      <c r="M135" s="13">
        <v>0</v>
      </c>
      <c r="N135" s="13">
        <v>0</v>
      </c>
      <c r="O135" s="15">
        <f t="shared" si="16"/>
        <v>0</v>
      </c>
      <c r="P135" s="14">
        <f>O135*(Table13451219[[#This Row],[Dilution]])/0.1</f>
        <v>0</v>
      </c>
      <c r="Q135" s="14"/>
      <c r="T135" s="29"/>
      <c r="U135" s="14">
        <v>0</v>
      </c>
      <c r="V135" s="13">
        <v>0</v>
      </c>
      <c r="W135" s="13">
        <v>0</v>
      </c>
      <c r="X135" s="13">
        <v>0</v>
      </c>
      <c r="Y135" s="15">
        <f t="shared" si="17"/>
        <v>0</v>
      </c>
      <c r="Z135" s="14">
        <f>Y135*(Table1345121926[[#This Row],[Dilution]])/0.1</f>
        <v>0</v>
      </c>
      <c r="AA135" s="14"/>
    </row>
    <row r="136" spans="1:27" x14ac:dyDescent="0.25">
      <c r="A136" s="29" t="s">
        <v>194</v>
      </c>
      <c r="B136" s="14">
        <v>0</v>
      </c>
      <c r="C136" s="13">
        <v>0</v>
      </c>
      <c r="D136" s="13">
        <v>0</v>
      </c>
      <c r="E136" s="13">
        <v>0</v>
      </c>
      <c r="F136" s="15">
        <f t="shared" si="18"/>
        <v>0</v>
      </c>
      <c r="G136" s="14">
        <f>F136*(Table1345[[#This Row],[Dilution]])/0.1</f>
        <v>0</v>
      </c>
      <c r="H136" s="14">
        <f>AVERAGE(G136:G138)</f>
        <v>0</v>
      </c>
      <c r="J136" s="30" t="s">
        <v>195</v>
      </c>
      <c r="K136" s="26">
        <v>0</v>
      </c>
      <c r="L136" s="25">
        <v>0</v>
      </c>
      <c r="M136" s="25">
        <v>0</v>
      </c>
      <c r="N136" s="25">
        <v>0</v>
      </c>
      <c r="O136" s="15">
        <f t="shared" si="16"/>
        <v>0</v>
      </c>
      <c r="P136" s="26">
        <f>O136*(Table13451219[[#This Row],[Dilution]])/0.1</f>
        <v>0</v>
      </c>
      <c r="Q136" s="26">
        <f>AVERAGE(P136:P138)</f>
        <v>0</v>
      </c>
      <c r="T136" s="30" t="s">
        <v>195</v>
      </c>
      <c r="U136" s="26">
        <v>0</v>
      </c>
      <c r="V136" s="25">
        <v>0</v>
      </c>
      <c r="W136" s="25">
        <v>0</v>
      </c>
      <c r="X136" s="25">
        <v>0</v>
      </c>
      <c r="Y136" s="15">
        <f t="shared" si="17"/>
        <v>0</v>
      </c>
      <c r="Z136" s="26">
        <f>Y136*(Table1345121926[[#This Row],[Dilution]])/0.1</f>
        <v>0</v>
      </c>
      <c r="AA136" s="26">
        <f>AVERAGE(Z136:Z138)</f>
        <v>0</v>
      </c>
    </row>
    <row r="137" spans="1:27" x14ac:dyDescent="0.25">
      <c r="A137" s="29"/>
      <c r="B137" s="14">
        <v>0</v>
      </c>
      <c r="C137" s="13">
        <v>0</v>
      </c>
      <c r="D137" s="13">
        <v>0</v>
      </c>
      <c r="E137" s="13">
        <v>0</v>
      </c>
      <c r="F137" s="15">
        <f t="shared" si="18"/>
        <v>0</v>
      </c>
      <c r="G137" s="14">
        <f>F137*(Table1345[[#This Row],[Dilution]])/0.1</f>
        <v>0</v>
      </c>
      <c r="H137" s="14"/>
      <c r="J137" s="30"/>
      <c r="K137" s="26">
        <v>0</v>
      </c>
      <c r="L137" s="25">
        <v>0</v>
      </c>
      <c r="M137" s="25">
        <v>0</v>
      </c>
      <c r="N137" s="25">
        <v>0</v>
      </c>
      <c r="O137" s="15">
        <f t="shared" si="16"/>
        <v>0</v>
      </c>
      <c r="P137" s="26">
        <f>O137*(Table13451219[[#This Row],[Dilution]])/0.1</f>
        <v>0</v>
      </c>
      <c r="Q137" s="26"/>
      <c r="T137" s="30"/>
      <c r="U137" s="26">
        <v>0</v>
      </c>
      <c r="V137" s="25">
        <v>0</v>
      </c>
      <c r="W137" s="25">
        <v>0</v>
      </c>
      <c r="X137" s="25">
        <v>0</v>
      </c>
      <c r="Y137" s="15">
        <f t="shared" si="17"/>
        <v>0</v>
      </c>
      <c r="Z137" s="26">
        <f>Y137*(Table1345121926[[#This Row],[Dilution]])/0.1</f>
        <v>0</v>
      </c>
      <c r="AA137" s="26"/>
    </row>
    <row r="138" spans="1:27" x14ac:dyDescent="0.25">
      <c r="A138" s="29"/>
      <c r="B138" s="14">
        <v>0</v>
      </c>
      <c r="C138" s="13">
        <v>0</v>
      </c>
      <c r="D138" s="13">
        <v>0</v>
      </c>
      <c r="E138" s="13">
        <v>0</v>
      </c>
      <c r="F138" s="15">
        <f t="shared" si="18"/>
        <v>0</v>
      </c>
      <c r="G138" s="14">
        <f>F138*(Table1345[[#This Row],[Dilution]])/0.1</f>
        <v>0</v>
      </c>
      <c r="H138" s="14"/>
      <c r="J138" s="30"/>
      <c r="K138" s="26">
        <v>0</v>
      </c>
      <c r="L138" s="25">
        <v>0</v>
      </c>
      <c r="M138" s="25">
        <v>0</v>
      </c>
      <c r="N138" s="25">
        <v>0</v>
      </c>
      <c r="O138" s="15">
        <f t="shared" si="16"/>
        <v>0</v>
      </c>
      <c r="P138" s="26">
        <f>O138*(Table13451219[[#This Row],[Dilution]])/0.1</f>
        <v>0</v>
      </c>
      <c r="Q138" s="26"/>
      <c r="T138" s="30"/>
      <c r="U138" s="26">
        <v>0</v>
      </c>
      <c r="V138" s="25">
        <v>0</v>
      </c>
      <c r="W138" s="25">
        <v>0</v>
      </c>
      <c r="X138" s="25">
        <v>0</v>
      </c>
      <c r="Y138" s="15">
        <f t="shared" si="17"/>
        <v>0</v>
      </c>
      <c r="Z138" s="26">
        <f>Y138*(Table1345121926[[#This Row],[Dilution]])/0.1</f>
        <v>0</v>
      </c>
      <c r="AA138" s="26"/>
    </row>
    <row r="139" spans="1:27" x14ac:dyDescent="0.25">
      <c r="A139" s="30" t="s">
        <v>195</v>
      </c>
      <c r="B139" s="26">
        <v>0</v>
      </c>
      <c r="C139" s="25">
        <v>0</v>
      </c>
      <c r="D139" s="25">
        <v>0</v>
      </c>
      <c r="E139" s="25">
        <v>0</v>
      </c>
      <c r="F139" s="15">
        <f t="shared" si="18"/>
        <v>0</v>
      </c>
      <c r="G139" s="26">
        <f>F139*(Table1345[[#This Row],[Dilution]])/0.1</f>
        <v>0</v>
      </c>
      <c r="H139" s="26">
        <f>AVERAGE(G139:G141)</f>
        <v>0</v>
      </c>
      <c r="J139" s="29" t="s">
        <v>196</v>
      </c>
      <c r="K139" s="14">
        <v>0</v>
      </c>
      <c r="L139" s="13">
        <v>0</v>
      </c>
      <c r="M139" s="13">
        <v>0</v>
      </c>
      <c r="N139" s="13">
        <v>0</v>
      </c>
      <c r="O139" s="15">
        <f t="shared" si="16"/>
        <v>0</v>
      </c>
      <c r="P139" s="14">
        <f>O139*(Table13451219[[#This Row],[Dilution]])/0.1</f>
        <v>0</v>
      </c>
      <c r="Q139" s="14">
        <f>AVERAGE(P139:P141)</f>
        <v>0</v>
      </c>
      <c r="T139" s="29" t="s">
        <v>196</v>
      </c>
      <c r="U139" s="14">
        <v>0</v>
      </c>
      <c r="V139" s="13">
        <v>0</v>
      </c>
      <c r="W139" s="13">
        <v>0</v>
      </c>
      <c r="X139" s="13">
        <v>0</v>
      </c>
      <c r="Y139" s="15">
        <f t="shared" si="17"/>
        <v>0</v>
      </c>
      <c r="Z139" s="14">
        <f>Y139*(Table1345121926[[#This Row],[Dilution]])/0.1</f>
        <v>0</v>
      </c>
      <c r="AA139" s="14">
        <f>AVERAGE(Z139:Z141)</f>
        <v>0</v>
      </c>
    </row>
    <row r="140" spans="1:27" x14ac:dyDescent="0.25">
      <c r="A140" s="30"/>
      <c r="B140" s="26">
        <v>0</v>
      </c>
      <c r="C140" s="25">
        <v>0</v>
      </c>
      <c r="D140" s="25">
        <v>0</v>
      </c>
      <c r="E140" s="25">
        <v>0</v>
      </c>
      <c r="F140" s="15">
        <f t="shared" si="18"/>
        <v>0</v>
      </c>
      <c r="G140" s="26">
        <f>F140*(Table1345[[#This Row],[Dilution]])/0.1</f>
        <v>0</v>
      </c>
      <c r="H140" s="26"/>
      <c r="J140" s="29"/>
      <c r="K140" s="14">
        <v>0</v>
      </c>
      <c r="L140" s="13">
        <v>0</v>
      </c>
      <c r="M140" s="13">
        <v>0</v>
      </c>
      <c r="N140" s="13">
        <v>0</v>
      </c>
      <c r="O140" s="15">
        <f t="shared" si="16"/>
        <v>0</v>
      </c>
      <c r="P140" s="14">
        <f>O140*(Table13451219[[#This Row],[Dilution]])/0.1</f>
        <v>0</v>
      </c>
      <c r="Q140" s="14"/>
      <c r="T140" s="29"/>
      <c r="U140" s="14">
        <v>0</v>
      </c>
      <c r="V140" s="13">
        <v>0</v>
      </c>
      <c r="W140" s="13">
        <v>0</v>
      </c>
      <c r="X140" s="13">
        <v>0</v>
      </c>
      <c r="Y140" s="15">
        <f t="shared" si="17"/>
        <v>0</v>
      </c>
      <c r="Z140" s="14">
        <f>Y140*(Table1345121926[[#This Row],[Dilution]])/0.1</f>
        <v>0</v>
      </c>
      <c r="AA140" s="14"/>
    </row>
    <row r="141" spans="1:27" x14ac:dyDescent="0.25">
      <c r="A141" s="30"/>
      <c r="B141" s="26">
        <v>0</v>
      </c>
      <c r="C141" s="25">
        <v>0</v>
      </c>
      <c r="D141" s="25">
        <v>0</v>
      </c>
      <c r="E141" s="25">
        <v>0</v>
      </c>
      <c r="F141" s="15">
        <f t="shared" si="18"/>
        <v>0</v>
      </c>
      <c r="G141" s="26">
        <f>F141*(Table1345[[#This Row],[Dilution]])/0.1</f>
        <v>0</v>
      </c>
      <c r="H141" s="26"/>
      <c r="J141" s="29"/>
      <c r="K141" s="14">
        <v>0</v>
      </c>
      <c r="L141" s="13">
        <v>0</v>
      </c>
      <c r="M141" s="13">
        <v>0</v>
      </c>
      <c r="N141" s="13">
        <v>0</v>
      </c>
      <c r="O141" s="15">
        <f t="shared" si="16"/>
        <v>0</v>
      </c>
      <c r="P141" s="14">
        <f>O141*(Table13451219[[#This Row],[Dilution]])/0.1</f>
        <v>0</v>
      </c>
      <c r="Q141" s="14"/>
      <c r="T141" s="29"/>
      <c r="U141" s="14">
        <v>0</v>
      </c>
      <c r="V141" s="13">
        <v>0</v>
      </c>
      <c r="W141" s="13">
        <v>0</v>
      </c>
      <c r="X141" s="13">
        <v>0</v>
      </c>
      <c r="Y141" s="15">
        <f t="shared" si="17"/>
        <v>0</v>
      </c>
      <c r="Z141" s="14">
        <f>Y141*(Table1345121926[[#This Row],[Dilution]])/0.1</f>
        <v>0</v>
      </c>
      <c r="AA141" s="14"/>
    </row>
    <row r="142" spans="1:27" x14ac:dyDescent="0.25">
      <c r="A142" s="29" t="s">
        <v>196</v>
      </c>
      <c r="B142" s="14">
        <v>0</v>
      </c>
      <c r="C142" s="13">
        <v>0</v>
      </c>
      <c r="D142" s="13">
        <v>0</v>
      </c>
      <c r="E142" s="13">
        <v>0</v>
      </c>
      <c r="F142" s="15">
        <f t="shared" si="18"/>
        <v>0</v>
      </c>
      <c r="G142" s="14">
        <f>F142*(Table1345[[#This Row],[Dilution]])/0.1</f>
        <v>0</v>
      </c>
      <c r="H142" s="14">
        <f>AVERAGE(G142:G144)</f>
        <v>0</v>
      </c>
      <c r="J142" s="30" t="s">
        <v>197</v>
      </c>
      <c r="K142" s="26">
        <v>0</v>
      </c>
      <c r="L142" s="25">
        <v>0</v>
      </c>
      <c r="M142" s="25">
        <v>0</v>
      </c>
      <c r="N142" s="25">
        <v>0</v>
      </c>
      <c r="O142" s="15">
        <f t="shared" si="16"/>
        <v>0</v>
      </c>
      <c r="P142" s="26">
        <f>O142*(Table13451219[[#This Row],[Dilution]])/0.1</f>
        <v>0</v>
      </c>
      <c r="Q142" s="26">
        <f>AVERAGE(P142:P144)</f>
        <v>0</v>
      </c>
      <c r="T142" s="30" t="s">
        <v>197</v>
      </c>
      <c r="U142" s="26">
        <v>0</v>
      </c>
      <c r="V142" s="25">
        <v>0</v>
      </c>
      <c r="W142" s="25">
        <v>0</v>
      </c>
      <c r="X142" s="25">
        <v>0</v>
      </c>
      <c r="Y142" s="15">
        <f t="shared" si="17"/>
        <v>0</v>
      </c>
      <c r="Z142" s="26">
        <f>Y142*(Table1345121926[[#This Row],[Dilution]])/0.1</f>
        <v>0</v>
      </c>
      <c r="AA142" s="26">
        <f>AVERAGE(Z142:Z144)</f>
        <v>0</v>
      </c>
    </row>
    <row r="143" spans="1:27" x14ac:dyDescent="0.25">
      <c r="A143" s="29"/>
      <c r="B143" s="14">
        <v>0</v>
      </c>
      <c r="C143" s="13">
        <v>0</v>
      </c>
      <c r="D143" s="13">
        <v>0</v>
      </c>
      <c r="E143" s="13">
        <v>0</v>
      </c>
      <c r="F143" s="15">
        <f t="shared" si="18"/>
        <v>0</v>
      </c>
      <c r="G143" s="14">
        <f>F143*(Table1345[[#This Row],[Dilution]])/0.1</f>
        <v>0</v>
      </c>
      <c r="H143" s="14"/>
      <c r="J143" s="30"/>
      <c r="K143" s="26">
        <v>0</v>
      </c>
      <c r="L143" s="25">
        <v>0</v>
      </c>
      <c r="M143" s="25">
        <v>0</v>
      </c>
      <c r="N143" s="25">
        <v>0</v>
      </c>
      <c r="O143" s="15">
        <f t="shared" si="16"/>
        <v>0</v>
      </c>
      <c r="P143" s="26">
        <f>O143*(Table13451219[[#This Row],[Dilution]])/0.1</f>
        <v>0</v>
      </c>
      <c r="Q143" s="26"/>
      <c r="T143" s="30"/>
      <c r="U143" s="26">
        <v>0</v>
      </c>
      <c r="V143" s="25">
        <v>0</v>
      </c>
      <c r="W143" s="25">
        <v>0</v>
      </c>
      <c r="X143" s="25">
        <v>0</v>
      </c>
      <c r="Y143" s="15">
        <f t="shared" si="17"/>
        <v>0</v>
      </c>
      <c r="Z143" s="26">
        <f>Y143*(Table1345121926[[#This Row],[Dilution]])/0.1</f>
        <v>0</v>
      </c>
      <c r="AA143" s="26"/>
    </row>
    <row r="144" spans="1:27" x14ac:dyDescent="0.25">
      <c r="A144" s="29"/>
      <c r="B144" s="14">
        <v>0</v>
      </c>
      <c r="C144" s="13">
        <v>0</v>
      </c>
      <c r="D144" s="13">
        <v>0</v>
      </c>
      <c r="E144" s="13">
        <v>0</v>
      </c>
      <c r="F144" s="15">
        <f t="shared" si="18"/>
        <v>0</v>
      </c>
      <c r="G144" s="14">
        <f>F144*(Table1345[[#This Row],[Dilution]])/0.1</f>
        <v>0</v>
      </c>
      <c r="H144" s="14"/>
      <c r="J144" s="30"/>
      <c r="K144" s="26">
        <v>0</v>
      </c>
      <c r="L144" s="25">
        <v>0</v>
      </c>
      <c r="M144" s="25">
        <v>0</v>
      </c>
      <c r="N144" s="25">
        <v>0</v>
      </c>
      <c r="O144" s="15">
        <f t="shared" si="16"/>
        <v>0</v>
      </c>
      <c r="P144" s="26">
        <f>O144*(Table13451219[[#This Row],[Dilution]])/0.1</f>
        <v>0</v>
      </c>
      <c r="Q144" s="26"/>
      <c r="T144" s="30"/>
      <c r="U144" s="26">
        <v>0</v>
      </c>
      <c r="V144" s="25">
        <v>0</v>
      </c>
      <c r="W144" s="25">
        <v>0</v>
      </c>
      <c r="X144" s="25">
        <v>0</v>
      </c>
      <c r="Y144" s="15">
        <f t="shared" si="17"/>
        <v>0</v>
      </c>
      <c r="Z144" s="26">
        <f>Y144*(Table1345121926[[#This Row],[Dilution]])/0.1</f>
        <v>0</v>
      </c>
      <c r="AA144" s="26"/>
    </row>
    <row r="145" spans="1:27" x14ac:dyDescent="0.25">
      <c r="A145" s="30" t="s">
        <v>197</v>
      </c>
      <c r="B145" s="26">
        <v>0</v>
      </c>
      <c r="C145" s="25">
        <v>0</v>
      </c>
      <c r="D145" s="25">
        <v>0</v>
      </c>
      <c r="E145" s="25">
        <v>0</v>
      </c>
      <c r="F145" s="15">
        <f t="shared" si="18"/>
        <v>0</v>
      </c>
      <c r="G145" s="26">
        <f>F145*(Table1345[[#This Row],[Dilution]])/0.1</f>
        <v>0</v>
      </c>
      <c r="H145" s="26">
        <f>AVERAGE(G145:G147)</f>
        <v>0</v>
      </c>
    </row>
    <row r="146" spans="1:27" x14ac:dyDescent="0.25">
      <c r="A146" s="30"/>
      <c r="B146" s="26">
        <v>0</v>
      </c>
      <c r="C146" s="25">
        <v>0</v>
      </c>
      <c r="D146" s="25">
        <v>0</v>
      </c>
      <c r="E146" s="25">
        <v>0</v>
      </c>
      <c r="F146" s="15">
        <f t="shared" si="18"/>
        <v>0</v>
      </c>
      <c r="G146" s="26">
        <f>F146*(Table1345[[#This Row],[Dilution]])/0.1</f>
        <v>0</v>
      </c>
      <c r="H146" s="26"/>
    </row>
    <row r="147" spans="1:27" x14ac:dyDescent="0.25">
      <c r="A147" s="30"/>
      <c r="B147" s="26">
        <v>0</v>
      </c>
      <c r="C147" s="25">
        <v>0</v>
      </c>
      <c r="D147" s="25">
        <v>0</v>
      </c>
      <c r="E147" s="25">
        <v>0</v>
      </c>
      <c r="F147" s="15">
        <f t="shared" si="18"/>
        <v>0</v>
      </c>
      <c r="G147" s="26">
        <f>F147*(Table1345[[#This Row],[Dilution]])/0.1</f>
        <v>0</v>
      </c>
      <c r="H147" s="26"/>
    </row>
    <row r="148" spans="1:27" x14ac:dyDescent="0.25">
      <c r="J148" t="s">
        <v>179</v>
      </c>
      <c r="K148" t="s">
        <v>227</v>
      </c>
      <c r="T148" t="s">
        <v>179</v>
      </c>
      <c r="U148" t="s">
        <v>227</v>
      </c>
    </row>
    <row r="150" spans="1:27" x14ac:dyDescent="0.25">
      <c r="J150" t="s">
        <v>181</v>
      </c>
      <c r="K150" t="s">
        <v>182</v>
      </c>
      <c r="L150" t="s">
        <v>183</v>
      </c>
      <c r="M150" t="s">
        <v>184</v>
      </c>
      <c r="N150" t="s">
        <v>185</v>
      </c>
      <c r="O150" t="s">
        <v>107</v>
      </c>
      <c r="P150" t="s">
        <v>186</v>
      </c>
      <c r="Q150" t="s">
        <v>187</v>
      </c>
      <c r="T150" t="s">
        <v>181</v>
      </c>
      <c r="U150" t="s">
        <v>182</v>
      </c>
      <c r="V150" t="s">
        <v>183</v>
      </c>
      <c r="W150" t="s">
        <v>184</v>
      </c>
      <c r="X150" t="s">
        <v>185</v>
      </c>
      <c r="Y150" t="s">
        <v>107</v>
      </c>
      <c r="Z150" t="s">
        <v>186</v>
      </c>
      <c r="AA150" t="s">
        <v>187</v>
      </c>
    </row>
    <row r="151" spans="1:27" x14ac:dyDescent="0.25">
      <c r="A151" t="s">
        <v>179</v>
      </c>
      <c r="B151" t="s">
        <v>227</v>
      </c>
      <c r="J151" s="13" t="s">
        <v>188</v>
      </c>
      <c r="K151" s="14">
        <v>1000</v>
      </c>
      <c r="L151" s="13">
        <v>50</v>
      </c>
      <c r="M151" s="13">
        <v>43</v>
      </c>
      <c r="N151" s="13">
        <v>50</v>
      </c>
      <c r="O151" s="15">
        <f t="shared" ref="O151:O180" si="19">AVERAGE(L151:N151)</f>
        <v>47.666666666666664</v>
      </c>
      <c r="P151" s="14">
        <f>O151*(Table134561320[[#This Row],[Dilution]])/0.1</f>
        <v>476666.66666666663</v>
      </c>
      <c r="Q151" s="14">
        <f>AVERAGE(P151:P153)</f>
        <v>425555.5555555555</v>
      </c>
      <c r="T151" s="13" t="s">
        <v>188</v>
      </c>
      <c r="U151" s="14">
        <v>1000</v>
      </c>
      <c r="V151" s="13">
        <v>30</v>
      </c>
      <c r="W151" s="13">
        <v>42</v>
      </c>
      <c r="X151" s="13">
        <v>40</v>
      </c>
      <c r="Y151" s="15">
        <f t="shared" ref="Y151:Y180" si="20">AVERAGE(V151:X151)</f>
        <v>37.333333333333336</v>
      </c>
      <c r="Z151" s="14">
        <f>Y151*(Table13456132033[[#This Row],[Dilution]])/0.1</f>
        <v>373333.33333333331</v>
      </c>
      <c r="AA151" s="14">
        <f>AVERAGE(Z151:Z153)</f>
        <v>435555.5555555555</v>
      </c>
    </row>
    <row r="152" spans="1:27" x14ac:dyDescent="0.25">
      <c r="J152" s="13"/>
      <c r="K152" s="14">
        <v>1000</v>
      </c>
      <c r="L152" s="13">
        <v>54</v>
      </c>
      <c r="M152" s="13">
        <v>35</v>
      </c>
      <c r="N152" s="13">
        <v>43</v>
      </c>
      <c r="O152" s="15">
        <f t="shared" si="19"/>
        <v>44</v>
      </c>
      <c r="P152" s="14">
        <f>O152*(Table134561320[[#This Row],[Dilution]])/0.1</f>
        <v>440000</v>
      </c>
      <c r="Q152" s="14"/>
      <c r="T152" s="13"/>
      <c r="U152" s="14">
        <v>1000</v>
      </c>
      <c r="V152" s="13">
        <v>35</v>
      </c>
      <c r="W152" s="13">
        <v>57</v>
      </c>
      <c r="X152" s="13">
        <v>63</v>
      </c>
      <c r="Y152" s="15">
        <f t="shared" si="20"/>
        <v>51.666666666666664</v>
      </c>
      <c r="Z152" s="14">
        <f>Y152*(Table13456132033[[#This Row],[Dilution]])/0.1</f>
        <v>516666.66666666663</v>
      </c>
      <c r="AA152" s="14"/>
    </row>
    <row r="153" spans="1:27" x14ac:dyDescent="0.25">
      <c r="A153" t="s">
        <v>181</v>
      </c>
      <c r="B153" t="s">
        <v>182</v>
      </c>
      <c r="C153" t="s">
        <v>183</v>
      </c>
      <c r="D153" t="s">
        <v>184</v>
      </c>
      <c r="E153" t="s">
        <v>185</v>
      </c>
      <c r="F153" t="s">
        <v>107</v>
      </c>
      <c r="G153" t="s">
        <v>186</v>
      </c>
      <c r="H153" t="s">
        <v>187</v>
      </c>
      <c r="J153" s="13"/>
      <c r="K153" s="14">
        <v>1000</v>
      </c>
      <c r="L153" s="13">
        <v>40</v>
      </c>
      <c r="M153" s="13">
        <v>38</v>
      </c>
      <c r="N153" s="13">
        <v>30</v>
      </c>
      <c r="O153" s="15">
        <f t="shared" si="19"/>
        <v>36</v>
      </c>
      <c r="P153" s="14">
        <f>O153*(Table134561320[[#This Row],[Dilution]])/0.1</f>
        <v>360000</v>
      </c>
      <c r="Q153" s="14"/>
      <c r="T153" s="13"/>
      <c r="U153" s="14">
        <v>1000</v>
      </c>
      <c r="V153" s="13">
        <v>52</v>
      </c>
      <c r="W153" s="13">
        <v>32</v>
      </c>
      <c r="X153" s="13">
        <v>41</v>
      </c>
      <c r="Y153" s="15">
        <f t="shared" si="20"/>
        <v>41.666666666666664</v>
      </c>
      <c r="Z153" s="14">
        <f>Y153*(Table13456132033[[#This Row],[Dilution]])/0.1</f>
        <v>416666.66666666663</v>
      </c>
      <c r="AA153" s="14"/>
    </row>
    <row r="154" spans="1:27" x14ac:dyDescent="0.25">
      <c r="A154" s="13" t="s">
        <v>188</v>
      </c>
      <c r="B154" s="14">
        <v>1000</v>
      </c>
      <c r="C154" s="13">
        <v>30</v>
      </c>
      <c r="D154" s="13">
        <v>40</v>
      </c>
      <c r="E154" s="13">
        <v>58</v>
      </c>
      <c r="F154" s="15">
        <f t="shared" ref="F154:F183" si="21">AVERAGE(C154:E154)</f>
        <v>42.666666666666664</v>
      </c>
      <c r="G154" s="14">
        <f>F154*(Table13456[[#This Row],[Dilution]])/0.1</f>
        <v>426666.66666666663</v>
      </c>
      <c r="H154" s="14">
        <f>AVERAGE(G154:G156)</f>
        <v>412222.22222222219</v>
      </c>
      <c r="J154" s="30" t="s">
        <v>189</v>
      </c>
      <c r="K154" s="26">
        <v>0</v>
      </c>
      <c r="L154" s="25">
        <v>0</v>
      </c>
      <c r="M154" s="25">
        <v>0</v>
      </c>
      <c r="N154" s="25">
        <v>0</v>
      </c>
      <c r="O154" s="15">
        <f t="shared" si="19"/>
        <v>0</v>
      </c>
      <c r="P154" s="26">
        <f>O154*(Table134561320[[#This Row],[Dilution]])/0.1</f>
        <v>0</v>
      </c>
      <c r="Q154" s="26">
        <f>AVERAGE(P154:P156)</f>
        <v>0</v>
      </c>
      <c r="T154" s="30" t="s">
        <v>189</v>
      </c>
      <c r="U154" s="26">
        <v>0</v>
      </c>
      <c r="V154" s="25">
        <v>0</v>
      </c>
      <c r="W154" s="25">
        <v>0</v>
      </c>
      <c r="X154" s="25">
        <v>0</v>
      </c>
      <c r="Y154" s="15">
        <f t="shared" si="20"/>
        <v>0</v>
      </c>
      <c r="Z154" s="26">
        <f>Y154*(Table13456132033[[#This Row],[Dilution]])/0.1</f>
        <v>0</v>
      </c>
      <c r="AA154" s="26">
        <f>AVERAGE(Z154:Z156)</f>
        <v>0</v>
      </c>
    </row>
    <row r="155" spans="1:27" x14ac:dyDescent="0.25">
      <c r="A155" s="13"/>
      <c r="B155" s="14">
        <v>1000</v>
      </c>
      <c r="C155" s="13">
        <v>44</v>
      </c>
      <c r="D155" s="13">
        <v>33</v>
      </c>
      <c r="E155" s="13">
        <v>40</v>
      </c>
      <c r="F155" s="15">
        <f t="shared" si="21"/>
        <v>39</v>
      </c>
      <c r="G155" s="14">
        <f>F155*(Table13456[[#This Row],[Dilution]])/0.1</f>
        <v>390000</v>
      </c>
      <c r="H155" s="14"/>
      <c r="J155" s="25"/>
      <c r="K155" s="26">
        <v>0</v>
      </c>
      <c r="L155" s="25">
        <v>0</v>
      </c>
      <c r="M155" s="25">
        <v>0</v>
      </c>
      <c r="N155" s="25">
        <v>0</v>
      </c>
      <c r="O155" s="15">
        <f t="shared" si="19"/>
        <v>0</v>
      </c>
      <c r="P155" s="26">
        <f>O155*(Table134561320[[#This Row],[Dilution]])/0.1</f>
        <v>0</v>
      </c>
      <c r="Q155" s="26"/>
      <c r="T155" s="25"/>
      <c r="U155" s="26">
        <v>0</v>
      </c>
      <c r="V155" s="25">
        <v>0</v>
      </c>
      <c r="W155" s="25">
        <v>0</v>
      </c>
      <c r="X155" s="25">
        <v>0</v>
      </c>
      <c r="Y155" s="15">
        <f t="shared" si="20"/>
        <v>0</v>
      </c>
      <c r="Z155" s="26">
        <f>Y155*(Table13456132033[[#This Row],[Dilution]])/0.1</f>
        <v>0</v>
      </c>
      <c r="AA155" s="26"/>
    </row>
    <row r="156" spans="1:27" x14ac:dyDescent="0.25">
      <c r="A156" s="13"/>
      <c r="B156" s="14">
        <v>1000</v>
      </c>
      <c r="C156" s="13">
        <v>38</v>
      </c>
      <c r="D156" s="13">
        <v>46</v>
      </c>
      <c r="E156" s="13">
        <v>42</v>
      </c>
      <c r="F156" s="15">
        <f t="shared" si="21"/>
        <v>42</v>
      </c>
      <c r="G156" s="14">
        <f>F156*(Table13456[[#This Row],[Dilution]])/0.1</f>
        <v>420000</v>
      </c>
      <c r="H156" s="14"/>
      <c r="J156" s="25"/>
      <c r="K156" s="26">
        <v>0</v>
      </c>
      <c r="L156" s="25">
        <v>0</v>
      </c>
      <c r="M156" s="25">
        <v>0</v>
      </c>
      <c r="N156" s="25">
        <v>0</v>
      </c>
      <c r="O156" s="15">
        <f t="shared" si="19"/>
        <v>0</v>
      </c>
      <c r="P156" s="26">
        <f>O156*(Table134561320[[#This Row],[Dilution]])/0.1</f>
        <v>0</v>
      </c>
      <c r="Q156" s="26"/>
      <c r="T156" s="25"/>
      <c r="U156" s="26">
        <v>0</v>
      </c>
      <c r="V156" s="25">
        <v>0</v>
      </c>
      <c r="W156" s="25">
        <v>0</v>
      </c>
      <c r="X156" s="25">
        <v>0</v>
      </c>
      <c r="Y156" s="15">
        <f t="shared" si="20"/>
        <v>0</v>
      </c>
      <c r="Z156" s="26">
        <f>Y156*(Table13456132033[[#This Row],[Dilution]])/0.1</f>
        <v>0</v>
      </c>
      <c r="AA156" s="26"/>
    </row>
    <row r="157" spans="1:27" x14ac:dyDescent="0.25">
      <c r="A157" s="30" t="s">
        <v>189</v>
      </c>
      <c r="B157" s="26">
        <v>1</v>
      </c>
      <c r="C157" s="25">
        <v>35</v>
      </c>
      <c r="D157" s="25">
        <v>59</v>
      </c>
      <c r="E157" s="25">
        <v>40</v>
      </c>
      <c r="F157" s="15">
        <f t="shared" si="21"/>
        <v>44.666666666666664</v>
      </c>
      <c r="G157" s="26">
        <f>F157*(Table13456[[#This Row],[Dilution]])/0.1</f>
        <v>446.66666666666663</v>
      </c>
      <c r="H157" s="26">
        <f>AVERAGE(G157:G159)</f>
        <v>501.11111111111109</v>
      </c>
      <c r="J157" s="29" t="s">
        <v>190</v>
      </c>
      <c r="K157" s="14">
        <v>0</v>
      </c>
      <c r="L157" s="13">
        <v>0</v>
      </c>
      <c r="M157" s="13">
        <v>0</v>
      </c>
      <c r="N157" s="13">
        <v>0</v>
      </c>
      <c r="O157" s="15">
        <f t="shared" si="19"/>
        <v>0</v>
      </c>
      <c r="P157" s="14">
        <f>O157*(Table134561320[[#This Row],[Dilution]])/0.1</f>
        <v>0</v>
      </c>
      <c r="Q157" s="14">
        <f>AVERAGE(P157:P159)</f>
        <v>0</v>
      </c>
      <c r="T157" s="29" t="s">
        <v>190</v>
      </c>
      <c r="U157" s="14">
        <v>0</v>
      </c>
      <c r="V157" s="13">
        <v>0</v>
      </c>
      <c r="W157" s="13">
        <v>0</v>
      </c>
      <c r="X157" s="13">
        <v>0</v>
      </c>
      <c r="Y157" s="15">
        <f t="shared" si="20"/>
        <v>0</v>
      </c>
      <c r="Z157" s="14">
        <f>Y157*(Table13456132033[[#This Row],[Dilution]])/0.1</f>
        <v>0</v>
      </c>
      <c r="AA157" s="14">
        <f>AVERAGE(Z157:Z159)</f>
        <v>0</v>
      </c>
    </row>
    <row r="158" spans="1:27" x14ac:dyDescent="0.25">
      <c r="A158" s="25"/>
      <c r="B158" s="26">
        <v>1</v>
      </c>
      <c r="C158" s="25">
        <v>55</v>
      </c>
      <c r="D158" s="25">
        <v>63</v>
      </c>
      <c r="E158" s="25">
        <v>49</v>
      </c>
      <c r="F158" s="15">
        <f t="shared" si="21"/>
        <v>55.666666666666664</v>
      </c>
      <c r="G158" s="26">
        <f>F158*(Table13456[[#This Row],[Dilution]])/0.1</f>
        <v>556.66666666666663</v>
      </c>
      <c r="H158" s="26"/>
      <c r="J158" s="29"/>
      <c r="K158" s="14">
        <v>0</v>
      </c>
      <c r="L158" s="13">
        <v>0</v>
      </c>
      <c r="M158" s="13">
        <v>0</v>
      </c>
      <c r="N158" s="13">
        <v>0</v>
      </c>
      <c r="O158" s="15">
        <f t="shared" si="19"/>
        <v>0</v>
      </c>
      <c r="P158" s="14">
        <f>O158*(Table134561320[[#This Row],[Dilution]])/0.1</f>
        <v>0</v>
      </c>
      <c r="Q158" s="14"/>
      <c r="T158" s="29"/>
      <c r="U158" s="14">
        <v>0</v>
      </c>
      <c r="V158" s="13">
        <v>0</v>
      </c>
      <c r="W158" s="13">
        <v>0</v>
      </c>
      <c r="X158" s="13">
        <v>0</v>
      </c>
      <c r="Y158" s="15">
        <f t="shared" si="20"/>
        <v>0</v>
      </c>
      <c r="Z158" s="14">
        <f>Y158*(Table13456132033[[#This Row],[Dilution]])/0.1</f>
        <v>0</v>
      </c>
      <c r="AA158" s="14"/>
    </row>
    <row r="159" spans="1:27" x14ac:dyDescent="0.25">
      <c r="A159" s="25"/>
      <c r="B159" s="26">
        <v>1</v>
      </c>
      <c r="C159" s="25">
        <v>41</v>
      </c>
      <c r="D159" s="25">
        <v>57</v>
      </c>
      <c r="E159" s="25">
        <v>52</v>
      </c>
      <c r="F159" s="15">
        <f t="shared" si="21"/>
        <v>50</v>
      </c>
      <c r="G159" s="26">
        <f>F159*(Table13456[[#This Row],[Dilution]])/0.1</f>
        <v>500</v>
      </c>
      <c r="H159" s="26"/>
      <c r="J159" s="29"/>
      <c r="K159" s="14">
        <v>0</v>
      </c>
      <c r="L159" s="13">
        <v>0</v>
      </c>
      <c r="M159" s="13">
        <v>0</v>
      </c>
      <c r="N159" s="13">
        <v>0</v>
      </c>
      <c r="O159" s="15">
        <f t="shared" si="19"/>
        <v>0</v>
      </c>
      <c r="P159" s="14">
        <f>O159*(Table134561320[[#This Row],[Dilution]])/0.1</f>
        <v>0</v>
      </c>
      <c r="Q159" s="14"/>
      <c r="T159" s="29"/>
      <c r="U159" s="14">
        <v>0</v>
      </c>
      <c r="V159" s="13">
        <v>0</v>
      </c>
      <c r="W159" s="13">
        <v>0</v>
      </c>
      <c r="X159" s="13">
        <v>0</v>
      </c>
      <c r="Y159" s="15">
        <f t="shared" si="20"/>
        <v>0</v>
      </c>
      <c r="Z159" s="14">
        <f>Y159*(Table13456132033[[#This Row],[Dilution]])/0.1</f>
        <v>0</v>
      </c>
      <c r="AA159" s="14"/>
    </row>
    <row r="160" spans="1:27" x14ac:dyDescent="0.25">
      <c r="A160" s="29" t="s">
        <v>190</v>
      </c>
      <c r="B160" s="14">
        <v>0</v>
      </c>
      <c r="C160" s="13">
        <v>0</v>
      </c>
      <c r="D160" s="13">
        <v>0</v>
      </c>
      <c r="E160" s="13">
        <v>0</v>
      </c>
      <c r="F160" s="15">
        <f t="shared" si="21"/>
        <v>0</v>
      </c>
      <c r="G160" s="14">
        <f>F160*(Table13456[[#This Row],[Dilution]])/0.1</f>
        <v>0</v>
      </c>
      <c r="H160" s="14">
        <f>AVERAGE(G160:G162)</f>
        <v>0</v>
      </c>
      <c r="J160" s="30" t="s">
        <v>191</v>
      </c>
      <c r="K160" s="26">
        <v>0</v>
      </c>
      <c r="L160" s="25">
        <v>0</v>
      </c>
      <c r="M160" s="25">
        <v>0</v>
      </c>
      <c r="N160" s="25">
        <v>0</v>
      </c>
      <c r="O160" s="15">
        <f t="shared" si="19"/>
        <v>0</v>
      </c>
      <c r="P160" s="26">
        <f>O160*(Table134561320[[#This Row],[Dilution]])/0.1</f>
        <v>0</v>
      </c>
      <c r="Q160" s="26">
        <f>AVERAGE(P160:P162)</f>
        <v>0</v>
      </c>
      <c r="T160" s="30" t="s">
        <v>191</v>
      </c>
      <c r="U160" s="26">
        <v>0</v>
      </c>
      <c r="V160" s="25">
        <v>0</v>
      </c>
      <c r="W160" s="25">
        <v>0</v>
      </c>
      <c r="X160" s="25">
        <v>0</v>
      </c>
      <c r="Y160" s="15">
        <f t="shared" si="20"/>
        <v>0</v>
      </c>
      <c r="Z160" s="26">
        <f>Y160*(Table13456132033[[#This Row],[Dilution]])/0.1</f>
        <v>0</v>
      </c>
      <c r="AA160" s="26">
        <f>AVERAGE(Z160:Z162)</f>
        <v>0</v>
      </c>
    </row>
    <row r="161" spans="1:27" x14ac:dyDescent="0.25">
      <c r="A161" s="29"/>
      <c r="B161" s="14">
        <v>0</v>
      </c>
      <c r="C161" s="13">
        <v>0</v>
      </c>
      <c r="D161" s="13">
        <v>0</v>
      </c>
      <c r="E161" s="13">
        <v>0</v>
      </c>
      <c r="F161" s="15">
        <f t="shared" si="21"/>
        <v>0</v>
      </c>
      <c r="G161" s="14">
        <f>F161*(Table13456[[#This Row],[Dilution]])/0.1</f>
        <v>0</v>
      </c>
      <c r="H161" s="14"/>
      <c r="J161" s="30"/>
      <c r="K161" s="26">
        <v>0</v>
      </c>
      <c r="L161" s="25">
        <v>0</v>
      </c>
      <c r="M161" s="25">
        <v>0</v>
      </c>
      <c r="N161" s="25">
        <v>0</v>
      </c>
      <c r="O161" s="15">
        <f t="shared" si="19"/>
        <v>0</v>
      </c>
      <c r="P161" s="26">
        <f>O161*(Table134561320[[#This Row],[Dilution]])/0.1</f>
        <v>0</v>
      </c>
      <c r="Q161" s="26"/>
      <c r="T161" s="30"/>
      <c r="U161" s="26">
        <v>0</v>
      </c>
      <c r="V161" s="25">
        <v>0</v>
      </c>
      <c r="W161" s="25">
        <v>0</v>
      </c>
      <c r="X161" s="25">
        <v>0</v>
      </c>
      <c r="Y161" s="15">
        <f t="shared" si="20"/>
        <v>0</v>
      </c>
      <c r="Z161" s="26">
        <f>Y161*(Table13456132033[[#This Row],[Dilution]])/0.1</f>
        <v>0</v>
      </c>
      <c r="AA161" s="26"/>
    </row>
    <row r="162" spans="1:27" x14ac:dyDescent="0.25">
      <c r="A162" s="29"/>
      <c r="B162" s="14">
        <v>0</v>
      </c>
      <c r="C162" s="13">
        <v>0</v>
      </c>
      <c r="D162" s="13">
        <v>0</v>
      </c>
      <c r="E162" s="13">
        <v>0</v>
      </c>
      <c r="F162" s="15">
        <f t="shared" si="21"/>
        <v>0</v>
      </c>
      <c r="G162" s="14">
        <f>F162*(Table13456[[#This Row],[Dilution]])/0.1</f>
        <v>0</v>
      </c>
      <c r="H162" s="14"/>
      <c r="J162" s="30"/>
      <c r="K162" s="26">
        <v>0</v>
      </c>
      <c r="L162" s="25">
        <v>0</v>
      </c>
      <c r="M162" s="25">
        <v>0</v>
      </c>
      <c r="N162" s="25">
        <v>0</v>
      </c>
      <c r="O162" s="15">
        <f t="shared" si="19"/>
        <v>0</v>
      </c>
      <c r="P162" s="26">
        <f>O162*(Table134561320[[#This Row],[Dilution]])/0.1</f>
        <v>0</v>
      </c>
      <c r="Q162" s="26"/>
      <c r="T162" s="30"/>
      <c r="U162" s="26">
        <v>0</v>
      </c>
      <c r="V162" s="25">
        <v>0</v>
      </c>
      <c r="W162" s="25">
        <v>0</v>
      </c>
      <c r="X162" s="25">
        <v>0</v>
      </c>
      <c r="Y162" s="15">
        <f t="shared" si="20"/>
        <v>0</v>
      </c>
      <c r="Z162" s="26">
        <f>Y162*(Table13456132033[[#This Row],[Dilution]])/0.1</f>
        <v>0</v>
      </c>
      <c r="AA162" s="26"/>
    </row>
    <row r="163" spans="1:27" x14ac:dyDescent="0.25">
      <c r="A163" s="30" t="s">
        <v>191</v>
      </c>
      <c r="B163" s="26">
        <v>0</v>
      </c>
      <c r="C163" s="25">
        <v>0</v>
      </c>
      <c r="D163" s="25">
        <v>0</v>
      </c>
      <c r="E163" s="25">
        <v>0</v>
      </c>
      <c r="F163" s="15">
        <f t="shared" si="21"/>
        <v>0</v>
      </c>
      <c r="G163" s="26">
        <f>F163*(Table13456[[#This Row],[Dilution]])/0.1</f>
        <v>0</v>
      </c>
      <c r="H163" s="26">
        <f>AVERAGE(G163:G165)</f>
        <v>0</v>
      </c>
      <c r="J163" s="29" t="s">
        <v>192</v>
      </c>
      <c r="K163" s="14">
        <v>0</v>
      </c>
      <c r="L163" s="13">
        <v>0</v>
      </c>
      <c r="M163" s="13">
        <v>0</v>
      </c>
      <c r="N163" s="13">
        <v>0</v>
      </c>
      <c r="O163" s="15">
        <f t="shared" si="19"/>
        <v>0</v>
      </c>
      <c r="P163" s="14">
        <f>O163*(Table134561320[[#This Row],[Dilution]])/0.1</f>
        <v>0</v>
      </c>
      <c r="Q163" s="14">
        <f>AVERAGE(P163:P165)</f>
        <v>0</v>
      </c>
      <c r="T163" s="29" t="s">
        <v>192</v>
      </c>
      <c r="U163" s="14">
        <v>0</v>
      </c>
      <c r="V163" s="13">
        <v>0</v>
      </c>
      <c r="W163" s="13">
        <v>0</v>
      </c>
      <c r="X163" s="13">
        <v>0</v>
      </c>
      <c r="Y163" s="15">
        <f t="shared" si="20"/>
        <v>0</v>
      </c>
      <c r="Z163" s="14">
        <f>Y163*(Table13456132033[[#This Row],[Dilution]])/0.1</f>
        <v>0</v>
      </c>
      <c r="AA163" s="14">
        <f>AVERAGE(Z163:Z165)</f>
        <v>0</v>
      </c>
    </row>
    <row r="164" spans="1:27" x14ac:dyDescent="0.25">
      <c r="A164" s="30"/>
      <c r="B164" s="26">
        <v>0</v>
      </c>
      <c r="C164" s="25">
        <v>0</v>
      </c>
      <c r="D164" s="25">
        <v>0</v>
      </c>
      <c r="E164" s="25">
        <v>0</v>
      </c>
      <c r="F164" s="15">
        <f t="shared" si="21"/>
        <v>0</v>
      </c>
      <c r="G164" s="26">
        <f>F164*(Table13456[[#This Row],[Dilution]])/0.1</f>
        <v>0</v>
      </c>
      <c r="H164" s="26"/>
      <c r="J164" s="29"/>
      <c r="K164" s="14">
        <v>0</v>
      </c>
      <c r="L164" s="13">
        <v>0</v>
      </c>
      <c r="M164" s="13">
        <v>0</v>
      </c>
      <c r="N164" s="13">
        <v>0</v>
      </c>
      <c r="O164" s="15">
        <f t="shared" si="19"/>
        <v>0</v>
      </c>
      <c r="P164" s="14">
        <f>O164*(Table134561320[[#This Row],[Dilution]])/0.1</f>
        <v>0</v>
      </c>
      <c r="Q164" s="14"/>
      <c r="T164" s="29"/>
      <c r="U164" s="14">
        <v>0</v>
      </c>
      <c r="V164" s="13">
        <v>0</v>
      </c>
      <c r="W164" s="13">
        <v>0</v>
      </c>
      <c r="X164" s="13">
        <v>0</v>
      </c>
      <c r="Y164" s="15">
        <f t="shared" si="20"/>
        <v>0</v>
      </c>
      <c r="Z164" s="14">
        <f>Y164*(Table13456132033[[#This Row],[Dilution]])/0.1</f>
        <v>0</v>
      </c>
      <c r="AA164" s="14"/>
    </row>
    <row r="165" spans="1:27" x14ac:dyDescent="0.25">
      <c r="A165" s="30"/>
      <c r="B165" s="26">
        <v>0</v>
      </c>
      <c r="C165" s="25">
        <v>0</v>
      </c>
      <c r="D165" s="25">
        <v>0</v>
      </c>
      <c r="E165" s="25">
        <v>0</v>
      </c>
      <c r="F165" s="15">
        <f t="shared" si="21"/>
        <v>0</v>
      </c>
      <c r="G165" s="26">
        <f>F165*(Table13456[[#This Row],[Dilution]])/0.1</f>
        <v>0</v>
      </c>
      <c r="H165" s="26"/>
      <c r="J165" s="29"/>
      <c r="K165" s="14">
        <v>0</v>
      </c>
      <c r="L165" s="13">
        <v>0</v>
      </c>
      <c r="M165" s="13">
        <v>0</v>
      </c>
      <c r="N165" s="13">
        <v>0</v>
      </c>
      <c r="O165" s="15">
        <f t="shared" si="19"/>
        <v>0</v>
      </c>
      <c r="P165" s="14">
        <f>O165*(Table134561320[[#This Row],[Dilution]])/0.1</f>
        <v>0</v>
      </c>
      <c r="Q165" s="14"/>
      <c r="T165" s="29"/>
      <c r="U165" s="14">
        <v>0</v>
      </c>
      <c r="V165" s="13">
        <v>0</v>
      </c>
      <c r="W165" s="13">
        <v>0</v>
      </c>
      <c r="X165" s="13">
        <v>0</v>
      </c>
      <c r="Y165" s="15">
        <f t="shared" si="20"/>
        <v>0</v>
      </c>
      <c r="Z165" s="14">
        <f>Y165*(Table13456132033[[#This Row],[Dilution]])/0.1</f>
        <v>0</v>
      </c>
      <c r="AA165" s="14"/>
    </row>
    <row r="166" spans="1:27" x14ac:dyDescent="0.25">
      <c r="A166" s="29" t="s">
        <v>192</v>
      </c>
      <c r="B166" s="14">
        <v>0</v>
      </c>
      <c r="C166" s="13">
        <v>0</v>
      </c>
      <c r="D166" s="13">
        <v>0</v>
      </c>
      <c r="E166" s="13">
        <v>0</v>
      </c>
      <c r="F166" s="15">
        <f t="shared" si="21"/>
        <v>0</v>
      </c>
      <c r="G166" s="14">
        <f>F166*(Table13456[[#This Row],[Dilution]])/0.1</f>
        <v>0</v>
      </c>
      <c r="H166" s="14">
        <f>AVERAGE(G166:G168)</f>
        <v>0</v>
      </c>
      <c r="J166" s="30" t="s">
        <v>193</v>
      </c>
      <c r="K166" s="26">
        <v>0</v>
      </c>
      <c r="L166" s="25">
        <v>0</v>
      </c>
      <c r="M166" s="25">
        <v>0</v>
      </c>
      <c r="N166" s="25">
        <v>0</v>
      </c>
      <c r="O166" s="15">
        <f t="shared" si="19"/>
        <v>0</v>
      </c>
      <c r="P166" s="26">
        <f>O166*(Table134561320[[#This Row],[Dilution]])/0.1</f>
        <v>0</v>
      </c>
      <c r="Q166" s="26">
        <f>AVERAGE(P166:P168)</f>
        <v>0</v>
      </c>
      <c r="T166" s="30" t="s">
        <v>193</v>
      </c>
      <c r="U166" s="26">
        <v>0</v>
      </c>
      <c r="V166" s="25">
        <v>0</v>
      </c>
      <c r="W166" s="25">
        <v>0</v>
      </c>
      <c r="X166" s="25">
        <v>0</v>
      </c>
      <c r="Y166" s="15">
        <f t="shared" si="20"/>
        <v>0</v>
      </c>
      <c r="Z166" s="26">
        <f>Y166*(Table13456132033[[#This Row],[Dilution]])/0.1</f>
        <v>0</v>
      </c>
      <c r="AA166" s="26">
        <f>AVERAGE(Z166:Z168)</f>
        <v>0</v>
      </c>
    </row>
    <row r="167" spans="1:27" x14ac:dyDescent="0.25">
      <c r="A167" s="29"/>
      <c r="B167" s="14">
        <v>0</v>
      </c>
      <c r="C167" s="13">
        <v>0</v>
      </c>
      <c r="D167" s="13">
        <v>0</v>
      </c>
      <c r="E167" s="13">
        <v>0</v>
      </c>
      <c r="F167" s="15">
        <f t="shared" si="21"/>
        <v>0</v>
      </c>
      <c r="G167" s="14">
        <f>F167*(Table13456[[#This Row],[Dilution]])/0.1</f>
        <v>0</v>
      </c>
      <c r="H167" s="14"/>
      <c r="J167" s="30"/>
      <c r="K167" s="26">
        <v>0</v>
      </c>
      <c r="L167" s="25">
        <v>0</v>
      </c>
      <c r="M167" s="25">
        <v>0</v>
      </c>
      <c r="N167" s="25">
        <v>0</v>
      </c>
      <c r="O167" s="15">
        <f t="shared" si="19"/>
        <v>0</v>
      </c>
      <c r="P167" s="26">
        <f>O167*(Table134561320[[#This Row],[Dilution]])/0.1</f>
        <v>0</v>
      </c>
      <c r="Q167" s="26"/>
      <c r="T167" s="30"/>
      <c r="U167" s="26">
        <v>0</v>
      </c>
      <c r="V167" s="25">
        <v>0</v>
      </c>
      <c r="W167" s="25">
        <v>0</v>
      </c>
      <c r="X167" s="25">
        <v>0</v>
      </c>
      <c r="Y167" s="15">
        <f t="shared" si="20"/>
        <v>0</v>
      </c>
      <c r="Z167" s="26">
        <f>Y167*(Table13456132033[[#This Row],[Dilution]])/0.1</f>
        <v>0</v>
      </c>
      <c r="AA167" s="26"/>
    </row>
    <row r="168" spans="1:27" x14ac:dyDescent="0.25">
      <c r="A168" s="29"/>
      <c r="B168" s="14">
        <v>0</v>
      </c>
      <c r="C168" s="13">
        <v>0</v>
      </c>
      <c r="D168" s="13">
        <v>0</v>
      </c>
      <c r="E168" s="13">
        <v>0</v>
      </c>
      <c r="F168" s="15">
        <f t="shared" si="21"/>
        <v>0</v>
      </c>
      <c r="G168" s="14">
        <f>F168*(Table13456[[#This Row],[Dilution]])/0.1</f>
        <v>0</v>
      </c>
      <c r="H168" s="14"/>
      <c r="J168" s="30"/>
      <c r="K168" s="26">
        <v>0</v>
      </c>
      <c r="L168" s="25">
        <v>0</v>
      </c>
      <c r="M168" s="25">
        <v>0</v>
      </c>
      <c r="N168" s="25">
        <v>0</v>
      </c>
      <c r="O168" s="15">
        <f t="shared" si="19"/>
        <v>0</v>
      </c>
      <c r="P168" s="26">
        <f>O168*(Table134561320[[#This Row],[Dilution]])/0.1</f>
        <v>0</v>
      </c>
      <c r="Q168" s="26"/>
      <c r="T168" s="30"/>
      <c r="U168" s="26">
        <v>0</v>
      </c>
      <c r="V168" s="25">
        <v>0</v>
      </c>
      <c r="W168" s="25">
        <v>0</v>
      </c>
      <c r="X168" s="25">
        <v>0</v>
      </c>
      <c r="Y168" s="15">
        <f t="shared" si="20"/>
        <v>0</v>
      </c>
      <c r="Z168" s="26">
        <f>Y168*(Table13456132033[[#This Row],[Dilution]])/0.1</f>
        <v>0</v>
      </c>
      <c r="AA168" s="26"/>
    </row>
    <row r="169" spans="1:27" x14ac:dyDescent="0.25">
      <c r="A169" s="30" t="s">
        <v>193</v>
      </c>
      <c r="B169" s="26">
        <v>0</v>
      </c>
      <c r="C169" s="25">
        <v>0</v>
      </c>
      <c r="D169" s="25">
        <v>0</v>
      </c>
      <c r="E169" s="25">
        <v>0</v>
      </c>
      <c r="F169" s="15">
        <f t="shared" si="21"/>
        <v>0</v>
      </c>
      <c r="G169" s="26">
        <f>F169*(Table13456[[#This Row],[Dilution]])/0.1</f>
        <v>0</v>
      </c>
      <c r="H169" s="26">
        <f>AVERAGE(G169:G171)</f>
        <v>0</v>
      </c>
      <c r="J169" s="29" t="s">
        <v>194</v>
      </c>
      <c r="K169" s="14">
        <v>0</v>
      </c>
      <c r="L169" s="13">
        <v>0</v>
      </c>
      <c r="M169" s="13">
        <v>0</v>
      </c>
      <c r="N169" s="13">
        <v>0</v>
      </c>
      <c r="O169" s="15">
        <f t="shared" si="19"/>
        <v>0</v>
      </c>
      <c r="P169" s="14">
        <f>O169*(Table134561320[[#This Row],[Dilution]])/0.1</f>
        <v>0</v>
      </c>
      <c r="Q169" s="14">
        <f>AVERAGE(P169:P171)</f>
        <v>0</v>
      </c>
      <c r="T169" s="29" t="s">
        <v>194</v>
      </c>
      <c r="U169" s="14">
        <v>0</v>
      </c>
      <c r="V169" s="13">
        <v>0</v>
      </c>
      <c r="W169" s="13">
        <v>0</v>
      </c>
      <c r="X169" s="13">
        <v>0</v>
      </c>
      <c r="Y169" s="15">
        <f t="shared" si="20"/>
        <v>0</v>
      </c>
      <c r="Z169" s="14">
        <f>Y169*(Table13456132033[[#This Row],[Dilution]])/0.1</f>
        <v>0</v>
      </c>
      <c r="AA169" s="14">
        <f>AVERAGE(Z169:Z171)</f>
        <v>0</v>
      </c>
    </row>
    <row r="170" spans="1:27" x14ac:dyDescent="0.25">
      <c r="A170" s="30"/>
      <c r="B170" s="26">
        <v>0</v>
      </c>
      <c r="C170" s="25">
        <v>0</v>
      </c>
      <c r="D170" s="25">
        <v>0</v>
      </c>
      <c r="E170" s="25">
        <v>0</v>
      </c>
      <c r="F170" s="15">
        <f t="shared" si="21"/>
        <v>0</v>
      </c>
      <c r="G170" s="26">
        <f>F170*(Table13456[[#This Row],[Dilution]])/0.1</f>
        <v>0</v>
      </c>
      <c r="H170" s="26"/>
      <c r="J170" s="29"/>
      <c r="K170" s="14">
        <v>0</v>
      </c>
      <c r="L170" s="13">
        <v>0</v>
      </c>
      <c r="M170" s="13">
        <v>0</v>
      </c>
      <c r="N170" s="13">
        <v>0</v>
      </c>
      <c r="O170" s="15">
        <f t="shared" si="19"/>
        <v>0</v>
      </c>
      <c r="P170" s="14">
        <f>O170*(Table134561320[[#This Row],[Dilution]])/0.1</f>
        <v>0</v>
      </c>
      <c r="Q170" s="14"/>
      <c r="T170" s="29"/>
      <c r="U170" s="14">
        <v>0</v>
      </c>
      <c r="V170" s="13">
        <v>0</v>
      </c>
      <c r="W170" s="13">
        <v>0</v>
      </c>
      <c r="X170" s="13">
        <v>0</v>
      </c>
      <c r="Y170" s="15">
        <f t="shared" si="20"/>
        <v>0</v>
      </c>
      <c r="Z170" s="14">
        <f>Y170*(Table13456132033[[#This Row],[Dilution]])/0.1</f>
        <v>0</v>
      </c>
      <c r="AA170" s="14"/>
    </row>
    <row r="171" spans="1:27" x14ac:dyDescent="0.25">
      <c r="A171" s="30"/>
      <c r="B171" s="26">
        <v>0</v>
      </c>
      <c r="C171" s="25">
        <v>0</v>
      </c>
      <c r="D171" s="25">
        <v>0</v>
      </c>
      <c r="E171" s="25">
        <v>0</v>
      </c>
      <c r="F171" s="15">
        <f t="shared" si="21"/>
        <v>0</v>
      </c>
      <c r="G171" s="26">
        <f>F171*(Table13456[[#This Row],[Dilution]])/0.1</f>
        <v>0</v>
      </c>
      <c r="H171" s="26"/>
      <c r="J171" s="29"/>
      <c r="K171" s="14">
        <v>0</v>
      </c>
      <c r="L171" s="13">
        <v>0</v>
      </c>
      <c r="M171" s="13">
        <v>0</v>
      </c>
      <c r="N171" s="13">
        <v>0</v>
      </c>
      <c r="O171" s="15">
        <f t="shared" si="19"/>
        <v>0</v>
      </c>
      <c r="P171" s="14">
        <f>O171*(Table134561320[[#This Row],[Dilution]])/0.1</f>
        <v>0</v>
      </c>
      <c r="Q171" s="14"/>
      <c r="T171" s="29"/>
      <c r="U171" s="14">
        <v>0</v>
      </c>
      <c r="V171" s="13">
        <v>0</v>
      </c>
      <c r="W171" s="13">
        <v>0</v>
      </c>
      <c r="X171" s="13">
        <v>0</v>
      </c>
      <c r="Y171" s="15">
        <f t="shared" si="20"/>
        <v>0</v>
      </c>
      <c r="Z171" s="14">
        <f>Y171*(Table13456132033[[#This Row],[Dilution]])/0.1</f>
        <v>0</v>
      </c>
      <c r="AA171" s="14"/>
    </row>
    <row r="172" spans="1:27" x14ac:dyDescent="0.25">
      <c r="A172" s="29" t="s">
        <v>194</v>
      </c>
      <c r="B172" s="14">
        <v>0</v>
      </c>
      <c r="C172" s="13">
        <v>0</v>
      </c>
      <c r="D172" s="13">
        <v>0</v>
      </c>
      <c r="E172" s="13">
        <v>0</v>
      </c>
      <c r="F172" s="15">
        <f t="shared" si="21"/>
        <v>0</v>
      </c>
      <c r="G172" s="14">
        <f>F172*(Table13456[[#This Row],[Dilution]])/0.1</f>
        <v>0</v>
      </c>
      <c r="H172" s="14">
        <f>AVERAGE(G172:G174)</f>
        <v>0</v>
      </c>
      <c r="J172" s="30" t="s">
        <v>195</v>
      </c>
      <c r="K172" s="26">
        <v>0</v>
      </c>
      <c r="L172" s="25">
        <v>0</v>
      </c>
      <c r="M172" s="25">
        <v>0</v>
      </c>
      <c r="N172" s="25">
        <v>0</v>
      </c>
      <c r="O172" s="15">
        <f t="shared" si="19"/>
        <v>0</v>
      </c>
      <c r="P172" s="26">
        <f>O172*(Table134561320[[#This Row],[Dilution]])/0.1</f>
        <v>0</v>
      </c>
      <c r="Q172" s="26">
        <f>AVERAGE(P172:P174)</f>
        <v>0</v>
      </c>
      <c r="T172" s="30" t="s">
        <v>195</v>
      </c>
      <c r="U172" s="26">
        <v>0</v>
      </c>
      <c r="V172" s="25">
        <v>0</v>
      </c>
      <c r="W172" s="25">
        <v>0</v>
      </c>
      <c r="X172" s="25">
        <v>0</v>
      </c>
      <c r="Y172" s="15">
        <f t="shared" si="20"/>
        <v>0</v>
      </c>
      <c r="Z172" s="26">
        <f>Y172*(Table13456132033[[#This Row],[Dilution]])/0.1</f>
        <v>0</v>
      </c>
      <c r="AA172" s="26">
        <f>AVERAGE(Z172:Z174)</f>
        <v>0</v>
      </c>
    </row>
    <row r="173" spans="1:27" x14ac:dyDescent="0.25">
      <c r="A173" s="29"/>
      <c r="B173" s="14">
        <v>0</v>
      </c>
      <c r="C173" s="13">
        <v>0</v>
      </c>
      <c r="D173" s="13">
        <v>0</v>
      </c>
      <c r="E173" s="13">
        <v>0</v>
      </c>
      <c r="F173" s="15">
        <f t="shared" si="21"/>
        <v>0</v>
      </c>
      <c r="G173" s="14">
        <f>F173*(Table13456[[#This Row],[Dilution]])/0.1</f>
        <v>0</v>
      </c>
      <c r="H173" s="14"/>
      <c r="J173" s="30"/>
      <c r="K173" s="26">
        <v>0</v>
      </c>
      <c r="L173" s="25">
        <v>0</v>
      </c>
      <c r="M173" s="25">
        <v>0</v>
      </c>
      <c r="N173" s="25">
        <v>0</v>
      </c>
      <c r="O173" s="15">
        <f t="shared" si="19"/>
        <v>0</v>
      </c>
      <c r="P173" s="26">
        <f>O173*(Table134561320[[#This Row],[Dilution]])/0.1</f>
        <v>0</v>
      </c>
      <c r="Q173" s="26"/>
      <c r="T173" s="30"/>
      <c r="U173" s="26">
        <v>0</v>
      </c>
      <c r="V173" s="25">
        <v>0</v>
      </c>
      <c r="W173" s="25">
        <v>0</v>
      </c>
      <c r="X173" s="25">
        <v>0</v>
      </c>
      <c r="Y173" s="15">
        <f t="shared" si="20"/>
        <v>0</v>
      </c>
      <c r="Z173" s="26">
        <f>Y173*(Table13456132033[[#This Row],[Dilution]])/0.1</f>
        <v>0</v>
      </c>
      <c r="AA173" s="26"/>
    </row>
    <row r="174" spans="1:27" x14ac:dyDescent="0.25">
      <c r="A174" s="29"/>
      <c r="B174" s="14">
        <v>0</v>
      </c>
      <c r="C174" s="13">
        <v>0</v>
      </c>
      <c r="D174" s="13">
        <v>0</v>
      </c>
      <c r="E174" s="13">
        <v>0</v>
      </c>
      <c r="F174" s="15">
        <f t="shared" si="21"/>
        <v>0</v>
      </c>
      <c r="G174" s="14">
        <f>F174*(Table13456[[#This Row],[Dilution]])/0.1</f>
        <v>0</v>
      </c>
      <c r="H174" s="14"/>
      <c r="J174" s="30"/>
      <c r="K174" s="26">
        <v>0</v>
      </c>
      <c r="L174" s="25">
        <v>0</v>
      </c>
      <c r="M174" s="25">
        <v>0</v>
      </c>
      <c r="N174" s="25">
        <v>0</v>
      </c>
      <c r="O174" s="15">
        <f t="shared" si="19"/>
        <v>0</v>
      </c>
      <c r="P174" s="26">
        <f>O174*(Table134561320[[#This Row],[Dilution]])/0.1</f>
        <v>0</v>
      </c>
      <c r="Q174" s="26"/>
      <c r="T174" s="30"/>
      <c r="U174" s="26">
        <v>0</v>
      </c>
      <c r="V174" s="25">
        <v>0</v>
      </c>
      <c r="W174" s="25">
        <v>0</v>
      </c>
      <c r="X174" s="25">
        <v>0</v>
      </c>
      <c r="Y174" s="15">
        <f t="shared" si="20"/>
        <v>0</v>
      </c>
      <c r="Z174" s="26">
        <f>Y174*(Table13456132033[[#This Row],[Dilution]])/0.1</f>
        <v>0</v>
      </c>
      <c r="AA174" s="26"/>
    </row>
    <row r="175" spans="1:27" x14ac:dyDescent="0.25">
      <c r="A175" s="30" t="s">
        <v>195</v>
      </c>
      <c r="B175" s="26">
        <v>0</v>
      </c>
      <c r="C175" s="25">
        <v>0</v>
      </c>
      <c r="D175" s="25">
        <v>0</v>
      </c>
      <c r="E175" s="25">
        <v>0</v>
      </c>
      <c r="F175" s="15">
        <f t="shared" si="21"/>
        <v>0</v>
      </c>
      <c r="G175" s="26">
        <f>F175*(Table13456[[#This Row],[Dilution]])/0.1</f>
        <v>0</v>
      </c>
      <c r="H175" s="26">
        <f>AVERAGE(G175:G177)</f>
        <v>0</v>
      </c>
      <c r="J175" s="29" t="s">
        <v>196</v>
      </c>
      <c r="K175" s="14">
        <v>0</v>
      </c>
      <c r="L175" s="13">
        <v>0</v>
      </c>
      <c r="M175" s="13">
        <v>0</v>
      </c>
      <c r="N175" s="13">
        <v>0</v>
      </c>
      <c r="O175" s="15">
        <f t="shared" si="19"/>
        <v>0</v>
      </c>
      <c r="P175" s="14">
        <f>O175*(Table134561320[[#This Row],[Dilution]])/0.1</f>
        <v>0</v>
      </c>
      <c r="Q175" s="14">
        <f>AVERAGE(P175:P177)</f>
        <v>0</v>
      </c>
      <c r="T175" s="29" t="s">
        <v>196</v>
      </c>
      <c r="U175" s="14">
        <v>0</v>
      </c>
      <c r="V175" s="13">
        <v>0</v>
      </c>
      <c r="W175" s="13">
        <v>0</v>
      </c>
      <c r="X175" s="13">
        <v>0</v>
      </c>
      <c r="Y175" s="15">
        <f t="shared" si="20"/>
        <v>0</v>
      </c>
      <c r="Z175" s="14">
        <f>Y175*(Table13456132033[[#This Row],[Dilution]])/0.1</f>
        <v>0</v>
      </c>
      <c r="AA175" s="14">
        <f>AVERAGE(Z175:Z177)</f>
        <v>0</v>
      </c>
    </row>
    <row r="176" spans="1:27" x14ac:dyDescent="0.25">
      <c r="A176" s="30"/>
      <c r="B176" s="26">
        <v>0</v>
      </c>
      <c r="C176" s="25">
        <v>0</v>
      </c>
      <c r="D176" s="25">
        <v>0</v>
      </c>
      <c r="E176" s="25">
        <v>0</v>
      </c>
      <c r="F176" s="15">
        <f t="shared" si="21"/>
        <v>0</v>
      </c>
      <c r="G176" s="26">
        <f>F176*(Table13456[[#This Row],[Dilution]])/0.1</f>
        <v>0</v>
      </c>
      <c r="H176" s="26"/>
      <c r="J176" s="29"/>
      <c r="K176" s="14">
        <v>0</v>
      </c>
      <c r="L176" s="13">
        <v>0</v>
      </c>
      <c r="M176" s="13">
        <v>0</v>
      </c>
      <c r="N176" s="13">
        <v>0</v>
      </c>
      <c r="O176" s="15">
        <f t="shared" si="19"/>
        <v>0</v>
      </c>
      <c r="P176" s="14">
        <f>O176*(Table134561320[[#This Row],[Dilution]])/0.1</f>
        <v>0</v>
      </c>
      <c r="Q176" s="14"/>
      <c r="T176" s="29"/>
      <c r="U176" s="14">
        <v>0</v>
      </c>
      <c r="V176" s="13">
        <v>0</v>
      </c>
      <c r="W176" s="13">
        <v>0</v>
      </c>
      <c r="X176" s="13">
        <v>0</v>
      </c>
      <c r="Y176" s="15">
        <f t="shared" si="20"/>
        <v>0</v>
      </c>
      <c r="Z176" s="14">
        <f>Y176*(Table13456132033[[#This Row],[Dilution]])/0.1</f>
        <v>0</v>
      </c>
      <c r="AA176" s="14"/>
    </row>
    <row r="177" spans="1:27" x14ac:dyDescent="0.25">
      <c r="A177" s="30"/>
      <c r="B177" s="26">
        <v>0</v>
      </c>
      <c r="C177" s="25">
        <v>0</v>
      </c>
      <c r="D177" s="25">
        <v>0</v>
      </c>
      <c r="E177" s="25">
        <v>0</v>
      </c>
      <c r="F177" s="15">
        <f t="shared" si="21"/>
        <v>0</v>
      </c>
      <c r="G177" s="26">
        <f>F177*(Table13456[[#This Row],[Dilution]])/0.1</f>
        <v>0</v>
      </c>
      <c r="H177" s="26"/>
      <c r="J177" s="29"/>
      <c r="K177" s="14">
        <v>0</v>
      </c>
      <c r="L177" s="13">
        <v>0</v>
      </c>
      <c r="M177" s="13">
        <v>0</v>
      </c>
      <c r="N177" s="13">
        <v>0</v>
      </c>
      <c r="O177" s="15">
        <f t="shared" si="19"/>
        <v>0</v>
      </c>
      <c r="P177" s="14">
        <f>O177*(Table134561320[[#This Row],[Dilution]])/0.1</f>
        <v>0</v>
      </c>
      <c r="Q177" s="14"/>
      <c r="T177" s="29"/>
      <c r="U177" s="14">
        <v>0</v>
      </c>
      <c r="V177" s="13">
        <v>0</v>
      </c>
      <c r="W177" s="13">
        <v>0</v>
      </c>
      <c r="X177" s="13">
        <v>0</v>
      </c>
      <c r="Y177" s="15">
        <f t="shared" si="20"/>
        <v>0</v>
      </c>
      <c r="Z177" s="14">
        <f>Y177*(Table13456132033[[#This Row],[Dilution]])/0.1</f>
        <v>0</v>
      </c>
      <c r="AA177" s="14"/>
    </row>
    <row r="178" spans="1:27" x14ac:dyDescent="0.25">
      <c r="A178" s="29" t="s">
        <v>196</v>
      </c>
      <c r="B178" s="14">
        <v>0</v>
      </c>
      <c r="C178" s="13">
        <v>0</v>
      </c>
      <c r="D178" s="13">
        <v>0</v>
      </c>
      <c r="E178" s="13">
        <v>0</v>
      </c>
      <c r="F178" s="15">
        <f t="shared" si="21"/>
        <v>0</v>
      </c>
      <c r="G178" s="14">
        <f>F178*(Table13456[[#This Row],[Dilution]])/0.1</f>
        <v>0</v>
      </c>
      <c r="H178" s="14">
        <f>AVERAGE(G178:G180)</f>
        <v>0</v>
      </c>
      <c r="J178" s="30" t="s">
        <v>197</v>
      </c>
      <c r="K178" s="26">
        <v>0</v>
      </c>
      <c r="L178" s="25">
        <v>0</v>
      </c>
      <c r="M178" s="25">
        <v>0</v>
      </c>
      <c r="N178" s="25">
        <v>0</v>
      </c>
      <c r="O178" s="15">
        <f t="shared" si="19"/>
        <v>0</v>
      </c>
      <c r="P178" s="26">
        <f>O178*(Table134561320[[#This Row],[Dilution]])/0.1</f>
        <v>0</v>
      </c>
      <c r="Q178" s="26">
        <f>AVERAGE(P178:P180)</f>
        <v>0</v>
      </c>
      <c r="T178" s="30" t="s">
        <v>197</v>
      </c>
      <c r="U178" s="26">
        <v>0</v>
      </c>
      <c r="V178" s="25">
        <v>0</v>
      </c>
      <c r="W178" s="25">
        <v>0</v>
      </c>
      <c r="X178" s="25">
        <v>0</v>
      </c>
      <c r="Y178" s="15">
        <f t="shared" si="20"/>
        <v>0</v>
      </c>
      <c r="Z178" s="26">
        <f>Y178*(Table13456132033[[#This Row],[Dilution]])/0.1</f>
        <v>0</v>
      </c>
      <c r="AA178" s="26">
        <f>AVERAGE(Z178:Z180)</f>
        <v>0</v>
      </c>
    </row>
    <row r="179" spans="1:27" x14ac:dyDescent="0.25">
      <c r="A179" s="29"/>
      <c r="B179" s="14">
        <v>0</v>
      </c>
      <c r="C179" s="13">
        <v>0</v>
      </c>
      <c r="D179" s="13">
        <v>0</v>
      </c>
      <c r="E179" s="13">
        <v>0</v>
      </c>
      <c r="F179" s="15">
        <f t="shared" si="21"/>
        <v>0</v>
      </c>
      <c r="G179" s="14">
        <f>F179*(Table13456[[#This Row],[Dilution]])/0.1</f>
        <v>0</v>
      </c>
      <c r="H179" s="14"/>
      <c r="J179" s="30"/>
      <c r="K179" s="26">
        <v>0</v>
      </c>
      <c r="L179" s="25">
        <v>0</v>
      </c>
      <c r="M179" s="25">
        <v>0</v>
      </c>
      <c r="N179" s="25">
        <v>0</v>
      </c>
      <c r="O179" s="15">
        <f t="shared" si="19"/>
        <v>0</v>
      </c>
      <c r="P179" s="26">
        <f>O179*(Table134561320[[#This Row],[Dilution]])/0.1</f>
        <v>0</v>
      </c>
      <c r="Q179" s="26"/>
      <c r="T179" s="30"/>
      <c r="U179" s="26">
        <v>0</v>
      </c>
      <c r="V179" s="25">
        <v>0</v>
      </c>
      <c r="W179" s="25">
        <v>0</v>
      </c>
      <c r="X179" s="25">
        <v>0</v>
      </c>
      <c r="Y179" s="15">
        <f t="shared" si="20"/>
        <v>0</v>
      </c>
      <c r="Z179" s="26">
        <f>Y179*(Table13456132033[[#This Row],[Dilution]])/0.1</f>
        <v>0</v>
      </c>
      <c r="AA179" s="26"/>
    </row>
    <row r="180" spans="1:27" x14ac:dyDescent="0.25">
      <c r="A180" s="29"/>
      <c r="B180" s="14">
        <v>0</v>
      </c>
      <c r="C180" s="13">
        <v>0</v>
      </c>
      <c r="D180" s="13">
        <v>0</v>
      </c>
      <c r="E180" s="13">
        <v>0</v>
      </c>
      <c r="F180" s="15">
        <f t="shared" si="21"/>
        <v>0</v>
      </c>
      <c r="G180" s="14">
        <f>F180*(Table13456[[#This Row],[Dilution]])/0.1</f>
        <v>0</v>
      </c>
      <c r="H180" s="14"/>
      <c r="J180" s="30"/>
      <c r="K180" s="26">
        <v>0</v>
      </c>
      <c r="L180" s="25">
        <v>0</v>
      </c>
      <c r="M180" s="25">
        <v>0</v>
      </c>
      <c r="N180" s="25">
        <v>0</v>
      </c>
      <c r="O180" s="15">
        <f t="shared" si="19"/>
        <v>0</v>
      </c>
      <c r="P180" s="26">
        <f>O180*(Table134561320[[#This Row],[Dilution]])/0.1</f>
        <v>0</v>
      </c>
      <c r="Q180" s="26"/>
      <c r="T180" s="30"/>
      <c r="U180" s="26">
        <v>0</v>
      </c>
      <c r="V180" s="25">
        <v>0</v>
      </c>
      <c r="W180" s="25">
        <v>0</v>
      </c>
      <c r="X180" s="25">
        <v>0</v>
      </c>
      <c r="Y180" s="15">
        <f t="shared" si="20"/>
        <v>0</v>
      </c>
      <c r="Z180" s="26">
        <f>Y180*(Table13456132033[[#This Row],[Dilution]])/0.1</f>
        <v>0</v>
      </c>
      <c r="AA180" s="26"/>
    </row>
    <row r="181" spans="1:27" x14ac:dyDescent="0.25">
      <c r="A181" s="30" t="s">
        <v>197</v>
      </c>
      <c r="B181" s="26">
        <v>0</v>
      </c>
      <c r="C181" s="25">
        <v>0</v>
      </c>
      <c r="D181" s="25">
        <v>0</v>
      </c>
      <c r="E181" s="25">
        <v>0</v>
      </c>
      <c r="F181" s="15">
        <f t="shared" si="21"/>
        <v>0</v>
      </c>
      <c r="G181" s="26">
        <f>F181*(Table13456[[#This Row],[Dilution]])/0.1</f>
        <v>0</v>
      </c>
      <c r="H181" s="26">
        <f>AVERAGE(G181:G183)</f>
        <v>0</v>
      </c>
    </row>
    <row r="182" spans="1:27" x14ac:dyDescent="0.25">
      <c r="A182" s="30"/>
      <c r="B182" s="26">
        <v>0</v>
      </c>
      <c r="C182" s="25">
        <v>0</v>
      </c>
      <c r="D182" s="25">
        <v>0</v>
      </c>
      <c r="E182" s="25">
        <v>0</v>
      </c>
      <c r="F182" s="15">
        <f t="shared" si="21"/>
        <v>0</v>
      </c>
      <c r="G182" s="26">
        <f>F182*(Table13456[[#This Row],[Dilution]])/0.1</f>
        <v>0</v>
      </c>
      <c r="H182" s="26"/>
    </row>
    <row r="183" spans="1:27" x14ac:dyDescent="0.25">
      <c r="A183" s="30"/>
      <c r="B183" s="26">
        <v>0</v>
      </c>
      <c r="C183" s="25">
        <v>0</v>
      </c>
      <c r="D183" s="25">
        <v>0</v>
      </c>
      <c r="E183" s="25">
        <v>0</v>
      </c>
      <c r="F183" s="15">
        <f t="shared" si="21"/>
        <v>0</v>
      </c>
      <c r="G183" s="26">
        <f>F183*(Table13456[[#This Row],[Dilution]])/0.1</f>
        <v>0</v>
      </c>
      <c r="H183" s="26"/>
    </row>
    <row r="186" spans="1:27" x14ac:dyDescent="0.25">
      <c r="J186" t="s">
        <v>179</v>
      </c>
      <c r="K186" t="s">
        <v>228</v>
      </c>
      <c r="T186" t="s">
        <v>179</v>
      </c>
      <c r="U186" t="s">
        <v>228</v>
      </c>
    </row>
    <row r="188" spans="1:27" x14ac:dyDescent="0.25">
      <c r="J188" t="s">
        <v>181</v>
      </c>
      <c r="K188" t="s">
        <v>182</v>
      </c>
      <c r="L188" t="s">
        <v>183</v>
      </c>
      <c r="M188" t="s">
        <v>184</v>
      </c>
      <c r="N188" t="s">
        <v>185</v>
      </c>
      <c r="O188" t="s">
        <v>107</v>
      </c>
      <c r="P188" t="s">
        <v>186</v>
      </c>
      <c r="Q188" t="s">
        <v>187</v>
      </c>
      <c r="T188" t="s">
        <v>181</v>
      </c>
      <c r="U188" t="s">
        <v>182</v>
      </c>
      <c r="V188" t="s">
        <v>183</v>
      </c>
      <c r="W188" t="s">
        <v>184</v>
      </c>
      <c r="X188" t="s">
        <v>185</v>
      </c>
      <c r="Y188" t="s">
        <v>107</v>
      </c>
      <c r="Z188" t="s">
        <v>186</v>
      </c>
      <c r="AA188" t="s">
        <v>187</v>
      </c>
    </row>
    <row r="189" spans="1:27" x14ac:dyDescent="0.25">
      <c r="A189" t="s">
        <v>179</v>
      </c>
      <c r="B189" t="s">
        <v>228</v>
      </c>
      <c r="J189" s="13" t="s">
        <v>188</v>
      </c>
      <c r="K189" s="14">
        <v>1000</v>
      </c>
      <c r="L189" s="13">
        <v>50</v>
      </c>
      <c r="M189" s="13">
        <v>43</v>
      </c>
      <c r="N189" s="13">
        <v>50</v>
      </c>
      <c r="O189" s="15">
        <f t="shared" ref="O189:O221" si="22">AVERAGE(L189:N189)</f>
        <v>47.666666666666664</v>
      </c>
      <c r="P189" s="14">
        <f>O189*(Table1345671421[[#This Row],[Dilution]])/0.1</f>
        <v>476666.66666666663</v>
      </c>
      <c r="Q189" s="14">
        <f>AVERAGE(P189:P191)</f>
        <v>425555.5555555555</v>
      </c>
      <c r="T189" s="13" t="s">
        <v>188</v>
      </c>
      <c r="U189" s="14">
        <v>1000</v>
      </c>
      <c r="V189" s="13">
        <v>30</v>
      </c>
      <c r="W189" s="13">
        <v>42</v>
      </c>
      <c r="X189" s="13">
        <v>40</v>
      </c>
      <c r="Y189" s="15">
        <f t="shared" ref="Y189:Y221" si="23">AVERAGE(V189:X189)</f>
        <v>37.333333333333336</v>
      </c>
      <c r="Z189" s="14">
        <f>Y189*(Table134567142134[[#This Row],[Dilution]])/0.1</f>
        <v>373333.33333333331</v>
      </c>
      <c r="AA189" s="14">
        <f>AVERAGE(Z189:Z191)</f>
        <v>435555.5555555555</v>
      </c>
    </row>
    <row r="190" spans="1:27" x14ac:dyDescent="0.25">
      <c r="J190" s="13"/>
      <c r="K190" s="14">
        <v>1000</v>
      </c>
      <c r="L190" s="13">
        <v>54</v>
      </c>
      <c r="M190" s="13">
        <v>35</v>
      </c>
      <c r="N190" s="13">
        <v>43</v>
      </c>
      <c r="O190" s="15">
        <f t="shared" si="22"/>
        <v>44</v>
      </c>
      <c r="P190" s="14">
        <f>O190*(Table1345671421[[#This Row],[Dilution]])/0.1</f>
        <v>440000</v>
      </c>
      <c r="Q190" s="14"/>
      <c r="T190" s="13"/>
      <c r="U190" s="14">
        <v>1000</v>
      </c>
      <c r="V190" s="13">
        <v>35</v>
      </c>
      <c r="W190" s="13">
        <v>57</v>
      </c>
      <c r="X190" s="13">
        <v>63</v>
      </c>
      <c r="Y190" s="15">
        <f t="shared" si="23"/>
        <v>51.666666666666664</v>
      </c>
      <c r="Z190" s="14">
        <f>Y190*(Table134567142134[[#This Row],[Dilution]])/0.1</f>
        <v>516666.66666666663</v>
      </c>
      <c r="AA190" s="14"/>
    </row>
    <row r="191" spans="1:27" x14ac:dyDescent="0.25">
      <c r="A191" t="s">
        <v>181</v>
      </c>
      <c r="B191" t="s">
        <v>182</v>
      </c>
      <c r="C191" t="s">
        <v>183</v>
      </c>
      <c r="D191" t="s">
        <v>184</v>
      </c>
      <c r="E191" t="s">
        <v>185</v>
      </c>
      <c r="F191" t="s">
        <v>107</v>
      </c>
      <c r="G191" t="s">
        <v>186</v>
      </c>
      <c r="H191" t="s">
        <v>187</v>
      </c>
      <c r="J191" s="13"/>
      <c r="K191" s="14">
        <v>1000</v>
      </c>
      <c r="L191" s="13">
        <v>40</v>
      </c>
      <c r="M191" s="13">
        <v>38</v>
      </c>
      <c r="N191" s="13">
        <v>30</v>
      </c>
      <c r="O191" s="15">
        <f t="shared" si="22"/>
        <v>36</v>
      </c>
      <c r="P191" s="14">
        <f>O191*(Table1345671421[[#This Row],[Dilution]])/0.1</f>
        <v>360000</v>
      </c>
      <c r="Q191" s="14"/>
      <c r="T191" s="13"/>
      <c r="U191" s="14">
        <v>1000</v>
      </c>
      <c r="V191" s="13">
        <v>52</v>
      </c>
      <c r="W191" s="13">
        <v>32</v>
      </c>
      <c r="X191" s="13">
        <v>41</v>
      </c>
      <c r="Y191" s="15">
        <f t="shared" si="23"/>
        <v>41.666666666666664</v>
      </c>
      <c r="Z191" s="14">
        <f>Y191*(Table134567142134[[#This Row],[Dilution]])/0.1</f>
        <v>416666.66666666663</v>
      </c>
      <c r="AA191" s="14"/>
    </row>
    <row r="192" spans="1:27" x14ac:dyDescent="0.25">
      <c r="A192" s="13" t="s">
        <v>188</v>
      </c>
      <c r="B192" s="14">
        <v>1000</v>
      </c>
      <c r="C192" s="13">
        <v>30</v>
      </c>
      <c r="D192" s="13">
        <v>40</v>
      </c>
      <c r="E192" s="13">
        <v>58</v>
      </c>
      <c r="F192" s="15">
        <f t="shared" ref="F192:F221" si="24">AVERAGE(C192:E192)</f>
        <v>42.666666666666664</v>
      </c>
      <c r="G192" s="14">
        <f>F192*(Table134567[[#This Row],[Dilution]])/0.1</f>
        <v>426666.66666666663</v>
      </c>
      <c r="H192" s="14">
        <f>AVERAGE(G192:G194)</f>
        <v>412222.22222222219</v>
      </c>
      <c r="J192" s="25" t="s">
        <v>198</v>
      </c>
      <c r="K192" s="26">
        <v>10000</v>
      </c>
      <c r="L192" s="25">
        <v>30</v>
      </c>
      <c r="M192" s="25">
        <v>28</v>
      </c>
      <c r="N192" s="25">
        <v>41</v>
      </c>
      <c r="O192" s="27">
        <f t="shared" si="22"/>
        <v>33</v>
      </c>
      <c r="P192" s="26">
        <f>O192*(Table1345671421[[#This Row],[Dilution]])/0.1</f>
        <v>3300000</v>
      </c>
      <c r="Q192" s="26">
        <f t="shared" ref="Q192:Q204" si="25">AVERAGE(P192:P194)</f>
        <v>3477777.7777777775</v>
      </c>
      <c r="T192" s="25" t="s">
        <v>198</v>
      </c>
      <c r="U192" s="26">
        <v>100000</v>
      </c>
      <c r="V192" s="25">
        <v>52</v>
      </c>
      <c r="W192" s="25">
        <v>59</v>
      </c>
      <c r="X192" s="25">
        <v>72</v>
      </c>
      <c r="Y192" s="15">
        <f t="shared" si="23"/>
        <v>61</v>
      </c>
      <c r="Z192" s="14">
        <f>Y192*(Table134567142134[[#This Row],[Dilution]])/0.1</f>
        <v>61000000</v>
      </c>
      <c r="AA192" s="14">
        <f>AVERAGE(Z192:Z194)</f>
        <v>48777777.777777784</v>
      </c>
    </row>
    <row r="193" spans="1:27" x14ac:dyDescent="0.25">
      <c r="A193" s="13"/>
      <c r="B193" s="14">
        <v>1000</v>
      </c>
      <c r="C193" s="13">
        <v>44</v>
      </c>
      <c r="D193" s="13">
        <v>33</v>
      </c>
      <c r="E193" s="13">
        <v>40</v>
      </c>
      <c r="F193" s="15">
        <f t="shared" si="24"/>
        <v>39</v>
      </c>
      <c r="G193" s="14">
        <f>F193*(Table134567[[#This Row],[Dilution]])/0.1</f>
        <v>390000</v>
      </c>
      <c r="H193" s="14"/>
      <c r="J193" s="25"/>
      <c r="K193" s="26">
        <v>10000</v>
      </c>
      <c r="L193" s="25">
        <v>35</v>
      </c>
      <c r="M193" s="25">
        <v>43</v>
      </c>
      <c r="N193" s="25">
        <v>29</v>
      </c>
      <c r="O193" s="27">
        <f t="shared" si="22"/>
        <v>35.666666666666664</v>
      </c>
      <c r="P193" s="26">
        <f>O193*(Table1345671421[[#This Row],[Dilution]])/0.1</f>
        <v>3566666.666666666</v>
      </c>
      <c r="Q193" s="26"/>
      <c r="T193" s="25"/>
      <c r="U193" s="26">
        <v>100000</v>
      </c>
      <c r="V193" s="25">
        <v>64</v>
      </c>
      <c r="W193" s="25">
        <v>67</v>
      </c>
      <c r="X193" s="25">
        <v>50</v>
      </c>
      <c r="Y193" s="15">
        <f t="shared" si="23"/>
        <v>60.333333333333336</v>
      </c>
      <c r="Z193" s="14">
        <f>Y193*(Table134567142134[[#This Row],[Dilution]])/0.1</f>
        <v>60333333.333333336</v>
      </c>
      <c r="AA193" s="26"/>
    </row>
    <row r="194" spans="1:27" x14ac:dyDescent="0.25">
      <c r="A194" s="13"/>
      <c r="B194" s="14">
        <v>1000</v>
      </c>
      <c r="C194" s="13">
        <v>38</v>
      </c>
      <c r="D194" s="13">
        <v>46</v>
      </c>
      <c r="E194" s="13">
        <v>42</v>
      </c>
      <c r="F194" s="15">
        <f t="shared" si="24"/>
        <v>42</v>
      </c>
      <c r="G194" s="14">
        <f>F194*(Table134567[[#This Row],[Dilution]])/0.1</f>
        <v>420000</v>
      </c>
      <c r="H194" s="14"/>
      <c r="J194" s="25"/>
      <c r="K194" s="26">
        <v>10000</v>
      </c>
      <c r="L194" s="25">
        <v>40</v>
      </c>
      <c r="M194" s="25">
        <v>36</v>
      </c>
      <c r="N194" s="25">
        <v>31</v>
      </c>
      <c r="O194" s="27">
        <f t="shared" si="22"/>
        <v>35.666666666666664</v>
      </c>
      <c r="P194" s="26">
        <f>O194*(Table1345671421[[#This Row],[Dilution]])/0.1</f>
        <v>3566666.666666666</v>
      </c>
      <c r="Q194" s="26"/>
      <c r="T194" s="25"/>
      <c r="U194" s="26">
        <v>100000</v>
      </c>
      <c r="V194" s="25">
        <v>45</v>
      </c>
      <c r="W194" s="25">
        <v>30</v>
      </c>
      <c r="X194" s="25">
        <v>0</v>
      </c>
      <c r="Y194" s="15">
        <f t="shared" si="23"/>
        <v>25</v>
      </c>
      <c r="Z194" s="14">
        <f>Y194*(Table134567142134[[#This Row],[Dilution]])/0.1</f>
        <v>25000000</v>
      </c>
      <c r="AA194" s="26"/>
    </row>
    <row r="195" spans="1:27" x14ac:dyDescent="0.25">
      <c r="A195" s="31" t="s">
        <v>189</v>
      </c>
      <c r="B195" s="26">
        <v>1000</v>
      </c>
      <c r="C195" s="25">
        <v>50</v>
      </c>
      <c r="D195" s="25">
        <v>60</v>
      </c>
      <c r="E195" s="25">
        <v>48</v>
      </c>
      <c r="F195" s="15">
        <f t="shared" si="24"/>
        <v>52.666666666666664</v>
      </c>
      <c r="G195" s="26">
        <f>F195*(Table134567[[#This Row],[Dilution]])/0.1</f>
        <v>526666.66666666663</v>
      </c>
      <c r="H195" s="26">
        <f>AVERAGE(G195:G197)</f>
        <v>650000</v>
      </c>
      <c r="J195" s="32" t="s">
        <v>189</v>
      </c>
      <c r="K195" s="14">
        <v>1000</v>
      </c>
      <c r="L195" s="13">
        <v>103</v>
      </c>
      <c r="M195" s="13">
        <v>81</v>
      </c>
      <c r="N195" s="13">
        <v>89</v>
      </c>
      <c r="O195" s="15">
        <f t="shared" si="22"/>
        <v>91</v>
      </c>
      <c r="P195" s="14">
        <f>O195*(Table1345671421[[#This Row],[Dilution]])/0.1</f>
        <v>910000</v>
      </c>
      <c r="Q195" s="14">
        <f t="shared" si="25"/>
        <v>898888.88888888888</v>
      </c>
      <c r="T195" s="31" t="s">
        <v>189</v>
      </c>
      <c r="U195" s="26">
        <v>10000</v>
      </c>
      <c r="V195" s="25">
        <v>79</v>
      </c>
      <c r="W195" s="25">
        <v>83</v>
      </c>
      <c r="X195" s="25">
        <v>87</v>
      </c>
      <c r="Y195" s="15">
        <f t="shared" si="23"/>
        <v>83</v>
      </c>
      <c r="Z195" s="26">
        <f>Y195*(Table134567142134[[#This Row],[Dilution]])/0.1</f>
        <v>8300000</v>
      </c>
      <c r="AA195" s="26">
        <f>AVERAGE(Z195:Z197)</f>
        <v>9111111.1111111101</v>
      </c>
    </row>
    <row r="196" spans="1:27" x14ac:dyDescent="0.25">
      <c r="A196" s="31"/>
      <c r="B196" s="26">
        <v>1000</v>
      </c>
      <c r="C196" s="25">
        <v>71</v>
      </c>
      <c r="D196" s="25">
        <v>55</v>
      </c>
      <c r="E196" s="25">
        <v>62</v>
      </c>
      <c r="F196" s="15">
        <f t="shared" si="24"/>
        <v>62.666666666666664</v>
      </c>
      <c r="G196" s="26">
        <f>F196*(Table134567[[#This Row],[Dilution]])/0.1</f>
        <v>626666.66666666663</v>
      </c>
      <c r="H196" s="26"/>
      <c r="J196" s="32"/>
      <c r="K196" s="14">
        <v>1000</v>
      </c>
      <c r="L196" s="13">
        <v>72</v>
      </c>
      <c r="M196" s="13">
        <v>87</v>
      </c>
      <c r="N196" s="13">
        <v>93</v>
      </c>
      <c r="O196" s="15">
        <f t="shared" si="22"/>
        <v>84</v>
      </c>
      <c r="P196" s="14">
        <f>O196*(Table1345671421[[#This Row],[Dilution]])/0.1</f>
        <v>840000</v>
      </c>
      <c r="Q196" s="14"/>
      <c r="T196" s="31"/>
      <c r="U196" s="26">
        <v>10000</v>
      </c>
      <c r="V196" s="25">
        <v>80</v>
      </c>
      <c r="W196" s="25">
        <v>97</v>
      </c>
      <c r="X196" s="25">
        <v>83</v>
      </c>
      <c r="Y196" s="15">
        <f t="shared" si="23"/>
        <v>86.666666666666671</v>
      </c>
      <c r="Z196" s="26">
        <f>Y196*(Table134567142134[[#This Row],[Dilution]])/0.1</f>
        <v>8666666.666666666</v>
      </c>
      <c r="AA196" s="26"/>
    </row>
    <row r="197" spans="1:27" x14ac:dyDescent="0.25">
      <c r="A197" s="31"/>
      <c r="B197" s="26">
        <v>1000</v>
      </c>
      <c r="C197" s="25">
        <v>88</v>
      </c>
      <c r="D197" s="25">
        <v>91</v>
      </c>
      <c r="E197" s="25">
        <v>60</v>
      </c>
      <c r="F197" s="15">
        <f t="shared" si="24"/>
        <v>79.666666666666671</v>
      </c>
      <c r="G197" s="26">
        <f>F197*(Table134567[[#This Row],[Dilution]])/0.1</f>
        <v>796666.66666666663</v>
      </c>
      <c r="H197" s="26"/>
      <c r="J197" s="32"/>
      <c r="K197" s="14">
        <v>1000</v>
      </c>
      <c r="L197" s="13">
        <v>93</v>
      </c>
      <c r="M197" s="13">
        <v>91</v>
      </c>
      <c r="N197" s="13">
        <v>100</v>
      </c>
      <c r="O197" s="15">
        <f t="shared" si="22"/>
        <v>94.666666666666671</v>
      </c>
      <c r="P197" s="14">
        <f>O197*(Table1345671421[[#This Row],[Dilution]])/0.1</f>
        <v>946666.66666666663</v>
      </c>
      <c r="Q197" s="14"/>
      <c r="T197" s="31"/>
      <c r="U197" s="26">
        <v>10000</v>
      </c>
      <c r="V197" s="25">
        <v>94</v>
      </c>
      <c r="W197" s="25">
        <v>107</v>
      </c>
      <c r="X197" s="25">
        <v>110</v>
      </c>
      <c r="Y197" s="15">
        <f t="shared" si="23"/>
        <v>103.66666666666667</v>
      </c>
      <c r="Z197" s="26">
        <f>Y197*(Table134567142134[[#This Row],[Dilution]])/0.1</f>
        <v>10366666.666666666</v>
      </c>
      <c r="AA197" s="26"/>
    </row>
    <row r="198" spans="1:27" x14ac:dyDescent="0.25">
      <c r="A198" s="32" t="s">
        <v>190</v>
      </c>
      <c r="B198" s="14">
        <v>10</v>
      </c>
      <c r="C198" s="13">
        <v>110</v>
      </c>
      <c r="D198" s="13">
        <v>99</v>
      </c>
      <c r="E198" s="13">
        <v>125</v>
      </c>
      <c r="F198" s="15">
        <f t="shared" si="24"/>
        <v>111.33333333333333</v>
      </c>
      <c r="G198" s="14">
        <f>F198*(Table134567[[#This Row],[Dilution]])/0.1</f>
        <v>11133.333333333332</v>
      </c>
      <c r="H198" s="14">
        <f>AVERAGE(G198:G200)</f>
        <v>11177.777777777776</v>
      </c>
      <c r="J198" s="31" t="s">
        <v>190</v>
      </c>
      <c r="K198" s="26">
        <v>100</v>
      </c>
      <c r="L198" s="25">
        <v>59</v>
      </c>
      <c r="M198" s="25">
        <v>43</v>
      </c>
      <c r="N198" s="25">
        <v>37</v>
      </c>
      <c r="O198" s="27">
        <f t="shared" si="22"/>
        <v>46.333333333333336</v>
      </c>
      <c r="P198" s="26">
        <f>O198*(Table1345671421[[#This Row],[Dilution]])/0.1</f>
        <v>46333.333333333336</v>
      </c>
      <c r="Q198" s="26">
        <f t="shared" si="25"/>
        <v>45444.444444444445</v>
      </c>
      <c r="T198" s="32" t="s">
        <v>190</v>
      </c>
      <c r="U198" s="14">
        <v>1000</v>
      </c>
      <c r="V198" s="13">
        <v>107</v>
      </c>
      <c r="W198" s="13">
        <v>65</v>
      </c>
      <c r="X198" s="13">
        <v>88</v>
      </c>
      <c r="Y198" s="15">
        <f t="shared" si="23"/>
        <v>86.666666666666671</v>
      </c>
      <c r="Z198" s="14">
        <f>Y198*(Table134567142134[[#This Row],[Dilution]])/0.1</f>
        <v>866666.66666666663</v>
      </c>
      <c r="AA198" s="14">
        <f>AVERAGE(Z198:Z200)</f>
        <v>768888.88888888888</v>
      </c>
    </row>
    <row r="199" spans="1:27" x14ac:dyDescent="0.25">
      <c r="A199" s="32"/>
      <c r="B199" s="14">
        <v>10</v>
      </c>
      <c r="C199" s="13">
        <v>131</v>
      </c>
      <c r="D199" s="13">
        <v>109</v>
      </c>
      <c r="E199" s="13">
        <v>100</v>
      </c>
      <c r="F199" s="15">
        <f t="shared" si="24"/>
        <v>113.33333333333333</v>
      </c>
      <c r="G199" s="14">
        <f>F199*(Table134567[[#This Row],[Dilution]])/0.1</f>
        <v>11333.333333333332</v>
      </c>
      <c r="H199" s="14"/>
      <c r="J199" s="31"/>
      <c r="K199" s="26">
        <v>100</v>
      </c>
      <c r="L199" s="25">
        <v>38</v>
      </c>
      <c r="M199" s="25">
        <v>42</v>
      </c>
      <c r="N199" s="25">
        <v>49</v>
      </c>
      <c r="O199" s="27">
        <f t="shared" si="22"/>
        <v>43</v>
      </c>
      <c r="P199" s="26">
        <f>O199*(Table1345671421[[#This Row],[Dilution]])/0.1</f>
        <v>43000</v>
      </c>
      <c r="Q199" s="26"/>
      <c r="T199" s="32"/>
      <c r="U199" s="14">
        <v>1000</v>
      </c>
      <c r="V199" s="13">
        <v>71</v>
      </c>
      <c r="W199" s="13">
        <v>102</v>
      </c>
      <c r="X199" s="13">
        <v>40</v>
      </c>
      <c r="Y199" s="15">
        <f t="shared" si="23"/>
        <v>71</v>
      </c>
      <c r="Z199" s="14">
        <f>Y199*(Table134567142134[[#This Row],[Dilution]])/0.1</f>
        <v>710000</v>
      </c>
      <c r="AA199" s="14"/>
    </row>
    <row r="200" spans="1:27" x14ac:dyDescent="0.25">
      <c r="A200" s="32"/>
      <c r="B200" s="14">
        <v>10</v>
      </c>
      <c r="C200" s="13">
        <v>123</v>
      </c>
      <c r="D200" s="13">
        <v>108</v>
      </c>
      <c r="E200" s="13">
        <v>101</v>
      </c>
      <c r="F200" s="15">
        <f t="shared" si="24"/>
        <v>110.66666666666667</v>
      </c>
      <c r="G200" s="14">
        <f>F200*(Table134567[[#This Row],[Dilution]])/0.1</f>
        <v>11066.666666666666</v>
      </c>
      <c r="H200" s="14"/>
      <c r="J200" s="31"/>
      <c r="K200" s="26">
        <v>100</v>
      </c>
      <c r="L200" s="25">
        <v>53</v>
      </c>
      <c r="M200" s="25">
        <v>48</v>
      </c>
      <c r="N200" s="25">
        <v>40</v>
      </c>
      <c r="O200" s="27">
        <f t="shared" si="22"/>
        <v>47</v>
      </c>
      <c r="P200" s="26">
        <f>O200*(Table1345671421[[#This Row],[Dilution]])/0.1</f>
        <v>47000</v>
      </c>
      <c r="Q200" s="26"/>
      <c r="T200" s="32"/>
      <c r="U200" s="14">
        <v>1000</v>
      </c>
      <c r="V200" s="13">
        <v>55</v>
      </c>
      <c r="W200" s="13">
        <v>81</v>
      </c>
      <c r="X200" s="13">
        <v>83</v>
      </c>
      <c r="Y200" s="15">
        <f t="shared" si="23"/>
        <v>73</v>
      </c>
      <c r="Z200" s="14">
        <f>Y200*(Table134567142134[[#This Row],[Dilution]])/0.1</f>
        <v>730000</v>
      </c>
      <c r="AA200" s="14"/>
    </row>
    <row r="201" spans="1:27" x14ac:dyDescent="0.25">
      <c r="A201" s="31" t="s">
        <v>191</v>
      </c>
      <c r="B201" s="26">
        <v>1</v>
      </c>
      <c r="C201" s="25">
        <v>50</v>
      </c>
      <c r="D201" s="25">
        <v>63</v>
      </c>
      <c r="E201" s="25">
        <v>40</v>
      </c>
      <c r="F201" s="15">
        <f t="shared" si="24"/>
        <v>51</v>
      </c>
      <c r="G201" s="26">
        <f>F201*(Table134567[[#This Row],[Dilution]])/0.1</f>
        <v>510</v>
      </c>
      <c r="H201" s="26">
        <f>AVERAGE(G201:G203)</f>
        <v>933.33333333333337</v>
      </c>
      <c r="J201" s="32" t="s">
        <v>191</v>
      </c>
      <c r="K201" s="14">
        <v>1</v>
      </c>
      <c r="L201" s="13">
        <v>87</v>
      </c>
      <c r="M201" s="13">
        <v>80</v>
      </c>
      <c r="N201" s="13">
        <v>73</v>
      </c>
      <c r="O201" s="15">
        <f t="shared" si="22"/>
        <v>80</v>
      </c>
      <c r="P201" s="14">
        <f>O201*(Table1345671421[[#This Row],[Dilution]])/0.1</f>
        <v>800</v>
      </c>
      <c r="Q201" s="14">
        <f t="shared" si="25"/>
        <v>750</v>
      </c>
      <c r="T201" s="31" t="s">
        <v>191</v>
      </c>
      <c r="U201" s="26">
        <v>10</v>
      </c>
      <c r="V201" s="25">
        <v>32</v>
      </c>
      <c r="W201" s="25">
        <v>40</v>
      </c>
      <c r="X201" s="25">
        <v>61</v>
      </c>
      <c r="Y201" s="15">
        <f t="shared" si="23"/>
        <v>44.333333333333336</v>
      </c>
      <c r="Z201" s="26">
        <f>Y201*(Table134567142134[[#This Row],[Dilution]])/0.1</f>
        <v>4433.333333333333</v>
      </c>
      <c r="AA201" s="26">
        <f>AVERAGE(Z201:Z203)</f>
        <v>1782.2222222222224</v>
      </c>
    </row>
    <row r="202" spans="1:27" x14ac:dyDescent="0.25">
      <c r="A202" s="31"/>
      <c r="B202" s="26">
        <v>1</v>
      </c>
      <c r="C202" s="25">
        <v>100</v>
      </c>
      <c r="D202" s="25">
        <v>94</v>
      </c>
      <c r="E202" s="25">
        <v>98</v>
      </c>
      <c r="F202" s="15">
        <f t="shared" si="24"/>
        <v>97.333333333333329</v>
      </c>
      <c r="G202" s="26">
        <f>F202*(Table134567[[#This Row],[Dilution]])/0.1</f>
        <v>973.33333333333326</v>
      </c>
      <c r="H202" s="26"/>
      <c r="J202" s="32"/>
      <c r="K202" s="14">
        <v>1</v>
      </c>
      <c r="L202" s="13">
        <v>60</v>
      </c>
      <c r="M202" s="13">
        <v>57</v>
      </c>
      <c r="N202" s="13">
        <v>81</v>
      </c>
      <c r="O202" s="15">
        <f t="shared" si="22"/>
        <v>66</v>
      </c>
      <c r="P202" s="14">
        <f>O202*(Table1345671421[[#This Row],[Dilution]])/0.1</f>
        <v>660</v>
      </c>
      <c r="Q202" s="14"/>
      <c r="T202" s="31"/>
      <c r="U202" s="26">
        <v>1</v>
      </c>
      <c r="V202" s="25">
        <v>35</v>
      </c>
      <c r="W202" s="25">
        <v>70</v>
      </c>
      <c r="X202" s="25">
        <v>32</v>
      </c>
      <c r="Y202" s="15">
        <f t="shared" si="23"/>
        <v>45.666666666666664</v>
      </c>
      <c r="Z202" s="26">
        <f>Y202*(Table134567142134[[#This Row],[Dilution]])/0.1</f>
        <v>456.66666666666663</v>
      </c>
      <c r="AA202" s="26"/>
    </row>
    <row r="203" spans="1:27" x14ac:dyDescent="0.25">
      <c r="A203" s="31"/>
      <c r="B203" s="26">
        <v>1</v>
      </c>
      <c r="C203" s="25">
        <v>133</v>
      </c>
      <c r="D203" s="25">
        <v>140</v>
      </c>
      <c r="E203" s="25">
        <v>122</v>
      </c>
      <c r="F203" s="15">
        <f t="shared" si="24"/>
        <v>131.66666666666666</v>
      </c>
      <c r="G203" s="26">
        <f>F203*(Table134567[[#This Row],[Dilution]])/0.1</f>
        <v>1316.6666666666665</v>
      </c>
      <c r="H203" s="26"/>
      <c r="J203" s="32"/>
      <c r="K203" s="14">
        <v>1</v>
      </c>
      <c r="L203" s="13">
        <v>85</v>
      </c>
      <c r="M203" s="13">
        <v>73</v>
      </c>
      <c r="N203" s="13">
        <v>79</v>
      </c>
      <c r="O203" s="15">
        <f t="shared" si="22"/>
        <v>79</v>
      </c>
      <c r="P203" s="14">
        <f>O203*(Table1345671421[[#This Row],[Dilution]])/0.1</f>
        <v>790</v>
      </c>
      <c r="Q203" s="14"/>
      <c r="T203" s="31"/>
      <c r="U203" s="26">
        <v>1</v>
      </c>
      <c r="V203" s="25">
        <v>48</v>
      </c>
      <c r="W203" s="25">
        <v>30</v>
      </c>
      <c r="X203" s="25">
        <v>59</v>
      </c>
      <c r="Y203" s="15">
        <f t="shared" si="23"/>
        <v>45.666666666666664</v>
      </c>
      <c r="Z203" s="26">
        <f>Y203*(Table134567142134[[#This Row],[Dilution]])/0.1</f>
        <v>456.66666666666663</v>
      </c>
      <c r="AA203" s="26"/>
    </row>
    <row r="204" spans="1:27" x14ac:dyDescent="0.25">
      <c r="A204" s="29" t="s">
        <v>192</v>
      </c>
      <c r="B204" s="14">
        <v>0</v>
      </c>
      <c r="C204" s="13">
        <v>0</v>
      </c>
      <c r="D204" s="13">
        <v>0</v>
      </c>
      <c r="E204" s="13">
        <v>0</v>
      </c>
      <c r="F204" s="15">
        <f t="shared" si="24"/>
        <v>0</v>
      </c>
      <c r="G204" s="14">
        <f>F204*(Table134567[[#This Row],[Dilution]])/0.1</f>
        <v>0</v>
      </c>
      <c r="H204" s="14">
        <f>AVERAGE(G204:G206)</f>
        <v>0</v>
      </c>
      <c r="J204" s="30" t="s">
        <v>192</v>
      </c>
      <c r="K204" s="26">
        <v>0</v>
      </c>
      <c r="L204" s="25">
        <v>0</v>
      </c>
      <c r="M204" s="25">
        <v>0</v>
      </c>
      <c r="N204" s="25">
        <v>0</v>
      </c>
      <c r="O204" s="27">
        <f t="shared" si="22"/>
        <v>0</v>
      </c>
      <c r="P204" s="26">
        <f>O204*(Table1345671421[[#This Row],[Dilution]])/0.1</f>
        <v>0</v>
      </c>
      <c r="Q204" s="26">
        <f t="shared" si="25"/>
        <v>0</v>
      </c>
      <c r="T204" s="29" t="s">
        <v>192</v>
      </c>
      <c r="U204" s="14">
        <v>1</v>
      </c>
      <c r="V204" s="13">
        <v>0</v>
      </c>
      <c r="W204" s="13">
        <v>0</v>
      </c>
      <c r="X204" s="13">
        <v>0</v>
      </c>
      <c r="Y204" s="15">
        <f t="shared" si="23"/>
        <v>0</v>
      </c>
      <c r="Z204" s="14">
        <f>Y204*(Table134567142134[[#This Row],[Dilution]])/0.1</f>
        <v>0</v>
      </c>
      <c r="AA204" s="14">
        <f>AVERAGE(Z204:Z206)</f>
        <v>0</v>
      </c>
    </row>
    <row r="205" spans="1:27" x14ac:dyDescent="0.25">
      <c r="A205" s="29"/>
      <c r="B205" s="14">
        <v>0</v>
      </c>
      <c r="C205" s="13">
        <v>0</v>
      </c>
      <c r="D205" s="13">
        <v>0</v>
      </c>
      <c r="E205" s="13">
        <v>0</v>
      </c>
      <c r="F205" s="15">
        <f t="shared" si="24"/>
        <v>0</v>
      </c>
      <c r="G205" s="14">
        <f>F205*(Table134567[[#This Row],[Dilution]])/0.1</f>
        <v>0</v>
      </c>
      <c r="H205" s="14"/>
      <c r="J205" s="30"/>
      <c r="K205" s="26">
        <v>0</v>
      </c>
      <c r="L205" s="25">
        <v>0</v>
      </c>
      <c r="M205" s="25">
        <v>0</v>
      </c>
      <c r="N205" s="25">
        <v>0</v>
      </c>
      <c r="O205" s="27">
        <f t="shared" si="22"/>
        <v>0</v>
      </c>
      <c r="P205" s="26">
        <f>O205*(Table1345671421[[#This Row],[Dilution]])/0.1</f>
        <v>0</v>
      </c>
      <c r="Q205" s="26"/>
      <c r="T205" s="29"/>
      <c r="U205" s="14">
        <v>1</v>
      </c>
      <c r="V205" s="13">
        <v>0</v>
      </c>
      <c r="W205" s="13">
        <v>0</v>
      </c>
      <c r="X205" s="13">
        <v>0</v>
      </c>
      <c r="Y205" s="15">
        <f t="shared" si="23"/>
        <v>0</v>
      </c>
      <c r="Z205" s="14">
        <f>Y205*(Table134567142134[[#This Row],[Dilution]])/0.1</f>
        <v>0</v>
      </c>
      <c r="AA205" s="14"/>
    </row>
    <row r="206" spans="1:27" x14ac:dyDescent="0.25">
      <c r="A206" s="29"/>
      <c r="B206" s="14">
        <v>0</v>
      </c>
      <c r="C206" s="13">
        <v>0</v>
      </c>
      <c r="D206" s="13">
        <v>0</v>
      </c>
      <c r="E206" s="13">
        <v>0</v>
      </c>
      <c r="F206" s="15">
        <f t="shared" si="24"/>
        <v>0</v>
      </c>
      <c r="G206" s="14">
        <f>F206*(Table134567[[#This Row],[Dilution]])/0.1</f>
        <v>0</v>
      </c>
      <c r="H206" s="14"/>
      <c r="J206" s="30"/>
      <c r="K206" s="26">
        <v>0</v>
      </c>
      <c r="L206" s="25">
        <v>0</v>
      </c>
      <c r="M206" s="25">
        <v>0</v>
      </c>
      <c r="N206" s="25">
        <v>0</v>
      </c>
      <c r="O206" s="27">
        <f t="shared" si="22"/>
        <v>0</v>
      </c>
      <c r="P206" s="26">
        <f>O206*(Table1345671421[[#This Row],[Dilution]])/0.1</f>
        <v>0</v>
      </c>
      <c r="Q206" s="26"/>
      <c r="T206" s="29"/>
      <c r="U206" s="14">
        <v>1</v>
      </c>
      <c r="V206" s="13">
        <v>0</v>
      </c>
      <c r="W206" s="13">
        <v>0</v>
      </c>
      <c r="X206" s="13">
        <v>0</v>
      </c>
      <c r="Y206" s="15">
        <f t="shared" si="23"/>
        <v>0</v>
      </c>
      <c r="Z206" s="14">
        <f>Y206*(Table134567142134[[#This Row],[Dilution]])/0.1</f>
        <v>0</v>
      </c>
      <c r="AA206" s="14"/>
    </row>
    <row r="207" spans="1:27" x14ac:dyDescent="0.25">
      <c r="A207" s="30" t="s">
        <v>193</v>
      </c>
      <c r="B207" s="26">
        <v>0</v>
      </c>
      <c r="C207" s="25">
        <v>0</v>
      </c>
      <c r="D207" s="25">
        <v>0</v>
      </c>
      <c r="E207" s="25">
        <v>0</v>
      </c>
      <c r="F207" s="15">
        <f t="shared" si="24"/>
        <v>0</v>
      </c>
      <c r="G207" s="26">
        <f>F207*(Table134567[[#This Row],[Dilution]])/0.1</f>
        <v>0</v>
      </c>
      <c r="H207" s="26">
        <f>AVERAGE(G207:G209)</f>
        <v>0</v>
      </c>
      <c r="J207" s="29" t="s">
        <v>193</v>
      </c>
      <c r="K207" s="14">
        <v>0</v>
      </c>
      <c r="L207" s="13">
        <v>0</v>
      </c>
      <c r="M207" s="13">
        <v>0</v>
      </c>
      <c r="N207" s="13">
        <v>0</v>
      </c>
      <c r="O207" s="15">
        <f t="shared" si="22"/>
        <v>0</v>
      </c>
      <c r="P207" s="14">
        <f>O207*(Table1345671421[[#This Row],[Dilution]])/0.1</f>
        <v>0</v>
      </c>
      <c r="Q207" s="14">
        <f>AVERAGE(P207:P209)</f>
        <v>0</v>
      </c>
      <c r="T207" s="30" t="s">
        <v>193</v>
      </c>
      <c r="U207" s="26">
        <v>0</v>
      </c>
      <c r="V207" s="25">
        <v>0</v>
      </c>
      <c r="W207" s="25">
        <v>0</v>
      </c>
      <c r="X207" s="25">
        <v>0</v>
      </c>
      <c r="Y207" s="15">
        <f t="shared" si="23"/>
        <v>0</v>
      </c>
      <c r="Z207" s="26">
        <f>Y207*(Table134567142134[[#This Row],[Dilution]])/0.1</f>
        <v>0</v>
      </c>
      <c r="AA207" s="26">
        <f>AVERAGE(Z207:Z209)</f>
        <v>0</v>
      </c>
    </row>
    <row r="208" spans="1:27" x14ac:dyDescent="0.25">
      <c r="A208" s="30"/>
      <c r="B208" s="26">
        <v>0</v>
      </c>
      <c r="C208" s="25">
        <v>0</v>
      </c>
      <c r="D208" s="25">
        <v>0</v>
      </c>
      <c r="E208" s="25">
        <v>0</v>
      </c>
      <c r="F208" s="15">
        <f t="shared" si="24"/>
        <v>0</v>
      </c>
      <c r="G208" s="26">
        <f>F208*(Table134567[[#This Row],[Dilution]])/0.1</f>
        <v>0</v>
      </c>
      <c r="H208" s="26"/>
      <c r="J208" s="29"/>
      <c r="K208" s="14">
        <v>0</v>
      </c>
      <c r="L208" s="13">
        <v>0</v>
      </c>
      <c r="M208" s="13">
        <v>0</v>
      </c>
      <c r="N208" s="13">
        <v>0</v>
      </c>
      <c r="O208" s="15">
        <f t="shared" si="22"/>
        <v>0</v>
      </c>
      <c r="P208" s="14">
        <f>O208*(Table1345671421[[#This Row],[Dilution]])/0.1</f>
        <v>0</v>
      </c>
      <c r="Q208" s="14"/>
      <c r="T208" s="30"/>
      <c r="U208" s="26">
        <v>0</v>
      </c>
      <c r="V208" s="25">
        <v>0</v>
      </c>
      <c r="W208" s="25">
        <v>0</v>
      </c>
      <c r="X208" s="25">
        <v>0</v>
      </c>
      <c r="Y208" s="15">
        <f t="shared" si="23"/>
        <v>0</v>
      </c>
      <c r="Z208" s="26">
        <f>Y208*(Table134567142134[[#This Row],[Dilution]])/0.1</f>
        <v>0</v>
      </c>
      <c r="AA208" s="26"/>
    </row>
    <row r="209" spans="1:27" x14ac:dyDescent="0.25">
      <c r="A209" s="30"/>
      <c r="B209" s="26">
        <v>0</v>
      </c>
      <c r="C209" s="25">
        <v>0</v>
      </c>
      <c r="D209" s="25">
        <v>0</v>
      </c>
      <c r="E209" s="25">
        <v>0</v>
      </c>
      <c r="F209" s="15">
        <f t="shared" si="24"/>
        <v>0</v>
      </c>
      <c r="G209" s="26">
        <f>F209*(Table134567[[#This Row],[Dilution]])/0.1</f>
        <v>0</v>
      </c>
      <c r="H209" s="26"/>
      <c r="J209" s="29"/>
      <c r="K209" s="14">
        <v>0</v>
      </c>
      <c r="L209" s="13">
        <v>0</v>
      </c>
      <c r="M209" s="13">
        <v>0</v>
      </c>
      <c r="N209" s="13">
        <v>0</v>
      </c>
      <c r="O209" s="15">
        <f t="shared" si="22"/>
        <v>0</v>
      </c>
      <c r="P209" s="14">
        <f>O209*(Table1345671421[[#This Row],[Dilution]])/0.1</f>
        <v>0</v>
      </c>
      <c r="Q209" s="14"/>
      <c r="T209" s="30"/>
      <c r="U209" s="26">
        <v>0</v>
      </c>
      <c r="V209" s="25">
        <v>0</v>
      </c>
      <c r="W209" s="25">
        <v>0</v>
      </c>
      <c r="X209" s="25">
        <v>0</v>
      </c>
      <c r="Y209" s="15">
        <f t="shared" si="23"/>
        <v>0</v>
      </c>
      <c r="Z209" s="26">
        <f>Y209*(Table134567142134[[#This Row],[Dilution]])/0.1</f>
        <v>0</v>
      </c>
      <c r="AA209" s="26"/>
    </row>
    <row r="210" spans="1:27" x14ac:dyDescent="0.25">
      <c r="A210" s="29" t="s">
        <v>194</v>
      </c>
      <c r="B210" s="14">
        <v>0</v>
      </c>
      <c r="C210" s="13">
        <v>0</v>
      </c>
      <c r="D210" s="13">
        <v>0</v>
      </c>
      <c r="E210" s="13">
        <v>0</v>
      </c>
      <c r="F210" s="15">
        <f t="shared" si="24"/>
        <v>0</v>
      </c>
      <c r="G210" s="14">
        <f>F210*(Table134567[[#This Row],[Dilution]])/0.1</f>
        <v>0</v>
      </c>
      <c r="H210" s="14">
        <f>AVERAGE(G210:G212)</f>
        <v>0</v>
      </c>
      <c r="J210" s="30" t="s">
        <v>194</v>
      </c>
      <c r="K210" s="26">
        <v>0</v>
      </c>
      <c r="L210" s="25">
        <v>0</v>
      </c>
      <c r="M210" s="25">
        <v>0</v>
      </c>
      <c r="N210" s="25">
        <v>0</v>
      </c>
      <c r="O210" s="27">
        <f t="shared" si="22"/>
        <v>0</v>
      </c>
      <c r="P210" s="26">
        <f>O210*(Table1345671421[[#This Row],[Dilution]])/0.1</f>
        <v>0</v>
      </c>
      <c r="Q210" s="26">
        <f>AVERAGE(P210:P212)</f>
        <v>0</v>
      </c>
      <c r="T210" s="29" t="s">
        <v>194</v>
      </c>
      <c r="U210" s="14">
        <v>0</v>
      </c>
      <c r="V210" s="13">
        <v>0</v>
      </c>
      <c r="W210" s="13">
        <v>0</v>
      </c>
      <c r="X210" s="13">
        <v>0</v>
      </c>
      <c r="Y210" s="15">
        <f t="shared" si="23"/>
        <v>0</v>
      </c>
      <c r="Z210" s="14">
        <f>Y210*(Table134567142134[[#This Row],[Dilution]])/0.1</f>
        <v>0</v>
      </c>
      <c r="AA210" s="14">
        <f>AVERAGE(Z210:Z212)</f>
        <v>0</v>
      </c>
    </row>
    <row r="211" spans="1:27" x14ac:dyDescent="0.25">
      <c r="A211" s="29"/>
      <c r="B211" s="14">
        <v>0</v>
      </c>
      <c r="C211" s="13">
        <v>0</v>
      </c>
      <c r="D211" s="13">
        <v>0</v>
      </c>
      <c r="E211" s="13">
        <v>0</v>
      </c>
      <c r="F211" s="15">
        <f t="shared" si="24"/>
        <v>0</v>
      </c>
      <c r="G211" s="14">
        <f>F211*(Table134567[[#This Row],[Dilution]])/0.1</f>
        <v>0</v>
      </c>
      <c r="H211" s="14"/>
      <c r="J211" s="30"/>
      <c r="K211" s="26">
        <v>0</v>
      </c>
      <c r="L211" s="25">
        <v>0</v>
      </c>
      <c r="M211" s="25">
        <v>0</v>
      </c>
      <c r="N211" s="25">
        <v>0</v>
      </c>
      <c r="O211" s="27">
        <f t="shared" si="22"/>
        <v>0</v>
      </c>
      <c r="P211" s="26">
        <f>O211*(Table1345671421[[#This Row],[Dilution]])/0.1</f>
        <v>0</v>
      </c>
      <c r="Q211" s="26"/>
      <c r="T211" s="29"/>
      <c r="U211" s="14">
        <v>0</v>
      </c>
      <c r="V211" s="13">
        <v>0</v>
      </c>
      <c r="W211" s="13">
        <v>0</v>
      </c>
      <c r="X211" s="13">
        <v>0</v>
      </c>
      <c r="Y211" s="15">
        <f t="shared" si="23"/>
        <v>0</v>
      </c>
      <c r="Z211" s="14">
        <f>Y211*(Table134567142134[[#This Row],[Dilution]])/0.1</f>
        <v>0</v>
      </c>
      <c r="AA211" s="14"/>
    </row>
    <row r="212" spans="1:27" x14ac:dyDescent="0.25">
      <c r="A212" s="29"/>
      <c r="B212" s="14">
        <v>0</v>
      </c>
      <c r="C212" s="13">
        <v>0</v>
      </c>
      <c r="D212" s="13">
        <v>0</v>
      </c>
      <c r="E212" s="13">
        <v>0</v>
      </c>
      <c r="F212" s="15">
        <f t="shared" si="24"/>
        <v>0</v>
      </c>
      <c r="G212" s="14">
        <f>F212*(Table134567[[#This Row],[Dilution]])/0.1</f>
        <v>0</v>
      </c>
      <c r="H212" s="14"/>
      <c r="J212" s="30"/>
      <c r="K212" s="26">
        <v>0</v>
      </c>
      <c r="L212" s="25">
        <v>0</v>
      </c>
      <c r="M212" s="25">
        <v>0</v>
      </c>
      <c r="N212" s="25">
        <v>0</v>
      </c>
      <c r="O212" s="27">
        <f t="shared" si="22"/>
        <v>0</v>
      </c>
      <c r="P212" s="26">
        <f>O212*(Table1345671421[[#This Row],[Dilution]])/0.1</f>
        <v>0</v>
      </c>
      <c r="Q212" s="26"/>
      <c r="T212" s="29"/>
      <c r="U212" s="14">
        <v>0</v>
      </c>
      <c r="V212" s="13">
        <v>0</v>
      </c>
      <c r="W212" s="13">
        <v>0</v>
      </c>
      <c r="X212" s="13">
        <v>0</v>
      </c>
      <c r="Y212" s="15">
        <f t="shared" si="23"/>
        <v>0</v>
      </c>
      <c r="Z212" s="14">
        <f>Y212*(Table134567142134[[#This Row],[Dilution]])/0.1</f>
        <v>0</v>
      </c>
      <c r="AA212" s="14"/>
    </row>
    <row r="213" spans="1:27" x14ac:dyDescent="0.25">
      <c r="A213" s="30" t="s">
        <v>195</v>
      </c>
      <c r="B213" s="26">
        <v>0</v>
      </c>
      <c r="C213" s="25">
        <v>0</v>
      </c>
      <c r="D213" s="25">
        <v>0</v>
      </c>
      <c r="E213" s="25">
        <v>0</v>
      </c>
      <c r="F213" s="15">
        <f t="shared" si="24"/>
        <v>0</v>
      </c>
      <c r="G213" s="26">
        <f>F213*(Table134567[[#This Row],[Dilution]])/0.1</f>
        <v>0</v>
      </c>
      <c r="H213" s="26">
        <f>AVERAGE(G213:G215)</f>
        <v>0</v>
      </c>
      <c r="J213" s="29" t="s">
        <v>195</v>
      </c>
      <c r="K213" s="14">
        <v>0</v>
      </c>
      <c r="L213" s="13">
        <v>0</v>
      </c>
      <c r="M213" s="13">
        <v>0</v>
      </c>
      <c r="N213" s="13">
        <v>0</v>
      </c>
      <c r="O213" s="15">
        <f t="shared" si="22"/>
        <v>0</v>
      </c>
      <c r="P213" s="14">
        <f>O213*(Table1345671421[[#This Row],[Dilution]])/0.1</f>
        <v>0</v>
      </c>
      <c r="Q213" s="14">
        <f>AVERAGE(P213:P215)</f>
        <v>0</v>
      </c>
      <c r="T213" s="30" t="s">
        <v>195</v>
      </c>
      <c r="U213" s="26">
        <v>0</v>
      </c>
      <c r="V213" s="25">
        <v>0</v>
      </c>
      <c r="W213" s="25">
        <v>0</v>
      </c>
      <c r="X213" s="25">
        <v>0</v>
      </c>
      <c r="Y213" s="15">
        <f t="shared" si="23"/>
        <v>0</v>
      </c>
      <c r="Z213" s="26">
        <f>Y213*(Table134567142134[[#This Row],[Dilution]])/0.1</f>
        <v>0</v>
      </c>
      <c r="AA213" s="26">
        <f>AVERAGE(Z213:Z215)</f>
        <v>0</v>
      </c>
    </row>
    <row r="214" spans="1:27" x14ac:dyDescent="0.25">
      <c r="A214" s="30"/>
      <c r="B214" s="26">
        <v>0</v>
      </c>
      <c r="C214" s="25">
        <v>0</v>
      </c>
      <c r="D214" s="25">
        <v>0</v>
      </c>
      <c r="E214" s="25">
        <v>0</v>
      </c>
      <c r="F214" s="15">
        <f t="shared" si="24"/>
        <v>0</v>
      </c>
      <c r="G214" s="26">
        <f>F214*(Table134567[[#This Row],[Dilution]])/0.1</f>
        <v>0</v>
      </c>
      <c r="H214" s="26"/>
      <c r="J214" s="29"/>
      <c r="K214" s="14">
        <v>0</v>
      </c>
      <c r="L214" s="13">
        <v>0</v>
      </c>
      <c r="M214" s="13">
        <v>0</v>
      </c>
      <c r="N214" s="13">
        <v>0</v>
      </c>
      <c r="O214" s="15">
        <f t="shared" si="22"/>
        <v>0</v>
      </c>
      <c r="P214" s="14">
        <f>O214*(Table1345671421[[#This Row],[Dilution]])/0.1</f>
        <v>0</v>
      </c>
      <c r="Q214" s="14"/>
      <c r="T214" s="30"/>
      <c r="U214" s="26">
        <v>0</v>
      </c>
      <c r="V214" s="25">
        <v>0</v>
      </c>
      <c r="W214" s="25">
        <v>0</v>
      </c>
      <c r="X214" s="25">
        <v>0</v>
      </c>
      <c r="Y214" s="15">
        <f t="shared" si="23"/>
        <v>0</v>
      </c>
      <c r="Z214" s="26">
        <f>Y214*(Table134567142134[[#This Row],[Dilution]])/0.1</f>
        <v>0</v>
      </c>
      <c r="AA214" s="26"/>
    </row>
    <row r="215" spans="1:27" x14ac:dyDescent="0.25">
      <c r="A215" s="30"/>
      <c r="B215" s="26">
        <v>0</v>
      </c>
      <c r="C215" s="25">
        <v>0</v>
      </c>
      <c r="D215" s="25">
        <v>0</v>
      </c>
      <c r="E215" s="25">
        <v>0</v>
      </c>
      <c r="F215" s="15">
        <f t="shared" si="24"/>
        <v>0</v>
      </c>
      <c r="G215" s="26">
        <f>F215*(Table134567[[#This Row],[Dilution]])/0.1</f>
        <v>0</v>
      </c>
      <c r="H215" s="26"/>
      <c r="J215" s="29"/>
      <c r="K215" s="14">
        <v>0</v>
      </c>
      <c r="L215" s="13">
        <v>0</v>
      </c>
      <c r="M215" s="13">
        <v>0</v>
      </c>
      <c r="N215" s="13">
        <v>0</v>
      </c>
      <c r="O215" s="15">
        <f t="shared" si="22"/>
        <v>0</v>
      </c>
      <c r="P215" s="14">
        <f>O215*(Table1345671421[[#This Row],[Dilution]])/0.1</f>
        <v>0</v>
      </c>
      <c r="Q215" s="14"/>
      <c r="T215" s="30"/>
      <c r="U215" s="26">
        <v>0</v>
      </c>
      <c r="V215" s="25">
        <v>0</v>
      </c>
      <c r="W215" s="25">
        <v>0</v>
      </c>
      <c r="X215" s="25">
        <v>0</v>
      </c>
      <c r="Y215" s="15">
        <f t="shared" si="23"/>
        <v>0</v>
      </c>
      <c r="Z215" s="26">
        <f>Y215*(Table134567142134[[#This Row],[Dilution]])/0.1</f>
        <v>0</v>
      </c>
      <c r="AA215" s="26"/>
    </row>
    <row r="216" spans="1:27" x14ac:dyDescent="0.25">
      <c r="A216" s="29" t="s">
        <v>196</v>
      </c>
      <c r="B216" s="14">
        <v>0</v>
      </c>
      <c r="C216" s="13">
        <v>0</v>
      </c>
      <c r="D216" s="13">
        <v>0</v>
      </c>
      <c r="E216" s="13">
        <v>0</v>
      </c>
      <c r="F216" s="15">
        <f t="shared" si="24"/>
        <v>0</v>
      </c>
      <c r="G216" s="14">
        <f>F216*(Table134567[[#This Row],[Dilution]])/0.1</f>
        <v>0</v>
      </c>
      <c r="H216" s="14">
        <f>AVERAGE(G216:G218)</f>
        <v>0</v>
      </c>
      <c r="J216" s="30" t="s">
        <v>196</v>
      </c>
      <c r="K216" s="26">
        <v>0</v>
      </c>
      <c r="L216" s="25">
        <v>0</v>
      </c>
      <c r="M216" s="25">
        <v>0</v>
      </c>
      <c r="N216" s="25">
        <v>0</v>
      </c>
      <c r="O216" s="27">
        <f t="shared" si="22"/>
        <v>0</v>
      </c>
      <c r="P216" s="26">
        <f>O216*(Table1345671421[[#This Row],[Dilution]])/0.1</f>
        <v>0</v>
      </c>
      <c r="Q216" s="26">
        <f>AVERAGE(P216:P218)</f>
        <v>0</v>
      </c>
      <c r="T216" s="29" t="s">
        <v>196</v>
      </c>
      <c r="U216" s="14">
        <v>0</v>
      </c>
      <c r="V216" s="13">
        <v>0</v>
      </c>
      <c r="W216" s="13">
        <v>0</v>
      </c>
      <c r="X216" s="13">
        <v>0</v>
      </c>
      <c r="Y216" s="15">
        <f t="shared" si="23"/>
        <v>0</v>
      </c>
      <c r="Z216" s="14">
        <f>Y216*(Table134567142134[[#This Row],[Dilution]])/0.1</f>
        <v>0</v>
      </c>
      <c r="AA216" s="14">
        <f>AVERAGE(Z216:Z218)</f>
        <v>0</v>
      </c>
    </row>
    <row r="217" spans="1:27" x14ac:dyDescent="0.25">
      <c r="A217" s="29"/>
      <c r="B217" s="14">
        <v>0</v>
      </c>
      <c r="C217" s="13">
        <v>0</v>
      </c>
      <c r="D217" s="13">
        <v>0</v>
      </c>
      <c r="E217" s="13">
        <v>0</v>
      </c>
      <c r="F217" s="15">
        <f t="shared" si="24"/>
        <v>0</v>
      </c>
      <c r="G217" s="14">
        <f>F217*(Table134567[[#This Row],[Dilution]])/0.1</f>
        <v>0</v>
      </c>
      <c r="H217" s="14"/>
      <c r="J217" s="30"/>
      <c r="K217" s="26">
        <v>0</v>
      </c>
      <c r="L217" s="25">
        <v>0</v>
      </c>
      <c r="M217" s="25">
        <v>0</v>
      </c>
      <c r="N217" s="25">
        <v>0</v>
      </c>
      <c r="O217" s="27">
        <f t="shared" si="22"/>
        <v>0</v>
      </c>
      <c r="P217" s="26">
        <f>O217*(Table1345671421[[#This Row],[Dilution]])/0.1</f>
        <v>0</v>
      </c>
      <c r="Q217" s="26"/>
      <c r="T217" s="29"/>
      <c r="U217" s="14">
        <v>0</v>
      </c>
      <c r="V217" s="13">
        <v>0</v>
      </c>
      <c r="W217" s="13">
        <v>0</v>
      </c>
      <c r="X217" s="13">
        <v>0</v>
      </c>
      <c r="Y217" s="15">
        <f t="shared" si="23"/>
        <v>0</v>
      </c>
      <c r="Z217" s="14">
        <f>Y217*(Table134567142134[[#This Row],[Dilution]])/0.1</f>
        <v>0</v>
      </c>
      <c r="AA217" s="14"/>
    </row>
    <row r="218" spans="1:27" x14ac:dyDescent="0.25">
      <c r="A218" s="29"/>
      <c r="B218" s="14">
        <v>0</v>
      </c>
      <c r="C218" s="13">
        <v>0</v>
      </c>
      <c r="D218" s="13">
        <v>0</v>
      </c>
      <c r="E218" s="13">
        <v>0</v>
      </c>
      <c r="F218" s="15">
        <f t="shared" si="24"/>
        <v>0</v>
      </c>
      <c r="G218" s="14">
        <f>F218*(Table134567[[#This Row],[Dilution]])/0.1</f>
        <v>0</v>
      </c>
      <c r="H218" s="14"/>
      <c r="J218" s="30"/>
      <c r="K218" s="26">
        <v>0</v>
      </c>
      <c r="L218" s="25">
        <v>0</v>
      </c>
      <c r="M218" s="25">
        <v>0</v>
      </c>
      <c r="N218" s="25">
        <v>0</v>
      </c>
      <c r="O218" s="27">
        <f t="shared" si="22"/>
        <v>0</v>
      </c>
      <c r="P218" s="26">
        <f>O218*(Table1345671421[[#This Row],[Dilution]])/0.1</f>
        <v>0</v>
      </c>
      <c r="Q218" s="26"/>
      <c r="T218" s="29"/>
      <c r="U218" s="14">
        <v>0</v>
      </c>
      <c r="V218" s="13">
        <v>0</v>
      </c>
      <c r="W218" s="13">
        <v>0</v>
      </c>
      <c r="X218" s="13">
        <v>0</v>
      </c>
      <c r="Y218" s="15">
        <f t="shared" si="23"/>
        <v>0</v>
      </c>
      <c r="Z218" s="14">
        <f>Y218*(Table134567142134[[#This Row],[Dilution]])/0.1</f>
        <v>0</v>
      </c>
      <c r="AA218" s="14"/>
    </row>
    <row r="219" spans="1:27" x14ac:dyDescent="0.25">
      <c r="A219" s="30" t="s">
        <v>197</v>
      </c>
      <c r="B219" s="26">
        <v>0</v>
      </c>
      <c r="C219" s="25">
        <v>0</v>
      </c>
      <c r="D219" s="25">
        <v>0</v>
      </c>
      <c r="E219" s="25">
        <v>0</v>
      </c>
      <c r="F219" s="15">
        <f t="shared" si="24"/>
        <v>0</v>
      </c>
      <c r="G219" s="26">
        <f>F219*(Table134567[[#This Row],[Dilution]])/0.1</f>
        <v>0</v>
      </c>
      <c r="H219" s="26">
        <f>AVERAGE(G219:G221)</f>
        <v>0</v>
      </c>
      <c r="J219" s="29" t="s">
        <v>197</v>
      </c>
      <c r="K219" s="14">
        <v>0</v>
      </c>
      <c r="L219" s="13">
        <v>0</v>
      </c>
      <c r="M219" s="13">
        <v>0</v>
      </c>
      <c r="N219" s="13">
        <v>0</v>
      </c>
      <c r="O219" s="15">
        <f t="shared" si="22"/>
        <v>0</v>
      </c>
      <c r="P219" s="14">
        <f>O219*(Table1345671421[[#This Row],[Dilution]])/0.1</f>
        <v>0</v>
      </c>
      <c r="Q219" s="14">
        <f>AVERAGE(P219:P221)</f>
        <v>0</v>
      </c>
      <c r="T219" s="30" t="s">
        <v>197</v>
      </c>
      <c r="U219" s="26">
        <v>0</v>
      </c>
      <c r="V219" s="25">
        <v>0</v>
      </c>
      <c r="W219" s="25">
        <v>0</v>
      </c>
      <c r="X219" s="25">
        <v>0</v>
      </c>
      <c r="Y219" s="15">
        <f t="shared" si="23"/>
        <v>0</v>
      </c>
      <c r="Z219" s="26">
        <f>Y219*(Table134567142134[[#This Row],[Dilution]])/0.1</f>
        <v>0</v>
      </c>
      <c r="AA219" s="26">
        <f>AVERAGE(Z219:Z221)</f>
        <v>0</v>
      </c>
    </row>
    <row r="220" spans="1:27" x14ac:dyDescent="0.25">
      <c r="A220" s="30"/>
      <c r="B220" s="26">
        <v>0</v>
      </c>
      <c r="C220" s="25">
        <v>0</v>
      </c>
      <c r="D220" s="25">
        <v>0</v>
      </c>
      <c r="E220" s="25">
        <v>0</v>
      </c>
      <c r="F220" s="15">
        <f t="shared" si="24"/>
        <v>0</v>
      </c>
      <c r="G220" s="26">
        <f>F220*(Table134567[[#This Row],[Dilution]])/0.1</f>
        <v>0</v>
      </c>
      <c r="H220" s="26"/>
      <c r="J220" s="29"/>
      <c r="K220" s="14">
        <v>0</v>
      </c>
      <c r="L220" s="13">
        <v>0</v>
      </c>
      <c r="M220" s="13">
        <v>0</v>
      </c>
      <c r="N220" s="13">
        <v>0</v>
      </c>
      <c r="O220" s="15">
        <f t="shared" si="22"/>
        <v>0</v>
      </c>
      <c r="P220" s="14">
        <f>O220*(Table1345671421[[#This Row],[Dilution]])/0.1</f>
        <v>0</v>
      </c>
      <c r="Q220" s="14"/>
      <c r="T220" s="30"/>
      <c r="U220" s="26">
        <v>0</v>
      </c>
      <c r="V220" s="25">
        <v>0</v>
      </c>
      <c r="W220" s="25">
        <v>0</v>
      </c>
      <c r="X220" s="25">
        <v>0</v>
      </c>
      <c r="Y220" s="15">
        <f t="shared" si="23"/>
        <v>0</v>
      </c>
      <c r="Z220" s="26">
        <f>Y220*(Table134567142134[[#This Row],[Dilution]])/0.1</f>
        <v>0</v>
      </c>
      <c r="AA220" s="26"/>
    </row>
    <row r="221" spans="1:27" x14ac:dyDescent="0.25">
      <c r="A221" s="30"/>
      <c r="B221" s="26">
        <v>0</v>
      </c>
      <c r="C221" s="25">
        <v>0</v>
      </c>
      <c r="D221" s="25">
        <v>0</v>
      </c>
      <c r="E221" s="25">
        <v>0</v>
      </c>
      <c r="F221" s="15">
        <f t="shared" si="24"/>
        <v>0</v>
      </c>
      <c r="G221" s="26">
        <f>F221*(Table134567[[#This Row],[Dilution]])/0.1</f>
        <v>0</v>
      </c>
      <c r="H221" s="26"/>
      <c r="J221" s="29"/>
      <c r="K221" s="14">
        <v>0</v>
      </c>
      <c r="L221" s="13">
        <v>0</v>
      </c>
      <c r="M221" s="13">
        <v>0</v>
      </c>
      <c r="N221" s="13">
        <v>0</v>
      </c>
      <c r="O221" s="15">
        <f t="shared" si="22"/>
        <v>0</v>
      </c>
      <c r="P221" s="14">
        <f>O221*(Table1345671421[[#This Row],[Dilution]])/0.1</f>
        <v>0</v>
      </c>
      <c r="Q221" s="14"/>
      <c r="T221" s="30"/>
      <c r="U221" s="26">
        <v>0</v>
      </c>
      <c r="V221" s="25">
        <v>0</v>
      </c>
      <c r="W221" s="25">
        <v>0</v>
      </c>
      <c r="X221" s="25">
        <v>0</v>
      </c>
      <c r="Y221" s="15">
        <f t="shared" si="23"/>
        <v>0</v>
      </c>
      <c r="Z221" s="26">
        <f>Y221*(Table134567142134[[#This Row],[Dilution]])/0.1</f>
        <v>0</v>
      </c>
      <c r="AA221" s="26"/>
    </row>
    <row r="223" spans="1:27" x14ac:dyDescent="0.25">
      <c r="T223" t="s">
        <v>179</v>
      </c>
      <c r="U223" t="s">
        <v>229</v>
      </c>
    </row>
    <row r="225" spans="1:27" x14ac:dyDescent="0.25">
      <c r="T225" t="s">
        <v>181</v>
      </c>
      <c r="U225" t="s">
        <v>182</v>
      </c>
      <c r="V225" t="s">
        <v>183</v>
      </c>
      <c r="W225" t="s">
        <v>184</v>
      </c>
      <c r="X225" t="s">
        <v>185</v>
      </c>
      <c r="Y225" t="s">
        <v>107</v>
      </c>
      <c r="Z225" t="s">
        <v>186</v>
      </c>
      <c r="AA225" t="s">
        <v>187</v>
      </c>
    </row>
    <row r="226" spans="1:27" x14ac:dyDescent="0.25">
      <c r="A226" t="s">
        <v>179</v>
      </c>
      <c r="B226" t="s">
        <v>229</v>
      </c>
      <c r="J226" t="s">
        <v>179</v>
      </c>
      <c r="K226" t="s">
        <v>229</v>
      </c>
      <c r="T226" s="13" t="s">
        <v>188</v>
      </c>
      <c r="U226" s="14">
        <v>1000</v>
      </c>
      <c r="V226" s="13">
        <v>61</v>
      </c>
      <c r="W226" s="13">
        <v>74</v>
      </c>
      <c r="X226" s="13">
        <v>68</v>
      </c>
      <c r="Y226" s="15">
        <f t="shared" ref="Y226:Y249" si="26">AVERAGE(V226:X226)</f>
        <v>67.666666666666671</v>
      </c>
      <c r="Z226" s="14">
        <f>Y226*(Table18152235[[#This Row],[Dilution]])/0.1</f>
        <v>676666.66666666663</v>
      </c>
      <c r="AA226" s="14">
        <f>AVERAGE(Z226:Z228)</f>
        <v>680000</v>
      </c>
    </row>
    <row r="227" spans="1:27" x14ac:dyDescent="0.25">
      <c r="T227" s="13"/>
      <c r="U227" s="14">
        <v>1000</v>
      </c>
      <c r="V227" s="13">
        <v>59</v>
      </c>
      <c r="W227" s="13">
        <v>65</v>
      </c>
      <c r="X227" s="13">
        <v>78</v>
      </c>
      <c r="Y227" s="15">
        <f t="shared" si="26"/>
        <v>67.333333333333329</v>
      </c>
      <c r="Z227" s="14">
        <f>Y227*(Table18152235[[#This Row],[Dilution]])/0.1</f>
        <v>673333.33333333326</v>
      </c>
      <c r="AA227" s="14"/>
    </row>
    <row r="228" spans="1:27" x14ac:dyDescent="0.25">
      <c r="A228" t="s">
        <v>181</v>
      </c>
      <c r="B228" t="s">
        <v>182</v>
      </c>
      <c r="C228" t="s">
        <v>183</v>
      </c>
      <c r="D228" t="s">
        <v>184</v>
      </c>
      <c r="E228" t="s">
        <v>185</v>
      </c>
      <c r="F228" t="s">
        <v>107</v>
      </c>
      <c r="G228" t="s">
        <v>186</v>
      </c>
      <c r="H228" t="s">
        <v>187</v>
      </c>
      <c r="J228" t="s">
        <v>181</v>
      </c>
      <c r="K228" t="s">
        <v>182</v>
      </c>
      <c r="L228" t="s">
        <v>183</v>
      </c>
      <c r="M228" t="s">
        <v>184</v>
      </c>
      <c r="N228" t="s">
        <v>185</v>
      </c>
      <c r="O228" t="s">
        <v>107</v>
      </c>
      <c r="P228" t="s">
        <v>186</v>
      </c>
      <c r="Q228" t="s">
        <v>187</v>
      </c>
      <c r="T228" s="13"/>
      <c r="U228" s="14">
        <v>1000</v>
      </c>
      <c r="V228" s="13">
        <v>80</v>
      </c>
      <c r="W228" s="13">
        <v>60</v>
      </c>
      <c r="X228" s="13">
        <v>67</v>
      </c>
      <c r="Y228" s="15">
        <f t="shared" si="26"/>
        <v>69</v>
      </c>
      <c r="Z228" s="14">
        <f>Y228*(Table18152235[[#This Row],[Dilution]])/0.1</f>
        <v>690000</v>
      </c>
      <c r="AA228" s="14"/>
    </row>
    <row r="229" spans="1:27" x14ac:dyDescent="0.25">
      <c r="A229" s="13" t="s">
        <v>188</v>
      </c>
      <c r="B229" s="14">
        <v>1000</v>
      </c>
      <c r="C229" s="13">
        <v>100</v>
      </c>
      <c r="D229" s="13">
        <v>90</v>
      </c>
      <c r="E229" s="13">
        <v>95</v>
      </c>
      <c r="F229" s="15">
        <f t="shared" ref="F229:F252" si="27">AVERAGE(C229:E229)</f>
        <v>95</v>
      </c>
      <c r="G229" s="14">
        <f>F229*(Table18[[#This Row],[Dilution]])/0.1</f>
        <v>950000</v>
      </c>
      <c r="H229" s="14">
        <f>AVERAGE(G229:G231)</f>
        <v>837777.77777777764</v>
      </c>
      <c r="J229" s="13" t="s">
        <v>188</v>
      </c>
      <c r="K229" s="14">
        <v>1000</v>
      </c>
      <c r="L229" s="13">
        <v>59</v>
      </c>
      <c r="M229" s="13">
        <v>65</v>
      </c>
      <c r="N229" s="13">
        <v>79</v>
      </c>
      <c r="O229" s="15">
        <f t="shared" ref="O229:O252" si="28">AVERAGE(L229:N229)</f>
        <v>67.666666666666671</v>
      </c>
      <c r="P229" s="14">
        <f>O229*(Table181522[[#This Row],[Dilution]])/0.1</f>
        <v>676666.66666666663</v>
      </c>
      <c r="Q229" s="14">
        <f>AVERAGE(P229:P231)</f>
        <v>755555.5555555555</v>
      </c>
      <c r="T229" s="25" t="s">
        <v>189</v>
      </c>
      <c r="U229" s="26">
        <v>100000</v>
      </c>
      <c r="V229" s="25">
        <v>117</v>
      </c>
      <c r="W229" s="25">
        <v>101</v>
      </c>
      <c r="X229" s="25">
        <v>124</v>
      </c>
      <c r="Y229" s="27">
        <f t="shared" si="26"/>
        <v>114</v>
      </c>
      <c r="Z229" s="26">
        <f>Y229*(Table18152235[[#This Row],[Dilution]])/0.1</f>
        <v>114000000</v>
      </c>
      <c r="AA229" s="26">
        <f>AVERAGE(Z229:Z231)</f>
        <v>115222222.22222221</v>
      </c>
    </row>
    <row r="230" spans="1:27" x14ac:dyDescent="0.25">
      <c r="A230" s="13"/>
      <c r="B230" s="14">
        <v>1000</v>
      </c>
      <c r="C230" s="13">
        <v>80</v>
      </c>
      <c r="D230" s="13">
        <v>72</v>
      </c>
      <c r="E230" s="13">
        <v>89</v>
      </c>
      <c r="F230" s="15">
        <f t="shared" si="27"/>
        <v>80.333333333333329</v>
      </c>
      <c r="G230" s="14">
        <f>F230*(Table18[[#This Row],[Dilution]])/0.1</f>
        <v>803333.33333333326</v>
      </c>
      <c r="H230" s="14"/>
      <c r="J230" s="13"/>
      <c r="K230" s="14">
        <v>1000</v>
      </c>
      <c r="L230" s="13">
        <v>83</v>
      </c>
      <c r="M230" s="13">
        <v>80</v>
      </c>
      <c r="N230" s="13">
        <v>73</v>
      </c>
      <c r="O230" s="15">
        <f t="shared" si="28"/>
        <v>78.666666666666671</v>
      </c>
      <c r="P230" s="14">
        <f>O230*(Table181522[[#This Row],[Dilution]])/0.1</f>
        <v>786666.66666666663</v>
      </c>
      <c r="Q230" s="14"/>
      <c r="T230" s="25"/>
      <c r="U230" s="26">
        <v>100000</v>
      </c>
      <c r="V230" s="25">
        <v>122</v>
      </c>
      <c r="W230" s="25">
        <v>130</v>
      </c>
      <c r="X230" s="25">
        <v>143</v>
      </c>
      <c r="Y230" s="27">
        <f t="shared" si="26"/>
        <v>131.66666666666666</v>
      </c>
      <c r="Z230" s="26">
        <f>Y230*(Table18152235[[#This Row],[Dilution]])/0.1</f>
        <v>131666666.66666666</v>
      </c>
      <c r="AA230" s="26"/>
    </row>
    <row r="231" spans="1:27" x14ac:dyDescent="0.25">
      <c r="A231" s="13"/>
      <c r="B231" s="14">
        <v>1000</v>
      </c>
      <c r="C231" s="13">
        <v>60</v>
      </c>
      <c r="D231" s="13">
        <v>85</v>
      </c>
      <c r="E231" s="13">
        <v>83</v>
      </c>
      <c r="F231" s="15">
        <f t="shared" si="27"/>
        <v>76</v>
      </c>
      <c r="G231" s="14">
        <f>F231*(Table18[[#This Row],[Dilution]])/0.1</f>
        <v>760000</v>
      </c>
      <c r="H231" s="14"/>
      <c r="J231" s="13"/>
      <c r="K231" s="14">
        <v>1000</v>
      </c>
      <c r="L231" s="13">
        <v>85</v>
      </c>
      <c r="M231" s="13">
        <v>76</v>
      </c>
      <c r="N231" s="13">
        <v>80</v>
      </c>
      <c r="O231" s="15">
        <f t="shared" si="28"/>
        <v>80.333333333333329</v>
      </c>
      <c r="P231" s="14">
        <f>O231*(Table181522[[#This Row],[Dilution]])/0.1</f>
        <v>803333.33333333326</v>
      </c>
      <c r="Q231" s="14"/>
      <c r="T231" s="25"/>
      <c r="U231" s="26">
        <v>100000</v>
      </c>
      <c r="V231" s="25">
        <v>80</v>
      </c>
      <c r="W231" s="25">
        <v>109</v>
      </c>
      <c r="X231" s="25">
        <v>111</v>
      </c>
      <c r="Y231" s="27">
        <f t="shared" si="26"/>
        <v>100</v>
      </c>
      <c r="Z231" s="26">
        <f>Y231*(Table18152235[[#This Row],[Dilution]])/0.1</f>
        <v>100000000</v>
      </c>
      <c r="AA231" s="26"/>
    </row>
    <row r="232" spans="1:27" x14ac:dyDescent="0.25">
      <c r="A232" s="25" t="s">
        <v>189</v>
      </c>
      <c r="B232" s="26">
        <v>10000</v>
      </c>
      <c r="C232" s="25">
        <v>130</v>
      </c>
      <c r="D232" s="25">
        <v>153</v>
      </c>
      <c r="E232" s="25">
        <v>141</v>
      </c>
      <c r="F232" s="27">
        <f t="shared" si="27"/>
        <v>141.33333333333334</v>
      </c>
      <c r="G232" s="26">
        <f>F232*(Table18[[#This Row],[Dilution]])/0.1</f>
        <v>14133333.333333334</v>
      </c>
      <c r="H232" s="26">
        <f>AVERAGE(G232:G234)</f>
        <v>13277777.777777778</v>
      </c>
      <c r="J232" s="25" t="s">
        <v>189</v>
      </c>
      <c r="K232" s="26">
        <v>10000</v>
      </c>
      <c r="L232" s="25">
        <v>93</v>
      </c>
      <c r="M232" s="25">
        <v>99</v>
      </c>
      <c r="N232" s="25">
        <v>103</v>
      </c>
      <c r="O232" s="27">
        <f t="shared" si="28"/>
        <v>98.333333333333329</v>
      </c>
      <c r="P232" s="26">
        <f>O232*(Table181522[[#This Row],[Dilution]])/0.1</f>
        <v>9833333.3333333321</v>
      </c>
      <c r="Q232" s="26">
        <f>AVERAGE(P232:P234)</f>
        <v>9822222.222222222</v>
      </c>
      <c r="T232" s="13" t="s">
        <v>190</v>
      </c>
      <c r="U232" s="14">
        <v>1000000</v>
      </c>
      <c r="V232" s="13">
        <v>42</v>
      </c>
      <c r="W232" s="13">
        <v>59</v>
      </c>
      <c r="X232" s="13">
        <v>71</v>
      </c>
      <c r="Y232" s="15">
        <f t="shared" si="26"/>
        <v>57.333333333333336</v>
      </c>
      <c r="Z232" s="14">
        <f>Y232*(Table18152235[[#This Row],[Dilution]])/0.1</f>
        <v>573333333.33333337</v>
      </c>
      <c r="AA232" s="14">
        <f>AVERAGE(Z232:Z234)</f>
        <v>637777777.77777779</v>
      </c>
    </row>
    <row r="233" spans="1:27" x14ac:dyDescent="0.25">
      <c r="A233" s="25"/>
      <c r="B233" s="26">
        <v>10000</v>
      </c>
      <c r="C233" s="25">
        <v>129</v>
      </c>
      <c r="D233" s="25">
        <v>134</v>
      </c>
      <c r="E233" s="25">
        <v>130</v>
      </c>
      <c r="F233" s="27">
        <f t="shared" si="27"/>
        <v>131</v>
      </c>
      <c r="G233" s="26">
        <f>F233*(Table18[[#This Row],[Dilution]])/0.1</f>
        <v>13100000</v>
      </c>
      <c r="H233" s="26"/>
      <c r="J233" s="25"/>
      <c r="K233" s="26">
        <v>10000</v>
      </c>
      <c r="L233" s="25">
        <v>107</v>
      </c>
      <c r="M233" s="25">
        <v>90</v>
      </c>
      <c r="N233" s="25">
        <v>83</v>
      </c>
      <c r="O233" s="27">
        <f t="shared" si="28"/>
        <v>93.333333333333329</v>
      </c>
      <c r="P233" s="26">
        <f>O233*(Table181522[[#This Row],[Dilution]])/0.1</f>
        <v>9333333.3333333321</v>
      </c>
      <c r="Q233" s="26"/>
      <c r="T233" s="13"/>
      <c r="U233" s="14">
        <v>1000000</v>
      </c>
      <c r="V233" s="13">
        <v>73</v>
      </c>
      <c r="W233" s="13">
        <v>51</v>
      </c>
      <c r="X233" s="13">
        <v>48</v>
      </c>
      <c r="Y233" s="15">
        <f t="shared" si="26"/>
        <v>57.333333333333336</v>
      </c>
      <c r="Z233" s="14">
        <f>Y233*(Table18152235[[#This Row],[Dilution]])/0.1</f>
        <v>573333333.33333337</v>
      </c>
      <c r="AA233" s="14"/>
    </row>
    <row r="234" spans="1:27" x14ac:dyDescent="0.25">
      <c r="A234" s="25"/>
      <c r="B234" s="26">
        <v>10000</v>
      </c>
      <c r="C234" s="25">
        <v>120</v>
      </c>
      <c r="D234" s="25">
        <v>124</v>
      </c>
      <c r="E234" s="25">
        <v>134</v>
      </c>
      <c r="F234" s="27">
        <f t="shared" si="27"/>
        <v>126</v>
      </c>
      <c r="G234" s="26">
        <f>F234*(Table18[[#This Row],[Dilution]])/0.1</f>
        <v>12600000</v>
      </c>
      <c r="H234" s="26"/>
      <c r="J234" s="25"/>
      <c r="K234" s="26">
        <v>10000</v>
      </c>
      <c r="L234" s="25">
        <v>110</v>
      </c>
      <c r="M234" s="25">
        <v>104</v>
      </c>
      <c r="N234" s="25">
        <v>95</v>
      </c>
      <c r="O234" s="27">
        <f t="shared" si="28"/>
        <v>103</v>
      </c>
      <c r="P234" s="26">
        <f>O234*(Table181522[[#This Row],[Dilution]])/0.1</f>
        <v>10300000</v>
      </c>
      <c r="Q234" s="26"/>
      <c r="T234" s="13"/>
      <c r="U234" s="14">
        <v>1000000</v>
      </c>
      <c r="V234" s="13">
        <v>67</v>
      </c>
      <c r="W234" s="13">
        <v>83</v>
      </c>
      <c r="X234" s="13">
        <v>80</v>
      </c>
      <c r="Y234" s="15">
        <f t="shared" si="26"/>
        <v>76.666666666666671</v>
      </c>
      <c r="Z234" s="14">
        <f>Y234*(Table18152235[[#This Row],[Dilution]])/0.1</f>
        <v>766666666.66666663</v>
      </c>
      <c r="AA234" s="14"/>
    </row>
    <row r="235" spans="1:27" x14ac:dyDescent="0.25">
      <c r="A235" s="13" t="s">
        <v>190</v>
      </c>
      <c r="B235" s="14">
        <v>1000000</v>
      </c>
      <c r="C235" s="13">
        <v>71</v>
      </c>
      <c r="D235" s="13">
        <v>74</v>
      </c>
      <c r="E235" s="13">
        <v>81</v>
      </c>
      <c r="F235" s="15">
        <f t="shared" si="27"/>
        <v>75.333333333333329</v>
      </c>
      <c r="G235" s="14">
        <f>F235*(Table18[[#This Row],[Dilution]])/0.1</f>
        <v>753333333.33333325</v>
      </c>
      <c r="H235" s="14">
        <f>AVERAGE(G235:G237)</f>
        <v>822222222.22222221</v>
      </c>
      <c r="J235" s="13" t="s">
        <v>190</v>
      </c>
      <c r="K235" s="14">
        <v>100000</v>
      </c>
      <c r="L235" s="13">
        <v>31</v>
      </c>
      <c r="M235" s="13">
        <v>35</v>
      </c>
      <c r="N235" s="13">
        <v>43</v>
      </c>
      <c r="O235" s="15">
        <f t="shared" si="28"/>
        <v>36.333333333333336</v>
      </c>
      <c r="P235" s="14">
        <f>O235*(Table181522[[#This Row],[Dilution]])/0.1</f>
        <v>36333333.333333336</v>
      </c>
      <c r="Q235" s="14">
        <f>AVERAGE(P235:P237)</f>
        <v>40000000</v>
      </c>
      <c r="T235" s="13" t="s">
        <v>192</v>
      </c>
      <c r="U235" s="14">
        <v>1000000</v>
      </c>
      <c r="V235" s="13">
        <v>137</v>
      </c>
      <c r="W235" s="13">
        <v>148</v>
      </c>
      <c r="X235" s="13">
        <v>100</v>
      </c>
      <c r="Y235" s="15">
        <f t="shared" si="26"/>
        <v>128.33333333333334</v>
      </c>
      <c r="Z235" s="14">
        <f>Y235*(Table18152235[[#This Row],[Dilution]])/0.1</f>
        <v>1283333333.3333333</v>
      </c>
      <c r="AA235" s="14">
        <f>AVERAGE(Z235:Z237)</f>
        <v>1196666666.6666667</v>
      </c>
    </row>
    <row r="236" spans="1:27" x14ac:dyDescent="0.25">
      <c r="A236" s="13"/>
      <c r="B236" s="14">
        <v>1000000</v>
      </c>
      <c r="C236" s="13">
        <v>75</v>
      </c>
      <c r="D236" s="13">
        <v>83</v>
      </c>
      <c r="E236" s="13">
        <v>91</v>
      </c>
      <c r="F236" s="15">
        <f t="shared" si="27"/>
        <v>83</v>
      </c>
      <c r="G236" s="14">
        <f>F236*(Table18[[#This Row],[Dilution]])/0.1</f>
        <v>830000000</v>
      </c>
      <c r="H236" s="14"/>
      <c r="J236" s="13"/>
      <c r="K236" s="14">
        <v>100000</v>
      </c>
      <c r="L236" s="13">
        <v>58</v>
      </c>
      <c r="M236" s="13">
        <v>47</v>
      </c>
      <c r="N236" s="13">
        <v>39</v>
      </c>
      <c r="O236" s="15">
        <f t="shared" si="28"/>
        <v>48</v>
      </c>
      <c r="P236" s="14">
        <f>O236*(Table181522[[#This Row],[Dilution]])/0.1</f>
        <v>48000000</v>
      </c>
      <c r="Q236" s="14"/>
      <c r="T236" s="13"/>
      <c r="U236" s="14">
        <v>1000000</v>
      </c>
      <c r="V236" s="13">
        <v>122</v>
      </c>
      <c r="W236" s="13">
        <v>107</v>
      </c>
      <c r="X236" s="13">
        <v>134</v>
      </c>
      <c r="Y236" s="15">
        <f t="shared" si="26"/>
        <v>121</v>
      </c>
      <c r="Z236" s="14">
        <f>Y236*(Table18152235[[#This Row],[Dilution]])/0.1</f>
        <v>1210000000</v>
      </c>
      <c r="AA236" s="14"/>
    </row>
    <row r="237" spans="1:27" x14ac:dyDescent="0.25">
      <c r="A237" s="13"/>
      <c r="B237" s="14">
        <v>1000000</v>
      </c>
      <c r="C237" s="13">
        <v>98</v>
      </c>
      <c r="D237" s="13">
        <v>80</v>
      </c>
      <c r="E237" s="13">
        <v>87</v>
      </c>
      <c r="F237" s="15">
        <f t="shared" si="27"/>
        <v>88.333333333333329</v>
      </c>
      <c r="G237" s="14">
        <f>F237*(Table18[[#This Row],[Dilution]])/0.1</f>
        <v>883333333.33333325</v>
      </c>
      <c r="H237" s="14"/>
      <c r="J237" s="13"/>
      <c r="K237" s="14">
        <v>100000</v>
      </c>
      <c r="L237" s="13">
        <v>38</v>
      </c>
      <c r="M237" s="13">
        <v>32</v>
      </c>
      <c r="N237" s="13">
        <v>37</v>
      </c>
      <c r="O237" s="15">
        <f t="shared" si="28"/>
        <v>35.666666666666664</v>
      </c>
      <c r="P237" s="14">
        <f>O237*(Table181522[[#This Row],[Dilution]])/0.1</f>
        <v>35666666.666666664</v>
      </c>
      <c r="Q237" s="14"/>
      <c r="T237" s="13"/>
      <c r="U237" s="14">
        <v>1000000</v>
      </c>
      <c r="V237" s="13">
        <v>141</v>
      </c>
      <c r="W237" s="13">
        <v>98</v>
      </c>
      <c r="X237" s="13">
        <v>90</v>
      </c>
      <c r="Y237" s="15">
        <f t="shared" si="26"/>
        <v>109.66666666666667</v>
      </c>
      <c r="Z237" s="14">
        <f>Y237*(Table18152235[[#This Row],[Dilution]])/0.1</f>
        <v>1096666666.6666667</v>
      </c>
      <c r="AA237" s="14"/>
    </row>
    <row r="238" spans="1:27" x14ac:dyDescent="0.25">
      <c r="A238" s="13" t="s">
        <v>192</v>
      </c>
      <c r="B238" s="14">
        <v>1000000</v>
      </c>
      <c r="C238" s="13">
        <v>87</v>
      </c>
      <c r="D238" s="13">
        <v>90</v>
      </c>
      <c r="E238" s="13">
        <v>103</v>
      </c>
      <c r="F238" s="15">
        <f t="shared" si="27"/>
        <v>93.333333333333329</v>
      </c>
      <c r="G238" s="14">
        <f>F238*(Table18[[#This Row],[Dilution]])/0.1</f>
        <v>933333333.33333325</v>
      </c>
      <c r="H238" s="14">
        <f>AVERAGE(G238:G240)</f>
        <v>1093333333.3333333</v>
      </c>
      <c r="J238" s="13" t="s">
        <v>192</v>
      </c>
      <c r="K238" s="14">
        <v>1000000</v>
      </c>
      <c r="L238" s="13">
        <v>108</v>
      </c>
      <c r="M238" s="13">
        <v>114</v>
      </c>
      <c r="N238" s="13">
        <v>138</v>
      </c>
      <c r="O238" s="15">
        <f t="shared" si="28"/>
        <v>120</v>
      </c>
      <c r="P238" s="14">
        <f>O238*(Table181522[[#This Row],[Dilution]])/0.1</f>
        <v>1200000000</v>
      </c>
      <c r="Q238" s="14">
        <f>AVERAGE(P238:P240)</f>
        <v>1162222222.2222221</v>
      </c>
      <c r="T238" s="13" t="s">
        <v>194</v>
      </c>
      <c r="U238" s="14">
        <v>10000000</v>
      </c>
      <c r="V238" s="13">
        <v>53</v>
      </c>
      <c r="W238" s="13">
        <v>68</v>
      </c>
      <c r="X238" s="13">
        <v>50</v>
      </c>
      <c r="Y238" s="15">
        <f t="shared" si="26"/>
        <v>57</v>
      </c>
      <c r="Z238" s="14">
        <f>Y238*(Table18152235[[#This Row],[Dilution]])/0.1</f>
        <v>5700000000</v>
      </c>
      <c r="AA238" s="14">
        <f>AVERAGE(Z238:Z240)</f>
        <v>6922222222.2222214</v>
      </c>
    </row>
    <row r="239" spans="1:27" x14ac:dyDescent="0.25">
      <c r="A239" s="13"/>
      <c r="B239" s="14">
        <v>1000000</v>
      </c>
      <c r="C239" s="13">
        <v>91</v>
      </c>
      <c r="D239" s="13">
        <v>127</v>
      </c>
      <c r="E239" s="13">
        <v>130</v>
      </c>
      <c r="F239" s="15">
        <f t="shared" si="27"/>
        <v>116</v>
      </c>
      <c r="G239" s="14">
        <f>F239*(Table18[[#This Row],[Dilution]])/0.1</f>
        <v>1160000000</v>
      </c>
      <c r="H239" s="14"/>
      <c r="J239" s="13"/>
      <c r="K239" s="14">
        <v>1000000</v>
      </c>
      <c r="L239" s="13">
        <v>118</v>
      </c>
      <c r="M239" s="13">
        <v>102</v>
      </c>
      <c r="N239" s="13">
        <v>99</v>
      </c>
      <c r="O239" s="15">
        <f t="shared" si="28"/>
        <v>106.33333333333333</v>
      </c>
      <c r="P239" s="14">
        <f>O239*(Table181522[[#This Row],[Dilution]])/0.1</f>
        <v>1063333333.3333333</v>
      </c>
      <c r="Q239" s="14"/>
      <c r="T239" s="13"/>
      <c r="U239" s="14">
        <v>10000000</v>
      </c>
      <c r="V239" s="13">
        <v>67</v>
      </c>
      <c r="W239" s="13">
        <v>86</v>
      </c>
      <c r="X239" s="13">
        <v>70</v>
      </c>
      <c r="Y239" s="15">
        <f t="shared" si="26"/>
        <v>74.333333333333329</v>
      </c>
      <c r="Z239" s="14">
        <f>Y239*(Table18152235[[#This Row],[Dilution]])/0.1</f>
        <v>7433333333.3333321</v>
      </c>
      <c r="AA239" s="14"/>
    </row>
    <row r="240" spans="1:27" x14ac:dyDescent="0.25">
      <c r="A240" s="13"/>
      <c r="B240" s="14">
        <v>1000000</v>
      </c>
      <c r="C240" s="13">
        <v>114</v>
      </c>
      <c r="D240" s="13">
        <v>134</v>
      </c>
      <c r="E240" s="13">
        <v>108</v>
      </c>
      <c r="F240" s="15">
        <f t="shared" si="27"/>
        <v>118.66666666666667</v>
      </c>
      <c r="G240" s="14">
        <f>F240*(Table18[[#This Row],[Dilution]])/0.1</f>
        <v>1186666666.6666667</v>
      </c>
      <c r="H240" s="14"/>
      <c r="J240" s="13"/>
      <c r="K240" s="14">
        <v>1000000</v>
      </c>
      <c r="L240" s="13">
        <v>120</v>
      </c>
      <c r="M240" s="13">
        <v>130</v>
      </c>
      <c r="N240" s="13">
        <v>117</v>
      </c>
      <c r="O240" s="15">
        <f t="shared" si="28"/>
        <v>122.33333333333333</v>
      </c>
      <c r="P240" s="14">
        <f>O240*(Table181522[[#This Row],[Dilution]])/0.1</f>
        <v>1223333333.3333333</v>
      </c>
      <c r="Q240" s="14"/>
      <c r="T240" s="13"/>
      <c r="U240" s="14">
        <v>10000000</v>
      </c>
      <c r="V240" s="13">
        <v>78</v>
      </c>
      <c r="W240" s="13">
        <v>74</v>
      </c>
      <c r="X240" s="13">
        <v>77</v>
      </c>
      <c r="Y240" s="15">
        <f t="shared" si="26"/>
        <v>76.333333333333329</v>
      </c>
      <c r="Z240" s="14">
        <f>Y240*(Table18152235[[#This Row],[Dilution]])/0.1</f>
        <v>7633333333.3333321</v>
      </c>
      <c r="AA240" s="14"/>
    </row>
    <row r="241" spans="1:27" x14ac:dyDescent="0.25">
      <c r="A241" s="13" t="s">
        <v>194</v>
      </c>
      <c r="B241" s="14">
        <v>10000000</v>
      </c>
      <c r="C241" s="13">
        <v>101</v>
      </c>
      <c r="D241" s="13">
        <v>133</v>
      </c>
      <c r="E241" s="13">
        <v>147</v>
      </c>
      <c r="F241" s="15">
        <f t="shared" si="27"/>
        <v>127</v>
      </c>
      <c r="G241" s="14">
        <f>F241*(Table18[[#This Row],[Dilution]])/0.1</f>
        <v>12700000000</v>
      </c>
      <c r="H241" s="14">
        <f>AVERAGE(G241:G243)</f>
        <v>12566666666.666666</v>
      </c>
      <c r="J241" s="13" t="s">
        <v>194</v>
      </c>
      <c r="K241" s="14">
        <v>10000000</v>
      </c>
      <c r="L241" s="13">
        <v>130</v>
      </c>
      <c r="M241" s="13">
        <v>155</v>
      </c>
      <c r="N241" s="13">
        <v>159</v>
      </c>
      <c r="O241" s="15">
        <f t="shared" si="28"/>
        <v>148</v>
      </c>
      <c r="P241" s="14">
        <f>O241*(Table181522[[#This Row],[Dilution]])/0.1</f>
        <v>14800000000</v>
      </c>
      <c r="Q241" s="14">
        <f>AVERAGE(P241:P243)</f>
        <v>16255555555.555557</v>
      </c>
      <c r="T241" s="25" t="s">
        <v>195</v>
      </c>
      <c r="U241" s="26">
        <v>10000000</v>
      </c>
      <c r="V241" s="25">
        <v>100</v>
      </c>
      <c r="W241" s="25">
        <v>109</v>
      </c>
      <c r="X241" s="25">
        <v>115</v>
      </c>
      <c r="Y241" s="27">
        <f t="shared" si="26"/>
        <v>108</v>
      </c>
      <c r="Z241" s="26">
        <f>Y241*(Table18152235[[#This Row],[Dilution]])/0.1</f>
        <v>10800000000</v>
      </c>
      <c r="AA241" s="26">
        <f>AVERAGE(Z241:Z243)</f>
        <v>10288888888.888887</v>
      </c>
    </row>
    <row r="242" spans="1:27" x14ac:dyDescent="0.25">
      <c r="A242" s="13"/>
      <c r="B242" s="14">
        <v>10000000</v>
      </c>
      <c r="C242" s="13">
        <v>120</v>
      </c>
      <c r="D242" s="13">
        <v>126</v>
      </c>
      <c r="E242" s="13">
        <v>127</v>
      </c>
      <c r="F242" s="15">
        <f t="shared" si="27"/>
        <v>124.33333333333333</v>
      </c>
      <c r="G242" s="14">
        <f>F242*(Table18[[#This Row],[Dilution]])/0.1</f>
        <v>12433333333.333332</v>
      </c>
      <c r="H242" s="14"/>
      <c r="J242" s="13"/>
      <c r="K242" s="14">
        <v>10000000</v>
      </c>
      <c r="L242" s="13">
        <v>157</v>
      </c>
      <c r="M242" s="13">
        <v>160</v>
      </c>
      <c r="N242" s="13">
        <v>167</v>
      </c>
      <c r="O242" s="15">
        <f t="shared" si="28"/>
        <v>161.33333333333334</v>
      </c>
      <c r="P242" s="14">
        <f>O242*(Table181522[[#This Row],[Dilution]])/0.1</f>
        <v>16133333333.333334</v>
      </c>
      <c r="Q242" s="14"/>
      <c r="T242" s="25"/>
      <c r="U242" s="26">
        <v>10000000</v>
      </c>
      <c r="V242" s="25">
        <v>93</v>
      </c>
      <c r="W242" s="25">
        <v>107</v>
      </c>
      <c r="X242" s="25">
        <v>116</v>
      </c>
      <c r="Y242" s="27">
        <f t="shared" si="26"/>
        <v>105.33333333333333</v>
      </c>
      <c r="Z242" s="26">
        <f>Y242*(Table18152235[[#This Row],[Dilution]])/0.1</f>
        <v>10533333333.333332</v>
      </c>
      <c r="AA242" s="26"/>
    </row>
    <row r="243" spans="1:27" x14ac:dyDescent="0.25">
      <c r="A243" s="13"/>
      <c r="B243" s="14">
        <v>10000000</v>
      </c>
      <c r="C243" s="13">
        <v>135</v>
      </c>
      <c r="D243" s="13">
        <v>129</v>
      </c>
      <c r="E243" s="13">
        <v>113</v>
      </c>
      <c r="F243" s="15">
        <f t="shared" si="27"/>
        <v>125.66666666666667</v>
      </c>
      <c r="G243" s="14">
        <f>F243*(Table18[[#This Row],[Dilution]])/0.1</f>
        <v>12566666666.666666</v>
      </c>
      <c r="H243" s="14"/>
      <c r="J243" s="13"/>
      <c r="K243" s="14">
        <v>10000000</v>
      </c>
      <c r="L243" s="13">
        <v>171</v>
      </c>
      <c r="M243" s="13">
        <v>180</v>
      </c>
      <c r="N243" s="13">
        <v>184</v>
      </c>
      <c r="O243" s="15">
        <f t="shared" si="28"/>
        <v>178.33333333333334</v>
      </c>
      <c r="P243" s="14">
        <f>O243*(Table181522[[#This Row],[Dilution]])/0.1</f>
        <v>17833333333.333332</v>
      </c>
      <c r="Q243" s="14"/>
      <c r="T243" s="25"/>
      <c r="U243" s="26">
        <v>10000000</v>
      </c>
      <c r="V243" s="25">
        <v>98</v>
      </c>
      <c r="W243" s="25">
        <v>108</v>
      </c>
      <c r="X243" s="25">
        <v>80</v>
      </c>
      <c r="Y243" s="27">
        <f t="shared" si="26"/>
        <v>95.333333333333329</v>
      </c>
      <c r="Z243" s="26">
        <f>Y243*(Table18152235[[#This Row],[Dilution]])/0.1</f>
        <v>9533333333.3333321</v>
      </c>
      <c r="AA243" s="26"/>
    </row>
    <row r="244" spans="1:27" x14ac:dyDescent="0.25">
      <c r="A244" s="25" t="s">
        <v>195</v>
      </c>
      <c r="B244" s="26">
        <v>10000000</v>
      </c>
      <c r="C244" s="25">
        <v>141</v>
      </c>
      <c r="D244" s="25">
        <v>161</v>
      </c>
      <c r="E244" s="25">
        <v>173</v>
      </c>
      <c r="F244" s="27">
        <f t="shared" si="27"/>
        <v>158.33333333333334</v>
      </c>
      <c r="G244" s="26">
        <f>F244*(Table18[[#This Row],[Dilution]])/0.1</f>
        <v>15833333333.333334</v>
      </c>
      <c r="H244" s="26">
        <f>AVERAGE(G244:G246)</f>
        <v>17655555555.555557</v>
      </c>
      <c r="J244" s="25" t="s">
        <v>195</v>
      </c>
      <c r="K244" s="26">
        <v>100000000</v>
      </c>
      <c r="L244" s="25">
        <v>50</v>
      </c>
      <c r="M244" s="25">
        <v>68</v>
      </c>
      <c r="N244" s="25">
        <v>68</v>
      </c>
      <c r="O244" s="27">
        <f t="shared" si="28"/>
        <v>62</v>
      </c>
      <c r="P244" s="26">
        <f>O244*(Table181522[[#This Row],[Dilution]])/0.1</f>
        <v>62000000000</v>
      </c>
      <c r="Q244" s="26">
        <f>AVERAGE(P244:P246)</f>
        <v>62666666666.666664</v>
      </c>
      <c r="T244" s="13" t="s">
        <v>196</v>
      </c>
      <c r="U244" s="14">
        <v>100000000</v>
      </c>
      <c r="V244" s="13">
        <v>32</v>
      </c>
      <c r="W244" s="13">
        <v>37</v>
      </c>
      <c r="X244" s="13">
        <v>39</v>
      </c>
      <c r="Y244" s="15">
        <f t="shared" si="26"/>
        <v>36</v>
      </c>
      <c r="Z244" s="14">
        <f>Y244*(Table18152235[[#This Row],[Dilution]])/0.1</f>
        <v>36000000000</v>
      </c>
      <c r="AA244" s="14">
        <f>AVERAGE(Z244:Z246)</f>
        <v>40555555555.55555</v>
      </c>
    </row>
    <row r="245" spans="1:27" x14ac:dyDescent="0.25">
      <c r="A245" s="25"/>
      <c r="B245" s="26">
        <v>10000000</v>
      </c>
      <c r="C245" s="25">
        <v>166</v>
      </c>
      <c r="D245" s="25">
        <v>181</v>
      </c>
      <c r="E245" s="25">
        <v>193</v>
      </c>
      <c r="F245" s="27">
        <f t="shared" si="27"/>
        <v>180</v>
      </c>
      <c r="G245" s="26">
        <f>F245*(Table18[[#This Row],[Dilution]])/0.1</f>
        <v>18000000000</v>
      </c>
      <c r="H245" s="26"/>
      <c r="J245" s="25"/>
      <c r="K245" s="26">
        <v>100000000</v>
      </c>
      <c r="L245" s="25">
        <v>77</v>
      </c>
      <c r="M245" s="25">
        <v>71</v>
      </c>
      <c r="N245" s="25">
        <v>65</v>
      </c>
      <c r="O245" s="27">
        <f t="shared" si="28"/>
        <v>71</v>
      </c>
      <c r="P245" s="26">
        <f>O245*(Table181522[[#This Row],[Dilution]])/0.1</f>
        <v>71000000000</v>
      </c>
      <c r="Q245" s="26"/>
      <c r="T245" s="13"/>
      <c r="U245" s="14">
        <v>100000000</v>
      </c>
      <c r="V245" s="13">
        <v>45</v>
      </c>
      <c r="W245" s="13">
        <v>50</v>
      </c>
      <c r="X245" s="13">
        <v>42</v>
      </c>
      <c r="Y245" s="15">
        <f t="shared" si="26"/>
        <v>45.666666666666664</v>
      </c>
      <c r="Z245" s="14">
        <f>Y245*(Table18152235[[#This Row],[Dilution]])/0.1</f>
        <v>45666666666.666656</v>
      </c>
      <c r="AA245" s="14"/>
    </row>
    <row r="246" spans="1:27" x14ac:dyDescent="0.25">
      <c r="A246" s="25"/>
      <c r="B246" s="26">
        <v>10000000</v>
      </c>
      <c r="C246" s="25">
        <v>200</v>
      </c>
      <c r="D246" s="25">
        <v>190</v>
      </c>
      <c r="E246" s="25">
        <v>184</v>
      </c>
      <c r="F246" s="27">
        <f t="shared" si="27"/>
        <v>191.33333333333334</v>
      </c>
      <c r="G246" s="26">
        <f>F246*(Table18[[#This Row],[Dilution]])/0.1</f>
        <v>19133333333.333332</v>
      </c>
      <c r="H246" s="26"/>
      <c r="J246" s="25"/>
      <c r="K246" s="26">
        <v>100000000</v>
      </c>
      <c r="L246" s="25">
        <v>56</v>
      </c>
      <c r="M246" s="25">
        <v>49</v>
      </c>
      <c r="N246" s="25">
        <v>60</v>
      </c>
      <c r="O246" s="27">
        <f t="shared" si="28"/>
        <v>55</v>
      </c>
      <c r="P246" s="26">
        <f>O246*(Table181522[[#This Row],[Dilution]])/0.1</f>
        <v>55000000000</v>
      </c>
      <c r="Q246" s="26"/>
      <c r="T246" s="13"/>
      <c r="U246" s="14">
        <v>100000000</v>
      </c>
      <c r="V246" s="13">
        <v>30</v>
      </c>
      <c r="W246" s="13">
        <v>41</v>
      </c>
      <c r="X246" s="13">
        <v>49</v>
      </c>
      <c r="Y246" s="15">
        <f t="shared" si="26"/>
        <v>40</v>
      </c>
      <c r="Z246" s="14">
        <f>Y246*(Table18152235[[#This Row],[Dilution]])/0.1</f>
        <v>40000000000</v>
      </c>
      <c r="AA246" s="14"/>
    </row>
    <row r="247" spans="1:27" x14ac:dyDescent="0.25">
      <c r="A247" s="13" t="s">
        <v>196</v>
      </c>
      <c r="B247" s="14">
        <v>10000000</v>
      </c>
      <c r="C247" s="13">
        <v>137</v>
      </c>
      <c r="D247" s="13">
        <v>140</v>
      </c>
      <c r="E247" s="13">
        <v>168</v>
      </c>
      <c r="F247" s="15">
        <f t="shared" si="27"/>
        <v>148.33333333333334</v>
      </c>
      <c r="G247" s="14">
        <f>F247*(Table18[[#This Row],[Dilution]])/0.1</f>
        <v>14833333333.333334</v>
      </c>
      <c r="H247" s="14">
        <f>AVERAGE(G247:G249)</f>
        <v>16877777777.777777</v>
      </c>
      <c r="J247" s="13" t="s">
        <v>196</v>
      </c>
      <c r="K247" s="14">
        <v>100000000</v>
      </c>
      <c r="L247" s="13">
        <v>89</v>
      </c>
      <c r="M247" s="13">
        <v>81</v>
      </c>
      <c r="N247" s="13">
        <v>87</v>
      </c>
      <c r="O247" s="15">
        <f t="shared" si="28"/>
        <v>85.666666666666671</v>
      </c>
      <c r="P247" s="14">
        <f>O247*(Table181522[[#This Row],[Dilution]])/0.1</f>
        <v>85666666666.666672</v>
      </c>
      <c r="Q247" s="14">
        <f>AVERAGE(P247:P249)</f>
        <v>79888888888.888901</v>
      </c>
      <c r="T247" s="25" t="s">
        <v>197</v>
      </c>
      <c r="U247" s="26">
        <v>100000000</v>
      </c>
      <c r="V247" s="25">
        <v>77</v>
      </c>
      <c r="W247" s="25">
        <v>62</v>
      </c>
      <c r="X247" s="25">
        <v>68</v>
      </c>
      <c r="Y247" s="27">
        <f t="shared" si="26"/>
        <v>69</v>
      </c>
      <c r="Z247" s="26">
        <f>Y247*(Table18152235[[#This Row],[Dilution]])/0.1</f>
        <v>69000000000</v>
      </c>
      <c r="AA247" s="26">
        <f>AVERAGE(Z247:Z249)</f>
        <v>78111111111.11113</v>
      </c>
    </row>
    <row r="248" spans="1:27" x14ac:dyDescent="0.25">
      <c r="A248" s="13"/>
      <c r="B248" s="14">
        <v>10000000</v>
      </c>
      <c r="C248" s="13">
        <v>168</v>
      </c>
      <c r="D248" s="13">
        <v>180</v>
      </c>
      <c r="E248" s="13">
        <v>191</v>
      </c>
      <c r="F248" s="15">
        <f t="shared" si="27"/>
        <v>179.66666666666666</v>
      </c>
      <c r="G248" s="14">
        <f>F248*(Table18[[#This Row],[Dilution]])/0.1</f>
        <v>17966666666.666664</v>
      </c>
      <c r="H248" s="14"/>
      <c r="J248" s="13"/>
      <c r="K248" s="14">
        <v>100000000</v>
      </c>
      <c r="L248" s="13">
        <v>90</v>
      </c>
      <c r="M248" s="13">
        <v>80</v>
      </c>
      <c r="N248" s="13">
        <v>67</v>
      </c>
      <c r="O248" s="15">
        <f t="shared" si="28"/>
        <v>79</v>
      </c>
      <c r="P248" s="14">
        <f>O248*(Table181522[[#This Row],[Dilution]])/0.1</f>
        <v>79000000000</v>
      </c>
      <c r="Q248" s="14"/>
      <c r="T248" s="25"/>
      <c r="U248" s="26">
        <v>100000000</v>
      </c>
      <c r="V248" s="25">
        <v>88</v>
      </c>
      <c r="W248" s="25">
        <v>73</v>
      </c>
      <c r="X248" s="25">
        <v>75</v>
      </c>
      <c r="Y248" s="27">
        <f t="shared" si="26"/>
        <v>78.666666666666671</v>
      </c>
      <c r="Z248" s="26">
        <f>Y248*(Table18152235[[#This Row],[Dilution]])/0.1</f>
        <v>78666666666.666672</v>
      </c>
      <c r="AA248" s="26"/>
    </row>
    <row r="249" spans="1:27" x14ac:dyDescent="0.25">
      <c r="A249" s="13"/>
      <c r="B249" s="14">
        <v>10000000</v>
      </c>
      <c r="C249" s="13">
        <v>154</v>
      </c>
      <c r="D249" s="13">
        <v>171</v>
      </c>
      <c r="E249" s="13">
        <v>210</v>
      </c>
      <c r="F249" s="15">
        <f t="shared" si="27"/>
        <v>178.33333333333334</v>
      </c>
      <c r="G249" s="14">
        <f>F249*(Table18[[#This Row],[Dilution]])/0.1</f>
        <v>17833333333.333332</v>
      </c>
      <c r="H249" s="14"/>
      <c r="J249" s="13"/>
      <c r="K249" s="14">
        <v>100000000</v>
      </c>
      <c r="L249" s="13">
        <v>38</v>
      </c>
      <c r="M249" s="13">
        <v>99</v>
      </c>
      <c r="N249" s="13">
        <v>88</v>
      </c>
      <c r="O249" s="15">
        <f t="shared" si="28"/>
        <v>75</v>
      </c>
      <c r="P249" s="14">
        <f>O249*(Table181522[[#This Row],[Dilution]])/0.1</f>
        <v>75000000000</v>
      </c>
      <c r="Q249" s="14"/>
      <c r="T249" s="25"/>
      <c r="U249" s="26">
        <v>100000000</v>
      </c>
      <c r="V249" s="25">
        <v>93</v>
      </c>
      <c r="W249" s="25">
        <v>87</v>
      </c>
      <c r="X249" s="25">
        <v>80</v>
      </c>
      <c r="Y249" s="27">
        <f t="shared" si="26"/>
        <v>86.666666666666671</v>
      </c>
      <c r="Z249" s="26">
        <f>Y249*(Table18152235[[#This Row],[Dilution]])/0.1</f>
        <v>86666666666.666672</v>
      </c>
      <c r="AA249" s="26"/>
    </row>
    <row r="250" spans="1:27" x14ac:dyDescent="0.25">
      <c r="A250" s="25" t="s">
        <v>197</v>
      </c>
      <c r="B250" s="26">
        <v>10000000</v>
      </c>
      <c r="C250" s="25">
        <v>150</v>
      </c>
      <c r="D250" s="25">
        <v>148</v>
      </c>
      <c r="E250" s="25">
        <v>119</v>
      </c>
      <c r="F250" s="27">
        <f t="shared" si="27"/>
        <v>139</v>
      </c>
      <c r="G250" s="26">
        <f>F250*(Table18[[#This Row],[Dilution]])/0.1</f>
        <v>13900000000</v>
      </c>
      <c r="H250" s="26">
        <f>AVERAGE(G250:G252)</f>
        <v>15877777777.777777</v>
      </c>
      <c r="J250" s="25" t="s">
        <v>197</v>
      </c>
      <c r="K250" s="26">
        <v>100000000</v>
      </c>
      <c r="L250" s="25">
        <v>98</v>
      </c>
      <c r="M250" s="25">
        <v>94</v>
      </c>
      <c r="N250" s="25">
        <v>80</v>
      </c>
      <c r="O250" s="27">
        <f t="shared" si="28"/>
        <v>90.666666666666671</v>
      </c>
      <c r="P250" s="26">
        <f>O250*(Table181522[[#This Row],[Dilution]])/0.1</f>
        <v>90666666666.666672</v>
      </c>
      <c r="Q250" s="26">
        <f>AVERAGE(P250:P252)</f>
        <v>83000000000</v>
      </c>
    </row>
    <row r="251" spans="1:27" x14ac:dyDescent="0.25">
      <c r="A251" s="25"/>
      <c r="B251" s="26">
        <v>10000000</v>
      </c>
      <c r="C251" s="25">
        <v>163</v>
      </c>
      <c r="D251" s="25">
        <v>171</v>
      </c>
      <c r="E251" s="25">
        <v>169</v>
      </c>
      <c r="F251" s="27">
        <f t="shared" si="27"/>
        <v>167.66666666666666</v>
      </c>
      <c r="G251" s="26">
        <f>F251*(Table18[[#This Row],[Dilution]])/0.1</f>
        <v>16766666666.666664</v>
      </c>
      <c r="H251" s="26"/>
      <c r="J251" s="25"/>
      <c r="K251" s="26">
        <v>100000000</v>
      </c>
      <c r="L251" s="25">
        <v>33</v>
      </c>
      <c r="M251" s="25">
        <v>87</v>
      </c>
      <c r="N251" s="25">
        <v>84</v>
      </c>
      <c r="O251" s="27">
        <f t="shared" si="28"/>
        <v>68</v>
      </c>
      <c r="P251" s="26">
        <f>O251*(Table181522[[#This Row],[Dilution]])/0.1</f>
        <v>68000000000</v>
      </c>
      <c r="Q251" s="26"/>
    </row>
    <row r="252" spans="1:27" x14ac:dyDescent="0.25">
      <c r="A252" s="25"/>
      <c r="B252" s="26">
        <v>10000000</v>
      </c>
      <c r="C252" s="25">
        <v>177</v>
      </c>
      <c r="D252" s="25">
        <v>162</v>
      </c>
      <c r="E252" s="25">
        <v>170</v>
      </c>
      <c r="F252" s="27">
        <f t="shared" si="27"/>
        <v>169.66666666666666</v>
      </c>
      <c r="G252" s="26">
        <f>F252*(Table18[[#This Row],[Dilution]])/0.1</f>
        <v>16966666666.666664</v>
      </c>
      <c r="H252" s="26"/>
      <c r="J252" s="25"/>
      <c r="K252" s="26">
        <v>100000000</v>
      </c>
      <c r="L252" s="25">
        <v>94</v>
      </c>
      <c r="M252" s="25">
        <v>86</v>
      </c>
      <c r="N252" s="25">
        <v>91</v>
      </c>
      <c r="O252" s="27">
        <f t="shared" si="28"/>
        <v>90.333333333333329</v>
      </c>
      <c r="P252" s="26">
        <f>O252*(Table181522[[#This Row],[Dilution]])/0.1</f>
        <v>90333333333.333313</v>
      </c>
      <c r="Q252" s="26"/>
    </row>
    <row r="257" spans="1:1" x14ac:dyDescent="0.25">
      <c r="A257" t="s">
        <v>232</v>
      </c>
    </row>
    <row r="259" spans="1:1" x14ac:dyDescent="0.25">
      <c r="A259" t="s">
        <v>233</v>
      </c>
    </row>
    <row r="302" spans="1:1" x14ac:dyDescent="0.25">
      <c r="A302" t="s">
        <v>234</v>
      </c>
    </row>
    <row r="343" spans="1:1" x14ac:dyDescent="0.25">
      <c r="A343" t="s">
        <v>235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5.Document" shapeId="6145" r:id="rId3">
          <objectPr defaultSize="0" autoPict="0" r:id="rId4">
            <anchor moveWithCells="1">
              <from>
                <xdr:col>41</xdr:col>
                <xdr:colOff>0</xdr:colOff>
                <xdr:row>17</xdr:row>
                <xdr:rowOff>0</xdr:rowOff>
              </from>
              <to>
                <xdr:col>59</xdr:col>
                <xdr:colOff>495300</xdr:colOff>
                <xdr:row>53</xdr:row>
                <xdr:rowOff>104775</xdr:rowOff>
              </to>
            </anchor>
          </objectPr>
        </oleObject>
      </mc:Choice>
      <mc:Fallback>
        <oleObject progId="Prism5.Document" shapeId="6145" r:id="rId3"/>
      </mc:Fallback>
    </mc:AlternateContent>
  </oleObjects>
  <tableParts count="28"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Figure 1</vt:lpstr>
      <vt:lpstr>Figure 2</vt:lpstr>
      <vt:lpstr>Figure 3</vt:lpstr>
      <vt:lpstr>Figure 5</vt:lpstr>
      <vt:lpstr>Raw data for Figure 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FayeLynn Lee</dc:creator>
  <cp:lastModifiedBy>FayeLynn Lee</cp:lastModifiedBy>
  <dcterms:created xsi:type="dcterms:W3CDTF">2015-12-02T08:03:46Z</dcterms:created>
  <dcterms:modified xsi:type="dcterms:W3CDTF">2016-07-19T15:11:31Z</dcterms:modified>
</cp:coreProperties>
</file>