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12015" activeTab="6"/>
  </bookViews>
  <sheets>
    <sheet name="raw" sheetId="1" r:id="rId1"/>
    <sheet name="2-EB normalised" sheetId="2" r:id="rId2"/>
    <sheet name="conc mM" sheetId="3" r:id="rId3"/>
    <sheet name="AVGs zeros omitted" sheetId="4" r:id="rId4"/>
    <sheet name="AVGs incl zeros" sheetId="5" r:id="rId5"/>
    <sheet name="Sheet1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</sheets>
  <definedNames>
    <definedName name="_xlnm.Print_Area" localSheetId="0">'raw'!$A$1:$L$97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<sst xmlns="http://schemas.openxmlformats.org/spreadsheetml/2006/main" count="1688" uniqueCount="56">
  <si>
    <t>DIET</t>
  </si>
  <si>
    <t>ANIMAL</t>
  </si>
  <si>
    <t>TREATMENT</t>
  </si>
  <si>
    <t>Replicate</t>
  </si>
  <si>
    <t>STD</t>
  </si>
  <si>
    <t>10 mM</t>
  </si>
  <si>
    <t>5 mM</t>
  </si>
  <si>
    <t>2.5 mM</t>
  </si>
  <si>
    <t>Formic</t>
  </si>
  <si>
    <t>Acetic</t>
  </si>
  <si>
    <t>Propionic</t>
  </si>
  <si>
    <t>Iso-butyric</t>
  </si>
  <si>
    <t>Butyric</t>
  </si>
  <si>
    <t>2-Ethylbutyric</t>
  </si>
  <si>
    <t>Lactic</t>
  </si>
  <si>
    <t>Succinic</t>
  </si>
  <si>
    <t>1.25 mM</t>
  </si>
  <si>
    <t>N/A</t>
  </si>
  <si>
    <t>0.625 mM</t>
  </si>
  <si>
    <t>0.3125 mM</t>
  </si>
  <si>
    <t>0.156 mM</t>
  </si>
  <si>
    <t>0.078 mM</t>
  </si>
  <si>
    <t>AVG</t>
  </si>
  <si>
    <t>STDEV</t>
  </si>
  <si>
    <t>SEM</t>
  </si>
  <si>
    <t>Honey</t>
  </si>
  <si>
    <t>Control</t>
  </si>
  <si>
    <t>total</t>
  </si>
  <si>
    <t>Factor of 10 correction to original conc caecum</t>
  </si>
  <si>
    <t>SCFA</t>
  </si>
  <si>
    <t>Formate</t>
  </si>
  <si>
    <t>Acetate</t>
  </si>
  <si>
    <t>Propionate</t>
  </si>
  <si>
    <t>iso-Butyrate</t>
  </si>
  <si>
    <t>Lactate</t>
  </si>
  <si>
    <t>Butyrate</t>
  </si>
  <si>
    <t>Succinate</t>
  </si>
  <si>
    <t>Conc (umol/g)</t>
  </si>
  <si>
    <t>Tables of means</t>
  </si>
  <si>
    <t xml:space="preserve"> </t>
  </si>
  <si>
    <t>Grand mean  3.0378</t>
  </si>
  <si>
    <t>Table of means for TREATMENT</t>
  </si>
  <si>
    <t>mean</t>
  </si>
  <si>
    <t>rep.</t>
  </si>
  <si>
    <t>Minimum least significant difference</t>
  </si>
  <si>
    <t>Average least significant difference</t>
  </si>
  <si>
    <t>Maximum least significant difference</t>
  </si>
  <si>
    <t>Table of means for SCFA</t>
  </si>
  <si>
    <t>Replication  68</t>
  </si>
  <si>
    <t>Least significant difference (at   5.0%) 1.052</t>
  </si>
  <si>
    <t>Table of means for TREATMENT.SCFA</t>
  </si>
  <si>
    <t>Grand Total</t>
  </si>
  <si>
    <t>Average of Conc (umol/g)</t>
  </si>
  <si>
    <t>StdDev of Conc (umol/g)</t>
  </si>
  <si>
    <t>SEM of Conc (umol/g)</t>
  </si>
  <si>
    <t>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</si>
</sst>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1"/>
      <name val="Arial"/>
      <family val="2"/>
    </font>
    <font>
      <sz val="10"/>
      <color indexed="8"/>
      <name val="Courier New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"/>
      <family val="2"/>
    </font>
    <font>
      <sz val="10"/>
      <color indexed="23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i/>
      <sz val="18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4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1" fillId="0" borderId="0" xfId="0" applyFont="1" applyAlignment="1" quotePrefix="1">
      <alignment horizontal="center"/>
    </xf>
    <xf numFmtId="0" fontId="5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52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19575"/>
          <c:w val="0.946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normalised'!$E$1</c:f>
              <c:strCache>
                <c:ptCount val="1"/>
                <c:pt idx="0">
                  <c:v>Formic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normalised'!$E$2:$E$17</c:f>
              <c:numCache/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265"/>
        <c:crosses val="autoZero"/>
        <c:crossBetween val="midCat"/>
        <c:dispUnits/>
      </c:valAx>
      <c:valAx>
        <c:axId val="3693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61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19175"/>
          <c:w val="0.948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normalised'!$G$1</c:f>
              <c:strCache>
                <c:ptCount val="1"/>
                <c:pt idx="0">
                  <c:v>Propionic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normalised'!$G$2:$G$17</c:f>
              <c:numCache>
                <c:ptCount val="16"/>
                <c:pt idx="0">
                  <c:v>1.500857019674648</c:v>
                </c:pt>
                <c:pt idx="1">
                  <c:v>1.5228551376600665</c:v>
                </c:pt>
                <c:pt idx="2">
                  <c:v>0.7401640838650866</c:v>
                </c:pt>
                <c:pt idx="3">
                  <c:v>0.7275447154471545</c:v>
                </c:pt>
                <c:pt idx="4">
                  <c:v>0.3456529713866471</c:v>
                </c:pt>
                <c:pt idx="5">
                  <c:v>0.3592667027389142</c:v>
                </c:pt>
                <c:pt idx="6">
                  <c:v>0.19087355113051827</c:v>
                </c:pt>
                <c:pt idx="7">
                  <c:v>0.18815303113198734</c:v>
                </c:pt>
              </c:numCache>
            </c:numRef>
          </c:yVal>
          <c:smooth val="0"/>
        </c:ser>
        <c:axId val="56022426"/>
        <c:axId val="34439787"/>
      </c:scatterChart>
      <c:valAx>
        <c:axId val="5602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787"/>
        <c:crosses val="autoZero"/>
        <c:crossBetween val="midCat"/>
        <c:dispUnits/>
      </c:valAx>
      <c:valAx>
        <c:axId val="3443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4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Iso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-butyric</a:t>
            </a:r>
          </a:p>
        </c:rich>
      </c:tx>
      <c:layout>
        <c:manualLayout>
          <c:xMode val="factor"/>
          <c:yMode val="factor"/>
          <c:x val="-0.00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9375"/>
          <c:w val="0.949"/>
          <c:h val="0.7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normalised'!$H$1</c:f>
              <c:strCache>
                <c:ptCount val="1"/>
                <c:pt idx="0">
                  <c:v>Iso-butyric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normalised'!$H$2:$H$17</c:f>
              <c:numCache>
                <c:ptCount val="16"/>
                <c:pt idx="0">
                  <c:v>2.2313111875243172</c:v>
                </c:pt>
                <c:pt idx="1">
                  <c:v>2.266369064739924</c:v>
                </c:pt>
                <c:pt idx="2">
                  <c:v>1.0687207535703434</c:v>
                </c:pt>
                <c:pt idx="3">
                  <c:v>1.0602926829268293</c:v>
                </c:pt>
                <c:pt idx="4">
                  <c:v>0.5285560344827587</c:v>
                </c:pt>
                <c:pt idx="5">
                  <c:v>0.5245162453943469</c:v>
                </c:pt>
                <c:pt idx="6">
                  <c:v>0.26911821860497015</c:v>
                </c:pt>
                <c:pt idx="7">
                  <c:v>0.2662165227718544</c:v>
                </c:pt>
              </c:numCache>
            </c:numRef>
          </c:yVal>
          <c:smooth val="0"/>
        </c:ser>
        <c:axId val="41522628"/>
        <c:axId val="38159333"/>
      </c:scatterChart>
      <c:valAx>
        <c:axId val="41522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9333"/>
        <c:crosses val="autoZero"/>
        <c:crossBetween val="midCat"/>
        <c:dispUnits/>
      </c:valAx>
      <c:valAx>
        <c:axId val="3815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26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19175"/>
          <c:w val="0.949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normalised'!$I$1</c:f>
              <c:strCache>
                <c:ptCount val="1"/>
                <c:pt idx="0">
                  <c:v>Butyric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normalised'!$I$2:$I$17</c:f>
              <c:numCache>
                <c:ptCount val="16"/>
                <c:pt idx="0">
                  <c:v>2.1245360000841247</c:v>
                </c:pt>
                <c:pt idx="1">
                  <c:v>2.1690923524741996</c:v>
                </c:pt>
                <c:pt idx="2">
                  <c:v>1.0060285627468855</c:v>
                </c:pt>
                <c:pt idx="3">
                  <c:v>0.9994666666666666</c:v>
                </c:pt>
                <c:pt idx="4">
                  <c:v>0.5101568231841526</c:v>
                </c:pt>
                <c:pt idx="5">
                  <c:v>0.5076267037695499</c:v>
                </c:pt>
                <c:pt idx="6">
                  <c:v>0.26188244438855995</c:v>
                </c:pt>
                <c:pt idx="7">
                  <c:v>0.25933092248362</c:v>
                </c:pt>
              </c:numCache>
            </c:numRef>
          </c:yVal>
          <c:smooth val="0"/>
        </c:ser>
        <c:axId val="7889678"/>
        <c:axId val="3898239"/>
      </c:scatterChart>
      <c:valAx>
        <c:axId val="788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239"/>
        <c:crosses val="autoZero"/>
        <c:crossBetween val="midCat"/>
        <c:dispUnits/>
      </c:valAx>
      <c:valAx>
        <c:axId val="389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96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19675"/>
          <c:w val="0.949"/>
          <c:h val="0.7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normalised'!$K$1</c:f>
              <c:strCache>
                <c:ptCount val="1"/>
                <c:pt idx="0">
                  <c:v>Lactic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normalised'!$K$2:$K$17</c:f>
              <c:numCache>
                <c:ptCount val="16"/>
                <c:pt idx="1">
                  <c:v>0.2275504216666475</c:v>
                </c:pt>
                <c:pt idx="2">
                  <c:v>0.08644181099969614</c:v>
                </c:pt>
                <c:pt idx="3">
                  <c:v>0.10960650406504065</c:v>
                </c:pt>
                <c:pt idx="4">
                  <c:v>0.04053558327219369</c:v>
                </c:pt>
                <c:pt idx="5">
                  <c:v>0.05274277910901549</c:v>
                </c:pt>
                <c:pt idx="7">
                  <c:v>0</c:v>
                </c:pt>
              </c:numCache>
            </c:numRef>
          </c:yVal>
          <c:smooth val="0"/>
        </c:ser>
        <c:axId val="35084152"/>
        <c:axId val="47321913"/>
      </c:scatterChart>
      <c:valAx>
        <c:axId val="35084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 val="autoZero"/>
        <c:crossBetween val="midCat"/>
        <c:dispUnits/>
      </c:valAx>
      <c:valAx>
        <c:axId val="4732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41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21"/>
          <c:w val="0.9465"/>
          <c:h val="0.6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normalised'!$L$1</c:f>
              <c:strCache>
                <c:ptCount val="1"/>
                <c:pt idx="0">
                  <c:v>Succinic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normalised'!$L$2:$L$17</c:f>
              <c:numCache>
                <c:ptCount val="16"/>
                <c:pt idx="0">
                  <c:v>0.6713671304036931</c:v>
                </c:pt>
                <c:pt idx="1">
                  <c:v>0.6861258441961872</c:v>
                </c:pt>
                <c:pt idx="2">
                  <c:v>0.3272196900638104</c:v>
                </c:pt>
                <c:pt idx="3">
                  <c:v>0.3899056910569106</c:v>
                </c:pt>
                <c:pt idx="4">
                  <c:v>0.15672001100513572</c:v>
                </c:pt>
                <c:pt idx="5">
                  <c:v>0.15938780242714695</c:v>
                </c:pt>
                <c:pt idx="6">
                  <c:v>0.07853044054776982</c:v>
                </c:pt>
                <c:pt idx="7">
                  <c:v>0.08121271967867198</c:v>
                </c:pt>
              </c:numCache>
            </c:numRef>
          </c:yVal>
          <c:smooth val="0"/>
        </c:ser>
        <c:axId val="23244034"/>
        <c:axId val="7869715"/>
      </c:scatterChart>
      <c:val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9715"/>
        <c:crosses val="autoZero"/>
        <c:crossBetween val="midCat"/>
        <c:dispUnits/>
      </c:valAx>
      <c:valAx>
        <c:axId val="786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19575"/>
          <c:w val="0.948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normalised'!$F$1</c:f>
              <c:strCache>
                <c:ptCount val="1"/>
                <c:pt idx="0">
                  <c:v>Acetic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normalised'!$F$2:$F$17</c:f>
              <c:numCache/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 val="autoZero"/>
        <c:crossBetween val="midCat"/>
        <c:dispUnits/>
      </c:valAx>
      <c:valAx>
        <c:axId val="38642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19175"/>
          <c:w val="0.948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normalised'!$G$1</c:f>
              <c:strCache>
                <c:ptCount val="1"/>
                <c:pt idx="0">
                  <c:v>Propionic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normalised'!$G$2:$G$17</c:f>
              <c:numCache/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1445"/>
        <c:crosses val="autoZero"/>
        <c:crossBetween val="midCat"/>
        <c:dispUnits/>
      </c:valAx>
      <c:valAx>
        <c:axId val="4303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Iso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-butyric</a:t>
            </a:r>
          </a:p>
        </c:rich>
      </c:tx>
      <c:layout>
        <c:manualLayout>
          <c:xMode val="factor"/>
          <c:yMode val="factor"/>
          <c:x val="-0.00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9375"/>
          <c:w val="0.949"/>
          <c:h val="0.7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normalised'!$H$1</c:f>
              <c:strCache>
                <c:ptCount val="1"/>
                <c:pt idx="0">
                  <c:v>Iso-butyric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normalised'!$H$2:$H$17</c:f>
              <c:numCache/>
            </c:numRef>
          </c:yVal>
          <c:smooth val="0"/>
        </c:ser>
        <c:axId val="51738686"/>
        <c:axId val="62994991"/>
      </c:scatterChart>
      <c:val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 val="autoZero"/>
        <c:crossBetween val="midCat"/>
        <c:dispUnits/>
      </c:valAx>
      <c:valAx>
        <c:axId val="62994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19175"/>
          <c:w val="0.949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normalised'!$I$1</c:f>
              <c:strCache>
                <c:ptCount val="1"/>
                <c:pt idx="0">
                  <c:v>Butyric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normalised'!$I$2:$I$17</c:f>
              <c:numCache/>
            </c:numRef>
          </c:yVal>
          <c:smooth val="0"/>
        </c:ser>
        <c:axId val="30084008"/>
        <c:axId val="2320617"/>
      </c:scatterChart>
      <c:val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0617"/>
        <c:crosses val="autoZero"/>
        <c:crossBetween val="midCat"/>
        <c:dispUnits/>
      </c:valAx>
      <c:valAx>
        <c:axId val="232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40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19675"/>
          <c:w val="0.949"/>
          <c:h val="0.7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normalised'!$K$1</c:f>
              <c:strCache>
                <c:ptCount val="1"/>
                <c:pt idx="0">
                  <c:v>Lactic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normalised'!$K$2:$K$17</c:f>
              <c:numCache/>
            </c:numRef>
          </c:yVal>
          <c:smooth val="0"/>
        </c:ser>
        <c:axId val="20885554"/>
        <c:axId val="53752259"/>
      </c:scatterChart>
      <c:valAx>
        <c:axId val="2088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 val="autoZero"/>
        <c:crossBetween val="midCat"/>
        <c:dispUnits/>
      </c:valAx>
      <c:valAx>
        <c:axId val="5375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55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21"/>
          <c:w val="0.9465"/>
          <c:h val="0.6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normalised'!$L$1</c:f>
              <c:strCache>
                <c:ptCount val="1"/>
                <c:pt idx="0">
                  <c:v>Succinic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/>
            </c:numRef>
          </c:xVal>
          <c:yVal>
            <c:numRef>
              <c:f>'2-EB normalised'!$L$2:$L$17</c:f>
              <c:numCache/>
            </c:numRef>
          </c:yVal>
          <c:smooth val="0"/>
        </c:ser>
        <c:axId val="14008284"/>
        <c:axId val="58965693"/>
      </c:scatterChart>
      <c:valAx>
        <c:axId val="1400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5693"/>
        <c:crosses val="autoZero"/>
        <c:crossBetween val="midCat"/>
        <c:dispUnits/>
      </c:valAx>
      <c:valAx>
        <c:axId val="5896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19575"/>
          <c:w val="0.946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normalised'!$E$1</c:f>
              <c:strCache>
                <c:ptCount val="1"/>
                <c:pt idx="0">
                  <c:v>Formic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normalised'!$E$2:$E$17</c:f>
              <c:numCache>
                <c:ptCount val="16"/>
                <c:pt idx="0">
                  <c:v>0.9453084745049791</c:v>
                </c:pt>
                <c:pt idx="1">
                  <c:v>0.9337759011470713</c:v>
                </c:pt>
                <c:pt idx="2">
                  <c:v>0.5901185050136737</c:v>
                </c:pt>
                <c:pt idx="3">
                  <c:v>0.5940943089430895</c:v>
                </c:pt>
                <c:pt idx="4">
                  <c:v>0.4088751834189288</c:v>
                </c:pt>
                <c:pt idx="5">
                  <c:v>0.4183350081162557</c:v>
                </c:pt>
                <c:pt idx="6">
                  <c:v>0.33560046638165564</c:v>
                </c:pt>
                <c:pt idx="7">
                  <c:v>0.34642842845514354</c:v>
                </c:pt>
              </c:numCache>
            </c:numRef>
          </c:yVal>
          <c:smooth val="0"/>
        </c:ser>
        <c:axId val="60929190"/>
        <c:axId val="11491799"/>
      </c:scatterChart>
      <c:valAx>
        <c:axId val="6092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1799"/>
        <c:crosses val="autoZero"/>
        <c:crossBetween val="midCat"/>
        <c:dispUnits/>
      </c:valAx>
      <c:valAx>
        <c:axId val="1149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9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19575"/>
          <c:w val="0.948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'2-EB normalised'!$F$1</c:f>
              <c:strCache>
                <c:ptCount val="1"/>
                <c:pt idx="0">
                  <c:v>Acetic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'2-EB normalised'!$N$2:$N$17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</c:v>
                </c:pt>
                <c:pt idx="13">
                  <c:v>0.156</c:v>
                </c:pt>
                <c:pt idx="14">
                  <c:v>0.078</c:v>
                </c:pt>
                <c:pt idx="15">
                  <c:v>0.078</c:v>
                </c:pt>
              </c:numCache>
            </c:numRef>
          </c:xVal>
          <c:yVal>
            <c:numRef>
              <c:f>'2-EB normalised'!$F$2:$F$17</c:f>
              <c:numCache>
                <c:ptCount val="16"/>
                <c:pt idx="0">
                  <c:v>0.6667297601396469</c:v>
                </c:pt>
                <c:pt idx="1">
                  <c:v>0.6822600872096368</c:v>
                </c:pt>
                <c:pt idx="2">
                  <c:v>0.3534123366757824</c:v>
                </c:pt>
                <c:pt idx="3">
                  <c:v>0.352260162601626</c:v>
                </c:pt>
                <c:pt idx="4">
                  <c:v>0.16535216434336023</c:v>
                </c:pt>
                <c:pt idx="5">
                  <c:v>0.16380665275308545</c:v>
                </c:pt>
                <c:pt idx="6">
                  <c:v>0.08926407718159164</c:v>
                </c:pt>
                <c:pt idx="7">
                  <c:v>0.08816504089993195</c:v>
                </c:pt>
              </c:numCache>
            </c:numRef>
          </c:yVal>
          <c:smooth val="0"/>
        </c:ser>
        <c:axId val="36317328"/>
        <c:axId val="58420497"/>
      </c:scatterChart>
      <c:valAx>
        <c:axId val="3631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0497"/>
        <c:crosses val="autoZero"/>
        <c:crossBetween val="midCat"/>
        <c:dispUnits/>
      </c:valAx>
      <c:val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73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219075</xdr:rowOff>
    </xdr:from>
    <xdr:to>
      <xdr:col>17</xdr:col>
      <xdr:colOff>495300</xdr:colOff>
      <xdr:row>9</xdr:row>
      <xdr:rowOff>190500</xdr:rowOff>
    </xdr:to>
    <xdr:graphicFrame>
      <xdr:nvGraphicFramePr>
        <xdr:cNvPr id="1" name="Chart 1"/>
        <xdr:cNvGraphicFramePr/>
      </xdr:nvGraphicFramePr>
      <xdr:xfrm>
        <a:off x="11306175" y="219075"/>
        <a:ext cx="23241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485775</xdr:colOff>
      <xdr:row>0</xdr:row>
      <xdr:rowOff>219075</xdr:rowOff>
    </xdr:from>
    <xdr:to>
      <xdr:col>21</xdr:col>
      <xdr:colOff>409575</xdr:colOff>
      <xdr:row>9</xdr:row>
      <xdr:rowOff>190500</xdr:rowOff>
    </xdr:to>
    <xdr:graphicFrame>
      <xdr:nvGraphicFramePr>
        <xdr:cNvPr id="2" name="Chart 2"/>
        <xdr:cNvGraphicFramePr/>
      </xdr:nvGraphicFramePr>
      <xdr:xfrm>
        <a:off x="13620750" y="219075"/>
        <a:ext cx="23622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9</xdr:row>
      <xdr:rowOff>190500</xdr:rowOff>
    </xdr:from>
    <xdr:to>
      <xdr:col>17</xdr:col>
      <xdr:colOff>504825</xdr:colOff>
      <xdr:row>18</xdr:row>
      <xdr:rowOff>200025</xdr:rowOff>
    </xdr:to>
    <xdr:graphicFrame>
      <xdr:nvGraphicFramePr>
        <xdr:cNvPr id="3" name="Chart 3"/>
        <xdr:cNvGraphicFramePr/>
      </xdr:nvGraphicFramePr>
      <xdr:xfrm>
        <a:off x="11306175" y="2247900"/>
        <a:ext cx="23336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504825</xdr:colOff>
      <xdr:row>9</xdr:row>
      <xdr:rowOff>200025</xdr:rowOff>
    </xdr:from>
    <xdr:to>
      <xdr:col>21</xdr:col>
      <xdr:colOff>457200</xdr:colOff>
      <xdr:row>18</xdr:row>
      <xdr:rowOff>190500</xdr:rowOff>
    </xdr:to>
    <xdr:graphicFrame>
      <xdr:nvGraphicFramePr>
        <xdr:cNvPr id="4" name="Chart 4"/>
        <xdr:cNvGraphicFramePr/>
      </xdr:nvGraphicFramePr>
      <xdr:xfrm>
        <a:off x="13639800" y="2257425"/>
        <a:ext cx="239077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600075</xdr:colOff>
      <xdr:row>18</xdr:row>
      <xdr:rowOff>219075</xdr:rowOff>
    </xdr:from>
    <xdr:to>
      <xdr:col>17</xdr:col>
      <xdr:colOff>542925</xdr:colOff>
      <xdr:row>28</xdr:row>
      <xdr:rowOff>0</xdr:rowOff>
    </xdr:to>
    <xdr:graphicFrame>
      <xdr:nvGraphicFramePr>
        <xdr:cNvPr id="5" name="Chart 5"/>
        <xdr:cNvGraphicFramePr/>
      </xdr:nvGraphicFramePr>
      <xdr:xfrm>
        <a:off x="11296650" y="4333875"/>
        <a:ext cx="23812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533400</xdr:colOff>
      <xdr:row>18</xdr:row>
      <xdr:rowOff>200025</xdr:rowOff>
    </xdr:from>
    <xdr:to>
      <xdr:col>21</xdr:col>
      <xdr:colOff>485775</xdr:colOff>
      <xdr:row>27</xdr:row>
      <xdr:rowOff>161925</xdr:rowOff>
    </xdr:to>
    <xdr:graphicFrame>
      <xdr:nvGraphicFramePr>
        <xdr:cNvPr id="6" name="Chart 6"/>
        <xdr:cNvGraphicFramePr/>
      </xdr:nvGraphicFramePr>
      <xdr:xfrm>
        <a:off x="13668375" y="4314825"/>
        <a:ext cx="23907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342900</xdr:colOff>
      <xdr:row>27</xdr:row>
      <xdr:rowOff>161925</xdr:rowOff>
    </xdr:from>
    <xdr:to>
      <xdr:col>19</xdr:col>
      <xdr:colOff>180975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12258675" y="6334125"/>
        <a:ext cx="227647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219075</xdr:rowOff>
    </xdr:from>
    <xdr:to>
      <xdr:col>17</xdr:col>
      <xdr:colOff>495300</xdr:colOff>
      <xdr:row>9</xdr:row>
      <xdr:rowOff>190500</xdr:rowOff>
    </xdr:to>
    <xdr:graphicFrame>
      <xdr:nvGraphicFramePr>
        <xdr:cNvPr id="1" name="Chart 1"/>
        <xdr:cNvGraphicFramePr/>
      </xdr:nvGraphicFramePr>
      <xdr:xfrm>
        <a:off x="11249025" y="219075"/>
        <a:ext cx="23241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485775</xdr:colOff>
      <xdr:row>0</xdr:row>
      <xdr:rowOff>219075</xdr:rowOff>
    </xdr:from>
    <xdr:to>
      <xdr:col>21</xdr:col>
      <xdr:colOff>409575</xdr:colOff>
      <xdr:row>9</xdr:row>
      <xdr:rowOff>190500</xdr:rowOff>
    </xdr:to>
    <xdr:graphicFrame>
      <xdr:nvGraphicFramePr>
        <xdr:cNvPr id="2" name="Chart 2"/>
        <xdr:cNvGraphicFramePr/>
      </xdr:nvGraphicFramePr>
      <xdr:xfrm>
        <a:off x="13563600" y="219075"/>
        <a:ext cx="23622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9</xdr:row>
      <xdr:rowOff>190500</xdr:rowOff>
    </xdr:from>
    <xdr:to>
      <xdr:col>17</xdr:col>
      <xdr:colOff>504825</xdr:colOff>
      <xdr:row>18</xdr:row>
      <xdr:rowOff>200025</xdr:rowOff>
    </xdr:to>
    <xdr:graphicFrame>
      <xdr:nvGraphicFramePr>
        <xdr:cNvPr id="3" name="Chart 3"/>
        <xdr:cNvGraphicFramePr/>
      </xdr:nvGraphicFramePr>
      <xdr:xfrm>
        <a:off x="11249025" y="2247900"/>
        <a:ext cx="23336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504825</xdr:colOff>
      <xdr:row>9</xdr:row>
      <xdr:rowOff>200025</xdr:rowOff>
    </xdr:from>
    <xdr:to>
      <xdr:col>21</xdr:col>
      <xdr:colOff>457200</xdr:colOff>
      <xdr:row>18</xdr:row>
      <xdr:rowOff>190500</xdr:rowOff>
    </xdr:to>
    <xdr:graphicFrame>
      <xdr:nvGraphicFramePr>
        <xdr:cNvPr id="4" name="Chart 4"/>
        <xdr:cNvGraphicFramePr/>
      </xdr:nvGraphicFramePr>
      <xdr:xfrm>
        <a:off x="13582650" y="2257425"/>
        <a:ext cx="239077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600075</xdr:colOff>
      <xdr:row>18</xdr:row>
      <xdr:rowOff>219075</xdr:rowOff>
    </xdr:from>
    <xdr:to>
      <xdr:col>17</xdr:col>
      <xdr:colOff>542925</xdr:colOff>
      <xdr:row>28</xdr:row>
      <xdr:rowOff>0</xdr:rowOff>
    </xdr:to>
    <xdr:graphicFrame>
      <xdr:nvGraphicFramePr>
        <xdr:cNvPr id="5" name="Chart 5"/>
        <xdr:cNvGraphicFramePr/>
      </xdr:nvGraphicFramePr>
      <xdr:xfrm>
        <a:off x="11239500" y="4333875"/>
        <a:ext cx="23812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533400</xdr:colOff>
      <xdr:row>18</xdr:row>
      <xdr:rowOff>200025</xdr:rowOff>
    </xdr:from>
    <xdr:to>
      <xdr:col>21</xdr:col>
      <xdr:colOff>485775</xdr:colOff>
      <xdr:row>27</xdr:row>
      <xdr:rowOff>161925</xdr:rowOff>
    </xdr:to>
    <xdr:graphicFrame>
      <xdr:nvGraphicFramePr>
        <xdr:cNvPr id="6" name="Chart 6"/>
        <xdr:cNvGraphicFramePr/>
      </xdr:nvGraphicFramePr>
      <xdr:xfrm>
        <a:off x="13611225" y="4314825"/>
        <a:ext cx="23907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342900</xdr:colOff>
      <xdr:row>27</xdr:row>
      <xdr:rowOff>161925</xdr:rowOff>
    </xdr:from>
    <xdr:to>
      <xdr:col>19</xdr:col>
      <xdr:colOff>180975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12201525" y="6334125"/>
        <a:ext cx="227647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17</xdr:col>
      <xdr:colOff>523875</xdr:colOff>
      <xdr:row>20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29622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77" sheet="Sheet6"/>
  </cacheSource>
  <cacheFields count="5">
    <cacheField name="ANIMAL">
      <sharedItems containsSemiMixedTypes="0" containsString="0" containsMixedTypes="0" containsNumber="1" containsInteger="1"/>
    </cacheField>
    <cacheField name="Replicate">
      <sharedItems containsSemiMixedTypes="0" containsString="0" containsMixedTypes="0" containsNumber="1" containsInteger="1"/>
    </cacheField>
    <cacheField name="TREATMENT">
      <sharedItems containsMixedTypes="0" count="2">
        <s v="Honey"/>
        <s v="Control"/>
      </sharedItems>
    </cacheField>
    <cacheField name="SCFA">
      <sharedItems containsMixedTypes="0" count="7">
        <s v="Formate"/>
        <s v="Acetate"/>
        <s v="Propionate"/>
        <s v="iso-Butyrate"/>
        <s v="Butyrate"/>
        <s v="Lactate"/>
        <s v="Succinate"/>
      </sharedItems>
    </cacheField>
    <cacheField name="Conc (umol/g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2" firstHeaderRow="1" firstDataRow="2" firstDataCol="1"/>
  <pivotFields count="5"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8">
        <item x="1"/>
        <item x="4"/>
        <item x="0"/>
        <item x="3"/>
        <item x="5"/>
        <item x="2"/>
        <item x="6"/>
        <item t="default"/>
      </items>
    </pivotField>
    <pivotField dataField="1" compact="0" outline="0" subtotalTop="0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tdDev of Conc (umol/g)" fld="4" subtotal="stdDev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75" zoomScaleNormal="75" zoomScaleSheetLayoutView="75" zoomScalePageLayoutView="0" workbookViewId="0" topLeftCell="A1">
      <pane ySplit="1" topLeftCell="A32" activePane="bottomLeft" state="frozen"/>
      <selection pane="topLeft" activeCell="A1" sqref="A1"/>
      <selection pane="bottomLeft" activeCell="K4" sqref="K4"/>
    </sheetView>
  </sheetViews>
  <sheetFormatPr defaultColWidth="9.140625" defaultRowHeight="18" customHeight="1"/>
  <cols>
    <col min="1" max="1" width="9.140625" style="2" customWidth="1"/>
    <col min="2" max="2" width="9.7109375" style="2" bestFit="1" customWidth="1"/>
    <col min="3" max="3" width="9.140625" style="2" customWidth="1"/>
    <col min="4" max="4" width="14.8515625" style="2" customWidth="1"/>
    <col min="5" max="9" width="13.7109375" style="2" customWidth="1"/>
    <col min="10" max="10" width="12.140625" style="17" customWidth="1"/>
    <col min="11" max="12" width="13.7109375" style="2" customWidth="1"/>
    <col min="13" max="16384" width="9.140625" style="2" customWidth="1"/>
  </cols>
  <sheetData>
    <row r="1" spans="1:12" s="6" customFormat="1" ht="18" customHeight="1">
      <c r="A1" s="6" t="s">
        <v>0</v>
      </c>
      <c r="B1" s="6" t="s">
        <v>1</v>
      </c>
      <c r="C1" s="6" t="s">
        <v>3</v>
      </c>
      <c r="D1" s="6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9" t="s">
        <v>13</v>
      </c>
      <c r="K1" s="8" t="s">
        <v>14</v>
      </c>
      <c r="L1" s="8" t="s">
        <v>15</v>
      </c>
    </row>
    <row r="2" spans="1:12" ht="18" customHeight="1">
      <c r="A2" s="7" t="s">
        <v>17</v>
      </c>
      <c r="B2" s="2" t="s">
        <v>5</v>
      </c>
      <c r="C2" s="2">
        <v>1</v>
      </c>
      <c r="D2" s="2" t="s">
        <v>4</v>
      </c>
      <c r="E2" s="2">
        <v>89896</v>
      </c>
      <c r="F2" s="2">
        <v>63404</v>
      </c>
      <c r="G2" s="2">
        <v>142727</v>
      </c>
      <c r="H2" s="2">
        <v>212191</v>
      </c>
      <c r="I2" s="2">
        <v>202037</v>
      </c>
      <c r="J2" s="17">
        <v>95097</v>
      </c>
      <c r="K2" s="2">
        <v>16770</v>
      </c>
      <c r="L2" s="2">
        <v>63845</v>
      </c>
    </row>
    <row r="3" spans="1:12" ht="18" customHeight="1">
      <c r="A3" s="7" t="s">
        <v>17</v>
      </c>
      <c r="B3" s="2" t="s">
        <v>5</v>
      </c>
      <c r="C3" s="2">
        <v>2</v>
      </c>
      <c r="D3" s="2" t="s">
        <v>4</v>
      </c>
      <c r="E3" s="2">
        <v>81161</v>
      </c>
      <c r="F3" s="2">
        <v>59300</v>
      </c>
      <c r="G3" s="2">
        <v>132362</v>
      </c>
      <c r="H3" s="2">
        <v>196986</v>
      </c>
      <c r="I3" s="2">
        <v>188531</v>
      </c>
      <c r="J3" s="17">
        <v>86917</v>
      </c>
      <c r="K3" s="2">
        <v>19778</v>
      </c>
      <c r="L3" s="2">
        <v>59636</v>
      </c>
    </row>
    <row r="4" spans="1:12" ht="18" customHeight="1">
      <c r="A4" s="7" t="s">
        <v>17</v>
      </c>
      <c r="B4" s="2" t="s">
        <v>6</v>
      </c>
      <c r="C4" s="2">
        <v>1</v>
      </c>
      <c r="D4" s="2" t="s">
        <v>4</v>
      </c>
      <c r="E4" s="2">
        <v>48552</v>
      </c>
      <c r="F4" s="2">
        <v>29077</v>
      </c>
      <c r="G4" s="2">
        <v>60897</v>
      </c>
      <c r="H4" s="2">
        <v>87929</v>
      </c>
      <c r="I4" s="2">
        <v>82771</v>
      </c>
      <c r="J4" s="17">
        <v>82275</v>
      </c>
      <c r="K4" s="2">
        <v>7112</v>
      </c>
      <c r="L4" s="2">
        <v>26922</v>
      </c>
    </row>
    <row r="5" spans="1:12" ht="18" customHeight="1">
      <c r="A5" s="7" t="s">
        <v>17</v>
      </c>
      <c r="B5" s="2" t="s">
        <v>6</v>
      </c>
      <c r="C5" s="2">
        <v>2</v>
      </c>
      <c r="D5" s="2" t="s">
        <v>4</v>
      </c>
      <c r="E5" s="2">
        <v>45671</v>
      </c>
      <c r="F5" s="2">
        <v>27080</v>
      </c>
      <c r="G5" s="2">
        <v>55930</v>
      </c>
      <c r="H5" s="2">
        <v>81510</v>
      </c>
      <c r="I5" s="2">
        <v>76834</v>
      </c>
      <c r="J5" s="17">
        <v>76875</v>
      </c>
      <c r="K5" s="2">
        <v>8426</v>
      </c>
      <c r="L5" s="2">
        <v>29974</v>
      </c>
    </row>
    <row r="6" spans="1:12" ht="18" customHeight="1">
      <c r="A6" s="7" t="s">
        <v>17</v>
      </c>
      <c r="B6" s="2" t="s">
        <v>7</v>
      </c>
      <c r="C6" s="2">
        <v>1</v>
      </c>
      <c r="D6" s="2" t="s">
        <v>4</v>
      </c>
      <c r="E6" s="2">
        <v>35667</v>
      </c>
      <c r="F6" s="2">
        <v>14424</v>
      </c>
      <c r="G6" s="2">
        <v>30152</v>
      </c>
      <c r="H6" s="2">
        <v>46107</v>
      </c>
      <c r="I6" s="2">
        <v>44502</v>
      </c>
      <c r="J6" s="17">
        <v>87232</v>
      </c>
      <c r="K6" s="2">
        <v>3536</v>
      </c>
      <c r="L6" s="2">
        <v>13671</v>
      </c>
    </row>
    <row r="7" spans="1:12" ht="18" customHeight="1">
      <c r="A7" s="7" t="s">
        <v>17</v>
      </c>
      <c r="B7" s="2" t="s">
        <v>7</v>
      </c>
      <c r="C7" s="2">
        <v>2</v>
      </c>
      <c r="D7" s="2" t="s">
        <v>4</v>
      </c>
      <c r="E7" s="2">
        <v>32472</v>
      </c>
      <c r="F7" s="2">
        <v>12715</v>
      </c>
      <c r="G7" s="2">
        <v>27887</v>
      </c>
      <c r="H7" s="2">
        <v>40714</v>
      </c>
      <c r="I7" s="2">
        <v>39403</v>
      </c>
      <c r="J7" s="17">
        <v>77622</v>
      </c>
      <c r="K7" s="2">
        <v>4094</v>
      </c>
      <c r="L7" s="2">
        <v>12372</v>
      </c>
    </row>
    <row r="8" spans="1:12" ht="18" customHeight="1">
      <c r="A8" s="7" t="s">
        <v>17</v>
      </c>
      <c r="B8" s="2" t="s">
        <v>16</v>
      </c>
      <c r="C8" s="2">
        <v>1</v>
      </c>
      <c r="D8" s="2" t="s">
        <v>4</v>
      </c>
      <c r="E8" s="2">
        <v>29359</v>
      </c>
      <c r="F8" s="2">
        <v>7809</v>
      </c>
      <c r="G8" s="2">
        <v>16698</v>
      </c>
      <c r="H8" s="2">
        <v>23543</v>
      </c>
      <c r="I8" s="2">
        <v>22910</v>
      </c>
      <c r="J8" s="17">
        <v>87482</v>
      </c>
      <c r="L8" s="2">
        <v>6870</v>
      </c>
    </row>
    <row r="9" spans="1:12" ht="18" customHeight="1">
      <c r="A9" s="7" t="s">
        <v>17</v>
      </c>
      <c r="B9" s="2" t="s">
        <v>16</v>
      </c>
      <c r="C9" s="2">
        <v>2</v>
      </c>
      <c r="D9" s="2" t="s">
        <v>4</v>
      </c>
      <c r="E9" s="2">
        <v>25961</v>
      </c>
      <c r="F9" s="2">
        <v>6607</v>
      </c>
      <c r="G9" s="2">
        <v>14100</v>
      </c>
      <c r="H9" s="2">
        <v>19950</v>
      </c>
      <c r="I9" s="2">
        <v>19434</v>
      </c>
      <c r="J9" s="17">
        <v>74939</v>
      </c>
      <c r="K9" s="2">
        <v>0</v>
      </c>
      <c r="L9" s="2">
        <v>6086</v>
      </c>
    </row>
    <row r="10" spans="1:4" ht="18" customHeight="1">
      <c r="A10" s="7" t="s">
        <v>17</v>
      </c>
      <c r="B10" s="2" t="s">
        <v>18</v>
      </c>
      <c r="C10" s="2">
        <v>1</v>
      </c>
      <c r="D10" s="2" t="s">
        <v>4</v>
      </c>
    </row>
    <row r="11" spans="1:4" ht="18" customHeight="1">
      <c r="A11" s="7" t="s">
        <v>17</v>
      </c>
      <c r="B11" s="2" t="s">
        <v>18</v>
      </c>
      <c r="C11" s="2">
        <v>2</v>
      </c>
      <c r="D11" s="2" t="s">
        <v>4</v>
      </c>
    </row>
    <row r="12" spans="1:4" ht="18" customHeight="1">
      <c r="A12" s="7" t="s">
        <v>17</v>
      </c>
      <c r="B12" s="2" t="s">
        <v>19</v>
      </c>
      <c r="C12" s="2">
        <v>1</v>
      </c>
      <c r="D12" s="2" t="s">
        <v>4</v>
      </c>
    </row>
    <row r="13" spans="1:4" ht="18" customHeight="1">
      <c r="A13" s="7" t="s">
        <v>17</v>
      </c>
      <c r="B13" s="2" t="s">
        <v>19</v>
      </c>
      <c r="C13" s="2">
        <v>2</v>
      </c>
      <c r="D13" s="2" t="s">
        <v>4</v>
      </c>
    </row>
    <row r="14" spans="1:4" ht="18" customHeight="1">
      <c r="A14" s="7" t="s">
        <v>17</v>
      </c>
      <c r="B14" s="2" t="s">
        <v>20</v>
      </c>
      <c r="C14" s="2">
        <v>1</v>
      </c>
      <c r="D14" s="2" t="s">
        <v>4</v>
      </c>
    </row>
    <row r="15" spans="1:4" ht="18" customHeight="1">
      <c r="A15" s="7" t="s">
        <v>17</v>
      </c>
      <c r="B15" s="2" t="s">
        <v>20</v>
      </c>
      <c r="C15" s="2">
        <v>2</v>
      </c>
      <c r="D15" s="2" t="s">
        <v>4</v>
      </c>
    </row>
    <row r="16" spans="1:4" ht="18" customHeight="1">
      <c r="A16" s="7" t="s">
        <v>17</v>
      </c>
      <c r="B16" s="2" t="s">
        <v>21</v>
      </c>
      <c r="C16" s="2">
        <v>1</v>
      </c>
      <c r="D16" s="2" t="s">
        <v>4</v>
      </c>
    </row>
    <row r="17" spans="1:4" ht="18" customHeight="1">
      <c r="A17" s="7" t="s">
        <v>17</v>
      </c>
      <c r="B17" s="2" t="s">
        <v>21</v>
      </c>
      <c r="C17" s="2">
        <v>2</v>
      </c>
      <c r="D17" s="2" t="s">
        <v>4</v>
      </c>
    </row>
    <row r="18" spans="1:16" ht="18" customHeight="1">
      <c r="A18" s="1">
        <v>2</v>
      </c>
      <c r="B18" s="20">
        <v>1</v>
      </c>
      <c r="C18" s="12">
        <v>1</v>
      </c>
      <c r="D18" s="2" t="s">
        <v>25</v>
      </c>
      <c r="E18" s="2">
        <v>45410</v>
      </c>
      <c r="F18" s="2">
        <v>11354</v>
      </c>
      <c r="G18" s="15">
        <v>0</v>
      </c>
      <c r="H18" s="2">
        <v>0</v>
      </c>
      <c r="I18" s="2">
        <v>6511</v>
      </c>
      <c r="J18" s="16">
        <v>105525</v>
      </c>
      <c r="K18" s="2">
        <v>0</v>
      </c>
      <c r="L18" s="2">
        <v>0</v>
      </c>
      <c r="M18" s="15"/>
      <c r="P18" s="15"/>
    </row>
    <row r="19" spans="1:12" ht="18" customHeight="1">
      <c r="A19" s="1">
        <v>2</v>
      </c>
      <c r="B19" s="20">
        <v>1</v>
      </c>
      <c r="C19" s="12">
        <v>2</v>
      </c>
      <c r="D19" s="2" t="s">
        <v>25</v>
      </c>
      <c r="E19" s="2">
        <v>45478</v>
      </c>
      <c r="F19" s="2">
        <v>11534</v>
      </c>
      <c r="G19" s="2">
        <v>0</v>
      </c>
      <c r="H19" s="2">
        <v>0</v>
      </c>
      <c r="I19" s="2">
        <v>6632</v>
      </c>
      <c r="J19" s="17">
        <v>106791</v>
      </c>
      <c r="K19" s="2">
        <v>0</v>
      </c>
      <c r="L19" s="2">
        <v>0</v>
      </c>
    </row>
    <row r="20" spans="1:16" ht="18" customHeight="1">
      <c r="A20" s="1">
        <v>1</v>
      </c>
      <c r="B20" s="20">
        <v>2</v>
      </c>
      <c r="C20" s="12">
        <v>1</v>
      </c>
      <c r="D20" s="2" t="s">
        <v>26</v>
      </c>
      <c r="G20" s="15"/>
      <c r="J20" s="16"/>
      <c r="M20" s="15"/>
      <c r="P20" s="15"/>
    </row>
    <row r="21" spans="1:4" ht="18" customHeight="1">
      <c r="A21" s="1">
        <v>1</v>
      </c>
      <c r="B21" s="20">
        <v>2</v>
      </c>
      <c r="C21" s="12">
        <v>2</v>
      </c>
      <c r="D21" s="2" t="s">
        <v>26</v>
      </c>
    </row>
    <row r="22" spans="1:16" ht="18" customHeight="1">
      <c r="A22" s="1">
        <v>2</v>
      </c>
      <c r="B22" s="20">
        <v>3</v>
      </c>
      <c r="C22" s="12">
        <v>1</v>
      </c>
      <c r="D22" s="2" t="s">
        <v>25</v>
      </c>
      <c r="M22" s="15"/>
      <c r="P22" s="15"/>
    </row>
    <row r="23" spans="1:10" ht="18" customHeight="1">
      <c r="A23" s="1">
        <v>2</v>
      </c>
      <c r="B23" s="20">
        <v>3</v>
      </c>
      <c r="C23" s="12">
        <v>2</v>
      </c>
      <c r="D23" s="2" t="s">
        <v>25</v>
      </c>
      <c r="G23" s="15"/>
      <c r="J23" s="16"/>
    </row>
    <row r="24" spans="1:16" ht="18" customHeight="1">
      <c r="A24" s="1">
        <v>1</v>
      </c>
      <c r="B24" s="20">
        <v>4</v>
      </c>
      <c r="C24" s="12">
        <v>1</v>
      </c>
      <c r="D24" s="2" t="s">
        <v>26</v>
      </c>
      <c r="G24" s="15"/>
      <c r="J24" s="16"/>
      <c r="M24" s="15"/>
      <c r="P24" s="15"/>
    </row>
    <row r="25" spans="1:4" ht="18" customHeight="1">
      <c r="A25" s="1">
        <v>1</v>
      </c>
      <c r="B25" s="20">
        <v>4</v>
      </c>
      <c r="C25" s="12">
        <v>2</v>
      </c>
      <c r="D25" s="2" t="s">
        <v>26</v>
      </c>
    </row>
    <row r="26" spans="1:16" ht="18" customHeight="1">
      <c r="A26" s="1">
        <v>1</v>
      </c>
      <c r="B26" s="20">
        <v>5</v>
      </c>
      <c r="C26" s="12">
        <v>1</v>
      </c>
      <c r="D26" s="2" t="s">
        <v>26</v>
      </c>
      <c r="G26" s="15"/>
      <c r="J26" s="16"/>
      <c r="M26" s="15"/>
      <c r="P26" s="15"/>
    </row>
    <row r="27" spans="1:4" ht="18" customHeight="1">
      <c r="A27" s="1">
        <v>1</v>
      </c>
      <c r="B27" s="20">
        <v>5</v>
      </c>
      <c r="C27" s="12">
        <v>2</v>
      </c>
      <c r="D27" s="2" t="s">
        <v>26</v>
      </c>
    </row>
    <row r="28" spans="1:16" ht="18" customHeight="1">
      <c r="A28" s="1">
        <v>1</v>
      </c>
      <c r="B28" s="20">
        <v>6</v>
      </c>
      <c r="C28" s="12">
        <v>1</v>
      </c>
      <c r="D28" s="2" t="s">
        <v>26</v>
      </c>
      <c r="G28" s="15"/>
      <c r="J28" s="16"/>
      <c r="M28" s="15"/>
      <c r="P28" s="15"/>
    </row>
    <row r="29" spans="1:4" ht="18" customHeight="1">
      <c r="A29" s="1">
        <v>1</v>
      </c>
      <c r="B29" s="20">
        <v>6</v>
      </c>
      <c r="C29" s="12">
        <v>2</v>
      </c>
      <c r="D29" s="2" t="s">
        <v>26</v>
      </c>
    </row>
    <row r="30" spans="1:16" ht="18" customHeight="1">
      <c r="A30" s="1">
        <v>2</v>
      </c>
      <c r="B30" s="20">
        <v>7</v>
      </c>
      <c r="C30" s="12">
        <v>1</v>
      </c>
      <c r="D30" s="2" t="s">
        <v>25</v>
      </c>
      <c r="E30" s="2">
        <v>24184</v>
      </c>
      <c r="F30" s="2">
        <v>8091</v>
      </c>
      <c r="G30" s="15">
        <v>3962</v>
      </c>
      <c r="H30" s="2">
        <v>0</v>
      </c>
      <c r="I30" s="2">
        <v>3030</v>
      </c>
      <c r="J30" s="16">
        <v>94773</v>
      </c>
      <c r="K30" s="2">
        <v>0</v>
      </c>
      <c r="L30" s="2">
        <v>0</v>
      </c>
      <c r="M30" s="15"/>
      <c r="P30" s="15"/>
    </row>
    <row r="31" spans="1:12" ht="18" customHeight="1">
      <c r="A31" s="1">
        <v>2</v>
      </c>
      <c r="B31" s="20">
        <v>7</v>
      </c>
      <c r="C31" s="12">
        <v>2</v>
      </c>
      <c r="D31" s="2" t="s">
        <v>25</v>
      </c>
      <c r="E31" s="2">
        <v>24280</v>
      </c>
      <c r="F31" s="2">
        <v>8367</v>
      </c>
      <c r="G31" s="2">
        <v>4070</v>
      </c>
      <c r="H31" s="2">
        <v>0</v>
      </c>
      <c r="I31" s="2">
        <v>3122</v>
      </c>
      <c r="J31" s="17">
        <v>96408</v>
      </c>
      <c r="K31" s="2">
        <v>0</v>
      </c>
      <c r="L31" s="2">
        <v>0</v>
      </c>
    </row>
    <row r="32" spans="1:16" ht="18" customHeight="1">
      <c r="A32" s="1">
        <v>2</v>
      </c>
      <c r="B32" s="20">
        <v>8</v>
      </c>
      <c r="C32" s="12">
        <v>1</v>
      </c>
      <c r="D32" s="2" t="s">
        <v>25</v>
      </c>
      <c r="E32" s="2">
        <v>22678</v>
      </c>
      <c r="F32" s="2">
        <v>8559</v>
      </c>
      <c r="G32" s="15">
        <v>3277</v>
      </c>
      <c r="H32" s="2">
        <v>0</v>
      </c>
      <c r="I32" s="2">
        <v>0</v>
      </c>
      <c r="J32" s="16">
        <v>87133</v>
      </c>
      <c r="K32" s="2">
        <v>0</v>
      </c>
      <c r="L32" s="2">
        <v>0</v>
      </c>
      <c r="M32" s="15"/>
      <c r="P32" s="15"/>
    </row>
    <row r="33" spans="1:12" ht="18" customHeight="1">
      <c r="A33" s="1">
        <v>2</v>
      </c>
      <c r="B33" s="20">
        <v>8</v>
      </c>
      <c r="C33" s="12">
        <v>2</v>
      </c>
      <c r="D33" s="2" t="s">
        <v>25</v>
      </c>
      <c r="E33" s="2">
        <v>22422</v>
      </c>
      <c r="F33" s="2">
        <v>8462</v>
      </c>
      <c r="G33" s="2">
        <v>4246</v>
      </c>
      <c r="H33" s="2">
        <v>0</v>
      </c>
      <c r="I33" s="2">
        <v>3013</v>
      </c>
      <c r="J33" s="17">
        <v>86980</v>
      </c>
      <c r="K33" s="2">
        <v>0</v>
      </c>
      <c r="L33" s="2">
        <v>0</v>
      </c>
    </row>
    <row r="34" spans="1:16" ht="18" customHeight="1">
      <c r="A34" s="1">
        <v>1</v>
      </c>
      <c r="B34" s="20">
        <v>9</v>
      </c>
      <c r="C34" s="12">
        <v>1</v>
      </c>
      <c r="D34" s="2" t="s">
        <v>26</v>
      </c>
      <c r="E34" s="2">
        <v>26777</v>
      </c>
      <c r="F34" s="2">
        <v>6849</v>
      </c>
      <c r="G34" s="2">
        <v>4538</v>
      </c>
      <c r="H34" s="2">
        <v>0</v>
      </c>
      <c r="I34" s="2">
        <v>0</v>
      </c>
      <c r="J34" s="17">
        <v>90684</v>
      </c>
      <c r="K34" s="2">
        <v>0</v>
      </c>
      <c r="L34" s="2">
        <v>0</v>
      </c>
      <c r="M34" s="15"/>
      <c r="P34" s="15"/>
    </row>
    <row r="35" spans="1:12" ht="18" customHeight="1">
      <c r="A35" s="1">
        <v>1</v>
      </c>
      <c r="B35" s="20">
        <v>9</v>
      </c>
      <c r="C35" s="12">
        <v>2</v>
      </c>
      <c r="D35" s="2" t="s">
        <v>26</v>
      </c>
      <c r="E35" s="2">
        <v>26942</v>
      </c>
      <c r="F35" s="2">
        <v>6892</v>
      </c>
      <c r="G35" s="15">
        <v>4463</v>
      </c>
      <c r="H35" s="2">
        <v>0</v>
      </c>
      <c r="I35" s="2">
        <v>0</v>
      </c>
      <c r="J35" s="16">
        <v>91245</v>
      </c>
      <c r="K35" s="2">
        <v>0</v>
      </c>
      <c r="L35" s="2">
        <v>0</v>
      </c>
    </row>
    <row r="36" spans="1:16" ht="18" customHeight="1">
      <c r="A36" s="1">
        <v>2</v>
      </c>
      <c r="B36" s="20">
        <v>10</v>
      </c>
      <c r="C36" s="12">
        <v>1</v>
      </c>
      <c r="D36" s="2" t="s">
        <v>25</v>
      </c>
      <c r="E36" s="2">
        <v>28510</v>
      </c>
      <c r="F36" s="2">
        <v>8031</v>
      </c>
      <c r="G36" s="15">
        <v>4714</v>
      </c>
      <c r="H36" s="2">
        <v>0</v>
      </c>
      <c r="I36" s="2">
        <v>3241</v>
      </c>
      <c r="J36" s="16">
        <v>87782</v>
      </c>
      <c r="K36" s="2">
        <v>0</v>
      </c>
      <c r="L36" s="2">
        <v>0</v>
      </c>
      <c r="M36" s="15"/>
      <c r="P36" s="15"/>
    </row>
    <row r="37" spans="1:12" ht="18" customHeight="1">
      <c r="A37" s="1">
        <v>2</v>
      </c>
      <c r="B37" s="20">
        <v>10</v>
      </c>
      <c r="C37" s="12">
        <v>2</v>
      </c>
      <c r="D37" s="2" t="s">
        <v>25</v>
      </c>
      <c r="E37" s="2">
        <v>28453</v>
      </c>
      <c r="F37" s="2">
        <v>8078</v>
      </c>
      <c r="G37" s="2">
        <v>5762</v>
      </c>
      <c r="H37" s="2">
        <v>0</v>
      </c>
      <c r="I37" s="2">
        <v>3312</v>
      </c>
      <c r="J37" s="17">
        <v>88121</v>
      </c>
      <c r="K37" s="2">
        <v>0</v>
      </c>
      <c r="L37" s="2">
        <v>0</v>
      </c>
    </row>
    <row r="38" spans="1:16" ht="18" customHeight="1">
      <c r="A38" s="1">
        <v>2</v>
      </c>
      <c r="B38" s="20">
        <v>11</v>
      </c>
      <c r="C38" s="12">
        <v>1</v>
      </c>
      <c r="D38" s="2" t="s">
        <v>25</v>
      </c>
      <c r="G38" s="15"/>
      <c r="J38" s="16"/>
      <c r="M38" s="15"/>
      <c r="P38" s="15"/>
    </row>
    <row r="39" spans="1:4" ht="18" customHeight="1">
      <c r="A39" s="1">
        <v>2</v>
      </c>
      <c r="B39" s="20">
        <v>11</v>
      </c>
      <c r="C39" s="12">
        <v>2</v>
      </c>
      <c r="D39" s="2" t="s">
        <v>25</v>
      </c>
    </row>
    <row r="40" spans="1:16" ht="18" customHeight="1">
      <c r="A40" s="1">
        <v>2</v>
      </c>
      <c r="B40" s="20">
        <v>12</v>
      </c>
      <c r="C40" s="12">
        <v>1</v>
      </c>
      <c r="D40" s="2" t="s">
        <v>25</v>
      </c>
      <c r="E40" s="2">
        <v>27346</v>
      </c>
      <c r="F40" s="2">
        <v>12021</v>
      </c>
      <c r="G40" s="15">
        <v>5158</v>
      </c>
      <c r="H40" s="2">
        <v>0</v>
      </c>
      <c r="I40" s="2">
        <v>4542</v>
      </c>
      <c r="J40" s="16">
        <v>108976</v>
      </c>
      <c r="K40" s="2">
        <v>0</v>
      </c>
      <c r="L40" s="2">
        <v>0</v>
      </c>
      <c r="M40" s="15"/>
      <c r="P40" s="15"/>
    </row>
    <row r="41" spans="1:12" ht="18" customHeight="1">
      <c r="A41" s="1">
        <v>2</v>
      </c>
      <c r="B41" s="20">
        <v>12</v>
      </c>
      <c r="C41" s="12">
        <v>2</v>
      </c>
      <c r="D41" s="2" t="s">
        <v>25</v>
      </c>
      <c r="E41" s="2">
        <v>23484</v>
      </c>
      <c r="F41" s="2">
        <v>10515</v>
      </c>
      <c r="G41" s="2">
        <v>4653</v>
      </c>
      <c r="H41" s="2">
        <v>0</v>
      </c>
      <c r="I41" s="2">
        <v>3907</v>
      </c>
      <c r="J41" s="17">
        <v>96019</v>
      </c>
      <c r="K41" s="2">
        <v>0</v>
      </c>
      <c r="L41" s="2">
        <v>0</v>
      </c>
    </row>
    <row r="42" spans="1:16" ht="18" customHeight="1">
      <c r="A42" s="1">
        <v>2</v>
      </c>
      <c r="B42" s="20">
        <v>13</v>
      </c>
      <c r="C42" s="12">
        <v>1</v>
      </c>
      <c r="D42" s="2" t="s">
        <v>25</v>
      </c>
      <c r="E42" s="2">
        <v>55913</v>
      </c>
      <c r="F42" s="2">
        <v>25427</v>
      </c>
      <c r="G42" s="15">
        <v>14307</v>
      </c>
      <c r="H42" s="2">
        <v>4995</v>
      </c>
      <c r="I42" s="2">
        <v>11952</v>
      </c>
      <c r="J42" s="16">
        <v>265441</v>
      </c>
      <c r="K42" s="2">
        <v>0</v>
      </c>
      <c r="L42" s="2">
        <v>0</v>
      </c>
      <c r="M42" s="15"/>
      <c r="P42" s="15"/>
    </row>
    <row r="43" spans="1:4" ht="18" customHeight="1">
      <c r="A43" s="1">
        <v>2</v>
      </c>
      <c r="B43" s="20">
        <v>13</v>
      </c>
      <c r="C43" s="12">
        <v>2</v>
      </c>
      <c r="D43" s="2" t="s">
        <v>25</v>
      </c>
    </row>
    <row r="44" spans="1:16" ht="18" customHeight="1">
      <c r="A44" s="1">
        <v>2</v>
      </c>
      <c r="B44" s="20">
        <v>14</v>
      </c>
      <c r="C44" s="12">
        <v>1</v>
      </c>
      <c r="D44" s="2" t="s">
        <v>25</v>
      </c>
      <c r="E44" s="2">
        <v>18537</v>
      </c>
      <c r="F44" s="2">
        <v>8322</v>
      </c>
      <c r="G44" s="15">
        <v>3869</v>
      </c>
      <c r="H44" s="2">
        <v>0</v>
      </c>
      <c r="I44" s="2">
        <v>4280</v>
      </c>
      <c r="J44" s="16">
        <v>93363</v>
      </c>
      <c r="K44" s="2">
        <v>0</v>
      </c>
      <c r="L44" s="2">
        <v>0</v>
      </c>
      <c r="M44" s="15"/>
      <c r="P44" s="15"/>
    </row>
    <row r="45" spans="1:12" ht="18" customHeight="1">
      <c r="A45" s="1">
        <v>2</v>
      </c>
      <c r="B45" s="20">
        <v>14</v>
      </c>
      <c r="C45" s="12">
        <v>2</v>
      </c>
      <c r="D45" s="2" t="s">
        <v>25</v>
      </c>
      <c r="E45" s="2">
        <v>19019</v>
      </c>
      <c r="F45" s="2">
        <v>8341</v>
      </c>
      <c r="G45" s="2">
        <v>3856</v>
      </c>
      <c r="H45" s="2">
        <v>0</v>
      </c>
      <c r="I45" s="2">
        <v>4351</v>
      </c>
      <c r="J45" s="17">
        <v>94317</v>
      </c>
      <c r="K45" s="2">
        <v>0</v>
      </c>
      <c r="L45" s="2">
        <v>0</v>
      </c>
    </row>
    <row r="46" spans="1:12" ht="18" customHeight="1">
      <c r="A46" s="1">
        <v>1</v>
      </c>
      <c r="B46" s="20">
        <v>15</v>
      </c>
      <c r="C46" s="12">
        <v>1</v>
      </c>
      <c r="D46" s="2" t="s">
        <v>26</v>
      </c>
      <c r="E46" s="2">
        <v>19795</v>
      </c>
      <c r="F46" s="2">
        <v>11724</v>
      </c>
      <c r="G46" s="2">
        <v>5581</v>
      </c>
      <c r="H46" s="2">
        <v>0</v>
      </c>
      <c r="I46" s="2">
        <v>4873</v>
      </c>
      <c r="J46" s="17">
        <v>93961</v>
      </c>
      <c r="K46" s="2">
        <v>0</v>
      </c>
      <c r="L46" s="2">
        <v>0</v>
      </c>
    </row>
    <row r="47" spans="1:12" ht="18" customHeight="1">
      <c r="A47" s="1">
        <v>1</v>
      </c>
      <c r="B47" s="20">
        <v>15</v>
      </c>
      <c r="C47" s="12">
        <v>2</v>
      </c>
      <c r="D47" s="2" t="s">
        <v>26</v>
      </c>
      <c r="E47" s="2">
        <v>19951</v>
      </c>
      <c r="F47" s="2">
        <v>11742</v>
      </c>
      <c r="G47" s="2">
        <v>5538</v>
      </c>
      <c r="H47" s="2">
        <v>0</v>
      </c>
      <c r="I47" s="2">
        <v>4925</v>
      </c>
      <c r="J47" s="17">
        <v>94617</v>
      </c>
      <c r="K47" s="2">
        <v>0</v>
      </c>
      <c r="L47" s="2">
        <v>0</v>
      </c>
    </row>
    <row r="48" spans="1:12" ht="18" customHeight="1">
      <c r="A48" s="1">
        <v>1</v>
      </c>
      <c r="B48" s="20">
        <v>16</v>
      </c>
      <c r="C48" s="12">
        <v>1</v>
      </c>
      <c r="D48" s="2" t="s">
        <v>26</v>
      </c>
      <c r="E48" s="2">
        <v>19151</v>
      </c>
      <c r="F48" s="2">
        <v>6613</v>
      </c>
      <c r="G48" s="2">
        <v>3541</v>
      </c>
      <c r="H48" s="2">
        <v>0</v>
      </c>
      <c r="I48" s="2">
        <v>0</v>
      </c>
      <c r="J48" s="17">
        <v>92942</v>
      </c>
      <c r="K48" s="2">
        <v>0</v>
      </c>
      <c r="L48" s="2">
        <v>0</v>
      </c>
    </row>
    <row r="49" spans="1:12" ht="18" customHeight="1">
      <c r="A49" s="1">
        <v>1</v>
      </c>
      <c r="B49" s="20">
        <v>16</v>
      </c>
      <c r="C49" s="12">
        <v>2</v>
      </c>
      <c r="D49" s="2" t="s">
        <v>26</v>
      </c>
      <c r="E49" s="2">
        <v>19180</v>
      </c>
      <c r="F49" s="2">
        <v>6559</v>
      </c>
      <c r="G49" s="2">
        <v>3519</v>
      </c>
      <c r="H49" s="2">
        <v>0</v>
      </c>
      <c r="I49" s="2">
        <v>0</v>
      </c>
      <c r="J49" s="17">
        <v>91936</v>
      </c>
      <c r="K49" s="2">
        <v>0</v>
      </c>
      <c r="L49" s="2">
        <v>0</v>
      </c>
    </row>
    <row r="50" spans="1:12" ht="18" customHeight="1">
      <c r="A50" s="1">
        <v>2</v>
      </c>
      <c r="B50" s="20">
        <v>17</v>
      </c>
      <c r="C50" s="12">
        <v>1</v>
      </c>
      <c r="D50" s="2" t="s">
        <v>25</v>
      </c>
      <c r="E50" s="2">
        <v>18034</v>
      </c>
      <c r="F50" s="2">
        <v>13316</v>
      </c>
      <c r="G50" s="2">
        <v>3771</v>
      </c>
      <c r="H50" s="2">
        <v>0</v>
      </c>
      <c r="I50" s="2">
        <v>6698</v>
      </c>
      <c r="J50" s="17">
        <v>95298</v>
      </c>
      <c r="K50" s="2">
        <v>0</v>
      </c>
      <c r="L50" s="2">
        <v>0</v>
      </c>
    </row>
    <row r="51" spans="1:12" ht="18" customHeight="1">
      <c r="A51" s="1">
        <v>2</v>
      </c>
      <c r="B51" s="20">
        <v>17</v>
      </c>
      <c r="C51" s="12">
        <v>2</v>
      </c>
      <c r="D51" s="2" t="s">
        <v>25</v>
      </c>
      <c r="E51" s="2">
        <v>18482</v>
      </c>
      <c r="F51" s="2">
        <v>13491</v>
      </c>
      <c r="G51" s="2">
        <v>3845</v>
      </c>
      <c r="H51" s="2">
        <v>0</v>
      </c>
      <c r="I51" s="2">
        <v>6771</v>
      </c>
      <c r="J51" s="17">
        <v>96359</v>
      </c>
      <c r="K51" s="2">
        <v>0</v>
      </c>
      <c r="L51" s="2">
        <v>3179</v>
      </c>
    </row>
    <row r="52" spans="1:12" ht="18" customHeight="1">
      <c r="A52" s="1">
        <v>2</v>
      </c>
      <c r="B52" s="20">
        <v>18</v>
      </c>
      <c r="C52" s="12">
        <v>1</v>
      </c>
      <c r="D52" s="2" t="s">
        <v>25</v>
      </c>
      <c r="E52" s="2">
        <v>51899</v>
      </c>
      <c r="F52" s="2">
        <v>16178</v>
      </c>
      <c r="G52" s="2">
        <v>13288</v>
      </c>
      <c r="H52" s="2">
        <v>8938</v>
      </c>
      <c r="I52" s="2">
        <v>8532</v>
      </c>
      <c r="J52" s="17">
        <v>301260</v>
      </c>
      <c r="K52" s="2">
        <v>3161</v>
      </c>
      <c r="L52" s="2">
        <v>0</v>
      </c>
    </row>
    <row r="53" spans="1:4" ht="18" customHeight="1">
      <c r="A53" s="1">
        <v>2</v>
      </c>
      <c r="B53" s="20">
        <v>18</v>
      </c>
      <c r="C53" s="12">
        <v>2</v>
      </c>
      <c r="D53" s="2" t="s">
        <v>25</v>
      </c>
    </row>
    <row r="54" spans="1:12" ht="18" customHeight="1">
      <c r="A54" s="1">
        <v>1</v>
      </c>
      <c r="B54" s="20">
        <v>19</v>
      </c>
      <c r="C54" s="12">
        <v>1</v>
      </c>
      <c r="D54" s="2" t="s">
        <v>26</v>
      </c>
      <c r="E54" s="2">
        <v>17799</v>
      </c>
      <c r="F54" s="2">
        <v>6781</v>
      </c>
      <c r="G54" s="2">
        <v>4313</v>
      </c>
      <c r="H54" s="2">
        <v>0</v>
      </c>
      <c r="I54" s="2">
        <v>0</v>
      </c>
      <c r="J54" s="17">
        <v>102953</v>
      </c>
      <c r="K54" s="2">
        <v>0</v>
      </c>
      <c r="L54" s="2">
        <v>8905</v>
      </c>
    </row>
    <row r="55" spans="1:12" ht="18" customHeight="1">
      <c r="A55" s="1">
        <v>1</v>
      </c>
      <c r="B55" s="20">
        <v>19</v>
      </c>
      <c r="C55" s="12">
        <v>2</v>
      </c>
      <c r="D55" s="2" t="s">
        <v>26</v>
      </c>
      <c r="E55" s="2">
        <v>18206</v>
      </c>
      <c r="F55" s="2">
        <v>7015</v>
      </c>
      <c r="G55" s="2">
        <v>4386</v>
      </c>
      <c r="H55" s="2">
        <v>0</v>
      </c>
      <c r="I55" s="2">
        <v>3004</v>
      </c>
      <c r="J55" s="17">
        <v>105185</v>
      </c>
      <c r="K55" s="2">
        <v>0</v>
      </c>
      <c r="L55" s="2">
        <v>0</v>
      </c>
    </row>
    <row r="56" spans="1:12" ht="18" customHeight="1">
      <c r="A56" s="1">
        <v>2</v>
      </c>
      <c r="B56" s="20">
        <v>20</v>
      </c>
      <c r="C56" s="12">
        <v>1</v>
      </c>
      <c r="D56" s="2" t="s">
        <v>25</v>
      </c>
      <c r="E56" s="2">
        <v>22285</v>
      </c>
      <c r="F56" s="2">
        <v>6562</v>
      </c>
      <c r="G56" s="2">
        <v>3186</v>
      </c>
      <c r="H56" s="2">
        <v>0</v>
      </c>
      <c r="I56" s="2">
        <v>3245</v>
      </c>
      <c r="J56" s="17">
        <v>91240</v>
      </c>
      <c r="K56" s="2">
        <v>0</v>
      </c>
      <c r="L56" s="2">
        <v>0</v>
      </c>
    </row>
    <row r="57" spans="1:12" ht="18" customHeight="1">
      <c r="A57" s="1">
        <v>2</v>
      </c>
      <c r="B57" s="20">
        <v>20</v>
      </c>
      <c r="C57" s="12">
        <v>2</v>
      </c>
      <c r="D57" s="2" t="s">
        <v>25</v>
      </c>
      <c r="E57" s="2">
        <v>22275</v>
      </c>
      <c r="F57" s="2">
        <v>6433</v>
      </c>
      <c r="G57" s="2">
        <v>3106</v>
      </c>
      <c r="H57" s="2">
        <v>0</v>
      </c>
      <c r="I57" s="2">
        <v>3266</v>
      </c>
      <c r="J57" s="17">
        <v>91242</v>
      </c>
      <c r="K57" s="2">
        <v>0</v>
      </c>
      <c r="L57" s="2">
        <v>0</v>
      </c>
    </row>
    <row r="58" spans="1:12" ht="18" customHeight="1">
      <c r="A58" s="1">
        <v>1</v>
      </c>
      <c r="B58" s="20">
        <v>21</v>
      </c>
      <c r="C58" s="12">
        <v>1</v>
      </c>
      <c r="D58" s="2" t="s">
        <v>25</v>
      </c>
      <c r="E58" s="2">
        <v>17492</v>
      </c>
      <c r="F58" s="2">
        <v>6586</v>
      </c>
      <c r="G58" s="2">
        <v>3434</v>
      </c>
      <c r="H58" s="2">
        <v>0</v>
      </c>
      <c r="I58" s="2">
        <v>3019</v>
      </c>
      <c r="J58" s="17">
        <v>96582</v>
      </c>
      <c r="K58" s="2">
        <v>0</v>
      </c>
      <c r="L58" s="2">
        <v>3953</v>
      </c>
    </row>
    <row r="59" spans="1:12" ht="18" customHeight="1">
      <c r="A59" s="1">
        <v>1</v>
      </c>
      <c r="B59" s="20">
        <v>21</v>
      </c>
      <c r="C59" s="12">
        <v>2</v>
      </c>
      <c r="D59" s="2" t="s">
        <v>25</v>
      </c>
      <c r="E59" s="2">
        <v>17390</v>
      </c>
      <c r="F59" s="2">
        <v>6546</v>
      </c>
      <c r="G59" s="2">
        <v>3520</v>
      </c>
      <c r="H59" s="2">
        <v>0</v>
      </c>
      <c r="I59" s="2">
        <v>3124</v>
      </c>
      <c r="J59" s="17">
        <v>96898</v>
      </c>
      <c r="K59" s="2">
        <v>0</v>
      </c>
      <c r="L59" s="2">
        <v>0</v>
      </c>
    </row>
    <row r="60" spans="1:12" ht="18" customHeight="1">
      <c r="A60" s="1">
        <v>2</v>
      </c>
      <c r="B60" s="20">
        <v>22</v>
      </c>
      <c r="C60" s="12">
        <v>1</v>
      </c>
      <c r="D60" s="2" t="s">
        <v>25</v>
      </c>
      <c r="E60" s="2">
        <v>14566</v>
      </c>
      <c r="F60" s="2">
        <v>7996</v>
      </c>
      <c r="G60" s="2">
        <v>3683</v>
      </c>
      <c r="H60" s="2">
        <v>0</v>
      </c>
      <c r="I60" s="2">
        <v>5551</v>
      </c>
      <c r="J60" s="17">
        <v>94278</v>
      </c>
      <c r="K60" s="2">
        <v>0</v>
      </c>
      <c r="L60" s="2">
        <v>0</v>
      </c>
    </row>
    <row r="61" spans="1:12" ht="18" customHeight="1">
      <c r="A61" s="1">
        <v>2</v>
      </c>
      <c r="B61" s="20">
        <v>22</v>
      </c>
      <c r="C61" s="12">
        <v>2</v>
      </c>
      <c r="D61" s="2" t="s">
        <v>25</v>
      </c>
      <c r="E61" s="2">
        <v>14762</v>
      </c>
      <c r="F61" s="2">
        <v>8022</v>
      </c>
      <c r="G61" s="2">
        <v>3672</v>
      </c>
      <c r="H61" s="2">
        <v>0</v>
      </c>
      <c r="I61" s="2">
        <v>5482</v>
      </c>
      <c r="J61" s="17">
        <v>94569</v>
      </c>
      <c r="K61" s="2">
        <v>0</v>
      </c>
      <c r="L61" s="2">
        <v>0</v>
      </c>
    </row>
    <row r="62" spans="1:12" ht="18" customHeight="1">
      <c r="A62" s="1">
        <v>2</v>
      </c>
      <c r="B62" s="20">
        <v>23</v>
      </c>
      <c r="C62" s="12">
        <v>1</v>
      </c>
      <c r="D62" s="2" t="s">
        <v>25</v>
      </c>
      <c r="E62" s="2">
        <v>14560</v>
      </c>
      <c r="F62" s="2">
        <v>5858</v>
      </c>
      <c r="G62" s="2">
        <v>3098</v>
      </c>
      <c r="H62" s="2">
        <v>0</v>
      </c>
      <c r="I62" s="2">
        <v>0</v>
      </c>
      <c r="J62" s="17">
        <v>92061</v>
      </c>
      <c r="K62" s="2">
        <v>0</v>
      </c>
      <c r="L62" s="2">
        <v>0</v>
      </c>
    </row>
    <row r="63" spans="1:12" ht="18" customHeight="1">
      <c r="A63" s="1">
        <v>2</v>
      </c>
      <c r="B63" s="20">
        <v>23</v>
      </c>
      <c r="C63" s="12">
        <v>2</v>
      </c>
      <c r="D63" s="2" t="s">
        <v>25</v>
      </c>
      <c r="E63" s="2">
        <v>15021</v>
      </c>
      <c r="F63" s="2">
        <v>5773</v>
      </c>
      <c r="G63" s="2">
        <v>3247</v>
      </c>
      <c r="H63" s="2">
        <v>0</v>
      </c>
      <c r="I63" s="2">
        <v>0</v>
      </c>
      <c r="J63" s="17">
        <v>92524</v>
      </c>
      <c r="K63" s="2">
        <v>0</v>
      </c>
      <c r="L63" s="2">
        <v>0</v>
      </c>
    </row>
    <row r="64" spans="1:12" ht="18" customHeight="1">
      <c r="A64" s="1">
        <v>1</v>
      </c>
      <c r="B64" s="20">
        <v>24</v>
      </c>
      <c r="C64" s="12">
        <v>1</v>
      </c>
      <c r="D64" s="2" t="s">
        <v>26</v>
      </c>
      <c r="E64" s="2">
        <v>42195</v>
      </c>
      <c r="F64" s="2">
        <v>19109</v>
      </c>
      <c r="G64" s="2">
        <v>12583</v>
      </c>
      <c r="H64" s="2">
        <v>8291</v>
      </c>
      <c r="I64" s="2">
        <v>7388</v>
      </c>
      <c r="J64" s="17">
        <v>300465</v>
      </c>
      <c r="K64" s="2">
        <v>4084</v>
      </c>
      <c r="L64" s="2">
        <v>0</v>
      </c>
    </row>
    <row r="65" spans="1:12" ht="18" customHeight="1">
      <c r="A65" s="1">
        <v>1</v>
      </c>
      <c r="B65" s="20">
        <v>24</v>
      </c>
      <c r="C65" s="12">
        <v>2</v>
      </c>
      <c r="D65" s="2" t="s">
        <v>26</v>
      </c>
      <c r="E65" s="2">
        <v>29366</v>
      </c>
      <c r="F65" s="2">
        <v>13247</v>
      </c>
      <c r="G65" s="2">
        <v>7767</v>
      </c>
      <c r="H65" s="2">
        <v>3848</v>
      </c>
      <c r="I65" s="2">
        <v>4516</v>
      </c>
      <c r="J65" s="17">
        <v>209906</v>
      </c>
      <c r="K65" s="2">
        <v>0</v>
      </c>
      <c r="L65" s="2">
        <v>0</v>
      </c>
    </row>
    <row r="66" spans="1:12" ht="18" customHeight="1">
      <c r="A66" s="1">
        <v>1</v>
      </c>
      <c r="B66" s="20">
        <v>25</v>
      </c>
      <c r="C66" s="12">
        <v>1</v>
      </c>
      <c r="D66" s="2" t="s">
        <v>26</v>
      </c>
      <c r="E66" s="2">
        <v>15359</v>
      </c>
      <c r="F66" s="2">
        <v>11718</v>
      </c>
      <c r="G66" s="2">
        <v>4921</v>
      </c>
      <c r="H66" s="2">
        <v>0</v>
      </c>
      <c r="I66" s="2">
        <v>7921</v>
      </c>
      <c r="J66" s="17">
        <v>94230</v>
      </c>
      <c r="K66" s="2">
        <v>0</v>
      </c>
      <c r="L66" s="2">
        <v>10056</v>
      </c>
    </row>
    <row r="67" spans="1:4" ht="18" customHeight="1">
      <c r="A67" s="1">
        <v>1</v>
      </c>
      <c r="B67" s="20">
        <v>25</v>
      </c>
      <c r="C67" s="12">
        <v>2</v>
      </c>
      <c r="D67" s="2" t="s">
        <v>26</v>
      </c>
    </row>
    <row r="68" spans="1:12" ht="18" customHeight="1">
      <c r="A68" s="1">
        <v>2</v>
      </c>
      <c r="B68" s="20">
        <v>26</v>
      </c>
      <c r="C68" s="12">
        <v>1</v>
      </c>
      <c r="D68" s="2" t="s">
        <v>25</v>
      </c>
      <c r="E68" s="2">
        <v>15111</v>
      </c>
      <c r="F68" s="2">
        <v>8421</v>
      </c>
      <c r="G68" s="2">
        <v>4642</v>
      </c>
      <c r="H68" s="2">
        <v>0</v>
      </c>
      <c r="I68" s="2">
        <v>4370</v>
      </c>
      <c r="J68" s="17">
        <v>95186</v>
      </c>
      <c r="K68" s="2">
        <v>0</v>
      </c>
      <c r="L68" s="2">
        <v>5949</v>
      </c>
    </row>
    <row r="69" spans="1:12" ht="18" customHeight="1">
      <c r="A69" s="1">
        <v>2</v>
      </c>
      <c r="B69" s="20">
        <v>26</v>
      </c>
      <c r="C69" s="12">
        <v>2</v>
      </c>
      <c r="D69" s="2" t="s">
        <v>25</v>
      </c>
      <c r="E69" s="2">
        <v>15379</v>
      </c>
      <c r="F69" s="2">
        <v>8376</v>
      </c>
      <c r="G69" s="2">
        <v>4602</v>
      </c>
      <c r="H69" s="2">
        <v>0</v>
      </c>
      <c r="I69" s="2">
        <v>4435</v>
      </c>
      <c r="J69" s="17">
        <v>95506</v>
      </c>
      <c r="K69" s="2">
        <v>0</v>
      </c>
      <c r="L69" s="2">
        <v>0</v>
      </c>
    </row>
    <row r="70" spans="1:12" ht="18" customHeight="1">
      <c r="A70" s="1">
        <v>1</v>
      </c>
      <c r="B70" s="20">
        <v>27</v>
      </c>
      <c r="C70" s="12">
        <v>1</v>
      </c>
      <c r="D70" s="2" t="s">
        <v>26</v>
      </c>
      <c r="E70" s="2">
        <v>14398</v>
      </c>
      <c r="F70" s="2">
        <v>5147</v>
      </c>
      <c r="G70" s="2">
        <v>0</v>
      </c>
      <c r="H70" s="2">
        <v>0</v>
      </c>
      <c r="I70" s="2">
        <v>0</v>
      </c>
      <c r="J70" s="17">
        <v>88990</v>
      </c>
      <c r="K70" s="2">
        <v>0</v>
      </c>
      <c r="L70" s="2">
        <v>0</v>
      </c>
    </row>
    <row r="71" spans="1:12" ht="18" customHeight="1">
      <c r="A71" s="1">
        <v>1</v>
      </c>
      <c r="B71" s="20">
        <v>27</v>
      </c>
      <c r="C71" s="12">
        <v>2</v>
      </c>
      <c r="D71" s="2" t="s">
        <v>26</v>
      </c>
      <c r="E71" s="2">
        <v>14453</v>
      </c>
      <c r="F71" s="2">
        <v>5277</v>
      </c>
      <c r="G71" s="2">
        <v>0</v>
      </c>
      <c r="H71" s="2">
        <v>0</v>
      </c>
      <c r="I71" s="2">
        <v>0</v>
      </c>
      <c r="J71" s="17">
        <v>89814</v>
      </c>
      <c r="K71" s="2">
        <v>0</v>
      </c>
      <c r="L71" s="2">
        <v>0</v>
      </c>
    </row>
    <row r="72" spans="1:12" ht="18" customHeight="1">
      <c r="A72" s="1">
        <v>1</v>
      </c>
      <c r="B72" s="20">
        <v>28</v>
      </c>
      <c r="C72" s="12">
        <v>1</v>
      </c>
      <c r="D72" s="2" t="s">
        <v>26</v>
      </c>
      <c r="E72" s="2">
        <v>14052</v>
      </c>
      <c r="F72" s="2">
        <v>9810</v>
      </c>
      <c r="G72" s="2">
        <v>3798</v>
      </c>
      <c r="H72" s="2">
        <v>0</v>
      </c>
      <c r="I72" s="2">
        <v>5116</v>
      </c>
      <c r="J72" s="17">
        <v>90486</v>
      </c>
      <c r="K72" s="2">
        <v>0</v>
      </c>
      <c r="L72" s="2">
        <v>5612</v>
      </c>
    </row>
    <row r="73" spans="1:12" ht="18" customHeight="1">
      <c r="A73" s="1">
        <v>1</v>
      </c>
      <c r="B73" s="20">
        <v>28</v>
      </c>
      <c r="C73" s="12">
        <v>2</v>
      </c>
      <c r="D73" s="2" t="s">
        <v>26</v>
      </c>
      <c r="E73" s="2">
        <v>14539</v>
      </c>
      <c r="F73" s="2">
        <v>10117</v>
      </c>
      <c r="G73" s="2">
        <v>3869</v>
      </c>
      <c r="H73" s="2">
        <v>0</v>
      </c>
      <c r="I73" s="2">
        <v>5280</v>
      </c>
      <c r="J73" s="17">
        <v>92816</v>
      </c>
      <c r="K73" s="2">
        <v>0</v>
      </c>
      <c r="L73" s="2">
        <v>5049</v>
      </c>
    </row>
    <row r="74" spans="1:12" ht="18" customHeight="1">
      <c r="A74" s="1">
        <v>1</v>
      </c>
      <c r="B74" s="20">
        <v>29</v>
      </c>
      <c r="C74" s="12">
        <v>1</v>
      </c>
      <c r="D74" s="2" t="s">
        <v>26</v>
      </c>
      <c r="E74" s="2">
        <v>13998</v>
      </c>
      <c r="F74" s="2">
        <v>6352</v>
      </c>
      <c r="G74" s="2">
        <v>3911</v>
      </c>
      <c r="H74" s="2">
        <v>0</v>
      </c>
      <c r="I74" s="2">
        <v>0</v>
      </c>
      <c r="J74" s="17">
        <v>91253</v>
      </c>
      <c r="K74" s="2">
        <v>0</v>
      </c>
      <c r="L74" s="2">
        <v>0</v>
      </c>
    </row>
    <row r="75" spans="1:4" ht="18" customHeight="1">
      <c r="A75" s="1">
        <v>1</v>
      </c>
      <c r="B75" s="20">
        <v>29</v>
      </c>
      <c r="C75" s="12">
        <v>2</v>
      </c>
      <c r="D75" s="2" t="s">
        <v>26</v>
      </c>
    </row>
    <row r="76" spans="1:12" ht="18" customHeight="1">
      <c r="A76" s="1">
        <v>2</v>
      </c>
      <c r="B76" s="20">
        <v>30</v>
      </c>
      <c r="C76" s="12">
        <v>1</v>
      </c>
      <c r="D76" s="2" t="s">
        <v>25</v>
      </c>
      <c r="E76" s="2">
        <v>14542</v>
      </c>
      <c r="F76" s="2">
        <v>0</v>
      </c>
      <c r="G76" s="2">
        <v>0</v>
      </c>
      <c r="H76" s="2">
        <v>0</v>
      </c>
      <c r="I76" s="2">
        <v>0</v>
      </c>
      <c r="J76" s="17">
        <v>86512</v>
      </c>
      <c r="K76" s="2">
        <v>0</v>
      </c>
      <c r="L76" s="2">
        <v>0</v>
      </c>
    </row>
    <row r="77" spans="1:12" ht="18" customHeight="1">
      <c r="A77" s="1">
        <v>2</v>
      </c>
      <c r="B77" s="20">
        <v>30</v>
      </c>
      <c r="C77" s="12">
        <v>2</v>
      </c>
      <c r="D77" s="2" t="s">
        <v>25</v>
      </c>
      <c r="E77" s="2">
        <v>14534</v>
      </c>
      <c r="F77" s="2">
        <v>3138</v>
      </c>
      <c r="G77" s="2">
        <v>0</v>
      </c>
      <c r="H77" s="2">
        <v>0</v>
      </c>
      <c r="I77" s="2">
        <v>0</v>
      </c>
      <c r="J77" s="17">
        <v>86981</v>
      </c>
      <c r="K77" s="2">
        <v>0</v>
      </c>
      <c r="L77" s="2">
        <v>5934</v>
      </c>
    </row>
    <row r="78" spans="1:12" ht="18" customHeight="1">
      <c r="A78" s="1">
        <v>2</v>
      </c>
      <c r="B78" s="20">
        <v>31</v>
      </c>
      <c r="C78" s="12">
        <v>1</v>
      </c>
      <c r="D78" s="2" t="s">
        <v>25</v>
      </c>
      <c r="E78" s="2">
        <v>16083</v>
      </c>
      <c r="F78" s="2">
        <v>8490</v>
      </c>
      <c r="G78" s="2">
        <v>3775</v>
      </c>
      <c r="H78" s="2">
        <v>0</v>
      </c>
      <c r="I78" s="2">
        <v>5414</v>
      </c>
      <c r="J78" s="17">
        <v>89468</v>
      </c>
      <c r="K78" s="2">
        <v>0</v>
      </c>
      <c r="L78" s="2">
        <v>0</v>
      </c>
    </row>
    <row r="79" spans="1:12" ht="18" customHeight="1">
      <c r="A79" s="1">
        <v>2</v>
      </c>
      <c r="B79" s="20">
        <v>31</v>
      </c>
      <c r="C79" s="12">
        <v>2</v>
      </c>
      <c r="D79" s="2" t="s">
        <v>25</v>
      </c>
      <c r="E79" s="2">
        <v>16366</v>
      </c>
      <c r="F79" s="2">
        <v>8592</v>
      </c>
      <c r="G79" s="2">
        <v>3801</v>
      </c>
      <c r="H79" s="2">
        <v>0</v>
      </c>
      <c r="I79" s="2">
        <v>5384</v>
      </c>
      <c r="J79" s="17">
        <v>90482</v>
      </c>
      <c r="K79" s="2">
        <v>0</v>
      </c>
      <c r="L79" s="2">
        <v>0</v>
      </c>
    </row>
    <row r="80" spans="1:12" ht="18" customHeight="1">
      <c r="A80" s="1">
        <v>2</v>
      </c>
      <c r="B80" s="20">
        <v>32</v>
      </c>
      <c r="C80" s="12">
        <v>1</v>
      </c>
      <c r="D80" s="2" t="s">
        <v>25</v>
      </c>
      <c r="E80" s="2">
        <v>14302</v>
      </c>
      <c r="F80" s="2">
        <v>8995</v>
      </c>
      <c r="G80" s="2">
        <v>3859</v>
      </c>
      <c r="H80" s="2">
        <v>0</v>
      </c>
      <c r="I80" s="2">
        <v>4399</v>
      </c>
      <c r="J80" s="17">
        <v>90024</v>
      </c>
      <c r="K80" s="2">
        <v>0</v>
      </c>
      <c r="L80" s="2">
        <v>0</v>
      </c>
    </row>
    <row r="81" spans="1:12" ht="18" customHeight="1">
      <c r="A81" s="1">
        <v>2</v>
      </c>
      <c r="B81" s="20">
        <v>32</v>
      </c>
      <c r="C81" s="12">
        <v>2</v>
      </c>
      <c r="D81" s="2" t="s">
        <v>25</v>
      </c>
      <c r="E81" s="2">
        <v>14256</v>
      </c>
      <c r="F81" s="2">
        <v>8726</v>
      </c>
      <c r="G81" s="2">
        <v>3927</v>
      </c>
      <c r="H81" s="2">
        <v>0</v>
      </c>
      <c r="I81" s="2">
        <v>4452</v>
      </c>
      <c r="J81" s="17">
        <v>89717</v>
      </c>
      <c r="K81" s="2">
        <v>0</v>
      </c>
      <c r="L81" s="2">
        <v>0</v>
      </c>
    </row>
    <row r="82" spans="1:12" ht="18" customHeight="1">
      <c r="A82" s="1">
        <v>1</v>
      </c>
      <c r="B82" s="20">
        <v>33</v>
      </c>
      <c r="C82" s="12">
        <v>1</v>
      </c>
      <c r="D82" s="2" t="s">
        <v>26</v>
      </c>
      <c r="E82" s="2">
        <v>13681</v>
      </c>
      <c r="F82" s="2">
        <v>7751</v>
      </c>
      <c r="G82" s="2">
        <v>3626</v>
      </c>
      <c r="H82" s="2">
        <v>0</v>
      </c>
      <c r="I82" s="2">
        <v>5246</v>
      </c>
      <c r="J82" s="17">
        <v>89882</v>
      </c>
      <c r="K82" s="2">
        <v>0</v>
      </c>
      <c r="L82" s="2">
        <v>0</v>
      </c>
    </row>
    <row r="83" spans="1:12" ht="18" customHeight="1">
      <c r="A83" s="1">
        <v>1</v>
      </c>
      <c r="B83" s="20">
        <v>33</v>
      </c>
      <c r="C83" s="12">
        <v>2</v>
      </c>
      <c r="D83" s="2" t="s">
        <v>26</v>
      </c>
      <c r="E83" s="2">
        <v>13697</v>
      </c>
      <c r="F83" s="2">
        <v>8001</v>
      </c>
      <c r="G83" s="2">
        <v>3641</v>
      </c>
      <c r="H83" s="2">
        <v>0</v>
      </c>
      <c r="I83" s="2">
        <v>5238</v>
      </c>
      <c r="J83" s="17">
        <v>90129</v>
      </c>
      <c r="K83" s="2">
        <v>0</v>
      </c>
      <c r="L83" s="2">
        <v>0</v>
      </c>
    </row>
    <row r="84" spans="1:12" ht="18" customHeight="1">
      <c r="A84" s="1">
        <v>1</v>
      </c>
      <c r="B84" s="20">
        <v>34</v>
      </c>
      <c r="C84" s="12">
        <v>1</v>
      </c>
      <c r="D84" s="2" t="s">
        <v>26</v>
      </c>
      <c r="E84" s="2">
        <v>13525</v>
      </c>
      <c r="F84" s="2">
        <v>8436</v>
      </c>
      <c r="G84" s="2">
        <v>3086</v>
      </c>
      <c r="H84" s="2">
        <v>0</v>
      </c>
      <c r="I84" s="2">
        <v>4647</v>
      </c>
      <c r="J84" s="17">
        <v>89076</v>
      </c>
      <c r="K84" s="2">
        <v>0</v>
      </c>
      <c r="L84" s="2">
        <v>0</v>
      </c>
    </row>
    <row r="85" spans="1:12" ht="18" customHeight="1">
      <c r="A85" s="1">
        <v>1</v>
      </c>
      <c r="B85" s="20">
        <v>34</v>
      </c>
      <c r="C85" s="12">
        <v>2</v>
      </c>
      <c r="D85" s="2" t="s">
        <v>26</v>
      </c>
      <c r="E85" s="2">
        <v>13571</v>
      </c>
      <c r="F85" s="2">
        <v>8604</v>
      </c>
      <c r="G85" s="2">
        <v>3180</v>
      </c>
      <c r="H85" s="2">
        <v>0</v>
      </c>
      <c r="I85" s="2">
        <v>4775</v>
      </c>
      <c r="J85" s="17">
        <v>90537</v>
      </c>
      <c r="K85" s="2">
        <v>0</v>
      </c>
      <c r="L85" s="2">
        <v>0</v>
      </c>
    </row>
    <row r="86" spans="1:12" ht="18" customHeight="1">
      <c r="A86" s="1">
        <v>1</v>
      </c>
      <c r="B86" s="20">
        <v>35</v>
      </c>
      <c r="C86" s="12">
        <v>1</v>
      </c>
      <c r="D86" s="2" t="s">
        <v>26</v>
      </c>
      <c r="E86" s="2">
        <v>13467</v>
      </c>
      <c r="F86" s="2">
        <v>8605</v>
      </c>
      <c r="G86" s="2">
        <v>3890</v>
      </c>
      <c r="H86" s="2">
        <v>0</v>
      </c>
      <c r="I86" s="2">
        <v>3889</v>
      </c>
      <c r="J86" s="17">
        <v>92692</v>
      </c>
      <c r="K86" s="2">
        <v>0</v>
      </c>
      <c r="L86" s="2">
        <v>0</v>
      </c>
    </row>
    <row r="87" spans="1:12" ht="18" customHeight="1">
      <c r="A87" s="1">
        <v>1</v>
      </c>
      <c r="B87" s="20">
        <v>35</v>
      </c>
      <c r="C87" s="12">
        <v>2</v>
      </c>
      <c r="D87" s="2" t="s">
        <v>26</v>
      </c>
      <c r="E87" s="2">
        <v>13551</v>
      </c>
      <c r="F87" s="2">
        <v>8720</v>
      </c>
      <c r="G87" s="2">
        <v>3938</v>
      </c>
      <c r="H87" s="2">
        <v>0</v>
      </c>
      <c r="I87" s="2">
        <v>3908</v>
      </c>
      <c r="J87" s="17">
        <v>92920</v>
      </c>
      <c r="K87" s="2">
        <v>0</v>
      </c>
      <c r="L87" s="2">
        <v>0</v>
      </c>
    </row>
    <row r="88" spans="1:12" ht="18" customHeight="1">
      <c r="A88" s="1">
        <v>1</v>
      </c>
      <c r="B88" s="20">
        <v>36</v>
      </c>
      <c r="C88" s="12">
        <v>1</v>
      </c>
      <c r="D88" s="2" t="s">
        <v>26</v>
      </c>
      <c r="E88" s="2">
        <v>13051</v>
      </c>
      <c r="F88" s="2">
        <v>11615</v>
      </c>
      <c r="G88" s="2">
        <v>5003</v>
      </c>
      <c r="H88" s="2">
        <v>0</v>
      </c>
      <c r="I88" s="2">
        <v>6558</v>
      </c>
      <c r="J88" s="17">
        <v>92882</v>
      </c>
      <c r="K88" s="2">
        <v>0</v>
      </c>
      <c r="L88" s="2">
        <v>4773</v>
      </c>
    </row>
    <row r="89" spans="1:12" ht="18" customHeight="1">
      <c r="A89" s="1">
        <v>1</v>
      </c>
      <c r="B89" s="20">
        <v>36</v>
      </c>
      <c r="C89" s="12">
        <v>2</v>
      </c>
      <c r="D89" s="2" t="s">
        <v>26</v>
      </c>
      <c r="E89" s="2">
        <v>13345</v>
      </c>
      <c r="F89" s="2">
        <v>11717</v>
      </c>
      <c r="G89" s="2">
        <v>5108</v>
      </c>
      <c r="H89" s="2">
        <v>0</v>
      </c>
      <c r="I89" s="2">
        <v>6704</v>
      </c>
      <c r="J89" s="17">
        <v>94685</v>
      </c>
      <c r="K89" s="2">
        <v>0</v>
      </c>
      <c r="L89" s="2">
        <v>5101</v>
      </c>
    </row>
    <row r="90" spans="1:12" ht="18" customHeight="1">
      <c r="A90" s="1">
        <v>1</v>
      </c>
      <c r="B90" s="20">
        <v>37</v>
      </c>
      <c r="C90" s="12">
        <v>1</v>
      </c>
      <c r="D90" s="2" t="s">
        <v>26</v>
      </c>
      <c r="E90" s="2">
        <v>11791</v>
      </c>
      <c r="F90" s="2">
        <v>8540</v>
      </c>
      <c r="G90" s="2">
        <v>4948</v>
      </c>
      <c r="H90" s="2">
        <v>0</v>
      </c>
      <c r="I90" s="2">
        <v>4685</v>
      </c>
      <c r="J90" s="17">
        <v>95682</v>
      </c>
      <c r="K90" s="2">
        <v>0</v>
      </c>
      <c r="L90" s="2">
        <v>0</v>
      </c>
    </row>
    <row r="91" spans="1:12" ht="18" customHeight="1">
      <c r="A91" s="1">
        <v>1</v>
      </c>
      <c r="B91" s="20">
        <v>37</v>
      </c>
      <c r="C91" s="12">
        <v>2</v>
      </c>
      <c r="D91" s="2" t="s">
        <v>26</v>
      </c>
      <c r="E91" s="2">
        <v>13864</v>
      </c>
      <c r="F91" s="2">
        <v>9802</v>
      </c>
      <c r="G91" s="2">
        <v>4962</v>
      </c>
      <c r="H91" s="2">
        <v>0</v>
      </c>
      <c r="I91" s="2">
        <v>5434</v>
      </c>
      <c r="J91" s="17">
        <v>109491</v>
      </c>
      <c r="K91" s="2">
        <v>0</v>
      </c>
      <c r="L91" s="2">
        <v>0</v>
      </c>
    </row>
    <row r="92" spans="1:12" ht="18" customHeight="1">
      <c r="A92" s="1">
        <v>2</v>
      </c>
      <c r="B92" s="20">
        <v>38</v>
      </c>
      <c r="C92" s="12">
        <v>1</v>
      </c>
      <c r="D92" s="2" t="s">
        <v>25</v>
      </c>
      <c r="E92" s="2">
        <v>14186</v>
      </c>
      <c r="F92" s="2">
        <v>5897</v>
      </c>
      <c r="G92" s="2">
        <v>4502</v>
      </c>
      <c r="H92" s="2">
        <v>0</v>
      </c>
      <c r="I92" s="2">
        <v>3202</v>
      </c>
      <c r="J92" s="17">
        <v>53743</v>
      </c>
      <c r="K92" s="2">
        <v>0</v>
      </c>
      <c r="L92" s="2">
        <v>0</v>
      </c>
    </row>
    <row r="93" spans="1:12" ht="18" customHeight="1">
      <c r="A93" s="1">
        <v>2</v>
      </c>
      <c r="B93" s="20">
        <v>38</v>
      </c>
      <c r="C93" s="12">
        <v>2</v>
      </c>
      <c r="D93" s="2" t="s">
        <v>25</v>
      </c>
      <c r="E93" s="2">
        <v>14232</v>
      </c>
      <c r="F93" s="2">
        <v>5811</v>
      </c>
      <c r="G93" s="2">
        <v>4257</v>
      </c>
      <c r="H93" s="2">
        <v>0</v>
      </c>
      <c r="I93" s="2">
        <v>3250</v>
      </c>
      <c r="J93" s="17">
        <v>54015</v>
      </c>
      <c r="K93" s="2">
        <v>0</v>
      </c>
      <c r="L93" s="2">
        <v>0</v>
      </c>
    </row>
    <row r="94" spans="1:12" ht="18" customHeight="1">
      <c r="A94" s="1">
        <v>2</v>
      </c>
      <c r="B94" s="20">
        <v>39</v>
      </c>
      <c r="C94" s="12">
        <v>1</v>
      </c>
      <c r="D94" s="2" t="s">
        <v>25</v>
      </c>
      <c r="E94" s="2">
        <v>12427</v>
      </c>
      <c r="F94" s="2">
        <v>6866</v>
      </c>
      <c r="G94" s="2">
        <v>3517</v>
      </c>
      <c r="H94" s="2">
        <v>0</v>
      </c>
      <c r="I94" s="2">
        <v>0</v>
      </c>
      <c r="J94" s="17">
        <v>103645</v>
      </c>
      <c r="K94" s="2">
        <v>0</v>
      </c>
      <c r="L94" s="2">
        <v>0</v>
      </c>
    </row>
    <row r="95" spans="1:12" ht="18" customHeight="1">
      <c r="A95" s="1">
        <v>2</v>
      </c>
      <c r="B95" s="20">
        <v>39</v>
      </c>
      <c r="C95" s="12">
        <v>2</v>
      </c>
      <c r="D95" s="2" t="s">
        <v>25</v>
      </c>
      <c r="E95" s="2">
        <v>12494</v>
      </c>
      <c r="F95" s="2">
        <v>6951</v>
      </c>
      <c r="G95" s="2">
        <v>3423</v>
      </c>
      <c r="H95" s="2">
        <v>0</v>
      </c>
      <c r="I95" s="2">
        <v>3167</v>
      </c>
      <c r="J95" s="17">
        <v>105047</v>
      </c>
      <c r="K95" s="2">
        <v>0</v>
      </c>
      <c r="L95" s="2">
        <v>0</v>
      </c>
    </row>
    <row r="96" spans="1:12" ht="18" customHeight="1">
      <c r="A96" s="1">
        <v>1</v>
      </c>
      <c r="B96" s="20">
        <v>40</v>
      </c>
      <c r="C96" s="12">
        <v>1</v>
      </c>
      <c r="D96" s="2" t="s">
        <v>26</v>
      </c>
      <c r="E96" s="2">
        <v>14393</v>
      </c>
      <c r="F96" s="2">
        <v>7132</v>
      </c>
      <c r="G96" s="2">
        <v>3456</v>
      </c>
      <c r="H96" s="2">
        <v>0</v>
      </c>
      <c r="I96" s="2">
        <v>3690</v>
      </c>
      <c r="J96" s="17">
        <v>94543</v>
      </c>
      <c r="K96" s="2">
        <v>0</v>
      </c>
      <c r="L96" s="2">
        <v>0</v>
      </c>
    </row>
    <row r="97" spans="1:12" ht="18" customHeight="1">
      <c r="A97" s="1">
        <v>1</v>
      </c>
      <c r="B97" s="20">
        <v>40</v>
      </c>
      <c r="C97" s="12">
        <v>2</v>
      </c>
      <c r="D97" s="2" t="s">
        <v>26</v>
      </c>
      <c r="E97" s="2">
        <v>14188</v>
      </c>
      <c r="F97" s="2">
        <v>7091</v>
      </c>
      <c r="G97" s="2">
        <v>5158</v>
      </c>
      <c r="H97" s="2">
        <v>0</v>
      </c>
      <c r="I97" s="2">
        <v>3593</v>
      </c>
      <c r="J97" s="17">
        <v>93540</v>
      </c>
      <c r="K97" s="2">
        <v>0</v>
      </c>
      <c r="L97" s="2">
        <v>0</v>
      </c>
    </row>
    <row r="98" ht="18" customHeight="1">
      <c r="A98" s="18"/>
    </row>
    <row r="99" ht="18" customHeight="1">
      <c r="A99" s="18"/>
    </row>
    <row r="100" ht="18" customHeight="1">
      <c r="A100" s="18"/>
    </row>
    <row r="101" ht="18" customHeight="1">
      <c r="A101" s="1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="75" zoomScaleNormal="75" zoomScalePageLayoutView="0" workbookViewId="0" topLeftCell="A1">
      <pane ySplit="1" topLeftCell="A8" activePane="bottomLeft" state="frozen"/>
      <selection pane="topLeft" activeCell="A1" sqref="A1"/>
      <selection pane="bottomLeft" activeCell="A2" sqref="A2:L97"/>
    </sheetView>
  </sheetViews>
  <sheetFormatPr defaultColWidth="9.140625" defaultRowHeight="18" customHeight="1"/>
  <cols>
    <col min="1" max="1" width="9.28125" style="1" bestFit="1" customWidth="1"/>
    <col min="2" max="2" width="9.7109375" style="1" bestFit="1" customWidth="1"/>
    <col min="3" max="3" width="9.28125" style="1" bestFit="1" customWidth="1"/>
    <col min="4" max="4" width="14.8515625" style="1" customWidth="1"/>
    <col min="5" max="9" width="13.7109375" style="1" customWidth="1"/>
    <col min="10" max="10" width="12.140625" style="14" customWidth="1"/>
    <col min="11" max="12" width="13.7109375" style="1" customWidth="1"/>
    <col min="13" max="16384" width="9.140625" style="1" customWidth="1"/>
  </cols>
  <sheetData>
    <row r="1" spans="1:12" s="6" customFormat="1" ht="18" customHeight="1">
      <c r="A1" s="6" t="s">
        <v>0</v>
      </c>
      <c r="B1" s="6" t="s">
        <v>1</v>
      </c>
      <c r="C1" s="6" t="s">
        <v>3</v>
      </c>
      <c r="D1" s="6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13" t="s">
        <v>13</v>
      </c>
      <c r="K1" s="8" t="s">
        <v>14</v>
      </c>
      <c r="L1" s="8" t="s">
        <v>15</v>
      </c>
    </row>
    <row r="2" spans="1:14" ht="18" customHeight="1">
      <c r="A2" s="7" t="s">
        <v>17</v>
      </c>
      <c r="B2" s="2" t="s">
        <v>5</v>
      </c>
      <c r="C2" s="2">
        <v>1</v>
      </c>
      <c r="D2" s="2" t="s">
        <v>4</v>
      </c>
      <c r="E2" s="2">
        <f>raw!E2/95097</f>
        <v>0.9453084745049791</v>
      </c>
      <c r="F2" s="2">
        <f>raw!F2/95097</f>
        <v>0.6667297601396469</v>
      </c>
      <c r="G2" s="2">
        <f>raw!G2/95097</f>
        <v>1.500857019674648</v>
      </c>
      <c r="H2" s="2">
        <f>raw!H2/95097</f>
        <v>2.2313111875243172</v>
      </c>
      <c r="I2" s="2">
        <f>raw!I2/95097</f>
        <v>2.1245360000841247</v>
      </c>
      <c r="J2" s="2">
        <f>raw!J2/95097</f>
        <v>1</v>
      </c>
      <c r="K2" s="2"/>
      <c r="L2" s="2">
        <f>raw!L2/95097</f>
        <v>0.6713671304036931</v>
      </c>
      <c r="N2" s="1">
        <v>10</v>
      </c>
    </row>
    <row r="3" spans="1:14" ht="18" customHeight="1">
      <c r="A3" s="7" t="s">
        <v>17</v>
      </c>
      <c r="B3" s="2" t="s">
        <v>5</v>
      </c>
      <c r="C3" s="2">
        <v>2</v>
      </c>
      <c r="D3" s="2" t="s">
        <v>4</v>
      </c>
      <c r="E3" s="2">
        <f>raw!E3/86917</f>
        <v>0.9337759011470713</v>
      </c>
      <c r="F3" s="2">
        <f>raw!F3/86917</f>
        <v>0.6822600872096368</v>
      </c>
      <c r="G3" s="2">
        <f>raw!G3/86917</f>
        <v>1.5228551376600665</v>
      </c>
      <c r="H3" s="2">
        <f>raw!H3/86917</f>
        <v>2.266369064739924</v>
      </c>
      <c r="I3" s="2">
        <f>raw!I3/86917</f>
        <v>2.1690923524741996</v>
      </c>
      <c r="J3" s="2">
        <f>raw!J3/86917</f>
        <v>1</v>
      </c>
      <c r="K3" s="2">
        <f>raw!K3/86917</f>
        <v>0.2275504216666475</v>
      </c>
      <c r="L3" s="2">
        <f>raw!L3/86917</f>
        <v>0.6861258441961872</v>
      </c>
      <c r="N3" s="1">
        <v>10</v>
      </c>
    </row>
    <row r="4" spans="1:14" ht="18" customHeight="1">
      <c r="A4" s="7" t="s">
        <v>17</v>
      </c>
      <c r="B4" s="2" t="s">
        <v>6</v>
      </c>
      <c r="C4" s="2">
        <v>1</v>
      </c>
      <c r="D4" s="2" t="s">
        <v>4</v>
      </c>
      <c r="E4" s="2">
        <f>raw!E4/82275</f>
        <v>0.5901185050136737</v>
      </c>
      <c r="F4" s="2">
        <f>raw!F4/82275</f>
        <v>0.3534123366757824</v>
      </c>
      <c r="G4" s="2">
        <f>raw!G4/82275</f>
        <v>0.7401640838650866</v>
      </c>
      <c r="H4" s="2">
        <f>raw!H4/82275</f>
        <v>1.0687207535703434</v>
      </c>
      <c r="I4" s="2">
        <f>raw!I4/82275</f>
        <v>1.0060285627468855</v>
      </c>
      <c r="J4" s="2">
        <f>raw!J4/82275</f>
        <v>1</v>
      </c>
      <c r="K4" s="2">
        <f>raw!K4/82275</f>
        <v>0.08644181099969614</v>
      </c>
      <c r="L4" s="2">
        <f>raw!L4/82275</f>
        <v>0.3272196900638104</v>
      </c>
      <c r="N4" s="1">
        <v>5</v>
      </c>
    </row>
    <row r="5" spans="1:14" ht="18" customHeight="1">
      <c r="A5" s="7" t="s">
        <v>17</v>
      </c>
      <c r="B5" s="2" t="s">
        <v>6</v>
      </c>
      <c r="C5" s="2">
        <v>2</v>
      </c>
      <c r="D5" s="2" t="s">
        <v>4</v>
      </c>
      <c r="E5" s="2">
        <f>raw!E5/76875</f>
        <v>0.5940943089430895</v>
      </c>
      <c r="F5" s="2">
        <f>raw!F5/76875</f>
        <v>0.352260162601626</v>
      </c>
      <c r="G5" s="2">
        <f>raw!G5/76875</f>
        <v>0.7275447154471545</v>
      </c>
      <c r="H5" s="2">
        <f>raw!H5/76875</f>
        <v>1.0602926829268293</v>
      </c>
      <c r="I5" s="2">
        <f>raw!I5/76875</f>
        <v>0.9994666666666666</v>
      </c>
      <c r="J5" s="2">
        <f>raw!J5/76875</f>
        <v>1</v>
      </c>
      <c r="K5" s="2">
        <f>raw!K5/76875</f>
        <v>0.10960650406504065</v>
      </c>
      <c r="L5" s="2">
        <f>raw!L5/76875</f>
        <v>0.3899056910569106</v>
      </c>
      <c r="N5" s="1">
        <v>5</v>
      </c>
    </row>
    <row r="6" spans="1:14" ht="18" customHeight="1">
      <c r="A6" s="7" t="s">
        <v>17</v>
      </c>
      <c r="B6" s="2" t="s">
        <v>7</v>
      </c>
      <c r="C6" s="2">
        <v>1</v>
      </c>
      <c r="D6" s="2" t="s">
        <v>4</v>
      </c>
      <c r="E6" s="2">
        <f>raw!E6/87232</f>
        <v>0.4088751834189288</v>
      </c>
      <c r="F6" s="2">
        <f>raw!F6/87232</f>
        <v>0.16535216434336023</v>
      </c>
      <c r="G6" s="2">
        <f>raw!G6/87232</f>
        <v>0.3456529713866471</v>
      </c>
      <c r="H6" s="2">
        <f>raw!H6/87232</f>
        <v>0.5285560344827587</v>
      </c>
      <c r="I6" s="2">
        <f>raw!I6/87232</f>
        <v>0.5101568231841526</v>
      </c>
      <c r="J6" s="2">
        <f>raw!J6/87232</f>
        <v>1</v>
      </c>
      <c r="K6" s="2">
        <f>raw!K6/87232</f>
        <v>0.04053558327219369</v>
      </c>
      <c r="L6" s="2">
        <f>raw!L6/87232</f>
        <v>0.15672001100513572</v>
      </c>
      <c r="N6" s="1">
        <v>2.5</v>
      </c>
    </row>
    <row r="7" spans="1:14" ht="18" customHeight="1">
      <c r="A7" s="7" t="s">
        <v>17</v>
      </c>
      <c r="B7" s="2" t="s">
        <v>7</v>
      </c>
      <c r="C7" s="2">
        <v>2</v>
      </c>
      <c r="D7" s="2" t="s">
        <v>4</v>
      </c>
      <c r="E7" s="2">
        <f>raw!E7/77622</f>
        <v>0.4183350081162557</v>
      </c>
      <c r="F7" s="2">
        <f>raw!F7/77622</f>
        <v>0.16380665275308545</v>
      </c>
      <c r="G7" s="2">
        <f>raw!G7/77622</f>
        <v>0.3592667027389142</v>
      </c>
      <c r="H7" s="2">
        <f>raw!H7/77622</f>
        <v>0.5245162453943469</v>
      </c>
      <c r="I7" s="2">
        <f>raw!I7/77622</f>
        <v>0.5076267037695499</v>
      </c>
      <c r="J7" s="2">
        <f>raw!J7/77622</f>
        <v>1</v>
      </c>
      <c r="K7" s="2">
        <f>raw!K7/77622</f>
        <v>0.05274277910901549</v>
      </c>
      <c r="L7" s="2">
        <f>raw!L7/77622</f>
        <v>0.15938780242714695</v>
      </c>
      <c r="N7" s="1">
        <v>2.5</v>
      </c>
    </row>
    <row r="8" spans="1:14" ht="18" customHeight="1">
      <c r="A8" s="7" t="s">
        <v>17</v>
      </c>
      <c r="B8" s="2" t="s">
        <v>16</v>
      </c>
      <c r="C8" s="2">
        <v>1</v>
      </c>
      <c r="D8" s="2" t="s">
        <v>4</v>
      </c>
      <c r="E8" s="2">
        <f>raw!E8/87482</f>
        <v>0.33560046638165564</v>
      </c>
      <c r="F8" s="2">
        <f>raw!F8/87482</f>
        <v>0.08926407718159164</v>
      </c>
      <c r="G8" s="2">
        <f>raw!G8/87482</f>
        <v>0.19087355113051827</v>
      </c>
      <c r="H8" s="2">
        <f>raw!H8/87482</f>
        <v>0.26911821860497015</v>
      </c>
      <c r="I8" s="2">
        <f>raw!I8/87482</f>
        <v>0.26188244438855995</v>
      </c>
      <c r="J8" s="2">
        <f>raw!J8/87482</f>
        <v>1</v>
      </c>
      <c r="K8" s="2"/>
      <c r="L8" s="2">
        <f>raw!L8/87482</f>
        <v>0.07853044054776982</v>
      </c>
      <c r="N8" s="1">
        <v>1.25</v>
      </c>
    </row>
    <row r="9" spans="1:14" ht="18" customHeight="1">
      <c r="A9" s="7" t="s">
        <v>17</v>
      </c>
      <c r="B9" s="2" t="s">
        <v>16</v>
      </c>
      <c r="C9" s="2">
        <v>2</v>
      </c>
      <c r="D9" s="2" t="s">
        <v>4</v>
      </c>
      <c r="E9" s="2">
        <f>raw!E9/74939</f>
        <v>0.34642842845514354</v>
      </c>
      <c r="F9" s="2">
        <f>raw!F9/74939</f>
        <v>0.08816504089993195</v>
      </c>
      <c r="G9" s="2">
        <f>raw!G9/74939</f>
        <v>0.18815303113198734</v>
      </c>
      <c r="H9" s="2">
        <f>raw!H9/74939</f>
        <v>0.2662165227718544</v>
      </c>
      <c r="I9" s="2">
        <f>raw!I9/74939</f>
        <v>0.25933092248362</v>
      </c>
      <c r="J9" s="2">
        <f>raw!J9/74939</f>
        <v>1</v>
      </c>
      <c r="K9" s="2">
        <f>raw!K9/74939</f>
        <v>0</v>
      </c>
      <c r="L9" s="2">
        <f>raw!L9/74939</f>
        <v>0.08121271967867198</v>
      </c>
      <c r="N9" s="1">
        <v>1.25</v>
      </c>
    </row>
    <row r="10" spans="1:14" ht="18" customHeight="1">
      <c r="A10" s="7" t="s">
        <v>17</v>
      </c>
      <c r="B10" s="2" t="s">
        <v>18</v>
      </c>
      <c r="C10" s="2">
        <v>1</v>
      </c>
      <c r="D10" s="2" t="s">
        <v>4</v>
      </c>
      <c r="E10" s="2"/>
      <c r="F10" s="2"/>
      <c r="G10" s="2"/>
      <c r="H10" s="2"/>
      <c r="I10" s="2"/>
      <c r="J10" s="17"/>
      <c r="K10" s="2"/>
      <c r="L10" s="2"/>
      <c r="N10" s="1">
        <v>0.625</v>
      </c>
    </row>
    <row r="11" spans="1:14" ht="18" customHeight="1">
      <c r="A11" s="7" t="s">
        <v>17</v>
      </c>
      <c r="B11" s="2" t="s">
        <v>18</v>
      </c>
      <c r="C11" s="2">
        <v>2</v>
      </c>
      <c r="D11" s="2" t="s">
        <v>4</v>
      </c>
      <c r="E11" s="2"/>
      <c r="F11" s="2"/>
      <c r="G11" s="2"/>
      <c r="H11" s="2"/>
      <c r="I11" s="2"/>
      <c r="J11" s="17"/>
      <c r="K11" s="2"/>
      <c r="L11" s="2"/>
      <c r="N11" s="1">
        <v>0.625</v>
      </c>
    </row>
    <row r="12" spans="1:14" ht="18" customHeight="1">
      <c r="A12" s="7" t="s">
        <v>17</v>
      </c>
      <c r="B12" s="2" t="s">
        <v>19</v>
      </c>
      <c r="C12" s="2">
        <v>1</v>
      </c>
      <c r="D12" s="2" t="s">
        <v>4</v>
      </c>
      <c r="E12" s="2"/>
      <c r="F12" s="2"/>
      <c r="G12" s="2"/>
      <c r="H12" s="2"/>
      <c r="I12" s="2"/>
      <c r="J12" s="17"/>
      <c r="K12" s="2"/>
      <c r="L12" s="2"/>
      <c r="N12" s="1">
        <v>0.3125</v>
      </c>
    </row>
    <row r="13" spans="1:14" ht="18" customHeight="1">
      <c r="A13" s="7" t="s">
        <v>17</v>
      </c>
      <c r="B13" s="2" t="s">
        <v>19</v>
      </c>
      <c r="C13" s="2">
        <v>2</v>
      </c>
      <c r="D13" s="2" t="s">
        <v>4</v>
      </c>
      <c r="E13" s="2"/>
      <c r="F13" s="2"/>
      <c r="G13" s="2"/>
      <c r="H13" s="2"/>
      <c r="I13" s="2"/>
      <c r="J13" s="17"/>
      <c r="K13" s="2"/>
      <c r="L13" s="2"/>
      <c r="N13" s="1">
        <v>0.3125</v>
      </c>
    </row>
    <row r="14" spans="1:14" ht="18" customHeight="1">
      <c r="A14" s="7" t="s">
        <v>17</v>
      </c>
      <c r="B14" s="2" t="s">
        <v>20</v>
      </c>
      <c r="C14" s="2">
        <v>1</v>
      </c>
      <c r="D14" s="2" t="s">
        <v>4</v>
      </c>
      <c r="E14" s="2"/>
      <c r="F14" s="2"/>
      <c r="G14" s="2"/>
      <c r="H14" s="2"/>
      <c r="I14" s="2"/>
      <c r="J14" s="17"/>
      <c r="K14" s="2"/>
      <c r="L14" s="2"/>
      <c r="N14" s="1">
        <v>0.156</v>
      </c>
    </row>
    <row r="15" spans="1:14" ht="18" customHeight="1">
      <c r="A15" s="7" t="s">
        <v>17</v>
      </c>
      <c r="B15" s="2" t="s">
        <v>20</v>
      </c>
      <c r="C15" s="2">
        <v>2</v>
      </c>
      <c r="D15" s="2" t="s">
        <v>4</v>
      </c>
      <c r="E15" s="2"/>
      <c r="F15" s="2"/>
      <c r="G15" s="2"/>
      <c r="H15" s="2"/>
      <c r="I15" s="2"/>
      <c r="J15" s="17"/>
      <c r="K15" s="2"/>
      <c r="L15" s="2"/>
      <c r="N15" s="1">
        <v>0.156</v>
      </c>
    </row>
    <row r="16" spans="1:14" ht="18" customHeight="1">
      <c r="A16" s="7" t="s">
        <v>17</v>
      </c>
      <c r="B16" s="2" t="s">
        <v>21</v>
      </c>
      <c r="C16" s="2">
        <v>1</v>
      </c>
      <c r="D16" s="2" t="s">
        <v>4</v>
      </c>
      <c r="E16" s="2"/>
      <c r="F16" s="2"/>
      <c r="G16" s="2"/>
      <c r="H16" s="2"/>
      <c r="I16" s="2"/>
      <c r="J16" s="17"/>
      <c r="K16" s="2"/>
      <c r="L16" s="2"/>
      <c r="N16" s="1">
        <v>0.078</v>
      </c>
    </row>
    <row r="17" spans="1:14" ht="18" customHeight="1">
      <c r="A17" s="7" t="s">
        <v>17</v>
      </c>
      <c r="B17" s="2" t="s">
        <v>21</v>
      </c>
      <c r="C17" s="2">
        <v>2</v>
      </c>
      <c r="D17" s="2" t="s">
        <v>4</v>
      </c>
      <c r="E17" s="2"/>
      <c r="F17" s="2"/>
      <c r="G17" s="2"/>
      <c r="H17" s="2"/>
      <c r="I17" s="2"/>
      <c r="J17" s="17"/>
      <c r="K17" s="2"/>
      <c r="L17" s="2"/>
      <c r="N17" s="1">
        <v>0.078</v>
      </c>
    </row>
    <row r="18" spans="1:16" ht="18" customHeight="1">
      <c r="A18" s="1">
        <v>2</v>
      </c>
      <c r="B18" s="20">
        <v>1</v>
      </c>
      <c r="C18" s="12">
        <v>1</v>
      </c>
      <c r="D18" s="2" t="s">
        <v>25</v>
      </c>
      <c r="E18" s="2">
        <f>raw!E18/105525</f>
        <v>0.4303245676380005</v>
      </c>
      <c r="F18" s="2">
        <f>raw!F18/105525</f>
        <v>0.10759535655058043</v>
      </c>
      <c r="G18" s="2">
        <f>raw!G18/105525</f>
        <v>0</v>
      </c>
      <c r="H18" s="2">
        <f>raw!H18/105525</f>
        <v>0</v>
      </c>
      <c r="I18" s="2">
        <f>raw!I18/105525</f>
        <v>0.06170101871594409</v>
      </c>
      <c r="J18" s="2">
        <f>raw!J18/105525</f>
        <v>1</v>
      </c>
      <c r="K18" s="2">
        <f>raw!K18/105525</f>
        <v>0</v>
      </c>
      <c r="L18" s="2">
        <f>raw!L18/105525</f>
        <v>0</v>
      </c>
      <c r="M18" s="5"/>
      <c r="P18" s="5"/>
    </row>
    <row r="19" spans="1:12" ht="18" customHeight="1">
      <c r="A19" s="1">
        <v>2</v>
      </c>
      <c r="B19" s="20">
        <v>1</v>
      </c>
      <c r="C19" s="12">
        <v>2</v>
      </c>
      <c r="D19" s="2" t="s">
        <v>25</v>
      </c>
      <c r="E19" s="2">
        <f>raw!E19/106791</f>
        <v>0.4258598571040631</v>
      </c>
      <c r="F19" s="2">
        <f>raw!F19/106791</f>
        <v>0.10800535625661338</v>
      </c>
      <c r="G19" s="2">
        <f>raw!G19/106791</f>
        <v>0</v>
      </c>
      <c r="H19" s="2">
        <f>raw!H19/106791</f>
        <v>0</v>
      </c>
      <c r="I19" s="2">
        <f>raw!I19/106791</f>
        <v>0.062102611643303274</v>
      </c>
      <c r="J19" s="2">
        <f>raw!J19/106791</f>
        <v>1</v>
      </c>
      <c r="K19" s="2">
        <f>raw!K19/106791</f>
        <v>0</v>
      </c>
      <c r="L19" s="2">
        <f>raw!L19/106791</f>
        <v>0</v>
      </c>
    </row>
    <row r="20" spans="1:16" ht="18" customHeight="1">
      <c r="A20" s="1">
        <v>1</v>
      </c>
      <c r="B20" s="20">
        <v>2</v>
      </c>
      <c r="C20" s="12">
        <v>1</v>
      </c>
      <c r="D20" s="2" t="s">
        <v>26</v>
      </c>
      <c r="E20" s="2"/>
      <c r="F20" s="2"/>
      <c r="G20" s="2"/>
      <c r="H20" s="2"/>
      <c r="I20" s="2"/>
      <c r="J20" s="2"/>
      <c r="K20" s="2"/>
      <c r="L20" s="2"/>
      <c r="M20" s="5"/>
      <c r="P20" s="5"/>
    </row>
    <row r="21" spans="1:12" ht="18" customHeight="1">
      <c r="A21" s="1">
        <v>1</v>
      </c>
      <c r="B21" s="20">
        <v>2</v>
      </c>
      <c r="C21" s="12">
        <v>2</v>
      </c>
      <c r="D21" s="2" t="s">
        <v>26</v>
      </c>
      <c r="E21" s="2"/>
      <c r="F21" s="2"/>
      <c r="G21" s="2"/>
      <c r="H21" s="2"/>
      <c r="I21" s="2"/>
      <c r="J21" s="2"/>
      <c r="K21" s="2"/>
      <c r="L21" s="2"/>
    </row>
    <row r="22" spans="1:16" ht="18" customHeight="1">
      <c r="A22" s="1">
        <v>2</v>
      </c>
      <c r="B22" s="20">
        <v>3</v>
      </c>
      <c r="C22" s="12">
        <v>1</v>
      </c>
      <c r="D22" s="2" t="s">
        <v>25</v>
      </c>
      <c r="E22" s="2"/>
      <c r="F22" s="2"/>
      <c r="G22" s="2"/>
      <c r="H22" s="2"/>
      <c r="I22" s="2"/>
      <c r="J22" s="2"/>
      <c r="K22" s="2"/>
      <c r="L22" s="2"/>
      <c r="M22" s="5"/>
      <c r="P22" s="5"/>
    </row>
    <row r="23" spans="1:12" ht="18" customHeight="1">
      <c r="A23" s="1">
        <v>2</v>
      </c>
      <c r="B23" s="20">
        <v>3</v>
      </c>
      <c r="C23" s="12">
        <v>2</v>
      </c>
      <c r="D23" s="2" t="s">
        <v>25</v>
      </c>
      <c r="E23" s="2"/>
      <c r="F23" s="2"/>
      <c r="G23" s="2"/>
      <c r="H23" s="2"/>
      <c r="I23" s="2"/>
      <c r="J23" s="2"/>
      <c r="K23" s="2"/>
      <c r="L23" s="2"/>
    </row>
    <row r="24" spans="1:16" ht="18" customHeight="1">
      <c r="A24" s="1">
        <v>1</v>
      </c>
      <c r="B24" s="20">
        <v>4</v>
      </c>
      <c r="C24" s="12">
        <v>1</v>
      </c>
      <c r="D24" s="2" t="s">
        <v>26</v>
      </c>
      <c r="E24" s="2"/>
      <c r="F24" s="2"/>
      <c r="G24" s="2"/>
      <c r="H24" s="2"/>
      <c r="I24" s="2"/>
      <c r="J24" s="2"/>
      <c r="K24" s="2"/>
      <c r="L24" s="2"/>
      <c r="M24" s="5"/>
      <c r="P24" s="5"/>
    </row>
    <row r="25" spans="1:12" ht="18" customHeight="1">
      <c r="A25" s="1">
        <v>1</v>
      </c>
      <c r="B25" s="20">
        <v>4</v>
      </c>
      <c r="C25" s="12">
        <v>2</v>
      </c>
      <c r="D25" s="2" t="s">
        <v>26</v>
      </c>
      <c r="E25" s="2"/>
      <c r="F25" s="2"/>
      <c r="G25" s="2"/>
      <c r="H25" s="2"/>
      <c r="I25" s="2"/>
      <c r="J25" s="2"/>
      <c r="K25" s="2"/>
      <c r="L25" s="2"/>
    </row>
    <row r="26" spans="1:16" ht="18" customHeight="1">
      <c r="A26" s="1">
        <v>1</v>
      </c>
      <c r="B26" s="20">
        <v>5</v>
      </c>
      <c r="C26" s="12">
        <v>1</v>
      </c>
      <c r="D26" s="2" t="s">
        <v>26</v>
      </c>
      <c r="E26" s="2"/>
      <c r="F26" s="2"/>
      <c r="G26" s="2"/>
      <c r="H26" s="2"/>
      <c r="I26" s="2"/>
      <c r="J26" s="2"/>
      <c r="K26" s="2"/>
      <c r="L26" s="2"/>
      <c r="M26" s="5"/>
      <c r="P26" s="5"/>
    </row>
    <row r="27" spans="1:12" ht="18" customHeight="1">
      <c r="A27" s="1">
        <v>1</v>
      </c>
      <c r="B27" s="20">
        <v>5</v>
      </c>
      <c r="C27" s="12">
        <v>2</v>
      </c>
      <c r="D27" s="2" t="s">
        <v>26</v>
      </c>
      <c r="E27" s="2"/>
      <c r="F27" s="2"/>
      <c r="G27" s="2"/>
      <c r="H27" s="2"/>
      <c r="I27" s="2"/>
      <c r="J27" s="2"/>
      <c r="K27" s="2"/>
      <c r="L27" s="2"/>
    </row>
    <row r="28" spans="1:16" ht="18" customHeight="1">
      <c r="A28" s="1">
        <v>1</v>
      </c>
      <c r="B28" s="20">
        <v>6</v>
      </c>
      <c r="C28" s="12">
        <v>1</v>
      </c>
      <c r="D28" s="2" t="s">
        <v>26</v>
      </c>
      <c r="E28" s="2"/>
      <c r="F28" s="2"/>
      <c r="G28" s="2"/>
      <c r="H28" s="2"/>
      <c r="I28" s="2"/>
      <c r="J28" s="2"/>
      <c r="K28" s="2"/>
      <c r="L28" s="2"/>
      <c r="M28" s="5"/>
      <c r="P28" s="5"/>
    </row>
    <row r="29" spans="1:12" ht="18" customHeight="1">
      <c r="A29" s="1">
        <v>1</v>
      </c>
      <c r="B29" s="20">
        <v>6</v>
      </c>
      <c r="C29" s="12">
        <v>2</v>
      </c>
      <c r="D29" s="2" t="s">
        <v>26</v>
      </c>
      <c r="E29" s="2"/>
      <c r="F29" s="2"/>
      <c r="G29" s="2"/>
      <c r="H29" s="2"/>
      <c r="I29" s="2"/>
      <c r="J29" s="2"/>
      <c r="K29" s="2"/>
      <c r="L29" s="2"/>
    </row>
    <row r="30" spans="1:16" ht="18" customHeight="1">
      <c r="A30" s="1">
        <v>2</v>
      </c>
      <c r="B30" s="20">
        <v>7</v>
      </c>
      <c r="C30" s="12">
        <v>1</v>
      </c>
      <c r="D30" s="2" t="s">
        <v>25</v>
      </c>
      <c r="E30" s="2">
        <f>raw!E30/94773</f>
        <v>0.25517816255684633</v>
      </c>
      <c r="F30" s="2">
        <f>raw!F30/94773</f>
        <v>0.08537241619448577</v>
      </c>
      <c r="G30" s="2">
        <f>raw!G30/94773</f>
        <v>0.04180515547677081</v>
      </c>
      <c r="H30" s="2">
        <f>raw!H30/94773</f>
        <v>0</v>
      </c>
      <c r="I30" s="2">
        <f>raw!I30/94773</f>
        <v>0.031971131018328006</v>
      </c>
      <c r="J30" s="2">
        <f>raw!J30/94773</f>
        <v>1</v>
      </c>
      <c r="K30" s="2">
        <f>raw!K30/94773</f>
        <v>0</v>
      </c>
      <c r="L30" s="2">
        <f>raw!L30/94773</f>
        <v>0</v>
      </c>
      <c r="M30" s="5"/>
      <c r="P30" s="5"/>
    </row>
    <row r="31" spans="1:12" ht="18" customHeight="1">
      <c r="A31" s="1">
        <v>2</v>
      </c>
      <c r="B31" s="20">
        <v>7</v>
      </c>
      <c r="C31" s="12">
        <v>2</v>
      </c>
      <c r="D31" s="2" t="s">
        <v>25</v>
      </c>
      <c r="E31" s="2">
        <f>raw!E31/96408</f>
        <v>0.25184631980748484</v>
      </c>
      <c r="F31" s="2">
        <f>raw!F31/96408</f>
        <v>0.08678740353497635</v>
      </c>
      <c r="G31" s="2">
        <f>raw!G31/96408</f>
        <v>0.04221641357563688</v>
      </c>
      <c r="H31" s="2">
        <f>raw!H31/96408</f>
        <v>0</v>
      </c>
      <c r="I31" s="2">
        <f>raw!I31/96408</f>
        <v>0.0323832047133018</v>
      </c>
      <c r="J31" s="2">
        <f>raw!J31/96408</f>
        <v>1</v>
      </c>
      <c r="K31" s="2">
        <f>raw!K31/96408</f>
        <v>0</v>
      </c>
      <c r="L31" s="2">
        <f>raw!L31/96408</f>
        <v>0</v>
      </c>
    </row>
    <row r="32" spans="1:16" ht="18" customHeight="1">
      <c r="A32" s="1">
        <v>2</v>
      </c>
      <c r="B32" s="20">
        <v>8</v>
      </c>
      <c r="C32" s="12">
        <v>1</v>
      </c>
      <c r="D32" s="2" t="s">
        <v>25</v>
      </c>
      <c r="E32" s="2">
        <f>raw!E32/87133</f>
        <v>0.2602687845018535</v>
      </c>
      <c r="F32" s="2">
        <f>raw!F32/87133</f>
        <v>0.0982291439523487</v>
      </c>
      <c r="G32" s="2">
        <f>raw!G32/87133</f>
        <v>0.03760917218505044</v>
      </c>
      <c r="H32" s="2">
        <f>raw!H32/87133</f>
        <v>0</v>
      </c>
      <c r="I32" s="2">
        <f>raw!I32/87133</f>
        <v>0</v>
      </c>
      <c r="J32" s="2">
        <f>raw!J32/87133</f>
        <v>1</v>
      </c>
      <c r="K32" s="2">
        <f>raw!K32/87133</f>
        <v>0</v>
      </c>
      <c r="L32" s="2">
        <f>raw!L32/87133</f>
        <v>0</v>
      </c>
      <c r="M32" s="5"/>
      <c r="P32" s="5"/>
    </row>
    <row r="33" spans="1:12" ht="18" customHeight="1">
      <c r="A33" s="1">
        <v>2</v>
      </c>
      <c r="B33" s="20">
        <v>8</v>
      </c>
      <c r="C33" s="12">
        <v>2</v>
      </c>
      <c r="D33" s="2" t="s">
        <v>25</v>
      </c>
      <c r="E33" s="2">
        <f>raw!E33/86980</f>
        <v>0.2577833984824098</v>
      </c>
      <c r="F33" s="2">
        <f>raw!F33/86980</f>
        <v>0.0972867325822028</v>
      </c>
      <c r="G33" s="2">
        <f>raw!G33/86980</f>
        <v>0.04881581972867326</v>
      </c>
      <c r="H33" s="2">
        <f>raw!H33/86980</f>
        <v>0</v>
      </c>
      <c r="I33" s="2">
        <f>raw!I33/86980</f>
        <v>0.03464014716026673</v>
      </c>
      <c r="J33" s="2">
        <f>raw!J33/86980</f>
        <v>1</v>
      </c>
      <c r="K33" s="2">
        <f>raw!K33/86980</f>
        <v>0</v>
      </c>
      <c r="L33" s="2">
        <f>raw!L33/86980</f>
        <v>0</v>
      </c>
    </row>
    <row r="34" spans="1:16" ht="18" customHeight="1">
      <c r="A34" s="1">
        <v>1</v>
      </c>
      <c r="B34" s="20">
        <v>9</v>
      </c>
      <c r="C34" s="12">
        <v>1</v>
      </c>
      <c r="D34" s="2" t="s">
        <v>26</v>
      </c>
      <c r="E34" s="2">
        <f>raw!E34/90684</f>
        <v>0.2952781085968859</v>
      </c>
      <c r="F34" s="2">
        <f>raw!F34/90684</f>
        <v>0.07552600238189758</v>
      </c>
      <c r="G34" s="2">
        <f>raw!G34/90684</f>
        <v>0.05004190375369415</v>
      </c>
      <c r="H34" s="2">
        <f>raw!H34/90684</f>
        <v>0</v>
      </c>
      <c r="I34" s="2">
        <f>raw!I34/90684</f>
        <v>0</v>
      </c>
      <c r="J34" s="2">
        <f>raw!J34/90684</f>
        <v>1</v>
      </c>
      <c r="K34" s="2">
        <f>raw!K34/90684</f>
        <v>0</v>
      </c>
      <c r="L34" s="2">
        <f>raw!L34/90684</f>
        <v>0</v>
      </c>
      <c r="M34" s="5"/>
      <c r="P34" s="5"/>
    </row>
    <row r="35" spans="1:12" ht="18" customHeight="1">
      <c r="A35" s="1">
        <v>1</v>
      </c>
      <c r="B35" s="20">
        <v>9</v>
      </c>
      <c r="C35" s="12">
        <v>2</v>
      </c>
      <c r="D35" s="2" t="s">
        <v>26</v>
      </c>
      <c r="E35" s="2">
        <f>raw!E35/91245</f>
        <v>0.2952709737519864</v>
      </c>
      <c r="F35" s="2">
        <f>raw!F35/91245</f>
        <v>0.07553290591265274</v>
      </c>
      <c r="G35" s="2">
        <f>raw!G35/91245</f>
        <v>0.048912269165433724</v>
      </c>
      <c r="H35" s="2">
        <f>raw!H35/91245</f>
        <v>0</v>
      </c>
      <c r="I35" s="2">
        <f>raw!I35/91245</f>
        <v>0</v>
      </c>
      <c r="J35" s="2">
        <f>raw!J35/91245</f>
        <v>1</v>
      </c>
      <c r="K35" s="2">
        <f>raw!K35/91245</f>
        <v>0</v>
      </c>
      <c r="L35" s="2">
        <f>raw!L35/91245</f>
        <v>0</v>
      </c>
    </row>
    <row r="36" spans="1:16" ht="18" customHeight="1">
      <c r="A36" s="1">
        <v>2</v>
      </c>
      <c r="B36" s="20">
        <v>10</v>
      </c>
      <c r="C36" s="12">
        <v>1</v>
      </c>
      <c r="D36" s="2" t="s">
        <v>25</v>
      </c>
      <c r="E36" s="2">
        <f>raw!E36/87782</f>
        <v>0.3247818459365246</v>
      </c>
      <c r="F36" s="2">
        <f>raw!F36/87782</f>
        <v>0.09148800437447313</v>
      </c>
      <c r="G36" s="2">
        <f>raw!G36/87782</f>
        <v>0.05370121437196692</v>
      </c>
      <c r="H36" s="2">
        <f>raw!H36/87782</f>
        <v>0</v>
      </c>
      <c r="I36" s="2">
        <f>raw!I36/87782</f>
        <v>0.036921008862864826</v>
      </c>
      <c r="J36" s="2">
        <f>raw!J36/87782</f>
        <v>1</v>
      </c>
      <c r="K36" s="2">
        <f>raw!K36/87782</f>
        <v>0</v>
      </c>
      <c r="L36" s="2">
        <f>raw!L36/87782</f>
        <v>0</v>
      </c>
      <c r="M36" s="5"/>
      <c r="P36" s="5"/>
    </row>
    <row r="37" spans="1:12" ht="18" customHeight="1">
      <c r="A37" s="1">
        <v>2</v>
      </c>
      <c r="B37" s="20">
        <v>10</v>
      </c>
      <c r="C37" s="12">
        <v>2</v>
      </c>
      <c r="D37" s="2" t="s">
        <v>25</v>
      </c>
      <c r="E37" s="2">
        <f>raw!E37/88121</f>
        <v>0.32288557778509097</v>
      </c>
      <c r="F37" s="2">
        <f>raw!F37/88121</f>
        <v>0.09166940910793114</v>
      </c>
      <c r="G37" s="2">
        <f>raw!G37/88121</f>
        <v>0.06538736510025987</v>
      </c>
      <c r="H37" s="2">
        <f>raw!H37/88121</f>
        <v>0</v>
      </c>
      <c r="I37" s="2">
        <f>raw!I37/88121</f>
        <v>0.03758468469490814</v>
      </c>
      <c r="J37" s="2">
        <f>raw!J37/88121</f>
        <v>1</v>
      </c>
      <c r="K37" s="2">
        <f>raw!K37/88121</f>
        <v>0</v>
      </c>
      <c r="L37" s="2">
        <f>raw!L37/88121</f>
        <v>0</v>
      </c>
    </row>
    <row r="38" spans="1:16" ht="18" customHeight="1">
      <c r="A38" s="1">
        <v>2</v>
      </c>
      <c r="B38" s="20">
        <v>11</v>
      </c>
      <c r="C38" s="12">
        <v>1</v>
      </c>
      <c r="D38" s="2" t="s">
        <v>25</v>
      </c>
      <c r="E38" s="2"/>
      <c r="F38" s="2"/>
      <c r="G38" s="2"/>
      <c r="H38" s="2"/>
      <c r="I38" s="2"/>
      <c r="J38" s="2"/>
      <c r="K38" s="2"/>
      <c r="L38" s="2"/>
      <c r="M38" s="5"/>
      <c r="P38" s="5"/>
    </row>
    <row r="39" spans="1:12" ht="18" customHeight="1">
      <c r="A39" s="1">
        <v>2</v>
      </c>
      <c r="B39" s="20">
        <v>11</v>
      </c>
      <c r="C39" s="12">
        <v>2</v>
      </c>
      <c r="D39" s="2" t="s">
        <v>25</v>
      </c>
      <c r="E39" s="2"/>
      <c r="F39" s="2"/>
      <c r="G39" s="2"/>
      <c r="H39" s="2"/>
      <c r="I39" s="2"/>
      <c r="J39" s="2"/>
      <c r="K39" s="2"/>
      <c r="L39" s="2"/>
    </row>
    <row r="40" spans="1:16" ht="18" customHeight="1">
      <c r="A40" s="1">
        <v>2</v>
      </c>
      <c r="B40" s="20">
        <v>12</v>
      </c>
      <c r="C40" s="12">
        <v>1</v>
      </c>
      <c r="D40" s="2" t="s">
        <v>25</v>
      </c>
      <c r="E40" s="2">
        <f>raw!E40/108976</f>
        <v>0.2509359859051534</v>
      </c>
      <c r="F40" s="2">
        <f>raw!F40/108976</f>
        <v>0.11030869182205257</v>
      </c>
      <c r="G40" s="2">
        <f>raw!G40/108976</f>
        <v>0.04733152253707238</v>
      </c>
      <c r="H40" s="2">
        <f>raw!H40/108976</f>
        <v>0</v>
      </c>
      <c r="I40" s="2">
        <f>raw!I40/108976</f>
        <v>0.041678901776537956</v>
      </c>
      <c r="J40" s="2">
        <f>raw!J40/108976</f>
        <v>1</v>
      </c>
      <c r="K40" s="2">
        <f>raw!K40/108976</f>
        <v>0</v>
      </c>
      <c r="L40" s="2">
        <f>raw!L40/108976</f>
        <v>0</v>
      </c>
      <c r="M40" s="5"/>
      <c r="P40" s="5"/>
    </row>
    <row r="41" spans="1:12" ht="18" customHeight="1">
      <c r="A41" s="1">
        <v>2</v>
      </c>
      <c r="B41" s="20">
        <v>12</v>
      </c>
      <c r="C41" s="12">
        <v>2</v>
      </c>
      <c r="D41" s="2" t="s">
        <v>25</v>
      </c>
      <c r="E41" s="2">
        <f>raw!E41/96019</f>
        <v>0.24457659421572814</v>
      </c>
      <c r="F41" s="2">
        <f>raw!F41/96019</f>
        <v>0.10950957622970454</v>
      </c>
      <c r="G41" s="2">
        <f>raw!G41/96019</f>
        <v>0.04845915912475656</v>
      </c>
      <c r="H41" s="2">
        <f>raw!H41/96019</f>
        <v>0</v>
      </c>
      <c r="I41" s="2">
        <f>raw!I41/96019</f>
        <v>0.04068986346452265</v>
      </c>
      <c r="J41" s="2">
        <f>raw!J41/96019</f>
        <v>1</v>
      </c>
      <c r="K41" s="2">
        <f>raw!K41/96019</f>
        <v>0</v>
      </c>
      <c r="L41" s="2">
        <f>raw!L41/96019</f>
        <v>0</v>
      </c>
    </row>
    <row r="42" spans="1:16" ht="18" customHeight="1">
      <c r="A42" s="1">
        <v>2</v>
      </c>
      <c r="B42" s="20">
        <v>13</v>
      </c>
      <c r="C42" s="12">
        <v>1</v>
      </c>
      <c r="D42" s="2" t="s">
        <v>25</v>
      </c>
      <c r="E42" s="2">
        <f>raw!E42/265441</f>
        <v>0.21064191289213047</v>
      </c>
      <c r="F42" s="2">
        <f>raw!F42/265441</f>
        <v>0.0957915318281652</v>
      </c>
      <c r="G42" s="2">
        <f>raw!G42/265441</f>
        <v>0.05389898320154008</v>
      </c>
      <c r="H42" s="2">
        <f>raw!H42/265441</f>
        <v>0.018817741042265513</v>
      </c>
      <c r="I42" s="2">
        <f>raw!I42/265441</f>
        <v>0.04502695514257406</v>
      </c>
      <c r="J42" s="2">
        <f>raw!J42/265441</f>
        <v>1</v>
      </c>
      <c r="K42" s="2">
        <f>raw!K42/265441</f>
        <v>0</v>
      </c>
      <c r="L42" s="2">
        <f>raw!L42/265441</f>
        <v>0</v>
      </c>
      <c r="M42" s="5"/>
      <c r="P42" s="5"/>
    </row>
    <row r="43" spans="1:12" ht="18" customHeight="1">
      <c r="A43" s="1">
        <v>2</v>
      </c>
      <c r="B43" s="20">
        <v>13</v>
      </c>
      <c r="C43" s="12">
        <v>2</v>
      </c>
      <c r="D43" s="2" t="s">
        <v>25</v>
      </c>
      <c r="E43" s="2"/>
      <c r="F43" s="2"/>
      <c r="G43" s="2"/>
      <c r="H43" s="2"/>
      <c r="I43" s="2"/>
      <c r="J43" s="2"/>
      <c r="K43" s="2"/>
      <c r="L43" s="2"/>
    </row>
    <row r="44" spans="1:16" ht="18" customHeight="1">
      <c r="A44" s="1">
        <v>2</v>
      </c>
      <c r="B44" s="20">
        <v>14</v>
      </c>
      <c r="C44" s="12">
        <v>1</v>
      </c>
      <c r="D44" s="2" t="s">
        <v>25</v>
      </c>
      <c r="E44" s="2">
        <f>raw!E44/93363</f>
        <v>0.19854760451142314</v>
      </c>
      <c r="F44" s="2">
        <f>raw!F44/93363</f>
        <v>0.08913595321487099</v>
      </c>
      <c r="G44" s="2">
        <f>raw!G44/93363</f>
        <v>0.04144039930165055</v>
      </c>
      <c r="H44" s="2">
        <f>raw!H44/93363</f>
        <v>0</v>
      </c>
      <c r="I44" s="2">
        <f>raw!I44/93363</f>
        <v>0.0458425714683547</v>
      </c>
      <c r="J44" s="2">
        <f>raw!J44/93363</f>
        <v>1</v>
      </c>
      <c r="K44" s="2">
        <f>raw!K44/93363</f>
        <v>0</v>
      </c>
      <c r="L44" s="2">
        <f>raw!L44/93363</f>
        <v>0</v>
      </c>
      <c r="M44" s="5"/>
      <c r="P44" s="5"/>
    </row>
    <row r="45" spans="1:12" ht="18" customHeight="1">
      <c r="A45" s="1">
        <v>2</v>
      </c>
      <c r="B45" s="20">
        <v>14</v>
      </c>
      <c r="C45" s="12">
        <v>2</v>
      </c>
      <c r="D45" s="2" t="s">
        <v>25</v>
      </c>
      <c r="E45" s="2">
        <f>raw!E45/94317</f>
        <v>0.20164975561139561</v>
      </c>
      <c r="F45" s="2">
        <f>raw!F45/94317</f>
        <v>0.08843580690649618</v>
      </c>
      <c r="G45" s="2">
        <f>raw!G45/94317</f>
        <v>0.04088340384024089</v>
      </c>
      <c r="H45" s="2">
        <f>raw!H45/94317</f>
        <v>0</v>
      </c>
      <c r="I45" s="2">
        <f>raw!I45/94317</f>
        <v>0.04613166237263696</v>
      </c>
      <c r="J45" s="2">
        <f>raw!J45/94317</f>
        <v>1</v>
      </c>
      <c r="K45" s="2">
        <f>raw!K45/94317</f>
        <v>0</v>
      </c>
      <c r="L45" s="2">
        <f>raw!L45/94317</f>
        <v>0</v>
      </c>
    </row>
    <row r="46" spans="1:12" ht="18" customHeight="1">
      <c r="A46" s="1">
        <v>1</v>
      </c>
      <c r="B46" s="20">
        <v>15</v>
      </c>
      <c r="C46" s="12">
        <v>1</v>
      </c>
      <c r="D46" s="2" t="s">
        <v>26</v>
      </c>
      <c r="E46" s="2">
        <f>raw!E46/93961</f>
        <v>0.21067251306393078</v>
      </c>
      <c r="F46" s="2">
        <f>raw!F46/93961</f>
        <v>0.12477517267802599</v>
      </c>
      <c r="G46" s="2">
        <f>raw!G46/93961</f>
        <v>0.05939698385500367</v>
      </c>
      <c r="H46" s="2">
        <f>raw!H46/93961</f>
        <v>0</v>
      </c>
      <c r="I46" s="2">
        <f>raw!I46/93961</f>
        <v>0.05186194272091613</v>
      </c>
      <c r="J46" s="2">
        <f>raw!J46/93961</f>
        <v>1</v>
      </c>
      <c r="K46" s="2">
        <f>raw!K46/93961</f>
        <v>0</v>
      </c>
      <c r="L46" s="2">
        <f>raw!L46/93961</f>
        <v>0</v>
      </c>
    </row>
    <row r="47" spans="1:12" ht="18" customHeight="1">
      <c r="A47" s="1">
        <v>1</v>
      </c>
      <c r="B47" s="20">
        <v>15</v>
      </c>
      <c r="C47" s="12">
        <v>2</v>
      </c>
      <c r="D47" s="2" t="s">
        <v>26</v>
      </c>
      <c r="E47" s="2">
        <f>raw!E47/94617</f>
        <v>0.2108606275827811</v>
      </c>
      <c r="F47" s="2">
        <f>raw!F47/94617</f>
        <v>0.12410032023843495</v>
      </c>
      <c r="G47" s="2">
        <f>raw!G47/94617</f>
        <v>0.05853070801230223</v>
      </c>
      <c r="H47" s="2">
        <f>raw!H47/94617</f>
        <v>0</v>
      </c>
      <c r="I47" s="2">
        <f>raw!I47/94617</f>
        <v>0.052051956836509296</v>
      </c>
      <c r="J47" s="2">
        <f>raw!J47/94617</f>
        <v>1</v>
      </c>
      <c r="K47" s="2">
        <f>raw!K47/94617</f>
        <v>0</v>
      </c>
      <c r="L47" s="2">
        <f>raw!L47/94617</f>
        <v>0</v>
      </c>
    </row>
    <row r="48" spans="1:12" ht="18" customHeight="1">
      <c r="A48" s="1">
        <v>1</v>
      </c>
      <c r="B48" s="20">
        <v>16</v>
      </c>
      <c r="C48" s="12">
        <v>1</v>
      </c>
      <c r="D48" s="2" t="s">
        <v>26</v>
      </c>
      <c r="E48" s="2">
        <f>raw!E48/92942</f>
        <v>0.20605323750295884</v>
      </c>
      <c r="F48" s="2">
        <f>raw!F48/92942</f>
        <v>0.07115190118568569</v>
      </c>
      <c r="G48" s="2">
        <f>raw!G48/92942</f>
        <v>0.03809902950227023</v>
      </c>
      <c r="H48" s="2">
        <f>raw!H48/92942</f>
        <v>0</v>
      </c>
      <c r="I48" s="2">
        <f>raw!I48/92942</f>
        <v>0</v>
      </c>
      <c r="J48" s="2">
        <f>raw!J48/92942</f>
        <v>1</v>
      </c>
      <c r="K48" s="2">
        <f>raw!K48/92942</f>
        <v>0</v>
      </c>
      <c r="L48" s="2">
        <f>raw!L48/92942</f>
        <v>0</v>
      </c>
    </row>
    <row r="49" spans="1:12" ht="18" customHeight="1">
      <c r="A49" s="1">
        <v>1</v>
      </c>
      <c r="B49" s="20">
        <v>16</v>
      </c>
      <c r="C49" s="12">
        <v>2</v>
      </c>
      <c r="D49" s="2" t="s">
        <v>26</v>
      </c>
      <c r="E49" s="2">
        <f>raw!E49/91936</f>
        <v>0.20862339018447615</v>
      </c>
      <c r="F49" s="2">
        <f>raw!F49/91936</f>
        <v>0.07134310824921684</v>
      </c>
      <c r="G49" s="2">
        <f>raw!G49/91936</f>
        <v>0.03827662721893491</v>
      </c>
      <c r="H49" s="2">
        <f>raw!H49/91936</f>
        <v>0</v>
      </c>
      <c r="I49" s="2">
        <f>raw!I49/91936</f>
        <v>0</v>
      </c>
      <c r="J49" s="2">
        <f>raw!J49/91936</f>
        <v>1</v>
      </c>
      <c r="K49" s="2">
        <f>raw!K49/91936</f>
        <v>0</v>
      </c>
      <c r="L49" s="2">
        <f>raw!L49/91936</f>
        <v>0</v>
      </c>
    </row>
    <row r="50" spans="1:12" ht="18" customHeight="1">
      <c r="A50" s="1">
        <v>2</v>
      </c>
      <c r="B50" s="20">
        <v>17</v>
      </c>
      <c r="C50" s="12">
        <v>1</v>
      </c>
      <c r="D50" s="2" t="s">
        <v>25</v>
      </c>
      <c r="E50" s="2">
        <f>raw!E50/95298</f>
        <v>0.18923796931729941</v>
      </c>
      <c r="F50" s="2">
        <f>raw!F50/95298</f>
        <v>0.13973010976096037</v>
      </c>
      <c r="G50" s="2">
        <f>raw!G50/95298</f>
        <v>0.039570610086255745</v>
      </c>
      <c r="H50" s="2">
        <f>raw!H50/95298</f>
        <v>0</v>
      </c>
      <c r="I50" s="2">
        <f>raw!I50/95298</f>
        <v>0.07028479086654495</v>
      </c>
      <c r="J50" s="2">
        <f>raw!J50/95298</f>
        <v>1</v>
      </c>
      <c r="K50" s="2">
        <f>raw!K50/95298</f>
        <v>0</v>
      </c>
      <c r="L50" s="2">
        <f>raw!L50/95298</f>
        <v>0</v>
      </c>
    </row>
    <row r="51" spans="1:12" ht="18" customHeight="1">
      <c r="A51" s="1">
        <v>2</v>
      </c>
      <c r="B51" s="20">
        <v>17</v>
      </c>
      <c r="C51" s="12">
        <v>2</v>
      </c>
      <c r="D51" s="2" t="s">
        <v>25</v>
      </c>
      <c r="E51" s="2">
        <f>raw!E51/96359</f>
        <v>0.19180356790751252</v>
      </c>
      <c r="F51" s="2">
        <f>raw!F51/96359</f>
        <v>0.14000767961477392</v>
      </c>
      <c r="G51" s="2">
        <f>raw!G51/96359</f>
        <v>0.039902863250967736</v>
      </c>
      <c r="H51" s="2">
        <f>raw!H51/96359</f>
        <v>0</v>
      </c>
      <c r="I51" s="2">
        <f>raw!I51/96359</f>
        <v>0.07026847518135307</v>
      </c>
      <c r="J51" s="2">
        <f>raw!J51/96359</f>
        <v>1</v>
      </c>
      <c r="K51" s="2">
        <f>raw!K51/96359</f>
        <v>0</v>
      </c>
      <c r="L51" s="2">
        <f>raw!L51/96359</f>
        <v>0.03299120995444121</v>
      </c>
    </row>
    <row r="52" spans="1:12" ht="18" customHeight="1">
      <c r="A52" s="1">
        <v>2</v>
      </c>
      <c r="B52" s="20">
        <v>18</v>
      </c>
      <c r="C52" s="12">
        <v>1</v>
      </c>
      <c r="D52" s="2" t="s">
        <v>25</v>
      </c>
      <c r="E52" s="2">
        <f>raw!E52/301260</f>
        <v>0.17227311956449579</v>
      </c>
      <c r="F52" s="2">
        <f>raw!F52/301260</f>
        <v>0.05370112195445794</v>
      </c>
      <c r="G52" s="2">
        <f>raw!G52/301260</f>
        <v>0.04410807939985395</v>
      </c>
      <c r="H52" s="2">
        <f>raw!H52/301260</f>
        <v>0.02966872468963686</v>
      </c>
      <c r="I52" s="2">
        <f>raw!I52/301260</f>
        <v>0.02832105158334993</v>
      </c>
      <c r="J52" s="2">
        <f>raw!J52/301260</f>
        <v>1</v>
      </c>
      <c r="K52" s="2">
        <f>raw!K52/301260</f>
        <v>0.010492597756091085</v>
      </c>
      <c r="L52" s="2">
        <f>raw!L52/301260</f>
        <v>0</v>
      </c>
    </row>
    <row r="53" spans="1:12" ht="18" customHeight="1">
      <c r="A53" s="1">
        <v>2</v>
      </c>
      <c r="B53" s="20">
        <v>18</v>
      </c>
      <c r="C53" s="12">
        <v>2</v>
      </c>
      <c r="D53" s="2" t="s">
        <v>25</v>
      </c>
      <c r="E53" s="2"/>
      <c r="F53" s="2"/>
      <c r="G53" s="2"/>
      <c r="H53" s="2"/>
      <c r="I53" s="2"/>
      <c r="J53" s="2"/>
      <c r="K53" s="2"/>
      <c r="L53" s="2"/>
    </row>
    <row r="54" spans="1:12" ht="18" customHeight="1">
      <c r="A54" s="1">
        <v>1</v>
      </c>
      <c r="B54" s="20">
        <v>19</v>
      </c>
      <c r="C54" s="12">
        <v>1</v>
      </c>
      <c r="D54" s="2" t="s">
        <v>26</v>
      </c>
      <c r="E54" s="2">
        <f>raw!E54/102953</f>
        <v>0.17288471438423358</v>
      </c>
      <c r="F54" s="2">
        <f>raw!F54/102953</f>
        <v>0.0658650063621264</v>
      </c>
      <c r="G54" s="2">
        <f>raw!G54/102953</f>
        <v>0.041892902586617195</v>
      </c>
      <c r="H54" s="2">
        <f>raw!H54/102953</f>
        <v>0</v>
      </c>
      <c r="I54" s="2">
        <f>raw!I54/102953</f>
        <v>0</v>
      </c>
      <c r="J54" s="2">
        <f>raw!J54/102953</f>
        <v>1</v>
      </c>
      <c r="K54" s="2">
        <f>raw!K54/102953</f>
        <v>0</v>
      </c>
      <c r="L54" s="2">
        <f>raw!L54/102953</f>
        <v>0.08649577962759705</v>
      </c>
    </row>
    <row r="55" spans="1:12" ht="18" customHeight="1">
      <c r="A55" s="1">
        <v>1</v>
      </c>
      <c r="B55" s="20">
        <v>19</v>
      </c>
      <c r="C55" s="12">
        <v>2</v>
      </c>
      <c r="D55" s="2" t="s">
        <v>26</v>
      </c>
      <c r="E55" s="2">
        <f>raw!E55/105185</f>
        <v>0.17308551599562674</v>
      </c>
      <c r="F55" s="2">
        <f>raw!F55/105185</f>
        <v>0.06669201882397681</v>
      </c>
      <c r="G55" s="2">
        <f>raw!G55/105185</f>
        <v>0.04169796073584637</v>
      </c>
      <c r="H55" s="2">
        <f>raw!H55/105185</f>
        <v>0</v>
      </c>
      <c r="I55" s="2">
        <f>raw!I55/105185</f>
        <v>0.02855920520986833</v>
      </c>
      <c r="J55" s="2">
        <f>raw!J55/105185</f>
        <v>1</v>
      </c>
      <c r="K55" s="2">
        <f>raw!K55/105185</f>
        <v>0</v>
      </c>
      <c r="L55" s="2">
        <f>raw!L55/105185</f>
        <v>0</v>
      </c>
    </row>
    <row r="56" spans="1:12" ht="18" customHeight="1">
      <c r="A56" s="1">
        <v>2</v>
      </c>
      <c r="B56" s="20">
        <v>20</v>
      </c>
      <c r="C56" s="12">
        <v>1</v>
      </c>
      <c r="D56" s="2" t="s">
        <v>25</v>
      </c>
      <c r="E56" s="2">
        <f>raw!E56/91240</f>
        <v>0.2442459447610697</v>
      </c>
      <c r="F56" s="2">
        <f>raw!F56/91240</f>
        <v>0.07192021043402017</v>
      </c>
      <c r="G56" s="2">
        <f>raw!G56/91240</f>
        <v>0.034918895221394124</v>
      </c>
      <c r="H56" s="2">
        <f>raw!H56/91240</f>
        <v>0</v>
      </c>
      <c r="I56" s="2">
        <f>raw!I56/91240</f>
        <v>0.03556554142919772</v>
      </c>
      <c r="J56" s="2">
        <f>raw!J56/91240</f>
        <v>1</v>
      </c>
      <c r="K56" s="2">
        <f>raw!K56/91240</f>
        <v>0</v>
      </c>
      <c r="L56" s="2">
        <f>raw!L56/91240</f>
        <v>0</v>
      </c>
    </row>
    <row r="57" spans="1:12" ht="18" customHeight="1">
      <c r="A57" s="1">
        <v>2</v>
      </c>
      <c r="B57" s="20">
        <v>20</v>
      </c>
      <c r="C57" s="12">
        <v>2</v>
      </c>
      <c r="D57" s="2" t="s">
        <v>25</v>
      </c>
      <c r="E57" s="2">
        <f>raw!E57/91242</f>
        <v>0.2441309923061748</v>
      </c>
      <c r="F57" s="2">
        <f>raw!F57/91242</f>
        <v>0.07050481138072379</v>
      </c>
      <c r="G57" s="2">
        <f>raw!G57/91242</f>
        <v>0.034041340610683674</v>
      </c>
      <c r="H57" s="2">
        <f>raw!H57/91242</f>
        <v>0</v>
      </c>
      <c r="I57" s="2">
        <f>raw!I57/91242</f>
        <v>0.03579491900659784</v>
      </c>
      <c r="J57" s="2">
        <f>raw!J57/91242</f>
        <v>1</v>
      </c>
      <c r="K57" s="2">
        <f>raw!K57/91242</f>
        <v>0</v>
      </c>
      <c r="L57" s="2">
        <f>raw!L57/91242</f>
        <v>0</v>
      </c>
    </row>
    <row r="58" spans="1:12" ht="18" customHeight="1">
      <c r="A58" s="1">
        <v>1</v>
      </c>
      <c r="B58" s="20">
        <v>21</v>
      </c>
      <c r="C58" s="12">
        <v>1</v>
      </c>
      <c r="D58" s="2" t="s">
        <v>25</v>
      </c>
      <c r="E58" s="2">
        <f>raw!E58/96582</f>
        <v>0.1811103518253919</v>
      </c>
      <c r="F58" s="2">
        <f>raw!F58/96582</f>
        <v>0.06819076018305688</v>
      </c>
      <c r="G58" s="2">
        <f>raw!G58/96582</f>
        <v>0.03555527945165766</v>
      </c>
      <c r="H58" s="2">
        <f>raw!H58/96582</f>
        <v>0</v>
      </c>
      <c r="I58" s="2">
        <f>raw!I58/96582</f>
        <v>0.03125841254063904</v>
      </c>
      <c r="J58" s="2">
        <f>raw!J58/96582</f>
        <v>1</v>
      </c>
      <c r="K58" s="2">
        <f>raw!K58/96582</f>
        <v>0</v>
      </c>
      <c r="L58" s="2">
        <f>raw!L58/96582</f>
        <v>0.04092895156447371</v>
      </c>
    </row>
    <row r="59" spans="1:12" ht="18" customHeight="1">
      <c r="A59" s="1">
        <v>1</v>
      </c>
      <c r="B59" s="20">
        <v>21</v>
      </c>
      <c r="C59" s="12">
        <v>2</v>
      </c>
      <c r="D59" s="2" t="s">
        <v>25</v>
      </c>
      <c r="E59" s="2">
        <f>raw!E59/96898</f>
        <v>0.17946706846374538</v>
      </c>
      <c r="F59" s="2">
        <f>raw!F59/96898</f>
        <v>0.06755557390245413</v>
      </c>
      <c r="G59" s="2">
        <f>raw!G59/96898</f>
        <v>0.03632685917149993</v>
      </c>
      <c r="H59" s="2">
        <f>raw!H59/96898</f>
        <v>0</v>
      </c>
      <c r="I59" s="2">
        <f>raw!I59/96898</f>
        <v>0.03224008751470619</v>
      </c>
      <c r="J59" s="2">
        <f>raw!J59/96898</f>
        <v>1</v>
      </c>
      <c r="K59" s="2">
        <f>raw!K59/96898</f>
        <v>0</v>
      </c>
      <c r="L59" s="2">
        <f>raw!L59/96898</f>
        <v>0</v>
      </c>
    </row>
    <row r="60" spans="1:12" ht="18" customHeight="1">
      <c r="A60" s="1">
        <v>2</v>
      </c>
      <c r="B60" s="20">
        <v>22</v>
      </c>
      <c r="C60" s="12">
        <v>1</v>
      </c>
      <c r="D60" s="2" t="s">
        <v>25</v>
      </c>
      <c r="E60" s="2">
        <f>raw!E60/94278</f>
        <v>0.15450051973949383</v>
      </c>
      <c r="F60" s="2">
        <f>raw!F60/94278</f>
        <v>0.08481299985150301</v>
      </c>
      <c r="G60" s="2">
        <f>raw!G60/94278</f>
        <v>0.03906531746536838</v>
      </c>
      <c r="H60" s="2">
        <f>raw!H60/94278</f>
        <v>0</v>
      </c>
      <c r="I60" s="2">
        <f>raw!I60/94278</f>
        <v>0.058879059801862574</v>
      </c>
      <c r="J60" s="2">
        <f>raw!J60/94278</f>
        <v>1</v>
      </c>
      <c r="K60" s="2">
        <f>raw!K60/94278</f>
        <v>0</v>
      </c>
      <c r="L60" s="2">
        <f>raw!L60/94278</f>
        <v>0</v>
      </c>
    </row>
    <row r="61" spans="1:12" ht="18" customHeight="1">
      <c r="A61" s="1">
        <v>2</v>
      </c>
      <c r="B61" s="20">
        <v>22</v>
      </c>
      <c r="C61" s="12">
        <v>2</v>
      </c>
      <c r="D61" s="2" t="s">
        <v>25</v>
      </c>
      <c r="E61" s="2">
        <f>raw!E61/94569</f>
        <v>0.15609766413941142</v>
      </c>
      <c r="F61" s="2">
        <f>raw!F61/94569</f>
        <v>0.08482695174951622</v>
      </c>
      <c r="G61" s="2">
        <f>raw!G61/94569</f>
        <v>0.03882879167591917</v>
      </c>
      <c r="H61" s="2">
        <f>raw!H61/94569</f>
        <v>0</v>
      </c>
      <c r="I61" s="2">
        <f>raw!I61/94569</f>
        <v>0.05796825598240438</v>
      </c>
      <c r="J61" s="2">
        <f>raw!J61/94569</f>
        <v>1</v>
      </c>
      <c r="K61" s="2">
        <f>raw!K61/94569</f>
        <v>0</v>
      </c>
      <c r="L61" s="2">
        <f>raw!L61/94569</f>
        <v>0</v>
      </c>
    </row>
    <row r="62" spans="1:12" ht="18" customHeight="1">
      <c r="A62" s="1">
        <v>2</v>
      </c>
      <c r="B62" s="20">
        <v>23</v>
      </c>
      <c r="C62" s="12">
        <v>1</v>
      </c>
      <c r="D62" s="2" t="s">
        <v>25</v>
      </c>
      <c r="E62" s="2">
        <f>raw!E62/92061</f>
        <v>0.15815600525738369</v>
      </c>
      <c r="F62" s="2">
        <f>raw!F62/92061</f>
        <v>0.06363172244490066</v>
      </c>
      <c r="G62" s="2">
        <f>raw!G62/92061</f>
        <v>0.03365160056918782</v>
      </c>
      <c r="H62" s="2">
        <f>raw!H62/92061</f>
        <v>0</v>
      </c>
      <c r="I62" s="2">
        <f>raw!I62/92061</f>
        <v>0</v>
      </c>
      <c r="J62" s="2">
        <f>raw!J62/92061</f>
        <v>1</v>
      </c>
      <c r="K62" s="2">
        <f>raw!K62/92061</f>
        <v>0</v>
      </c>
      <c r="L62" s="2">
        <f>raw!L62/92061</f>
        <v>0</v>
      </c>
    </row>
    <row r="63" spans="1:12" ht="18" customHeight="1">
      <c r="A63" s="1">
        <v>2</v>
      </c>
      <c r="B63" s="20">
        <v>23</v>
      </c>
      <c r="C63" s="12">
        <v>2</v>
      </c>
      <c r="D63" s="2" t="s">
        <v>25</v>
      </c>
      <c r="E63" s="2">
        <f>raw!E63/92524</f>
        <v>0.16234706670701657</v>
      </c>
      <c r="F63" s="2">
        <f>raw!F63/92524</f>
        <v>0.062394621935930136</v>
      </c>
      <c r="G63" s="2">
        <f>raw!G63/92524</f>
        <v>0.03509359733690718</v>
      </c>
      <c r="H63" s="2">
        <f>raw!H63/92524</f>
        <v>0</v>
      </c>
      <c r="I63" s="2">
        <f>raw!I63/92524</f>
        <v>0</v>
      </c>
      <c r="J63" s="2">
        <f>raw!J63/92524</f>
        <v>1</v>
      </c>
      <c r="K63" s="2">
        <f>raw!K63/92524</f>
        <v>0</v>
      </c>
      <c r="L63" s="2">
        <f>raw!L63/92524</f>
        <v>0</v>
      </c>
    </row>
    <row r="64" spans="1:12" ht="18" customHeight="1">
      <c r="A64" s="1">
        <v>1</v>
      </c>
      <c r="B64" s="20">
        <v>24</v>
      </c>
      <c r="C64" s="12">
        <v>1</v>
      </c>
      <c r="D64" s="2" t="s">
        <v>26</v>
      </c>
      <c r="E64" s="2">
        <f>raw!E64/300465</f>
        <v>0.14043232988867255</v>
      </c>
      <c r="F64" s="2">
        <f>raw!F64/300465</f>
        <v>0.06359808962774366</v>
      </c>
      <c r="G64" s="2">
        <f>raw!G64/300465</f>
        <v>0.041878421779574994</v>
      </c>
      <c r="H64" s="2">
        <f>raw!H64/300465</f>
        <v>0.02759389612766878</v>
      </c>
      <c r="I64" s="2">
        <f>raw!I64/300465</f>
        <v>0.024588554407335296</v>
      </c>
      <c r="J64" s="2">
        <f>raw!J64/300465</f>
        <v>1</v>
      </c>
      <c r="K64" s="2">
        <f>raw!K64/300465</f>
        <v>0.013592265322084103</v>
      </c>
      <c r="L64" s="2">
        <f>raw!L64/300465</f>
        <v>0</v>
      </c>
    </row>
    <row r="65" spans="1:12" ht="18" customHeight="1">
      <c r="A65" s="1">
        <v>1</v>
      </c>
      <c r="B65" s="20">
        <v>24</v>
      </c>
      <c r="C65" s="12">
        <v>2</v>
      </c>
      <c r="D65" s="2" t="s">
        <v>26</v>
      </c>
      <c r="E65" s="2">
        <f>raw!E65/209906</f>
        <v>0.1399007174640077</v>
      </c>
      <c r="F65" s="2">
        <f>raw!F65/209906</f>
        <v>0.06310920126151706</v>
      </c>
      <c r="G65" s="2">
        <f>raw!G65/209906</f>
        <v>0.03700227720979867</v>
      </c>
      <c r="H65" s="2">
        <f>raw!H65/209906</f>
        <v>0.018332015283031453</v>
      </c>
      <c r="I65" s="2">
        <f>raw!I65/209906</f>
        <v>0.021514392156489096</v>
      </c>
      <c r="J65" s="2">
        <f>raw!J65/209906</f>
        <v>1</v>
      </c>
      <c r="K65" s="2">
        <f>raw!K65/209906</f>
        <v>0</v>
      </c>
      <c r="L65" s="2">
        <f>raw!L65/209906</f>
        <v>0</v>
      </c>
    </row>
    <row r="66" spans="1:12" ht="18" customHeight="1">
      <c r="A66" s="1">
        <v>1</v>
      </c>
      <c r="B66" s="20">
        <v>25</v>
      </c>
      <c r="C66" s="12">
        <v>1</v>
      </c>
      <c r="D66" s="2" t="s">
        <v>26</v>
      </c>
      <c r="E66" s="2">
        <f>raw!E66/94230</f>
        <v>0.16299479995755067</v>
      </c>
      <c r="F66" s="2">
        <f>raw!F66/94230</f>
        <v>0.12435530085959885</v>
      </c>
      <c r="G66" s="2">
        <f>raw!G66/94230</f>
        <v>0.05222328345537514</v>
      </c>
      <c r="H66" s="2">
        <f>raw!H66/94230</f>
        <v>0</v>
      </c>
      <c r="I66" s="2">
        <f>raw!I66/94230</f>
        <v>0.08406027804308606</v>
      </c>
      <c r="J66" s="2">
        <f>raw!J66/94230</f>
        <v>1</v>
      </c>
      <c r="K66" s="2">
        <f>raw!K66/94230</f>
        <v>0</v>
      </c>
      <c r="L66" s="2">
        <f>raw!L66/94230</f>
        <v>0.106717605858007</v>
      </c>
    </row>
    <row r="67" spans="1:12" ht="18" customHeight="1">
      <c r="A67" s="1">
        <v>1</v>
      </c>
      <c r="B67" s="20">
        <v>25</v>
      </c>
      <c r="C67" s="12">
        <v>2</v>
      </c>
      <c r="D67" s="2" t="s">
        <v>26</v>
      </c>
      <c r="E67" s="2"/>
      <c r="F67" s="2"/>
      <c r="G67" s="2"/>
      <c r="H67" s="2"/>
      <c r="I67" s="2"/>
      <c r="J67" s="2"/>
      <c r="K67" s="2"/>
      <c r="L67" s="2"/>
    </row>
    <row r="68" spans="1:12" ht="18" customHeight="1">
      <c r="A68" s="1">
        <v>2</v>
      </c>
      <c r="B68" s="20">
        <v>26</v>
      </c>
      <c r="C68" s="12">
        <v>1</v>
      </c>
      <c r="D68" s="2" t="s">
        <v>25</v>
      </c>
      <c r="E68" s="2">
        <f>raw!E68/95186</f>
        <v>0.15875233752862816</v>
      </c>
      <c r="F68" s="2">
        <f>raw!F68/95186</f>
        <v>0.08846889248418885</v>
      </c>
      <c r="G68" s="2">
        <f>raw!G68/95186</f>
        <v>0.04876767591872754</v>
      </c>
      <c r="H68" s="2">
        <f>raw!H68/95186</f>
        <v>0</v>
      </c>
      <c r="I68" s="2">
        <f>raw!I68/95186</f>
        <v>0.045910112831718954</v>
      </c>
      <c r="J68" s="2">
        <f>raw!J68/95186</f>
        <v>1</v>
      </c>
      <c r="K68" s="2">
        <f>raw!K68/95186</f>
        <v>0</v>
      </c>
      <c r="L68" s="2">
        <f>raw!L68/95186</f>
        <v>0.062498686781669574</v>
      </c>
    </row>
    <row r="69" spans="1:12" ht="18" customHeight="1">
      <c r="A69" s="1">
        <v>2</v>
      </c>
      <c r="B69" s="20">
        <v>26</v>
      </c>
      <c r="C69" s="12">
        <v>2</v>
      </c>
      <c r="D69" s="2" t="s">
        <v>25</v>
      </c>
      <c r="E69" s="2">
        <f>raw!E69/95506</f>
        <v>0.16102653236445877</v>
      </c>
      <c r="F69" s="2">
        <f>raw!F69/95506</f>
        <v>0.08770129625363851</v>
      </c>
      <c r="G69" s="2">
        <f>raw!G69/95506</f>
        <v>0.048185454317006264</v>
      </c>
      <c r="H69" s="2">
        <f>raw!H69/95506</f>
        <v>0</v>
      </c>
      <c r="I69" s="2">
        <f>raw!I69/95506</f>
        <v>0.04643687307603711</v>
      </c>
      <c r="J69" s="2">
        <f>raw!J69/95506</f>
        <v>1</v>
      </c>
      <c r="K69" s="2">
        <f>raw!K69/95506</f>
        <v>0</v>
      </c>
      <c r="L69" s="2">
        <f>raw!L69/95506</f>
        <v>0</v>
      </c>
    </row>
    <row r="70" spans="1:12" ht="18" customHeight="1">
      <c r="A70" s="1">
        <v>1</v>
      </c>
      <c r="B70" s="20">
        <v>27</v>
      </c>
      <c r="C70" s="12">
        <v>1</v>
      </c>
      <c r="D70" s="2" t="s">
        <v>26</v>
      </c>
      <c r="E70" s="2">
        <f>raw!E70/88990</f>
        <v>0.161793459939319</v>
      </c>
      <c r="F70" s="2">
        <f>raw!F70/88990</f>
        <v>0.05783795932127205</v>
      </c>
      <c r="G70" s="2">
        <f>raw!G70/88990</f>
        <v>0</v>
      </c>
      <c r="H70" s="2">
        <f>raw!H70/88990</f>
        <v>0</v>
      </c>
      <c r="I70" s="2">
        <f>raw!I70/88990</f>
        <v>0</v>
      </c>
      <c r="J70" s="2">
        <f>raw!J70/88990</f>
        <v>1</v>
      </c>
      <c r="K70" s="2">
        <f>raw!K70/88990</f>
        <v>0</v>
      </c>
      <c r="L70" s="2">
        <f>raw!L70/88990</f>
        <v>0</v>
      </c>
    </row>
    <row r="71" spans="1:12" ht="18" customHeight="1">
      <c r="A71" s="1">
        <v>1</v>
      </c>
      <c r="B71" s="20">
        <v>27</v>
      </c>
      <c r="C71" s="12">
        <v>2</v>
      </c>
      <c r="D71" s="2" t="s">
        <v>26</v>
      </c>
      <c r="E71" s="2">
        <f>raw!E71/89814</f>
        <v>0.16092145990602802</v>
      </c>
      <c r="F71" s="2">
        <f>raw!F71/89814</f>
        <v>0.05875475983699646</v>
      </c>
      <c r="G71" s="2">
        <f>raw!G71/89814</f>
        <v>0</v>
      </c>
      <c r="H71" s="2">
        <f>raw!H71/89814</f>
        <v>0</v>
      </c>
      <c r="I71" s="2">
        <f>raw!I71/89814</f>
        <v>0</v>
      </c>
      <c r="J71" s="2">
        <f>raw!J71/89814</f>
        <v>1</v>
      </c>
      <c r="K71" s="2">
        <f>raw!K71/89814</f>
        <v>0</v>
      </c>
      <c r="L71" s="2">
        <f>raw!L71/89814</f>
        <v>0</v>
      </c>
    </row>
    <row r="72" spans="1:12" ht="18" customHeight="1">
      <c r="A72" s="1">
        <v>1</v>
      </c>
      <c r="B72" s="20">
        <v>28</v>
      </c>
      <c r="C72" s="12">
        <v>1</v>
      </c>
      <c r="D72" s="2" t="s">
        <v>26</v>
      </c>
      <c r="E72" s="2">
        <f>raw!E72/90486</f>
        <v>0.15529474172800212</v>
      </c>
      <c r="F72" s="2">
        <f>raw!F72/90486</f>
        <v>0.10841456136860951</v>
      </c>
      <c r="G72" s="2">
        <f>raw!G72/90486</f>
        <v>0.04197334394270937</v>
      </c>
      <c r="H72" s="2">
        <f>raw!H72/90486</f>
        <v>0</v>
      </c>
      <c r="I72" s="2">
        <f>raw!I72/90486</f>
        <v>0.05653913312556639</v>
      </c>
      <c r="J72" s="2">
        <f>raw!J72/90486</f>
        <v>1</v>
      </c>
      <c r="K72" s="2">
        <f>raw!K72/90486</f>
        <v>0</v>
      </c>
      <c r="L72" s="2">
        <f>raw!L72/90486</f>
        <v>0.06202064407753686</v>
      </c>
    </row>
    <row r="73" spans="1:12" ht="18" customHeight="1">
      <c r="A73" s="1">
        <v>1</v>
      </c>
      <c r="B73" s="20">
        <v>28</v>
      </c>
      <c r="C73" s="12">
        <v>2</v>
      </c>
      <c r="D73" s="2" t="s">
        <v>26</v>
      </c>
      <c r="E73" s="2">
        <f>raw!E73/92816</f>
        <v>0.15664325116359248</v>
      </c>
      <c r="F73" s="2">
        <f>raw!F73/92816</f>
        <v>0.10900060334425099</v>
      </c>
      <c r="G73" s="2">
        <f>raw!G73/92816</f>
        <v>0.04168462334080331</v>
      </c>
      <c r="H73" s="2">
        <f>raw!H73/92816</f>
        <v>0</v>
      </c>
      <c r="I73" s="2">
        <f>raw!I73/92816</f>
        <v>0.056886743664885366</v>
      </c>
      <c r="J73" s="2">
        <f>raw!J73/92816</f>
        <v>1</v>
      </c>
      <c r="K73" s="2">
        <f>raw!K73/92816</f>
        <v>0</v>
      </c>
      <c r="L73" s="2">
        <f>raw!L73/92816</f>
        <v>0.05439794862954663</v>
      </c>
    </row>
    <row r="74" spans="1:12" ht="18" customHeight="1">
      <c r="A74" s="1">
        <v>1</v>
      </c>
      <c r="B74" s="20">
        <v>29</v>
      </c>
      <c r="C74" s="12">
        <v>1</v>
      </c>
      <c r="D74" s="2" t="s">
        <v>26</v>
      </c>
      <c r="E74" s="2">
        <f>raw!E74/91253</f>
        <v>0.15339769651408722</v>
      </c>
      <c r="F74" s="2">
        <f>raw!F74/91253</f>
        <v>0.06960867039987727</v>
      </c>
      <c r="G74" s="2">
        <f>raw!G74/91253</f>
        <v>0.04285886491403022</v>
      </c>
      <c r="H74" s="2">
        <f>raw!H74/91253</f>
        <v>0</v>
      </c>
      <c r="I74" s="2">
        <f>raw!I74/91253</f>
        <v>0</v>
      </c>
      <c r="J74" s="2">
        <f>raw!J74/91253</f>
        <v>1</v>
      </c>
      <c r="K74" s="2">
        <f>raw!K74/91253</f>
        <v>0</v>
      </c>
      <c r="L74" s="2">
        <f>raw!L74/91253</f>
        <v>0</v>
      </c>
    </row>
    <row r="75" spans="1:12" ht="18" customHeight="1">
      <c r="A75" s="1">
        <v>1</v>
      </c>
      <c r="B75" s="20">
        <v>29</v>
      </c>
      <c r="C75" s="12">
        <v>2</v>
      </c>
      <c r="D75" s="2" t="s">
        <v>26</v>
      </c>
      <c r="E75" s="2"/>
      <c r="F75" s="2"/>
      <c r="G75" s="2"/>
      <c r="H75" s="2"/>
      <c r="I75" s="2"/>
      <c r="J75" s="2"/>
      <c r="K75" s="2"/>
      <c r="L75" s="2"/>
    </row>
    <row r="76" spans="1:12" ht="18" customHeight="1">
      <c r="A76" s="1">
        <v>2</v>
      </c>
      <c r="B76" s="20">
        <v>30</v>
      </c>
      <c r="C76" s="12">
        <v>1</v>
      </c>
      <c r="D76" s="2" t="s">
        <v>25</v>
      </c>
      <c r="E76" s="2">
        <f>raw!E76/86512</f>
        <v>0.16809228777510635</v>
      </c>
      <c r="F76" s="2">
        <f>raw!F76/86512</f>
        <v>0</v>
      </c>
      <c r="G76" s="2">
        <f>raw!G76/86512</f>
        <v>0</v>
      </c>
      <c r="H76" s="2">
        <f>raw!H76/86512</f>
        <v>0</v>
      </c>
      <c r="I76" s="2">
        <f>raw!I76/86512</f>
        <v>0</v>
      </c>
      <c r="J76" s="2">
        <f>raw!J76/86512</f>
        <v>1</v>
      </c>
      <c r="K76" s="2">
        <f>raw!K76/86512</f>
        <v>0</v>
      </c>
      <c r="L76" s="2">
        <f>raw!L76/86512</f>
        <v>0</v>
      </c>
    </row>
    <row r="77" spans="1:12" ht="18" customHeight="1">
      <c r="A77" s="1">
        <v>2</v>
      </c>
      <c r="B77" s="20">
        <v>30</v>
      </c>
      <c r="C77" s="12">
        <v>2</v>
      </c>
      <c r="D77" s="2" t="s">
        <v>25</v>
      </c>
      <c r="E77" s="2">
        <f>raw!E77/86981</f>
        <v>0.1670939630494016</v>
      </c>
      <c r="F77" s="2">
        <f>raw!F77/86981</f>
        <v>0.036076844368310323</v>
      </c>
      <c r="G77" s="2">
        <f>raw!G77/86981</f>
        <v>0</v>
      </c>
      <c r="H77" s="2">
        <f>raw!H77/86981</f>
        <v>0</v>
      </c>
      <c r="I77" s="2">
        <f>raw!I77/86981</f>
        <v>0</v>
      </c>
      <c r="J77" s="2">
        <f>raw!J77/86981</f>
        <v>1</v>
      </c>
      <c r="K77" s="2">
        <f>raw!K77/86981</f>
        <v>0</v>
      </c>
      <c r="L77" s="2">
        <f>raw!L77/86981</f>
        <v>0.06822179556454858</v>
      </c>
    </row>
    <row r="78" spans="1:12" ht="18" customHeight="1">
      <c r="A78" s="1">
        <v>2</v>
      </c>
      <c r="B78" s="20">
        <v>31</v>
      </c>
      <c r="C78" s="12">
        <v>1</v>
      </c>
      <c r="D78" s="2" t="s">
        <v>25</v>
      </c>
      <c r="E78" s="2">
        <f>raw!E78/89468</f>
        <v>0.17976259668261277</v>
      </c>
      <c r="F78" s="2">
        <f>raw!F78/89468</f>
        <v>0.09489426387088121</v>
      </c>
      <c r="G78" s="2">
        <f>raw!G78/89468</f>
        <v>0.042193857021504896</v>
      </c>
      <c r="H78" s="2">
        <f>raw!H78/89468</f>
        <v>0</v>
      </c>
      <c r="I78" s="2">
        <f>raw!I78/89468</f>
        <v>0.06051325613627219</v>
      </c>
      <c r="J78" s="2">
        <f>raw!J78/89468</f>
        <v>1</v>
      </c>
      <c r="K78" s="2">
        <f>raw!K78/89468</f>
        <v>0</v>
      </c>
      <c r="L78" s="2">
        <f>raw!L78/89468</f>
        <v>0</v>
      </c>
    </row>
    <row r="79" spans="1:12" ht="18" customHeight="1">
      <c r="A79" s="1">
        <v>2</v>
      </c>
      <c r="B79" s="20">
        <v>31</v>
      </c>
      <c r="C79" s="12">
        <v>2</v>
      </c>
      <c r="D79" s="2" t="s">
        <v>25</v>
      </c>
      <c r="E79" s="2">
        <f>raw!E79/90482</f>
        <v>0.18087575429367167</v>
      </c>
      <c r="F79" s="2">
        <f>raw!F79/90482</f>
        <v>0.09495811321588825</v>
      </c>
      <c r="G79" s="2">
        <f>raw!G79/90482</f>
        <v>0.04200835525297849</v>
      </c>
      <c r="H79" s="2">
        <f>raw!H79/90482</f>
        <v>0</v>
      </c>
      <c r="I79" s="2">
        <f>raw!I79/90482</f>
        <v>0.05950354766693928</v>
      </c>
      <c r="J79" s="2">
        <f>raw!J79/90482</f>
        <v>1</v>
      </c>
      <c r="K79" s="2">
        <f>raw!K79/90482</f>
        <v>0</v>
      </c>
      <c r="L79" s="2">
        <f>raw!L79/90482</f>
        <v>0</v>
      </c>
    </row>
    <row r="80" spans="1:12" ht="18" customHeight="1">
      <c r="A80" s="1">
        <v>2</v>
      </c>
      <c r="B80" s="20">
        <v>32</v>
      </c>
      <c r="C80" s="12">
        <v>1</v>
      </c>
      <c r="D80" s="2" t="s">
        <v>25</v>
      </c>
      <c r="E80" s="2">
        <f>raw!E80/90024</f>
        <v>0.15886874611214788</v>
      </c>
      <c r="F80" s="2">
        <f>raw!F80/90024</f>
        <v>0.09991779969785834</v>
      </c>
      <c r="G80" s="2">
        <f>raw!G80/90024</f>
        <v>0.04286634675197725</v>
      </c>
      <c r="H80" s="2">
        <f>raw!H80/90024</f>
        <v>0</v>
      </c>
      <c r="I80" s="2">
        <f>raw!I80/90024</f>
        <v>0.04886474717853017</v>
      </c>
      <c r="J80" s="2">
        <f>raw!J80/90024</f>
        <v>1</v>
      </c>
      <c r="K80" s="2">
        <f>raw!K80/90024</f>
        <v>0</v>
      </c>
      <c r="L80" s="2">
        <f>raw!L80/90024</f>
        <v>0</v>
      </c>
    </row>
    <row r="81" spans="1:12" ht="18" customHeight="1">
      <c r="A81" s="1">
        <v>2</v>
      </c>
      <c r="B81" s="20">
        <v>32</v>
      </c>
      <c r="C81" s="12">
        <v>2</v>
      </c>
      <c r="D81" s="2" t="s">
        <v>25</v>
      </c>
      <c r="E81" s="2">
        <f>raw!E81/89717</f>
        <v>0.15889965112520482</v>
      </c>
      <c r="F81" s="2">
        <f>raw!F81/89717</f>
        <v>0.09726138858856181</v>
      </c>
      <c r="G81" s="2">
        <f>raw!G81/89717</f>
        <v>0.04377096871273003</v>
      </c>
      <c r="H81" s="2">
        <f>raw!H81/89717</f>
        <v>0</v>
      </c>
      <c r="I81" s="2">
        <f>raw!I81/89717</f>
        <v>0.04962270249785437</v>
      </c>
      <c r="J81" s="2">
        <f>raw!J81/89717</f>
        <v>1</v>
      </c>
      <c r="K81" s="2">
        <f>raw!K81/89717</f>
        <v>0</v>
      </c>
      <c r="L81" s="2">
        <f>raw!L81/89717</f>
        <v>0</v>
      </c>
    </row>
    <row r="82" spans="1:12" ht="18" customHeight="1">
      <c r="A82" s="1">
        <v>1</v>
      </c>
      <c r="B82" s="20">
        <v>33</v>
      </c>
      <c r="C82" s="12">
        <v>1</v>
      </c>
      <c r="D82" s="2" t="s">
        <v>26</v>
      </c>
      <c r="E82" s="2">
        <f>raw!E82/89882</f>
        <v>0.1522106762199328</v>
      </c>
      <c r="F82" s="2">
        <f>raw!F82/89882</f>
        <v>0.08623528626421308</v>
      </c>
      <c r="G82" s="2">
        <f>raw!G82/89882</f>
        <v>0.04034178144678579</v>
      </c>
      <c r="H82" s="2">
        <f>raw!H82/89882</f>
        <v>0</v>
      </c>
      <c r="I82" s="2">
        <f>raw!I82/89882</f>
        <v>0.05836541242962996</v>
      </c>
      <c r="J82" s="2">
        <f>raw!J82/89882</f>
        <v>1</v>
      </c>
      <c r="K82" s="2">
        <f>raw!K82/89882</f>
        <v>0</v>
      </c>
      <c r="L82" s="2">
        <f>raw!L82/89882</f>
        <v>0</v>
      </c>
    </row>
    <row r="83" spans="1:12" ht="18" customHeight="1">
      <c r="A83" s="1">
        <v>1</v>
      </c>
      <c r="B83" s="20">
        <v>33</v>
      </c>
      <c r="C83" s="12">
        <v>2</v>
      </c>
      <c r="D83" s="2" t="s">
        <v>26</v>
      </c>
      <c r="E83" s="2">
        <f>raw!E83/90129</f>
        <v>0.151971063697589</v>
      </c>
      <c r="F83" s="2">
        <f>raw!F83/90129</f>
        <v>0.0887727590453683</v>
      </c>
      <c r="G83" s="2">
        <f>raw!G83/90129</f>
        <v>0.0403976522539915</v>
      </c>
      <c r="H83" s="2">
        <f>raw!H83/90129</f>
        <v>0</v>
      </c>
      <c r="I83" s="2">
        <f>raw!I83/90129</f>
        <v>0.058116699397530204</v>
      </c>
      <c r="J83" s="2">
        <f>raw!J83/90129</f>
        <v>1</v>
      </c>
      <c r="K83" s="2">
        <f>raw!K83/90129</f>
        <v>0</v>
      </c>
      <c r="L83" s="2">
        <f>raw!L83/90129</f>
        <v>0</v>
      </c>
    </row>
    <row r="84" spans="1:12" ht="18" customHeight="1">
      <c r="A84" s="1">
        <v>1</v>
      </c>
      <c r="B84" s="20">
        <v>34</v>
      </c>
      <c r="C84" s="12">
        <v>1</v>
      </c>
      <c r="D84" s="2" t="s">
        <v>26</v>
      </c>
      <c r="E84" s="2">
        <f>raw!E84/89076</f>
        <v>0.15183663388567067</v>
      </c>
      <c r="F84" s="2">
        <f>raw!F84/89076</f>
        <v>0.09470564461807894</v>
      </c>
      <c r="G84" s="2">
        <f>raw!G84/89076</f>
        <v>0.03464457317346985</v>
      </c>
      <c r="H84" s="2">
        <f>raw!H84/89076</f>
        <v>0</v>
      </c>
      <c r="I84" s="2">
        <f>raw!I84/89076</f>
        <v>0.052168934393102516</v>
      </c>
      <c r="J84" s="2">
        <f>raw!J84/89076</f>
        <v>1</v>
      </c>
      <c r="K84" s="2">
        <f>raw!K84/89076</f>
        <v>0</v>
      </c>
      <c r="L84" s="2">
        <f>raw!L84/89076</f>
        <v>0</v>
      </c>
    </row>
    <row r="85" spans="1:12" ht="18" customHeight="1">
      <c r="A85" s="1">
        <v>1</v>
      </c>
      <c r="B85" s="20">
        <v>34</v>
      </c>
      <c r="C85" s="12">
        <v>2</v>
      </c>
      <c r="D85" s="2" t="s">
        <v>26</v>
      </c>
      <c r="E85" s="2">
        <f>raw!E85/90537</f>
        <v>0.14989451826325148</v>
      </c>
      <c r="F85" s="2">
        <f>raw!F85/90537</f>
        <v>0.09503296994598893</v>
      </c>
      <c r="G85" s="2">
        <f>raw!G85/90537</f>
        <v>0.03512376155604891</v>
      </c>
      <c r="H85" s="2">
        <f>raw!H85/90537</f>
        <v>0</v>
      </c>
      <c r="I85" s="2">
        <f>raw!I85/90537</f>
        <v>0.05274086837425583</v>
      </c>
      <c r="J85" s="2">
        <f>raw!J85/90537</f>
        <v>1</v>
      </c>
      <c r="K85" s="2">
        <f>raw!K85/90537</f>
        <v>0</v>
      </c>
      <c r="L85" s="2">
        <f>raw!L85/90537</f>
        <v>0</v>
      </c>
    </row>
    <row r="86" spans="1:12" ht="18" customHeight="1">
      <c r="A86" s="1">
        <v>1</v>
      </c>
      <c r="B86" s="20">
        <v>35</v>
      </c>
      <c r="C86" s="12">
        <v>1</v>
      </c>
      <c r="D86" s="2" t="s">
        <v>26</v>
      </c>
      <c r="E86" s="2">
        <f>raw!E86/92692</f>
        <v>0.14528761921201397</v>
      </c>
      <c r="F86" s="2">
        <f>raw!F86/92692</f>
        <v>0.09283433306002675</v>
      </c>
      <c r="G86" s="2">
        <f>raw!G86/92692</f>
        <v>0.041966944288611745</v>
      </c>
      <c r="H86" s="2">
        <f>raw!H86/92692</f>
        <v>0</v>
      </c>
      <c r="I86" s="2">
        <f>raw!I86/92692</f>
        <v>0.04195615587105683</v>
      </c>
      <c r="J86" s="2">
        <f>raw!J86/92692</f>
        <v>1</v>
      </c>
      <c r="K86" s="2">
        <f>raw!K86/92692</f>
        <v>0</v>
      </c>
      <c r="L86" s="2">
        <f>raw!L86/92692</f>
        <v>0</v>
      </c>
    </row>
    <row r="87" spans="1:12" ht="18" customHeight="1">
      <c r="A87" s="1">
        <v>1</v>
      </c>
      <c r="B87" s="20">
        <v>35</v>
      </c>
      <c r="C87" s="12">
        <v>2</v>
      </c>
      <c r="D87" s="2" t="s">
        <v>26</v>
      </c>
      <c r="E87" s="2">
        <f>raw!E87/92920</f>
        <v>0.14583512699095996</v>
      </c>
      <c r="F87" s="2">
        <f>raw!F87/92920</f>
        <v>0.09384416702539819</v>
      </c>
      <c r="G87" s="2">
        <f>raw!G87/92920</f>
        <v>0.04238054240206629</v>
      </c>
      <c r="H87" s="2">
        <f>raw!H87/92920</f>
        <v>0</v>
      </c>
      <c r="I87" s="2">
        <f>raw!I87/92920</f>
        <v>0.04205768402927249</v>
      </c>
      <c r="J87" s="2">
        <f>raw!J87/92920</f>
        <v>1</v>
      </c>
      <c r="K87" s="2">
        <f>raw!K87/92920</f>
        <v>0</v>
      </c>
      <c r="L87" s="2">
        <f>raw!L87/92920</f>
        <v>0</v>
      </c>
    </row>
    <row r="88" spans="1:12" ht="18" customHeight="1">
      <c r="A88" s="1">
        <v>1</v>
      </c>
      <c r="B88" s="20">
        <v>36</v>
      </c>
      <c r="C88" s="12">
        <v>1</v>
      </c>
      <c r="D88" s="2" t="s">
        <v>26</v>
      </c>
      <c r="E88" s="2">
        <f>raw!E88/92882</f>
        <v>0.14051161689024785</v>
      </c>
      <c r="F88" s="2">
        <f>raw!F88/92882</f>
        <v>0.12505114015632737</v>
      </c>
      <c r="G88" s="2">
        <f>raw!G88/92882</f>
        <v>0.05386404254861006</v>
      </c>
      <c r="H88" s="2">
        <f>raw!H88/92882</f>
        <v>0</v>
      </c>
      <c r="I88" s="2">
        <f>raw!I88/92882</f>
        <v>0.07060571477789022</v>
      </c>
      <c r="J88" s="2">
        <f>raw!J88/92882</f>
        <v>1</v>
      </c>
      <c r="K88" s="2">
        <f>raw!K88/92882</f>
        <v>0</v>
      </c>
      <c r="L88" s="2">
        <f>raw!L88/92882</f>
        <v>0.05138778234749467</v>
      </c>
    </row>
    <row r="89" spans="1:12" ht="18" customHeight="1">
      <c r="A89" s="1">
        <v>1</v>
      </c>
      <c r="B89" s="20">
        <v>36</v>
      </c>
      <c r="C89" s="12">
        <v>2</v>
      </c>
      <c r="D89" s="2" t="s">
        <v>26</v>
      </c>
      <c r="E89" s="2">
        <f>raw!E89/94685</f>
        <v>0.14094101494428896</v>
      </c>
      <c r="F89" s="2">
        <f>raw!F89/94685</f>
        <v>0.12374716164123145</v>
      </c>
      <c r="G89" s="2">
        <f>raw!G89/94685</f>
        <v>0.05394729893858584</v>
      </c>
      <c r="H89" s="2">
        <f>raw!H89/94685</f>
        <v>0</v>
      </c>
      <c r="I89" s="2">
        <f>raw!I89/94685</f>
        <v>0.07080318952315573</v>
      </c>
      <c r="J89" s="2">
        <f>raw!J89/94685</f>
        <v>1</v>
      </c>
      <c r="K89" s="2">
        <f>raw!K89/94685</f>
        <v>0</v>
      </c>
      <c r="L89" s="2">
        <f>raw!L89/94685</f>
        <v>0.05387336959391667</v>
      </c>
    </row>
    <row r="90" spans="1:12" ht="18" customHeight="1">
      <c r="A90" s="1">
        <v>1</v>
      </c>
      <c r="B90" s="20">
        <v>37</v>
      </c>
      <c r="C90" s="12">
        <v>1</v>
      </c>
      <c r="D90" s="2" t="s">
        <v>26</v>
      </c>
      <c r="E90" s="2">
        <f>raw!E90/95682</f>
        <v>0.12323111975084133</v>
      </c>
      <c r="F90" s="2">
        <f>raw!F90/95682</f>
        <v>0.08925398716582011</v>
      </c>
      <c r="G90" s="2">
        <f>raw!G90/95682</f>
        <v>0.051712965866098116</v>
      </c>
      <c r="H90" s="2">
        <f>raw!H90/95682</f>
        <v>0</v>
      </c>
      <c r="I90" s="2">
        <f>raw!I90/95682</f>
        <v>0.04896427750256056</v>
      </c>
      <c r="J90" s="2">
        <f>raw!J90/95682</f>
        <v>1</v>
      </c>
      <c r="K90" s="2">
        <f>raw!K90/95682</f>
        <v>0</v>
      </c>
      <c r="L90" s="2">
        <f>raw!L90/95682</f>
        <v>0</v>
      </c>
    </row>
    <row r="91" spans="1:12" ht="18" customHeight="1">
      <c r="A91" s="1">
        <v>1</v>
      </c>
      <c r="B91" s="20">
        <v>37</v>
      </c>
      <c r="C91" s="12">
        <v>2</v>
      </c>
      <c r="D91" s="2" t="s">
        <v>26</v>
      </c>
      <c r="E91" s="2">
        <f>raw!E91/109491</f>
        <v>0.126622279456759</v>
      </c>
      <c r="F91" s="2">
        <f>raw!F91/109491</f>
        <v>0.08952333981788457</v>
      </c>
      <c r="G91" s="2">
        <f>raw!G91/109491</f>
        <v>0.04531879332547881</v>
      </c>
      <c r="H91" s="2">
        <f>raw!H91/109491</f>
        <v>0</v>
      </c>
      <c r="I91" s="2">
        <f>raw!I91/109491</f>
        <v>0.04962964992556466</v>
      </c>
      <c r="J91" s="2">
        <f>raw!J91/109491</f>
        <v>1</v>
      </c>
      <c r="K91" s="2">
        <f>raw!K91/109491</f>
        <v>0</v>
      </c>
      <c r="L91" s="2">
        <f>raw!L91/109491</f>
        <v>0</v>
      </c>
    </row>
    <row r="92" spans="1:12" ht="18" customHeight="1">
      <c r="A92" s="1">
        <v>2</v>
      </c>
      <c r="B92" s="20">
        <v>38</v>
      </c>
      <c r="C92" s="12">
        <v>1</v>
      </c>
      <c r="D92" s="2" t="s">
        <v>25</v>
      </c>
      <c r="E92" s="2">
        <f>raw!E92/53743</f>
        <v>0.2639599575758703</v>
      </c>
      <c r="F92" s="2">
        <f>raw!F92/53743</f>
        <v>0.10972591779394526</v>
      </c>
      <c r="G92" s="2">
        <f>raw!G92/53743</f>
        <v>0.08376904899242692</v>
      </c>
      <c r="H92" s="2">
        <f>raw!H92/53743</f>
        <v>0</v>
      </c>
      <c r="I92" s="2">
        <f>raw!I92/53743</f>
        <v>0.05957985225982919</v>
      </c>
      <c r="J92" s="2">
        <f>raw!J92/53743</f>
        <v>1</v>
      </c>
      <c r="K92" s="2">
        <f>raw!K92/53743</f>
        <v>0</v>
      </c>
      <c r="L92" s="2">
        <f>raw!L92/53743</f>
        <v>0</v>
      </c>
    </row>
    <row r="93" spans="1:12" ht="18" customHeight="1">
      <c r="A93" s="1">
        <v>2</v>
      </c>
      <c r="B93" s="20">
        <v>38</v>
      </c>
      <c r="C93" s="12">
        <v>2</v>
      </c>
      <c r="D93" s="2" t="s">
        <v>25</v>
      </c>
      <c r="E93" s="2">
        <f>raw!E93/54015</f>
        <v>0.2634823660094418</v>
      </c>
      <c r="F93" s="2">
        <f>raw!F93/54015</f>
        <v>0.10758122743682311</v>
      </c>
      <c r="G93" s="2">
        <f>raw!G93/54015</f>
        <v>0.07881144126631491</v>
      </c>
      <c r="H93" s="2">
        <f>raw!H93/54015</f>
        <v>0</v>
      </c>
      <c r="I93" s="2">
        <f>raw!I93/54015</f>
        <v>0.06016847172081829</v>
      </c>
      <c r="J93" s="2">
        <f>raw!J93/54015</f>
        <v>1</v>
      </c>
      <c r="K93" s="2">
        <f>raw!K93/54015</f>
        <v>0</v>
      </c>
      <c r="L93" s="2">
        <f>raw!L93/54015</f>
        <v>0</v>
      </c>
    </row>
    <row r="94" spans="1:12" ht="18" customHeight="1">
      <c r="A94" s="1">
        <v>2</v>
      </c>
      <c r="B94" s="20">
        <v>39</v>
      </c>
      <c r="C94" s="12">
        <v>1</v>
      </c>
      <c r="D94" s="2" t="s">
        <v>25</v>
      </c>
      <c r="E94" s="2">
        <f>raw!E94/103645</f>
        <v>0.1198996574846833</v>
      </c>
      <c r="F94" s="2">
        <f>raw!F94/103645</f>
        <v>0.06624535674658691</v>
      </c>
      <c r="G94" s="2">
        <f>raw!G94/103645</f>
        <v>0.033933137150851465</v>
      </c>
      <c r="H94" s="2">
        <f>raw!H94/103645</f>
        <v>0</v>
      </c>
      <c r="I94" s="2">
        <f>raw!I94/103645</f>
        <v>0</v>
      </c>
      <c r="J94" s="2">
        <f>raw!J94/103645</f>
        <v>1</v>
      </c>
      <c r="K94" s="2">
        <f>raw!K94/103645</f>
        <v>0</v>
      </c>
      <c r="L94" s="2">
        <f>raw!L94/103645</f>
        <v>0</v>
      </c>
    </row>
    <row r="95" spans="1:12" ht="18" customHeight="1">
      <c r="A95" s="1">
        <v>2</v>
      </c>
      <c r="B95" s="20">
        <v>39</v>
      </c>
      <c r="C95" s="12">
        <v>2</v>
      </c>
      <c r="D95" s="2" t="s">
        <v>25</v>
      </c>
      <c r="E95" s="2">
        <f>raw!E95/105047</f>
        <v>0.11893723761744743</v>
      </c>
      <c r="F95" s="2">
        <f>raw!F95/105047</f>
        <v>0.06617038087713119</v>
      </c>
      <c r="G95" s="2">
        <f>raw!G95/105047</f>
        <v>0.032585414147952824</v>
      </c>
      <c r="H95" s="2">
        <f>raw!H95/105047</f>
        <v>0</v>
      </c>
      <c r="I95" s="2">
        <f>raw!I95/105047</f>
        <v>0.03014840975944101</v>
      </c>
      <c r="J95" s="2">
        <f>raw!J95/105047</f>
        <v>1</v>
      </c>
      <c r="K95" s="2">
        <f>raw!K95/105047</f>
        <v>0</v>
      </c>
      <c r="L95" s="2">
        <f>raw!L95/105047</f>
        <v>0</v>
      </c>
    </row>
    <row r="96" spans="1:12" ht="18" customHeight="1">
      <c r="A96" s="1">
        <v>1</v>
      </c>
      <c r="B96" s="20">
        <v>40</v>
      </c>
      <c r="C96" s="12">
        <v>1</v>
      </c>
      <c r="D96" s="2" t="s">
        <v>26</v>
      </c>
      <c r="E96" s="2">
        <f>raw!E96/94543</f>
        <v>0.1522376061686217</v>
      </c>
      <c r="F96" s="2">
        <f>raw!F96/94543</f>
        <v>0.07543657383412838</v>
      </c>
      <c r="G96" s="2">
        <f>raw!G96/94543</f>
        <v>0.03655479517256698</v>
      </c>
      <c r="H96" s="2">
        <f>raw!H96/94543</f>
        <v>0</v>
      </c>
      <c r="I96" s="2">
        <f>raw!I96/94543</f>
        <v>0.03902985942904287</v>
      </c>
      <c r="J96" s="2">
        <f>raw!J96/94543</f>
        <v>1</v>
      </c>
      <c r="K96" s="2">
        <f>raw!K96/94543</f>
        <v>0</v>
      </c>
      <c r="L96" s="2">
        <f>raw!L96/94543</f>
        <v>0</v>
      </c>
    </row>
    <row r="97" spans="1:12" ht="18" customHeight="1">
      <c r="A97" s="1">
        <v>1</v>
      </c>
      <c r="B97" s="20">
        <v>40</v>
      </c>
      <c r="C97" s="12">
        <v>2</v>
      </c>
      <c r="D97" s="2" t="s">
        <v>26</v>
      </c>
      <c r="E97" s="2">
        <f>raw!E97/93540</f>
        <v>0.151678426341672</v>
      </c>
      <c r="F97" s="2">
        <f>raw!F97/93540</f>
        <v>0.07580714132991234</v>
      </c>
      <c r="G97" s="2">
        <f>raw!G97/93540</f>
        <v>0.05514218516142826</v>
      </c>
      <c r="H97" s="2">
        <f>raw!H97/93540</f>
        <v>0</v>
      </c>
      <c r="I97" s="2">
        <f>raw!I97/93540</f>
        <v>0.03841137481291426</v>
      </c>
      <c r="J97" s="2">
        <f>raw!J97/93540</f>
        <v>1</v>
      </c>
      <c r="K97" s="2">
        <f>raw!K97/93540</f>
        <v>0</v>
      </c>
      <c r="L97" s="2">
        <f>raw!L97/93540</f>
        <v>0</v>
      </c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zoomScale="75" zoomScaleNormal="75" zoomScalePageLayoutView="0" workbookViewId="0" topLeftCell="A1">
      <selection activeCell="B1" sqref="B1:L1"/>
    </sheetView>
  </sheetViews>
  <sheetFormatPr defaultColWidth="9.140625" defaultRowHeight="18" customHeight="1"/>
  <cols>
    <col min="1" max="3" width="9.140625" style="1" customWidth="1"/>
    <col min="4" max="4" width="14.8515625" style="1" customWidth="1"/>
    <col min="5" max="9" width="13.7109375" style="1" customWidth="1"/>
    <col min="10" max="10" width="12.140625" style="1" customWidth="1"/>
    <col min="11" max="12" width="13.7109375" style="1" customWidth="1"/>
    <col min="13" max="16384" width="9.140625" style="1" customWidth="1"/>
  </cols>
  <sheetData>
    <row r="1" spans="1:12" s="6" customFormat="1" ht="18" customHeight="1">
      <c r="A1" s="6" t="s">
        <v>0</v>
      </c>
      <c r="B1" s="6" t="s">
        <v>1</v>
      </c>
      <c r="C1" s="6" t="s">
        <v>3</v>
      </c>
      <c r="D1" s="6" t="s">
        <v>2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</row>
    <row r="2" spans="1:14" ht="18" customHeight="1">
      <c r="A2" s="10" t="s">
        <v>17</v>
      </c>
      <c r="B2" s="11" t="s">
        <v>5</v>
      </c>
      <c r="C2" s="11">
        <v>1</v>
      </c>
      <c r="D2" s="11" t="s">
        <v>4</v>
      </c>
      <c r="E2" s="11">
        <v>0.9453084745049791</v>
      </c>
      <c r="F2" s="11">
        <v>0.6667297601396469</v>
      </c>
      <c r="G2" s="11">
        <v>1.500857019674648</v>
      </c>
      <c r="H2" s="11">
        <v>2.2313111875243172</v>
      </c>
      <c r="I2" s="11">
        <v>2.1245360000841247</v>
      </c>
      <c r="J2" s="11">
        <v>1</v>
      </c>
      <c r="K2" s="11"/>
      <c r="L2" s="11">
        <v>0.6713671304036931</v>
      </c>
      <c r="M2" s="11"/>
      <c r="N2" s="11">
        <v>10</v>
      </c>
    </row>
    <row r="3" spans="1:14" ht="18" customHeight="1">
      <c r="A3" s="10" t="s">
        <v>17</v>
      </c>
      <c r="B3" s="11" t="s">
        <v>5</v>
      </c>
      <c r="C3" s="11">
        <v>2</v>
      </c>
      <c r="D3" s="11" t="s">
        <v>4</v>
      </c>
      <c r="E3" s="11">
        <v>0.9337759011470713</v>
      </c>
      <c r="F3" s="11">
        <v>0.6822600872096368</v>
      </c>
      <c r="G3" s="11">
        <v>1.5228551376600665</v>
      </c>
      <c r="H3" s="11">
        <v>2.266369064739924</v>
      </c>
      <c r="I3" s="11">
        <v>2.1690923524741996</v>
      </c>
      <c r="J3" s="11">
        <v>1</v>
      </c>
      <c r="K3" s="11">
        <v>0.2275504216666475</v>
      </c>
      <c r="L3" s="11">
        <v>0.6861258441961872</v>
      </c>
      <c r="M3" s="11"/>
      <c r="N3" s="11">
        <v>10</v>
      </c>
    </row>
    <row r="4" spans="1:14" ht="18" customHeight="1">
      <c r="A4" s="10" t="s">
        <v>17</v>
      </c>
      <c r="B4" s="11" t="s">
        <v>6</v>
      </c>
      <c r="C4" s="11">
        <v>1</v>
      </c>
      <c r="D4" s="11" t="s">
        <v>4</v>
      </c>
      <c r="E4" s="11">
        <v>0.5901185050136737</v>
      </c>
      <c r="F4" s="11">
        <v>0.3534123366757824</v>
      </c>
      <c r="G4" s="11">
        <v>0.7401640838650866</v>
      </c>
      <c r="H4" s="11">
        <v>1.0687207535703434</v>
      </c>
      <c r="I4" s="11">
        <v>1.0060285627468855</v>
      </c>
      <c r="J4" s="11">
        <v>1</v>
      </c>
      <c r="K4" s="11">
        <v>0.08644181099969614</v>
      </c>
      <c r="L4" s="11">
        <v>0.3272196900638104</v>
      </c>
      <c r="M4" s="11"/>
      <c r="N4" s="11">
        <v>5</v>
      </c>
    </row>
    <row r="5" spans="1:14" ht="18" customHeight="1">
      <c r="A5" s="10" t="s">
        <v>17</v>
      </c>
      <c r="B5" s="11" t="s">
        <v>6</v>
      </c>
      <c r="C5" s="11">
        <v>2</v>
      </c>
      <c r="D5" s="11" t="s">
        <v>4</v>
      </c>
      <c r="E5" s="11">
        <v>0.5940943089430895</v>
      </c>
      <c r="F5" s="11">
        <v>0.352260162601626</v>
      </c>
      <c r="G5" s="11">
        <v>0.7275447154471545</v>
      </c>
      <c r="H5" s="11">
        <v>1.0602926829268293</v>
      </c>
      <c r="I5" s="11">
        <v>0.9994666666666666</v>
      </c>
      <c r="J5" s="11">
        <v>1</v>
      </c>
      <c r="K5" s="11">
        <v>0.10960650406504065</v>
      </c>
      <c r="L5" s="11">
        <v>0.3899056910569106</v>
      </c>
      <c r="M5" s="11"/>
      <c r="N5" s="11">
        <v>5</v>
      </c>
    </row>
    <row r="6" spans="1:14" ht="18" customHeight="1">
      <c r="A6" s="10" t="s">
        <v>17</v>
      </c>
      <c r="B6" s="11" t="s">
        <v>7</v>
      </c>
      <c r="C6" s="11">
        <v>1</v>
      </c>
      <c r="D6" s="11" t="s">
        <v>4</v>
      </c>
      <c r="E6" s="11">
        <v>0.4088751834189288</v>
      </c>
      <c r="F6" s="11">
        <v>0.16535216434336023</v>
      </c>
      <c r="G6" s="11">
        <v>0.3456529713866471</v>
      </c>
      <c r="H6" s="11">
        <v>0.5285560344827587</v>
      </c>
      <c r="I6" s="11">
        <v>0.5101568231841526</v>
      </c>
      <c r="J6" s="11">
        <v>1</v>
      </c>
      <c r="K6" s="11">
        <v>0.04053558327219369</v>
      </c>
      <c r="L6" s="11">
        <v>0.15672001100513572</v>
      </c>
      <c r="M6" s="11"/>
      <c r="N6" s="11">
        <v>2.5</v>
      </c>
    </row>
    <row r="7" spans="1:14" ht="18" customHeight="1">
      <c r="A7" s="10" t="s">
        <v>17</v>
      </c>
      <c r="B7" s="11" t="s">
        <v>7</v>
      </c>
      <c r="C7" s="11">
        <v>2</v>
      </c>
      <c r="D7" s="11" t="s">
        <v>4</v>
      </c>
      <c r="E7" s="11">
        <v>0.4183350081162557</v>
      </c>
      <c r="F7" s="11">
        <v>0.16380665275308545</v>
      </c>
      <c r="G7" s="11">
        <v>0.3592667027389142</v>
      </c>
      <c r="H7" s="11">
        <v>0.5245162453943469</v>
      </c>
      <c r="I7" s="11">
        <v>0.5076267037695499</v>
      </c>
      <c r="J7" s="11">
        <v>1</v>
      </c>
      <c r="K7" s="11">
        <v>0.05274277910901549</v>
      </c>
      <c r="L7" s="11">
        <v>0.15938780242714695</v>
      </c>
      <c r="M7" s="11"/>
      <c r="N7" s="11">
        <v>2.5</v>
      </c>
    </row>
    <row r="8" spans="1:14" ht="18" customHeight="1">
      <c r="A8" s="10" t="s">
        <v>17</v>
      </c>
      <c r="B8" s="11" t="s">
        <v>16</v>
      </c>
      <c r="C8" s="11">
        <v>1</v>
      </c>
      <c r="D8" s="11" t="s">
        <v>4</v>
      </c>
      <c r="E8" s="11">
        <v>0.33560046638165564</v>
      </c>
      <c r="F8" s="11">
        <v>0.08926407718159164</v>
      </c>
      <c r="G8" s="11">
        <v>0.19087355113051827</v>
      </c>
      <c r="H8" s="11">
        <v>0.26911821860497015</v>
      </c>
      <c r="I8" s="11">
        <v>0.26188244438855995</v>
      </c>
      <c r="J8" s="11">
        <v>1</v>
      </c>
      <c r="K8" s="11"/>
      <c r="L8" s="11">
        <v>0.07853044054776982</v>
      </c>
      <c r="M8" s="11"/>
      <c r="N8" s="11">
        <v>1.25</v>
      </c>
    </row>
    <row r="9" spans="1:14" ht="18" customHeight="1">
      <c r="A9" s="10" t="s">
        <v>17</v>
      </c>
      <c r="B9" s="11" t="s">
        <v>16</v>
      </c>
      <c r="C9" s="11">
        <v>2</v>
      </c>
      <c r="D9" s="11" t="s">
        <v>4</v>
      </c>
      <c r="E9" s="11">
        <v>0.34642842845514354</v>
      </c>
      <c r="F9" s="11">
        <v>0.08816504089993195</v>
      </c>
      <c r="G9" s="11">
        <v>0.18815303113198734</v>
      </c>
      <c r="H9" s="11">
        <v>0.2662165227718544</v>
      </c>
      <c r="I9" s="11">
        <v>0.25933092248362</v>
      </c>
      <c r="J9" s="11">
        <v>1</v>
      </c>
      <c r="K9" s="11">
        <v>0</v>
      </c>
      <c r="L9" s="11">
        <v>0.08121271967867198</v>
      </c>
      <c r="M9" s="11"/>
      <c r="N9" s="11">
        <v>1.25</v>
      </c>
    </row>
    <row r="10" spans="1:14" ht="18" customHeight="1">
      <c r="A10" s="10" t="s">
        <v>17</v>
      </c>
      <c r="B10" s="11" t="s">
        <v>18</v>
      </c>
      <c r="C10" s="11">
        <v>1</v>
      </c>
      <c r="D10" s="11" t="s">
        <v>4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v>0.625</v>
      </c>
    </row>
    <row r="11" spans="1:14" ht="18" customHeight="1">
      <c r="A11" s="10" t="s">
        <v>17</v>
      </c>
      <c r="B11" s="11" t="s">
        <v>18</v>
      </c>
      <c r="C11" s="11">
        <v>2</v>
      </c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>
        <v>0.625</v>
      </c>
    </row>
    <row r="12" spans="1:14" ht="18" customHeight="1">
      <c r="A12" s="10" t="s">
        <v>17</v>
      </c>
      <c r="B12" s="11" t="s">
        <v>19</v>
      </c>
      <c r="C12" s="11">
        <v>1</v>
      </c>
      <c r="D12" s="11" t="s">
        <v>4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0.3125</v>
      </c>
    </row>
    <row r="13" spans="1:14" ht="18" customHeight="1">
      <c r="A13" s="10" t="s">
        <v>17</v>
      </c>
      <c r="B13" s="11" t="s">
        <v>19</v>
      </c>
      <c r="C13" s="11">
        <v>2</v>
      </c>
      <c r="D13" s="11" t="s">
        <v>4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v>0.3125</v>
      </c>
    </row>
    <row r="14" spans="1:14" ht="18" customHeight="1">
      <c r="A14" s="10" t="s">
        <v>17</v>
      </c>
      <c r="B14" s="11" t="s">
        <v>20</v>
      </c>
      <c r="C14" s="11">
        <v>1</v>
      </c>
      <c r="D14" s="11" t="s">
        <v>4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0.156</v>
      </c>
    </row>
    <row r="15" spans="1:14" ht="18" customHeight="1">
      <c r="A15" s="10" t="s">
        <v>17</v>
      </c>
      <c r="B15" s="11" t="s">
        <v>20</v>
      </c>
      <c r="C15" s="11">
        <v>2</v>
      </c>
      <c r="D15" s="11" t="s">
        <v>4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0.156</v>
      </c>
    </row>
    <row r="16" spans="1:14" ht="18" customHeight="1">
      <c r="A16" s="10" t="s">
        <v>17</v>
      </c>
      <c r="B16" s="11" t="s">
        <v>21</v>
      </c>
      <c r="C16" s="11">
        <v>1</v>
      </c>
      <c r="D16" s="11" t="s">
        <v>4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0.078</v>
      </c>
    </row>
    <row r="17" spans="1:14" ht="18" customHeight="1">
      <c r="A17" s="10" t="s">
        <v>17</v>
      </c>
      <c r="B17" s="11" t="s">
        <v>21</v>
      </c>
      <c r="C17" s="11">
        <v>2</v>
      </c>
      <c r="D17" s="11" t="s">
        <v>4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v>0.078</v>
      </c>
    </row>
    <row r="18" spans="1:16" ht="18" customHeight="1">
      <c r="A18" s="3">
        <v>2</v>
      </c>
      <c r="B18" s="4">
        <v>1</v>
      </c>
      <c r="C18" s="4">
        <v>1</v>
      </c>
      <c r="D18" s="5" t="s">
        <v>25</v>
      </c>
      <c r="E18" s="2">
        <f>('2-EB normalised'!E18-0.2482)/0.069</f>
        <v>2.639486487507253</v>
      </c>
      <c r="F18" s="2">
        <f>('2-EB normalised'!F18-0.0041)/0.0674</f>
        <v>1.535539414697039</v>
      </c>
      <c r="G18" s="2">
        <v>0</v>
      </c>
      <c r="H18" s="2">
        <v>0</v>
      </c>
      <c r="I18" s="2">
        <f>('2-EB normalised'!I18+0.0334)/0.2161</f>
        <v>0.4400787538914581</v>
      </c>
      <c r="J18" s="2">
        <v>1</v>
      </c>
      <c r="K18" s="2">
        <v>0</v>
      </c>
      <c r="L18" s="2">
        <v>0</v>
      </c>
      <c r="M18" s="5"/>
      <c r="P18" s="5"/>
    </row>
    <row r="19" spans="1:12" ht="18" customHeight="1">
      <c r="A19" s="3">
        <v>2</v>
      </c>
      <c r="B19" s="4">
        <v>1</v>
      </c>
      <c r="C19" s="4">
        <v>2</v>
      </c>
      <c r="D19" s="5" t="s">
        <v>25</v>
      </c>
      <c r="E19" s="2">
        <f>('2-EB normalised'!E19-0.2482)/0.069</f>
        <v>2.5747805377400446</v>
      </c>
      <c r="F19" s="2">
        <f>('2-EB normalised'!F19-0.0041)/0.0674</f>
        <v>1.5416224963889225</v>
      </c>
      <c r="G19" s="2">
        <v>0</v>
      </c>
      <c r="H19" s="2">
        <v>0</v>
      </c>
      <c r="I19" s="2">
        <f>('2-EB normalised'!I19+0.0334)/0.2161</f>
        <v>0.4419371200523058</v>
      </c>
      <c r="J19" s="2">
        <v>1</v>
      </c>
      <c r="K19" s="2">
        <v>0</v>
      </c>
      <c r="L19" s="2">
        <v>0</v>
      </c>
    </row>
    <row r="20" spans="1:16" ht="18" customHeight="1">
      <c r="A20" s="3">
        <v>1</v>
      </c>
      <c r="B20" s="4">
        <v>2</v>
      </c>
      <c r="C20" s="4">
        <v>1</v>
      </c>
      <c r="D20" s="5" t="s">
        <v>26</v>
      </c>
      <c r="E20" s="2"/>
      <c r="F20" s="2"/>
      <c r="G20" s="2"/>
      <c r="H20" s="2"/>
      <c r="I20" s="2"/>
      <c r="J20" s="2"/>
      <c r="K20" s="2"/>
      <c r="L20" s="2"/>
      <c r="M20" s="5"/>
      <c r="P20" s="5"/>
    </row>
    <row r="21" spans="1:12" ht="18" customHeight="1">
      <c r="A21" s="3">
        <v>1</v>
      </c>
      <c r="B21" s="4">
        <v>2</v>
      </c>
      <c r="C21" s="4">
        <v>2</v>
      </c>
      <c r="D21" s="5" t="s">
        <v>26</v>
      </c>
      <c r="E21" s="2"/>
      <c r="F21" s="2"/>
      <c r="G21" s="2"/>
      <c r="H21" s="2"/>
      <c r="I21" s="2"/>
      <c r="J21" s="2"/>
      <c r="K21" s="2"/>
      <c r="L21" s="2"/>
    </row>
    <row r="22" spans="1:16" ht="18" customHeight="1">
      <c r="A22" s="3">
        <v>2</v>
      </c>
      <c r="B22" s="4">
        <v>3</v>
      </c>
      <c r="C22" s="4">
        <v>1</v>
      </c>
      <c r="D22" s="5" t="s">
        <v>25</v>
      </c>
      <c r="E22" s="2"/>
      <c r="F22" s="2"/>
      <c r="G22" s="2"/>
      <c r="H22" s="2"/>
      <c r="I22" s="2"/>
      <c r="J22" s="2"/>
      <c r="K22" s="2"/>
      <c r="L22" s="2"/>
      <c r="M22" s="5"/>
      <c r="P22" s="5"/>
    </row>
    <row r="23" spans="1:12" ht="18" customHeight="1">
      <c r="A23" s="3">
        <v>2</v>
      </c>
      <c r="B23" s="4">
        <v>3</v>
      </c>
      <c r="C23" s="4">
        <v>2</v>
      </c>
      <c r="D23" s="5" t="s">
        <v>25</v>
      </c>
      <c r="E23" s="2"/>
      <c r="F23" s="2"/>
      <c r="G23" s="2"/>
      <c r="H23" s="2"/>
      <c r="I23" s="2"/>
      <c r="J23" s="2"/>
      <c r="K23" s="2"/>
      <c r="L23" s="2"/>
    </row>
    <row r="24" spans="1:16" ht="18" customHeight="1">
      <c r="A24" s="3">
        <v>1</v>
      </c>
      <c r="B24" s="4">
        <v>4</v>
      </c>
      <c r="C24" s="4">
        <v>1</v>
      </c>
      <c r="D24" s="5" t="s">
        <v>26</v>
      </c>
      <c r="E24" s="2"/>
      <c r="F24" s="2"/>
      <c r="G24" s="2"/>
      <c r="H24" s="2"/>
      <c r="I24" s="2"/>
      <c r="J24" s="2"/>
      <c r="K24" s="2"/>
      <c r="L24" s="2"/>
      <c r="M24" s="5"/>
      <c r="P24" s="5"/>
    </row>
    <row r="25" spans="1:12" ht="18" customHeight="1">
      <c r="A25" s="3">
        <v>1</v>
      </c>
      <c r="B25" s="4">
        <v>4</v>
      </c>
      <c r="C25" s="4">
        <v>2</v>
      </c>
      <c r="D25" s="5" t="s">
        <v>26</v>
      </c>
      <c r="E25" s="2"/>
      <c r="F25" s="2"/>
      <c r="G25" s="2"/>
      <c r="H25" s="2"/>
      <c r="I25" s="2"/>
      <c r="J25" s="2"/>
      <c r="K25" s="2"/>
      <c r="L25" s="2"/>
    </row>
    <row r="26" spans="1:16" ht="18" customHeight="1">
      <c r="A26" s="3">
        <v>1</v>
      </c>
      <c r="B26" s="4">
        <v>5</v>
      </c>
      <c r="C26" s="4">
        <v>1</v>
      </c>
      <c r="D26" s="5" t="s">
        <v>26</v>
      </c>
      <c r="E26" s="2"/>
      <c r="F26" s="2"/>
      <c r="G26" s="2"/>
      <c r="H26" s="2"/>
      <c r="I26" s="2"/>
      <c r="J26" s="2"/>
      <c r="K26" s="2"/>
      <c r="L26" s="2"/>
      <c r="M26" s="5"/>
      <c r="P26" s="5"/>
    </row>
    <row r="27" spans="1:12" ht="18" customHeight="1">
      <c r="A27" s="3">
        <v>1</v>
      </c>
      <c r="B27" s="4">
        <v>5</v>
      </c>
      <c r="C27" s="4">
        <v>2</v>
      </c>
      <c r="D27" s="5" t="s">
        <v>26</v>
      </c>
      <c r="E27" s="2"/>
      <c r="F27" s="2"/>
      <c r="G27" s="2"/>
      <c r="H27" s="2"/>
      <c r="I27" s="2"/>
      <c r="J27" s="2"/>
      <c r="K27" s="2"/>
      <c r="L27" s="2"/>
    </row>
    <row r="28" spans="1:16" ht="18" customHeight="1">
      <c r="A28" s="3">
        <v>1</v>
      </c>
      <c r="B28" s="4">
        <v>6</v>
      </c>
      <c r="C28" s="4">
        <v>1</v>
      </c>
      <c r="D28" s="5" t="s">
        <v>26</v>
      </c>
      <c r="E28" s="2"/>
      <c r="F28" s="2"/>
      <c r="G28" s="2"/>
      <c r="H28" s="2"/>
      <c r="I28" s="2"/>
      <c r="J28" s="2"/>
      <c r="K28" s="2"/>
      <c r="L28" s="2"/>
      <c r="M28" s="5"/>
      <c r="P28" s="5"/>
    </row>
    <row r="29" spans="1:12" ht="18" customHeight="1">
      <c r="A29" s="3">
        <v>1</v>
      </c>
      <c r="B29" s="4">
        <v>6</v>
      </c>
      <c r="C29" s="4">
        <v>2</v>
      </c>
      <c r="D29" s="5" t="s">
        <v>26</v>
      </c>
      <c r="E29" s="2"/>
      <c r="F29" s="2"/>
      <c r="G29" s="2"/>
      <c r="H29" s="2"/>
      <c r="I29" s="2"/>
      <c r="J29" s="2"/>
      <c r="K29" s="2"/>
      <c r="L29" s="2"/>
    </row>
    <row r="30" spans="1:16" ht="18" customHeight="1">
      <c r="A30" s="3">
        <v>2</v>
      </c>
      <c r="B30" s="4">
        <v>7</v>
      </c>
      <c r="C30" s="4">
        <v>1</v>
      </c>
      <c r="D30" s="5" t="s">
        <v>25</v>
      </c>
      <c r="E30" s="2">
        <f>('2-EB normalised'!E30-0.2482)/0.069</f>
        <v>0.1011327906789323</v>
      </c>
      <c r="F30" s="2">
        <f>('2-EB normalised'!F30-0.0041)/0.0674</f>
        <v>1.2058221987312427</v>
      </c>
      <c r="G30" s="2">
        <f>('2-EB normalised'!G30+0.0167)/0.1522</f>
        <v>0.3843965537238555</v>
      </c>
      <c r="H30" s="2">
        <v>0</v>
      </c>
      <c r="I30" s="2">
        <f>('2-EB normalised'!I30+0.0334)/0.2161</f>
        <v>0.30250407690110137</v>
      </c>
      <c r="J30" s="2">
        <v>1</v>
      </c>
      <c r="K30" s="2">
        <v>0</v>
      </c>
      <c r="L30" s="2">
        <v>0</v>
      </c>
      <c r="M30" s="5"/>
      <c r="P30" s="5"/>
    </row>
    <row r="31" spans="1:12" ht="18" customHeight="1">
      <c r="A31" s="3">
        <v>2</v>
      </c>
      <c r="B31" s="4">
        <v>7</v>
      </c>
      <c r="C31" s="4">
        <v>2</v>
      </c>
      <c r="D31" s="5" t="s">
        <v>25</v>
      </c>
      <c r="E31" s="2">
        <f>('2-EB normalised'!E31-0.2482)/0.069</f>
        <v>0.05284521460122953</v>
      </c>
      <c r="F31" s="2">
        <f>('2-EB normalised'!F31-0.0041)/0.0674</f>
        <v>1.2268160761865927</v>
      </c>
      <c r="G31" s="2">
        <f>('2-EB normalised'!G31+0.0167)/0.1522</f>
        <v>0.38709864372954583</v>
      </c>
      <c r="H31" s="2">
        <v>0</v>
      </c>
      <c r="I31" s="2">
        <f>('2-EB normalised'!I31+0.0334)/0.2161</f>
        <v>0.30441094268071167</v>
      </c>
      <c r="J31" s="2">
        <v>1</v>
      </c>
      <c r="K31" s="2">
        <v>0</v>
      </c>
      <c r="L31" s="2">
        <v>0</v>
      </c>
    </row>
    <row r="32" spans="1:16" ht="18" customHeight="1">
      <c r="A32" s="3">
        <v>2</v>
      </c>
      <c r="B32" s="4">
        <v>8</v>
      </c>
      <c r="C32" s="4">
        <v>1</v>
      </c>
      <c r="D32" s="5" t="s">
        <v>25</v>
      </c>
      <c r="E32" s="2">
        <f>('2-EB normalised'!E32-0.2482)/0.069</f>
        <v>0.174909920316717</v>
      </c>
      <c r="F32" s="2">
        <f>('2-EB normalised'!F32-0.0041)/0.0674</f>
        <v>1.3965748360882595</v>
      </c>
      <c r="G32" s="2">
        <f>('2-EB normalised'!G32+0.0167)/0.1522</f>
        <v>0.3568276753288465</v>
      </c>
      <c r="H32" s="2">
        <v>0</v>
      </c>
      <c r="I32" s="2">
        <v>0</v>
      </c>
      <c r="J32" s="15">
        <v>1</v>
      </c>
      <c r="K32" s="2">
        <v>0</v>
      </c>
      <c r="L32" s="2">
        <v>0</v>
      </c>
      <c r="M32" s="5"/>
      <c r="P32" s="5"/>
    </row>
    <row r="33" spans="1:12" ht="18" customHeight="1">
      <c r="A33" s="3">
        <v>2</v>
      </c>
      <c r="B33" s="4">
        <v>8</v>
      </c>
      <c r="C33" s="4">
        <v>2</v>
      </c>
      <c r="D33" s="5" t="s">
        <v>25</v>
      </c>
      <c r="E33" s="2">
        <f>('2-EB normalised'!E33-0.2482)/0.069</f>
        <v>0.13888983307840247</v>
      </c>
      <c r="F33" s="2">
        <f>('2-EB normalised'!F33-0.0041)/0.0674</f>
        <v>1.3825924715460356</v>
      </c>
      <c r="G33" s="2">
        <f>('2-EB normalised'!G33+0.0167)/0.1522</f>
        <v>0.43045873671927243</v>
      </c>
      <c r="H33" s="2">
        <v>0</v>
      </c>
      <c r="I33" s="2">
        <f>('2-EB normalised'!I33+0.0334)/0.2161</f>
        <v>0.3148549151331177</v>
      </c>
      <c r="J33" s="2">
        <v>1</v>
      </c>
      <c r="K33" s="2">
        <v>0</v>
      </c>
      <c r="L33" s="2">
        <v>0</v>
      </c>
    </row>
    <row r="34" spans="1:16" ht="18" customHeight="1">
      <c r="A34" s="3">
        <v>1</v>
      </c>
      <c r="B34" s="4">
        <v>9</v>
      </c>
      <c r="C34" s="4">
        <v>1</v>
      </c>
      <c r="D34" s="5" t="s">
        <v>26</v>
      </c>
      <c r="E34" s="2">
        <f>('2-EB normalised'!E34-0.2482)/0.069</f>
        <v>0.6822914289403754</v>
      </c>
      <c r="F34" s="2">
        <f>('2-EB normalised'!F34-0.0041)/0.0674</f>
        <v>1.0597329730251865</v>
      </c>
      <c r="G34" s="2">
        <f>('2-EB normalised'!G34+0.0167)/0.1522</f>
        <v>0.4385144793278197</v>
      </c>
      <c r="H34" s="2">
        <v>0</v>
      </c>
      <c r="I34" s="2">
        <v>0</v>
      </c>
      <c r="J34" s="15">
        <v>1</v>
      </c>
      <c r="K34" s="2">
        <v>0</v>
      </c>
      <c r="L34" s="2">
        <v>0</v>
      </c>
      <c r="M34" s="5"/>
      <c r="P34" s="5"/>
    </row>
    <row r="35" spans="1:12" ht="18" customHeight="1">
      <c r="A35" s="3">
        <v>1</v>
      </c>
      <c r="B35" s="4">
        <v>9</v>
      </c>
      <c r="C35" s="4">
        <v>2</v>
      </c>
      <c r="D35" s="5" t="s">
        <v>26</v>
      </c>
      <c r="E35" s="2">
        <f>('2-EB normalised'!E35-0.2482)/0.069</f>
        <v>0.6821880253911072</v>
      </c>
      <c r="F35" s="2">
        <f>('2-EB normalised'!F35-0.0041)/0.0674</f>
        <v>1.0598353992975182</v>
      </c>
      <c r="G35" s="2">
        <f>('2-EB normalised'!G35+0.0167)/0.1522</f>
        <v>0.4310924386690783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</row>
    <row r="36" spans="1:16" ht="18" customHeight="1">
      <c r="A36" s="3">
        <v>2</v>
      </c>
      <c r="B36" s="4">
        <v>10</v>
      </c>
      <c r="C36" s="4">
        <v>1</v>
      </c>
      <c r="D36" s="5" t="s">
        <v>25</v>
      </c>
      <c r="E36" s="2">
        <f>('2-EB normalised'!E36-0.2482)/0.069</f>
        <v>1.109881825167023</v>
      </c>
      <c r="F36" s="2">
        <f>('2-EB normalised'!F36-0.0041)/0.0674</f>
        <v>1.2965579284046458</v>
      </c>
      <c r="G36" s="2">
        <f>('2-EB normalised'!G36+0.0167)/0.1522</f>
        <v>0.4625572560576013</v>
      </c>
      <c r="H36" s="2">
        <v>0</v>
      </c>
      <c r="I36" s="2">
        <f>('2-EB normalised'!I36+0.0334)/0.2161</f>
        <v>0.3254095736365795</v>
      </c>
      <c r="J36" s="15">
        <v>1</v>
      </c>
      <c r="K36" s="2">
        <v>0</v>
      </c>
      <c r="L36" s="2">
        <v>0</v>
      </c>
      <c r="M36" s="5"/>
      <c r="P36" s="5"/>
    </row>
    <row r="37" spans="1:12" ht="18" customHeight="1">
      <c r="A37" s="3">
        <v>2</v>
      </c>
      <c r="B37" s="4">
        <v>10</v>
      </c>
      <c r="C37" s="4">
        <v>2</v>
      </c>
      <c r="D37" s="5" t="s">
        <v>25</v>
      </c>
      <c r="E37" s="2">
        <f>('2-EB normalised'!E37-0.2482)/0.069</f>
        <v>1.0823996780447966</v>
      </c>
      <c r="F37" s="2">
        <f>('2-EB normalised'!F37-0.0041)/0.0674</f>
        <v>1.299249393292747</v>
      </c>
      <c r="G37" s="2">
        <f>('2-EB normalised'!G37+0.0167)/0.1522</f>
        <v>0.5393387982934289</v>
      </c>
      <c r="H37" s="2">
        <v>0</v>
      </c>
      <c r="I37" s="2">
        <f>('2-EB normalised'!I37+0.0334)/0.2161</f>
        <v>0.3284807251036934</v>
      </c>
      <c r="J37" s="2">
        <v>1</v>
      </c>
      <c r="K37" s="2">
        <v>0</v>
      </c>
      <c r="L37" s="2">
        <v>0</v>
      </c>
    </row>
    <row r="38" spans="1:16" ht="18" customHeight="1">
      <c r="A38" s="3">
        <v>2</v>
      </c>
      <c r="B38" s="4">
        <v>11</v>
      </c>
      <c r="C38" s="4">
        <v>1</v>
      </c>
      <c r="D38" s="5" t="s">
        <v>25</v>
      </c>
      <c r="E38" s="2"/>
      <c r="F38" s="2"/>
      <c r="G38" s="2">
        <f>('2-EB normalised'!G38+0.0167)/0.1522</f>
        <v>0.10972404730617608</v>
      </c>
      <c r="H38" s="2"/>
      <c r="I38" s="2"/>
      <c r="J38" s="15"/>
      <c r="K38" s="2"/>
      <c r="L38" s="2"/>
      <c r="M38" s="5"/>
      <c r="P38" s="5"/>
    </row>
    <row r="39" spans="1:12" ht="18" customHeight="1">
      <c r="A39" s="3">
        <v>2</v>
      </c>
      <c r="B39" s="4">
        <v>11</v>
      </c>
      <c r="C39" s="4">
        <v>2</v>
      </c>
      <c r="D39" s="5" t="s">
        <v>25</v>
      </c>
      <c r="E39" s="2"/>
      <c r="F39" s="2"/>
      <c r="G39" s="2">
        <f>('2-EB normalised'!G39+0.0167)/0.1522</f>
        <v>0.10972404730617608</v>
      </c>
      <c r="H39" s="2"/>
      <c r="I39" s="2"/>
      <c r="J39" s="2"/>
      <c r="K39" s="2"/>
      <c r="L39" s="2"/>
    </row>
    <row r="40" spans="1:16" ht="18" customHeight="1">
      <c r="A40" s="3">
        <v>2</v>
      </c>
      <c r="B40" s="4">
        <v>12</v>
      </c>
      <c r="C40" s="4">
        <v>1</v>
      </c>
      <c r="D40" s="5" t="s">
        <v>25</v>
      </c>
      <c r="E40" s="2">
        <f>('2-EB normalised'!E40-0.2482)/0.069</f>
        <v>0.039651969639904645</v>
      </c>
      <c r="F40" s="2">
        <f>('2-EB normalised'!F40-0.0041)/0.0674</f>
        <v>1.5757966145705127</v>
      </c>
      <c r="G40" s="2">
        <f>('2-EB normalised'!G40+0.0167)/0.1522</f>
        <v>0.42070645556552155</v>
      </c>
      <c r="H40" s="2">
        <v>0</v>
      </c>
      <c r="I40" s="2">
        <f>('2-EB normalised'!I40+0.0334)/0.2161</f>
        <v>0.34742666254760735</v>
      </c>
      <c r="J40" s="15">
        <v>1</v>
      </c>
      <c r="K40" s="2">
        <v>0</v>
      </c>
      <c r="L40" s="2">
        <v>0</v>
      </c>
      <c r="M40" s="5"/>
      <c r="P40" s="5"/>
    </row>
    <row r="41" spans="1:12" ht="18" customHeight="1">
      <c r="A41" s="3">
        <v>2</v>
      </c>
      <c r="B41" s="4">
        <v>12</v>
      </c>
      <c r="C41" s="4">
        <v>2</v>
      </c>
      <c r="D41" s="5" t="s">
        <v>25</v>
      </c>
      <c r="E41" s="2">
        <f>('2-EB normalised'!E41-0.2482)/0.069</f>
        <v>-0.05251312730828791</v>
      </c>
      <c r="F41" s="2">
        <f>('2-EB normalised'!F41-0.0041)/0.0674</f>
        <v>1.5639403001439842</v>
      </c>
      <c r="G41" s="2">
        <f>('2-EB normalised'!G41+0.0167)/0.1522</f>
        <v>0.4281153687566134</v>
      </c>
      <c r="H41" s="2">
        <v>0</v>
      </c>
      <c r="I41" s="2">
        <f>('2-EB normalised'!I41+0.0334)/0.2161</f>
        <v>0.34284990034485263</v>
      </c>
      <c r="J41" s="2">
        <v>1</v>
      </c>
      <c r="K41" s="2">
        <v>0</v>
      </c>
      <c r="L41" s="2">
        <v>0</v>
      </c>
    </row>
    <row r="42" spans="1:16" ht="18" customHeight="1">
      <c r="A42" s="3">
        <v>2</v>
      </c>
      <c r="B42" s="4">
        <v>13</v>
      </c>
      <c r="C42" s="4">
        <v>1</v>
      </c>
      <c r="D42" s="5" t="s">
        <v>25</v>
      </c>
      <c r="E42" s="2">
        <f>('2-EB normalised'!E42-0.2482)/0.069</f>
        <v>-0.5443201030126019</v>
      </c>
      <c r="F42" s="2">
        <f>('2-EB normalised'!F42-0.0041)/0.0674</f>
        <v>1.3604084840974064</v>
      </c>
      <c r="G42" s="2">
        <f>('2-EB normalised'!G42+0.0167)/0.1522</f>
        <v>0.4638566570403422</v>
      </c>
      <c r="H42" s="2">
        <f>('2-EB normalised'!H42+0.0383)/0.2272</f>
        <v>0.25139850810856296</v>
      </c>
      <c r="I42" s="2">
        <f>('2-EB normalised'!I42+0.0334)/0.2161</f>
        <v>0.362919736892985</v>
      </c>
      <c r="J42" s="15">
        <v>1</v>
      </c>
      <c r="K42" s="2">
        <v>0</v>
      </c>
      <c r="L42" s="2">
        <v>0</v>
      </c>
      <c r="M42" s="5"/>
      <c r="P42" s="5"/>
    </row>
    <row r="43" spans="1:12" ht="18" customHeight="1">
      <c r="A43" s="3">
        <v>2</v>
      </c>
      <c r="B43" s="4">
        <v>13</v>
      </c>
      <c r="C43" s="4">
        <v>2</v>
      </c>
      <c r="D43" s="5" t="s">
        <v>25</v>
      </c>
      <c r="E43" s="2"/>
      <c r="F43" s="2"/>
      <c r="G43" s="2"/>
      <c r="H43" s="2"/>
      <c r="I43" s="2"/>
      <c r="J43" s="2"/>
      <c r="K43" s="2"/>
      <c r="L43" s="2"/>
    </row>
    <row r="44" spans="1:16" ht="18" customHeight="1">
      <c r="A44" s="3">
        <v>2</v>
      </c>
      <c r="B44" s="4">
        <v>14</v>
      </c>
      <c r="C44" s="4">
        <v>1</v>
      </c>
      <c r="D44" s="5" t="s">
        <v>25</v>
      </c>
      <c r="E44" s="2">
        <f>('2-EB normalised'!E44-0.2482)/0.069</f>
        <v>-0.719599934617056</v>
      </c>
      <c r="F44" s="2">
        <f>('2-EB normalised'!F44-0.0041)/0.0674</f>
        <v>1.261661026926869</v>
      </c>
      <c r="G44" s="2">
        <f>('2-EB normalised'!G44+0.0167)/0.1522</f>
        <v>0.38199999541163304</v>
      </c>
      <c r="H44" s="2">
        <v>0</v>
      </c>
      <c r="I44" s="2">
        <f>('2-EB normalised'!I44+0.0334)/0.2161</f>
        <v>0.366693991061336</v>
      </c>
      <c r="J44" s="15">
        <v>1</v>
      </c>
      <c r="K44" s="2">
        <v>0</v>
      </c>
      <c r="L44" s="2">
        <v>0</v>
      </c>
      <c r="M44" s="5"/>
      <c r="P44" s="5"/>
    </row>
    <row r="45" spans="1:12" ht="18" customHeight="1">
      <c r="A45" s="3">
        <v>2</v>
      </c>
      <c r="B45" s="4">
        <v>14</v>
      </c>
      <c r="C45" s="4">
        <v>2</v>
      </c>
      <c r="D45" s="5" t="s">
        <v>25</v>
      </c>
      <c r="E45" s="2">
        <f>('2-EB normalised'!E45-0.2482)/0.069</f>
        <v>-0.6746412230232519</v>
      </c>
      <c r="F45" s="2">
        <f>('2-EB normalised'!F45-0.0041)/0.0674</f>
        <v>1.2512730995029104</v>
      </c>
      <c r="G45" s="2">
        <f>('2-EB normalised'!G45+0.0167)/0.1522</f>
        <v>0.37834036688725947</v>
      </c>
      <c r="H45" s="2">
        <v>0</v>
      </c>
      <c r="I45" s="2">
        <f>('2-EB normalised'!I45+0.0334)/0.2161</f>
        <v>0.36803175554204975</v>
      </c>
      <c r="J45" s="2">
        <v>1</v>
      </c>
      <c r="K45" s="2">
        <v>0</v>
      </c>
      <c r="L45" s="2">
        <v>0</v>
      </c>
    </row>
    <row r="46" spans="1:12" ht="18" customHeight="1">
      <c r="A46" s="3">
        <v>1</v>
      </c>
      <c r="B46" s="4">
        <v>15</v>
      </c>
      <c r="C46" s="4">
        <v>1</v>
      </c>
      <c r="D46" s="1" t="s">
        <v>26</v>
      </c>
      <c r="E46" s="2">
        <f>('2-EB normalised'!E46-0.2482)/0.069</f>
        <v>-0.5438766222618727</v>
      </c>
      <c r="F46" s="2">
        <f>('2-EB normalised'!F46-0.0041)/0.0674</f>
        <v>1.7904328290508305</v>
      </c>
      <c r="G46" s="2">
        <f>('2-EB normalised'!G46+0.0167)/0.1522</f>
        <v>0.49998018301579283</v>
      </c>
      <c r="H46" s="2">
        <v>0</v>
      </c>
      <c r="I46" s="2">
        <f>('2-EB normalised'!I46+0.0334)/0.2161</f>
        <v>0.39454855493251334</v>
      </c>
      <c r="J46" s="2">
        <v>1</v>
      </c>
      <c r="K46" s="2">
        <v>0</v>
      </c>
      <c r="L46" s="2">
        <v>0</v>
      </c>
    </row>
    <row r="47" spans="1:12" ht="18" customHeight="1">
      <c r="A47" s="3">
        <v>1</v>
      </c>
      <c r="B47" s="4">
        <v>15</v>
      </c>
      <c r="C47" s="4">
        <v>2</v>
      </c>
      <c r="D47" s="1" t="s">
        <v>26</v>
      </c>
      <c r="E47" s="2">
        <f>('2-EB normalised'!E47-0.2482)/0.069</f>
        <v>-0.5411503248872305</v>
      </c>
      <c r="F47" s="2">
        <f>('2-EB normalised'!F47-0.0041)/0.0674</f>
        <v>1.7804201815791534</v>
      </c>
      <c r="G47" s="2">
        <f>('2-EB normalised'!G47+0.0167)/0.1522</f>
        <v>0.4942884889113155</v>
      </c>
      <c r="H47" s="2">
        <v>0</v>
      </c>
      <c r="I47" s="2">
        <f>('2-EB normalised'!I47+0.0334)/0.2161</f>
        <v>0.39542784283437904</v>
      </c>
      <c r="J47" s="2">
        <v>1</v>
      </c>
      <c r="K47" s="2">
        <v>0</v>
      </c>
      <c r="L47" s="2">
        <v>0</v>
      </c>
    </row>
    <row r="48" spans="1:12" ht="18" customHeight="1">
      <c r="A48" s="3">
        <v>1</v>
      </c>
      <c r="B48" s="4">
        <v>16</v>
      </c>
      <c r="C48" s="4">
        <v>1</v>
      </c>
      <c r="D48" s="1" t="s">
        <v>26</v>
      </c>
      <c r="E48" s="2">
        <f>('2-EB normalised'!E48-0.2482)/0.069</f>
        <v>-0.6108226448846544</v>
      </c>
      <c r="F48" s="2">
        <f>('2-EB normalised'!F48-0.0041)/0.0674</f>
        <v>0.994835329164476</v>
      </c>
      <c r="G48" s="2">
        <f>('2-EB normalised'!G48+0.0167)/0.1522</f>
        <v>0.3600461859544693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</row>
    <row r="49" spans="1:12" ht="18" customHeight="1">
      <c r="A49" s="3">
        <v>1</v>
      </c>
      <c r="B49" s="4">
        <v>16</v>
      </c>
      <c r="C49" s="4">
        <v>2</v>
      </c>
      <c r="D49" s="1" t="s">
        <v>26</v>
      </c>
      <c r="E49" s="2">
        <f>('2-EB normalised'!E49-0.2482)/0.069</f>
        <v>-0.5735740552974471</v>
      </c>
      <c r="F49" s="2">
        <f>('2-EB normalised'!F49-0.0041)/0.0674</f>
        <v>0.997672229216867</v>
      </c>
      <c r="G49" s="2">
        <f>('2-EB normalised'!G49+0.0167)/0.1522</f>
        <v>0.3612130566290073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</row>
    <row r="50" spans="1:12" ht="18" customHeight="1">
      <c r="A50" s="3">
        <v>2</v>
      </c>
      <c r="B50" s="4">
        <v>17</v>
      </c>
      <c r="C50" s="4">
        <v>1</v>
      </c>
      <c r="D50" s="1" t="s">
        <v>25</v>
      </c>
      <c r="E50" s="2">
        <f>('2-EB normalised'!E50-0.2482)/0.069</f>
        <v>-0.8545221838072549</v>
      </c>
      <c r="F50" s="2">
        <f>('2-EB normalised'!F50-0.0041)/0.0674</f>
        <v>2.012316168560243</v>
      </c>
      <c r="G50" s="2">
        <f>('2-EB normalised'!G50+0.0167)/0.1522</f>
        <v>0.36971491515279725</v>
      </c>
      <c r="H50" s="2">
        <v>0</v>
      </c>
      <c r="I50" s="2">
        <f>('2-EB normalised'!I50+0.0334)/0.2161</f>
        <v>0.4798000502847985</v>
      </c>
      <c r="J50" s="2">
        <v>1</v>
      </c>
      <c r="K50" s="2">
        <v>0</v>
      </c>
      <c r="L50" s="2">
        <v>0</v>
      </c>
    </row>
    <row r="51" spans="1:12" ht="18" customHeight="1">
      <c r="A51" s="3">
        <v>2</v>
      </c>
      <c r="B51" s="4">
        <v>17</v>
      </c>
      <c r="C51" s="4">
        <v>2</v>
      </c>
      <c r="D51" s="1" t="s">
        <v>25</v>
      </c>
      <c r="E51" s="2">
        <f>('2-EB normalised'!E51-0.2482)/0.069</f>
        <v>-0.8173395955432968</v>
      </c>
      <c r="F51" s="2">
        <f>('2-EB normalised'!F51-0.0041)/0.0674</f>
        <v>2.016434415649465</v>
      </c>
      <c r="G51" s="2">
        <f>('2-EB normalised'!G51+0.0167)/0.1522</f>
        <v>0.37189791886312573</v>
      </c>
      <c r="H51" s="2">
        <v>0</v>
      </c>
      <c r="I51" s="2">
        <f>('2-EB normalised'!I51+0.0334)/0.2161</f>
        <v>0.4797245496591998</v>
      </c>
      <c r="J51" s="2">
        <v>1</v>
      </c>
      <c r="K51" s="2">
        <v>0</v>
      </c>
      <c r="L51" s="2">
        <f>('2-EB normalised'!L51+0.0044)/0.069</f>
        <v>0.5419015935426261</v>
      </c>
    </row>
    <row r="52" spans="1:12" ht="18" customHeight="1">
      <c r="A52" s="3">
        <v>2</v>
      </c>
      <c r="B52" s="4">
        <v>18</v>
      </c>
      <c r="C52" s="4">
        <v>1</v>
      </c>
      <c r="D52" s="1" t="s">
        <v>25</v>
      </c>
      <c r="E52" s="2">
        <f>('2-EB normalised'!E52-0.2482)/0.069</f>
        <v>-1.1003895715290466</v>
      </c>
      <c r="F52" s="2">
        <f>('2-EB normalised'!F52-0.0041)/0.0674</f>
        <v>0.7359216907189605</v>
      </c>
      <c r="G52" s="2">
        <f>('2-EB normalised'!G52+0.0167)/0.1522</f>
        <v>0.3995274599201968</v>
      </c>
      <c r="H52" s="2">
        <f>('2-EB normalised'!H52+0.0383)/0.2272</f>
        <v>0.2991581192325566</v>
      </c>
      <c r="I52" s="2">
        <f>('2-EB normalised'!I52+0.0334)/0.2161</f>
        <v>0.2856133807651547</v>
      </c>
      <c r="J52" s="2">
        <v>1</v>
      </c>
      <c r="K52" s="2">
        <f>('2-EB normalised'!K52+0.023)/0.0249</f>
        <v>1.3450842472325737</v>
      </c>
      <c r="L52" s="2">
        <v>0</v>
      </c>
    </row>
    <row r="53" spans="1:12" ht="18" customHeight="1">
      <c r="A53" s="3">
        <v>2</v>
      </c>
      <c r="B53" s="4">
        <v>18</v>
      </c>
      <c r="C53" s="4">
        <v>2</v>
      </c>
      <c r="D53" s="1" t="s">
        <v>25</v>
      </c>
      <c r="E53" s="2"/>
      <c r="F53" s="2"/>
      <c r="G53" s="2">
        <f>('2-EB normalised'!G53+0.0167)/0.1522</f>
        <v>0.10972404730617608</v>
      </c>
      <c r="H53" s="2"/>
      <c r="I53" s="2"/>
      <c r="J53" s="2"/>
      <c r="K53" s="2"/>
      <c r="L53" s="2"/>
    </row>
    <row r="54" spans="1:12" ht="18" customHeight="1">
      <c r="A54" s="3">
        <v>1</v>
      </c>
      <c r="B54" s="4">
        <v>19</v>
      </c>
      <c r="C54" s="4">
        <v>1</v>
      </c>
      <c r="D54" s="1" t="s">
        <v>26</v>
      </c>
      <c r="E54" s="2">
        <f>('2-EB normalised'!E54-0.2482)/0.069</f>
        <v>-1.0915258784893682</v>
      </c>
      <c r="F54" s="2">
        <f>('2-EB normalised'!F54-0.0041)/0.0674</f>
        <v>0.916394753147276</v>
      </c>
      <c r="G54" s="2">
        <f>('2-EB normalised'!G54+0.0167)/0.1522</f>
        <v>0.38497307875569775</v>
      </c>
      <c r="H54" s="2">
        <v>0</v>
      </c>
      <c r="I54" s="2">
        <v>0</v>
      </c>
      <c r="J54" s="2">
        <v>1</v>
      </c>
      <c r="K54" s="2">
        <v>0</v>
      </c>
      <c r="L54" s="2">
        <f>('2-EB normalised'!L54+0.0044)/0.069</f>
        <v>1.317330139530392</v>
      </c>
    </row>
    <row r="55" spans="1:12" ht="18" customHeight="1">
      <c r="A55" s="3">
        <v>1</v>
      </c>
      <c r="B55" s="4">
        <v>19</v>
      </c>
      <c r="C55" s="4">
        <v>2</v>
      </c>
      <c r="D55" s="1" t="s">
        <v>26</v>
      </c>
      <c r="E55" s="2">
        <f>('2-EB normalised'!E55-0.2482)/0.069</f>
        <v>-1.088615710208308</v>
      </c>
      <c r="F55" s="2">
        <f>('2-EB normalised'!F55-0.0041)/0.0674</f>
        <v>0.9286649677147893</v>
      </c>
      <c r="G55" s="2">
        <f>('2-EB normalised'!G55+0.0167)/0.1522</f>
        <v>0.383692251878097</v>
      </c>
      <c r="H55" s="2">
        <v>0</v>
      </c>
      <c r="I55" s="2">
        <f>('2-EB normalised'!I55+0.0334)/0.2161</f>
        <v>0.2867154336412232</v>
      </c>
      <c r="J55" s="2">
        <v>1</v>
      </c>
      <c r="K55" s="2">
        <v>0</v>
      </c>
      <c r="L55" s="2">
        <v>0</v>
      </c>
    </row>
    <row r="56" spans="1:12" ht="18" customHeight="1">
      <c r="A56" s="3">
        <v>2</v>
      </c>
      <c r="B56" s="4">
        <v>20</v>
      </c>
      <c r="C56" s="4">
        <v>1</v>
      </c>
      <c r="D56" s="1" t="s">
        <v>25</v>
      </c>
      <c r="E56" s="2">
        <f>('2-EB normalised'!E56-0.2482)/0.069</f>
        <v>-0.057305148390294255</v>
      </c>
      <c r="F56" s="2">
        <f>('2-EB normalised'!F56-0.0041)/0.0674</f>
        <v>1.0062345761724059</v>
      </c>
      <c r="G56" s="2">
        <f>('2-EB normalised'!G56+0.0167)/0.1522</f>
        <v>0.3391517425847183</v>
      </c>
      <c r="H56" s="2">
        <v>0</v>
      </c>
      <c r="I56" s="2">
        <f>('2-EB normalised'!I56+0.0334)/0.2161</f>
        <v>0.3191371653364078</v>
      </c>
      <c r="J56" s="2">
        <v>1</v>
      </c>
      <c r="K56" s="2">
        <v>0</v>
      </c>
      <c r="L56" s="2">
        <v>0</v>
      </c>
    </row>
    <row r="57" spans="1:12" ht="18" customHeight="1">
      <c r="A57" s="3">
        <v>2</v>
      </c>
      <c r="B57" s="4">
        <v>20</v>
      </c>
      <c r="C57" s="4">
        <v>2</v>
      </c>
      <c r="D57" s="1" t="s">
        <v>25</v>
      </c>
      <c r="E57" s="2">
        <f>('2-EB normalised'!E57-0.2482)/0.069</f>
        <v>-0.05897112599746673</v>
      </c>
      <c r="F57" s="2">
        <f>('2-EB normalised'!F57-0.0041)/0.0674</f>
        <v>0.9852345902184537</v>
      </c>
      <c r="G57" s="2">
        <f>('2-EB normalised'!G57+0.0167)/0.1522</f>
        <v>0.33338594356559575</v>
      </c>
      <c r="H57" s="2">
        <v>0</v>
      </c>
      <c r="I57" s="2">
        <f>('2-EB normalised'!I57+0.0334)/0.2161</f>
        <v>0.3201986071568618</v>
      </c>
      <c r="J57" s="2">
        <v>1</v>
      </c>
      <c r="K57" s="2">
        <v>0</v>
      </c>
      <c r="L57" s="2">
        <v>0</v>
      </c>
    </row>
    <row r="58" spans="1:12" ht="18" customHeight="1">
      <c r="A58" s="3">
        <v>1</v>
      </c>
      <c r="B58" s="4">
        <v>21</v>
      </c>
      <c r="C58" s="4">
        <v>1</v>
      </c>
      <c r="D58" s="1" t="s">
        <v>25</v>
      </c>
      <c r="E58" s="2">
        <f>('2-EB normalised'!E58-0.2482)/0.069</f>
        <v>-0.9723137416609869</v>
      </c>
      <c r="F58" s="2">
        <f>('2-EB normalised'!F58-0.0041)/0.0674</f>
        <v>0.9509014863955025</v>
      </c>
      <c r="G58" s="2">
        <f>('2-EB normalised'!G58+0.0167)/0.1522</f>
        <v>0.3433329793144393</v>
      </c>
      <c r="H58" s="2">
        <v>0</v>
      </c>
      <c r="I58" s="2">
        <f>('2-EB normalised'!I58+0.0334)/0.2161</f>
        <v>0.2992059812153588</v>
      </c>
      <c r="J58" s="2">
        <v>1</v>
      </c>
      <c r="K58" s="2">
        <v>0</v>
      </c>
      <c r="L58" s="2">
        <f>('2-EB normalised'!L58+0.0044)/0.069</f>
        <v>0.6569413270213581</v>
      </c>
    </row>
    <row r="59" spans="1:12" ht="18" customHeight="1">
      <c r="A59" s="3">
        <v>1</v>
      </c>
      <c r="B59" s="4">
        <v>21</v>
      </c>
      <c r="C59" s="4">
        <v>2</v>
      </c>
      <c r="D59" s="1" t="s">
        <v>25</v>
      </c>
      <c r="E59" s="2">
        <f>('2-EB normalised'!E59-0.2482)/0.069</f>
        <v>-0.9961294425544147</v>
      </c>
      <c r="F59" s="2">
        <f>('2-EB normalised'!F59-0.0041)/0.0674</f>
        <v>0.941477357603177</v>
      </c>
      <c r="G59" s="2">
        <f>('2-EB normalised'!G59+0.0167)/0.1522</f>
        <v>0.34840249127135303</v>
      </c>
      <c r="H59" s="2">
        <v>0</v>
      </c>
      <c r="I59" s="2">
        <f>('2-EB normalised'!I59+0.0334)/0.2161</f>
        <v>0.30374866966546127</v>
      </c>
      <c r="J59" s="2">
        <v>1</v>
      </c>
      <c r="K59" s="2">
        <v>0</v>
      </c>
      <c r="L59" s="2">
        <v>0</v>
      </c>
    </row>
    <row r="60" spans="1:12" ht="18" customHeight="1">
      <c r="A60" s="3">
        <v>2</v>
      </c>
      <c r="B60" s="4">
        <v>22</v>
      </c>
      <c r="C60" s="4">
        <v>1</v>
      </c>
      <c r="D60" s="1" t="s">
        <v>25</v>
      </c>
      <c r="E60" s="2">
        <f>('2-EB normalised'!E60-0.2482)/0.069</f>
        <v>-1.3579634820363213</v>
      </c>
      <c r="F60" s="2">
        <f>('2-EB normalised'!F60-0.0041)/0.0674</f>
        <v>1.1975222529896588</v>
      </c>
      <c r="G60" s="2">
        <f>('2-EB normalised'!G60+0.0167)/0.1522</f>
        <v>0.3663949899170064</v>
      </c>
      <c r="H60" s="2">
        <v>0</v>
      </c>
      <c r="I60" s="2">
        <f>('2-EB normalised'!I60+0.0334)/0.2161</f>
        <v>0.42702017492763805</v>
      </c>
      <c r="J60" s="2">
        <v>1</v>
      </c>
      <c r="K60" s="2">
        <v>0</v>
      </c>
      <c r="L60" s="2">
        <v>0</v>
      </c>
    </row>
    <row r="61" spans="1:12" ht="18" customHeight="1">
      <c r="A61" s="3">
        <v>2</v>
      </c>
      <c r="B61" s="4">
        <v>22</v>
      </c>
      <c r="C61" s="4">
        <v>2</v>
      </c>
      <c r="D61" s="1" t="s">
        <v>25</v>
      </c>
      <c r="E61" s="2">
        <f>('2-EB normalised'!E61-0.2482)/0.069</f>
        <v>-1.3348164617476606</v>
      </c>
      <c r="F61" s="2">
        <f>('2-EB normalised'!F61-0.0041)/0.0674</f>
        <v>1.1977292544438607</v>
      </c>
      <c r="G61" s="2">
        <f>('2-EB normalised'!G61+0.0167)/0.1522</f>
        <v>0.3648409439942127</v>
      </c>
      <c r="H61" s="2">
        <v>0</v>
      </c>
      <c r="I61" s="2">
        <f>('2-EB normalised'!I61+0.0334)/0.2161</f>
        <v>0.4228054418436113</v>
      </c>
      <c r="J61" s="2">
        <v>1</v>
      </c>
      <c r="K61" s="2">
        <v>0</v>
      </c>
      <c r="L61" s="2">
        <v>0</v>
      </c>
    </row>
    <row r="62" spans="1:12" ht="18" customHeight="1">
      <c r="A62" s="3">
        <v>2</v>
      </c>
      <c r="B62" s="4">
        <v>23</v>
      </c>
      <c r="C62" s="4">
        <v>1</v>
      </c>
      <c r="D62" s="1" t="s">
        <v>25</v>
      </c>
      <c r="E62" s="2">
        <f>('2-EB normalised'!E62-0.2482)/0.069</f>
        <v>-1.3049854310524103</v>
      </c>
      <c r="F62" s="2">
        <f>('2-EB normalised'!F62-0.0041)/0.0674</f>
        <v>0.8832599769273095</v>
      </c>
      <c r="G62" s="2">
        <f>('2-EB normalised'!G62+0.0167)/0.1522</f>
        <v>0.3308252337003142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</row>
    <row r="63" spans="1:12" ht="18" customHeight="1">
      <c r="A63" s="3">
        <v>2</v>
      </c>
      <c r="B63" s="4">
        <v>23</v>
      </c>
      <c r="C63" s="4">
        <v>2</v>
      </c>
      <c r="D63" s="1" t="s">
        <v>25</v>
      </c>
      <c r="E63" s="2">
        <f>('2-EB normalised'!E63-0.2482)/0.069</f>
        <v>-1.244245410043238</v>
      </c>
      <c r="F63" s="2">
        <f>('2-EB normalised'!F63-0.0041)/0.0674</f>
        <v>0.8649053699692898</v>
      </c>
      <c r="G63" s="2">
        <f>('2-EB normalised'!G63+0.0167)/0.1522</f>
        <v>0.34029958828454127</v>
      </c>
      <c r="H63" s="2">
        <v>0</v>
      </c>
      <c r="I63" s="2">
        <v>0</v>
      </c>
      <c r="J63" s="2">
        <v>1</v>
      </c>
      <c r="K63" s="2">
        <v>0</v>
      </c>
      <c r="L63" s="2">
        <v>0</v>
      </c>
    </row>
    <row r="64" spans="1:12" ht="18" customHeight="1">
      <c r="A64" s="3">
        <v>1</v>
      </c>
      <c r="B64" s="4">
        <v>24</v>
      </c>
      <c r="C64" s="4">
        <v>1</v>
      </c>
      <c r="D64" s="1" t="s">
        <v>26</v>
      </c>
      <c r="E64" s="2">
        <f>('2-EB normalised'!E64-0.2482)/0.069</f>
        <v>-1.5618502914685137</v>
      </c>
      <c r="F64" s="2">
        <f>('2-EB normalised'!F64-0.0041)/0.0674</f>
        <v>0.8827609737053955</v>
      </c>
      <c r="G64" s="2">
        <f>('2-EB normalised'!G64+0.0167)/0.1522</f>
        <v>0.3848779354768396</v>
      </c>
      <c r="H64" s="2">
        <f>('2-EB normalised'!H64+0.0383)/0.2272</f>
        <v>0.29002595126614783</v>
      </c>
      <c r="I64" s="2">
        <f>('2-EB normalised'!I64+0.0334)/0.2161</f>
        <v>0.26834129758137576</v>
      </c>
      <c r="J64" s="2">
        <v>1</v>
      </c>
      <c r="K64" s="2">
        <f>('2-EB normalised'!K64+0.023)/0.0249</f>
        <v>1.4695688884371125</v>
      </c>
      <c r="L64" s="2">
        <v>0</v>
      </c>
    </row>
    <row r="65" spans="1:12" ht="18" customHeight="1">
      <c r="A65" s="3">
        <v>1</v>
      </c>
      <c r="B65" s="4">
        <v>24</v>
      </c>
      <c r="C65" s="4">
        <v>2</v>
      </c>
      <c r="D65" s="1" t="s">
        <v>26</v>
      </c>
      <c r="E65" s="2">
        <f>('2-EB normalised'!E65-0.2482)/0.069</f>
        <v>-1.569554819362207</v>
      </c>
      <c r="F65" s="2">
        <f>('2-EB normalised'!F65-0.0041)/0.0674</f>
        <v>0.8755074371144964</v>
      </c>
      <c r="G65" s="2">
        <f>('2-EB normalised'!G65+0.0167)/0.1522</f>
        <v>0.35284019191720545</v>
      </c>
      <c r="H65" s="2">
        <f>('2-EB normalised'!H65+0.0383)/0.2272</f>
        <v>0.24926063064714546</v>
      </c>
      <c r="I65" s="2">
        <f>('2-EB normalised'!I65+0.0334)/0.2161</f>
        <v>0.2541156508861134</v>
      </c>
      <c r="J65" s="2">
        <v>1</v>
      </c>
      <c r="K65" s="2">
        <v>0</v>
      </c>
      <c r="L65" s="2">
        <v>0</v>
      </c>
    </row>
    <row r="66" spans="1:12" ht="18" customHeight="1">
      <c r="A66" s="3">
        <v>1</v>
      </c>
      <c r="B66" s="4">
        <v>25</v>
      </c>
      <c r="C66" s="4">
        <v>1</v>
      </c>
      <c r="D66" s="1" t="s">
        <v>26</v>
      </c>
      <c r="E66" s="2">
        <f>('2-EB normalised'!E66-0.2482)/0.069</f>
        <v>-1.2348579716297003</v>
      </c>
      <c r="F66" s="2">
        <f>('2-EB normalised'!F66-0.0041)/0.0674</f>
        <v>1.7842032768486475</v>
      </c>
      <c r="G66" s="2">
        <f>('2-EB normalised'!G66+0.0167)/0.1522</f>
        <v>0.4528468032547644</v>
      </c>
      <c r="H66" s="2">
        <v>0</v>
      </c>
      <c r="I66" s="2">
        <f>('2-EB normalised'!I66+0.0334)/0.2161</f>
        <v>0.5435459418930406</v>
      </c>
      <c r="J66" s="2">
        <v>1</v>
      </c>
      <c r="K66" s="2">
        <v>0</v>
      </c>
      <c r="L66" s="2">
        <f>('2-EB normalised'!L66+0.0044)/0.069</f>
        <v>1.6104000848986522</v>
      </c>
    </row>
    <row r="67" spans="1:12" ht="18" customHeight="1">
      <c r="A67" s="3">
        <v>1</v>
      </c>
      <c r="B67" s="4">
        <v>25</v>
      </c>
      <c r="C67" s="4">
        <v>2</v>
      </c>
      <c r="D67" s="1" t="s">
        <v>26</v>
      </c>
      <c r="E67" s="2"/>
      <c r="F67" s="2"/>
      <c r="G67" s="2">
        <f>('2-EB normalised'!G67+0.0167)/0.1522</f>
        <v>0.10972404730617608</v>
      </c>
      <c r="H67" s="2"/>
      <c r="I67" s="2"/>
      <c r="J67" s="2"/>
      <c r="K67" s="2"/>
      <c r="L67" s="2"/>
    </row>
    <row r="68" spans="1:12" ht="18" customHeight="1">
      <c r="A68" s="3">
        <v>2</v>
      </c>
      <c r="B68" s="4">
        <v>26</v>
      </c>
      <c r="C68" s="4">
        <v>1</v>
      </c>
      <c r="D68" s="1" t="s">
        <v>25</v>
      </c>
      <c r="E68" s="2">
        <f>('2-EB normalised'!E68-0.2482)/0.069</f>
        <v>-1.2963429343677078</v>
      </c>
      <c r="F68" s="2">
        <f>('2-EB normalised'!F68-0.0041)/0.0674</f>
        <v>1.2517639834449383</v>
      </c>
      <c r="G68" s="2">
        <f>('2-EB normalised'!G68+0.0167)/0.1522</f>
        <v>0.43014241733723746</v>
      </c>
      <c r="H68" s="2">
        <v>0</v>
      </c>
      <c r="I68" s="2">
        <f>('2-EB normalised'!I68+0.0334)/0.2161</f>
        <v>0.3670065378608004</v>
      </c>
      <c r="J68" s="2">
        <v>1</v>
      </c>
      <c r="K68" s="2">
        <v>0</v>
      </c>
      <c r="L68" s="2">
        <f>('2-EB normalised'!L68+0.0044)/0.069</f>
        <v>0.969546185241588</v>
      </c>
    </row>
    <row r="69" spans="1:12" ht="18" customHeight="1">
      <c r="A69" s="3">
        <v>2</v>
      </c>
      <c r="B69" s="4">
        <v>26</v>
      </c>
      <c r="C69" s="4">
        <v>2</v>
      </c>
      <c r="D69" s="1" t="s">
        <v>25</v>
      </c>
      <c r="E69" s="2">
        <f>('2-EB normalised'!E69-0.2482)/0.069</f>
        <v>-1.2633835889208873</v>
      </c>
      <c r="F69" s="2">
        <f>('2-EB normalised'!F69-0.0041)/0.0674</f>
        <v>1.2403753153358827</v>
      </c>
      <c r="G69" s="2">
        <f>('2-EB normalised'!G69+0.0167)/0.1522</f>
        <v>0.4263170454468217</v>
      </c>
      <c r="H69" s="2">
        <v>0</v>
      </c>
      <c r="I69" s="2">
        <f>('2-EB normalised'!I69+0.0334)/0.2161</f>
        <v>0.36944411418804773</v>
      </c>
      <c r="J69" s="2">
        <v>1</v>
      </c>
      <c r="K69" s="2">
        <v>0</v>
      </c>
      <c r="L69" s="2">
        <v>0</v>
      </c>
    </row>
    <row r="70" spans="1:12" ht="18" customHeight="1">
      <c r="A70" s="3">
        <v>1</v>
      </c>
      <c r="B70" s="4">
        <v>27</v>
      </c>
      <c r="C70" s="4">
        <v>1</v>
      </c>
      <c r="D70" s="1" t="s">
        <v>26</v>
      </c>
      <c r="E70" s="2">
        <f>('2-EB normalised'!E70-0.2482)/0.069</f>
        <v>-1.2522686965316085</v>
      </c>
      <c r="F70" s="2">
        <f>('2-EB normalised'!F70-0.0041)/0.0674</f>
        <v>0.7972990997221373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</row>
    <row r="71" spans="1:12" ht="18" customHeight="1">
      <c r="A71" s="3">
        <v>1</v>
      </c>
      <c r="B71" s="4">
        <v>27</v>
      </c>
      <c r="C71" s="4">
        <v>2</v>
      </c>
      <c r="D71" s="1" t="s">
        <v>26</v>
      </c>
      <c r="E71" s="2">
        <f>('2-EB normalised'!E71-0.2482)/0.069</f>
        <v>-1.2649063781735068</v>
      </c>
      <c r="F71" s="2">
        <f>('2-EB normalised'!F71-0.0041)/0.0674</f>
        <v>0.8109014812610751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</row>
    <row r="72" spans="1:12" ht="18" customHeight="1">
      <c r="A72" s="3">
        <v>1</v>
      </c>
      <c r="B72" s="1">
        <v>28</v>
      </c>
      <c r="C72" s="1">
        <v>1</v>
      </c>
      <c r="D72" s="1" t="s">
        <v>26</v>
      </c>
      <c r="E72" s="2">
        <f>('2-EB normalised'!E72-0.2482)/0.069</f>
        <v>-1.3464530184347518</v>
      </c>
      <c r="F72" s="2">
        <f>('2-EB normalised'!F72-0.0041)/0.0674</f>
        <v>1.547693788851773</v>
      </c>
      <c r="G72" s="2">
        <f>('2-EB normalised'!G72+0.0167)/0.1522</f>
        <v>0.3855016027773283</v>
      </c>
      <c r="H72" s="2">
        <v>0</v>
      </c>
      <c r="I72" s="2">
        <f>('2-EB normalised'!I72+0.0334)/0.2161</f>
        <v>0.416192194010025</v>
      </c>
      <c r="J72" s="2">
        <v>1</v>
      </c>
      <c r="K72" s="2">
        <v>0</v>
      </c>
      <c r="L72" s="2">
        <f>('2-EB normalised'!L72+0.0044)/0.069</f>
        <v>0.9626180301092296</v>
      </c>
    </row>
    <row r="73" spans="1:12" ht="18" customHeight="1">
      <c r="A73" s="3">
        <v>1</v>
      </c>
      <c r="B73" s="1">
        <v>28</v>
      </c>
      <c r="C73" s="1">
        <v>2</v>
      </c>
      <c r="D73" s="1" t="s">
        <v>26</v>
      </c>
      <c r="E73" s="2">
        <f>('2-EB normalised'!E73-0.2482)/0.069</f>
        <v>-1.326909403426196</v>
      </c>
      <c r="F73" s="2">
        <f>('2-EB normalised'!F73-0.0041)/0.0674</f>
        <v>1.5563887736535753</v>
      </c>
      <c r="G73" s="2">
        <f>('2-EB normalised'!G73+0.0167)/0.1522</f>
        <v>0.38360462116165117</v>
      </c>
      <c r="H73" s="2">
        <v>0</v>
      </c>
      <c r="I73" s="2">
        <f>('2-EB normalised'!I73+0.0334)/0.2161</f>
        <v>0.41780075735717437</v>
      </c>
      <c r="J73" s="2">
        <v>1</v>
      </c>
      <c r="K73" s="2">
        <v>0</v>
      </c>
      <c r="L73" s="2">
        <f>('2-EB normalised'!L73+0.0044)/0.069</f>
        <v>0.8521441830369076</v>
      </c>
    </row>
    <row r="74" spans="1:12" ht="18" customHeight="1">
      <c r="A74" s="3">
        <v>1</v>
      </c>
      <c r="B74" s="1">
        <v>29</v>
      </c>
      <c r="C74" s="1">
        <v>1</v>
      </c>
      <c r="D74" s="1" t="s">
        <v>26</v>
      </c>
      <c r="E74" s="2">
        <f>('2-EB normalised'!E74-0.2482)/0.069</f>
        <v>-1.3739464273320692</v>
      </c>
      <c r="F74" s="2">
        <f>('2-EB normalised'!F74-0.0041)/0.0674</f>
        <v>0.9719387299685054</v>
      </c>
      <c r="G74" s="2">
        <f>('2-EB normalised'!G74+0.0167)/0.1522</f>
        <v>0.39131974319336543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</row>
    <row r="75" spans="1:12" ht="18" customHeight="1">
      <c r="A75" s="3">
        <v>1</v>
      </c>
      <c r="B75" s="1">
        <v>29</v>
      </c>
      <c r="C75" s="1">
        <v>2</v>
      </c>
      <c r="D75" s="1" t="s">
        <v>26</v>
      </c>
      <c r="E75" s="2"/>
      <c r="F75" s="2"/>
      <c r="G75" s="2"/>
      <c r="H75" s="2"/>
      <c r="I75" s="2"/>
      <c r="J75" s="2"/>
      <c r="K75" s="2"/>
      <c r="L75" s="2"/>
    </row>
    <row r="76" spans="1:12" ht="18" customHeight="1">
      <c r="A76" s="3">
        <v>2</v>
      </c>
      <c r="B76" s="1">
        <v>30</v>
      </c>
      <c r="C76" s="1">
        <v>1</v>
      </c>
      <c r="D76" s="1" t="s">
        <v>25</v>
      </c>
      <c r="E76" s="2">
        <f>('2-EB normalised'!E76-0.2482)/0.069</f>
        <v>-1.1609813365926616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</row>
    <row r="77" spans="1:12" ht="18" customHeight="1">
      <c r="A77" s="3">
        <v>2</v>
      </c>
      <c r="B77" s="1">
        <v>30</v>
      </c>
      <c r="C77" s="1">
        <v>2</v>
      </c>
      <c r="D77" s="1" t="s">
        <v>25</v>
      </c>
      <c r="E77" s="2">
        <f>('2-EB normalised'!E77-0.2482)/0.069</f>
        <v>-1.1754498108782376</v>
      </c>
      <c r="F77" s="2">
        <f>('2-EB normalised'!F77-0.0041)/0.0674</f>
        <v>0.47443389270490094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f>('2-EB normalised'!L77+0.0044)/0.069</f>
        <v>1.052489790790559</v>
      </c>
    </row>
    <row r="78" spans="1:12" ht="18" customHeight="1">
      <c r="A78" s="3">
        <v>2</v>
      </c>
      <c r="B78" s="1">
        <v>31</v>
      </c>
      <c r="C78" s="1">
        <v>1</v>
      </c>
      <c r="D78" s="1" t="s">
        <v>25</v>
      </c>
      <c r="E78" s="2">
        <f>('2-EB normalised'!E78-0.2482)/0.069</f>
        <v>-0.99184642488967</v>
      </c>
      <c r="F78" s="2">
        <f>('2-EB normalised'!F78-0.0041)/0.0674</f>
        <v>1.3470959031288012</v>
      </c>
      <c r="G78" s="2">
        <f>('2-EB normalised'!G78+0.0167)/0.1522</f>
        <v>0.38695044035154336</v>
      </c>
      <c r="H78" s="2">
        <v>0</v>
      </c>
      <c r="I78" s="2">
        <f>('2-EB normalised'!I78+0.0334)/0.2161</f>
        <v>0.43458239766900597</v>
      </c>
      <c r="J78" s="2">
        <v>1</v>
      </c>
      <c r="K78" s="2">
        <v>0</v>
      </c>
      <c r="L78" s="2">
        <v>0</v>
      </c>
    </row>
    <row r="79" spans="1:12" ht="18" customHeight="1">
      <c r="A79" s="3">
        <v>2</v>
      </c>
      <c r="B79" s="1">
        <v>31</v>
      </c>
      <c r="C79" s="1">
        <v>2</v>
      </c>
      <c r="D79" s="1" t="s">
        <v>25</v>
      </c>
      <c r="E79" s="2">
        <f>('2-EB normalised'!E79-0.2482)/0.069</f>
        <v>-0.9757137058888163</v>
      </c>
      <c r="F79" s="2">
        <f>('2-EB normalised'!F79-0.0041)/0.0674</f>
        <v>1.3480432227876593</v>
      </c>
      <c r="G79" s="2">
        <f>('2-EB normalised'!G79+0.0167)/0.1522</f>
        <v>0.3857316376674014</v>
      </c>
      <c r="H79" s="2">
        <v>0</v>
      </c>
      <c r="I79" s="2">
        <f>('2-EB normalised'!I79+0.0334)/0.2161</f>
        <v>0.42990998457630397</v>
      </c>
      <c r="J79" s="2">
        <v>1</v>
      </c>
      <c r="K79" s="2">
        <v>0</v>
      </c>
      <c r="L79" s="2">
        <v>0</v>
      </c>
    </row>
    <row r="80" spans="1:12" ht="18" customHeight="1">
      <c r="A80" s="3">
        <v>2</v>
      </c>
      <c r="B80" s="1">
        <v>32</v>
      </c>
      <c r="C80" s="1">
        <v>1</v>
      </c>
      <c r="D80" s="1" t="s">
        <v>25</v>
      </c>
      <c r="E80" s="2">
        <f>('2-EB normalised'!E80-0.2482)/0.069</f>
        <v>-1.2946558534471322</v>
      </c>
      <c r="F80" s="2">
        <f>('2-EB normalised'!F80-0.0041)/0.0674</f>
        <v>1.4216290756358803</v>
      </c>
      <c r="G80" s="2">
        <f>('2-EB normalised'!G80+0.0167)/0.1522</f>
        <v>0.3913689011299425</v>
      </c>
      <c r="H80" s="2">
        <v>0</v>
      </c>
      <c r="I80" s="2">
        <f>('2-EB normalised'!I80+0.0334)/0.2161</f>
        <v>0.38067907070120394</v>
      </c>
      <c r="J80" s="2">
        <v>1</v>
      </c>
      <c r="K80" s="2">
        <v>0</v>
      </c>
      <c r="L80" s="2">
        <v>0</v>
      </c>
    </row>
    <row r="81" spans="1:12" ht="18" customHeight="1">
      <c r="A81" s="3">
        <v>2</v>
      </c>
      <c r="B81" s="1">
        <v>32</v>
      </c>
      <c r="C81" s="1">
        <v>2</v>
      </c>
      <c r="D81" s="1" t="s">
        <v>25</v>
      </c>
      <c r="E81" s="2">
        <f>('2-EB normalised'!E81-0.2482)/0.069</f>
        <v>-1.2942079547071765</v>
      </c>
      <c r="F81" s="2">
        <f>('2-EB normalised'!F81-0.0041)/0.0674</f>
        <v>1.3822164479015104</v>
      </c>
      <c r="G81" s="2">
        <f>('2-EB normalised'!G81+0.0167)/0.1522</f>
        <v>0.39731254081951395</v>
      </c>
      <c r="H81" s="2">
        <v>0</v>
      </c>
      <c r="I81" s="2">
        <f>('2-EB normalised'!I81+0.0334)/0.2161</f>
        <v>0.38418649929594806</v>
      </c>
      <c r="J81" s="2">
        <v>1</v>
      </c>
      <c r="K81" s="2">
        <v>0</v>
      </c>
      <c r="L81" s="2">
        <v>0</v>
      </c>
    </row>
    <row r="82" spans="1:12" ht="18" customHeight="1">
      <c r="A82" s="3">
        <v>1</v>
      </c>
      <c r="B82" s="1">
        <v>33</v>
      </c>
      <c r="C82" s="1">
        <v>1</v>
      </c>
      <c r="D82" s="1" t="s">
        <v>26</v>
      </c>
      <c r="E82" s="2">
        <f>('2-EB normalised'!E82-0.2482)/0.069</f>
        <v>-1.3911496200009736</v>
      </c>
      <c r="F82" s="2">
        <f>('2-EB normalised'!F82-0.0041)/0.0674</f>
        <v>1.2186244252850604</v>
      </c>
      <c r="G82" s="2">
        <f>('2-EB normalised'!G82+0.0167)/0.1522</f>
        <v>0.37478174406560966</v>
      </c>
      <c r="H82" s="2">
        <v>0</v>
      </c>
      <c r="I82" s="2">
        <f>('2-EB normalised'!I82+0.0334)/0.2161</f>
        <v>0.4246432782490975</v>
      </c>
      <c r="J82" s="2">
        <v>1</v>
      </c>
      <c r="K82" s="2">
        <v>0</v>
      </c>
      <c r="L82" s="2">
        <v>0</v>
      </c>
    </row>
    <row r="83" spans="1:12" ht="18" customHeight="1">
      <c r="A83" s="3">
        <v>1</v>
      </c>
      <c r="B83" s="1">
        <v>33</v>
      </c>
      <c r="C83" s="1">
        <v>2</v>
      </c>
      <c r="D83" s="1" t="s">
        <v>26</v>
      </c>
      <c r="E83" s="2">
        <f>('2-EB normalised'!E83-0.2482)/0.069</f>
        <v>-1.3946222652523332</v>
      </c>
      <c r="F83" s="2">
        <f>('2-EB normalised'!F83-0.0041)/0.0674</f>
        <v>1.2562723893971557</v>
      </c>
      <c r="G83" s="2">
        <f>('2-EB normalised'!G83+0.0167)/0.1522</f>
        <v>0.3751488321550033</v>
      </c>
      <c r="H83" s="2">
        <v>0</v>
      </c>
      <c r="I83" s="2">
        <f>('2-EB normalised'!I83+0.0334)/0.2161</f>
        <v>0.423492361858076</v>
      </c>
      <c r="J83" s="2">
        <v>1</v>
      </c>
      <c r="K83" s="2">
        <v>0</v>
      </c>
      <c r="L83" s="2">
        <v>0</v>
      </c>
    </row>
    <row r="84" spans="1:12" ht="18" customHeight="1">
      <c r="A84" s="3">
        <v>1</v>
      </c>
      <c r="B84" s="1">
        <v>34</v>
      </c>
      <c r="C84" s="1">
        <v>1</v>
      </c>
      <c r="D84" s="1" t="s">
        <v>26</v>
      </c>
      <c r="E84" s="2">
        <f>('2-EB normalised'!E84-0.2482)/0.069</f>
        <v>-1.3965705233960772</v>
      </c>
      <c r="F84" s="2">
        <f>('2-EB normalised'!F84-0.0041)/0.0674</f>
        <v>1.3442973978943462</v>
      </c>
      <c r="G84" s="2">
        <f>('2-EB normalised'!G84+0.0167)/0.1522</f>
        <v>0.3373493638204326</v>
      </c>
      <c r="H84" s="2">
        <v>0</v>
      </c>
      <c r="I84" s="2">
        <f>('2-EB normalised'!I84+0.0334)/0.2161</f>
        <v>0.39596915498890567</v>
      </c>
      <c r="J84" s="2">
        <v>1</v>
      </c>
      <c r="K84" s="2">
        <v>0</v>
      </c>
      <c r="L84" s="2">
        <v>0</v>
      </c>
    </row>
    <row r="85" spans="1:12" ht="18" customHeight="1">
      <c r="A85" s="3">
        <v>1</v>
      </c>
      <c r="B85" s="1">
        <v>34</v>
      </c>
      <c r="C85" s="1">
        <v>2</v>
      </c>
      <c r="D85" s="1" t="s">
        <v>26</v>
      </c>
      <c r="E85" s="2">
        <f>('2-EB normalised'!E85-0.2482)/0.069</f>
        <v>-1.4247171266195438</v>
      </c>
      <c r="F85" s="2">
        <f>('2-EB normalised'!F85-0.0041)/0.0674</f>
        <v>1.3491538567654144</v>
      </c>
      <c r="G85" s="2">
        <f>('2-EB normalised'!G85+0.0167)/0.1522</f>
        <v>0.34049777632095213</v>
      </c>
      <c r="H85" s="2">
        <v>0</v>
      </c>
      <c r="I85" s="2">
        <f>('2-EB normalised'!I85+0.0334)/0.2161</f>
        <v>0.3986157722084953</v>
      </c>
      <c r="J85" s="2">
        <v>1</v>
      </c>
      <c r="K85" s="2">
        <v>0</v>
      </c>
      <c r="L85" s="2">
        <v>0</v>
      </c>
    </row>
    <row r="86" spans="1:12" ht="18" customHeight="1">
      <c r="A86" s="3">
        <v>1</v>
      </c>
      <c r="B86" s="1">
        <v>35</v>
      </c>
      <c r="C86" s="1">
        <v>1</v>
      </c>
      <c r="D86" s="1" t="s">
        <v>26</v>
      </c>
      <c r="E86" s="2">
        <f>('2-EB normalised'!E86-0.2482)/0.069</f>
        <v>-1.4914837795360294</v>
      </c>
      <c r="F86" s="2">
        <f>('2-EB normalised'!F86-0.0041)/0.0674</f>
        <v>1.3165331314544026</v>
      </c>
      <c r="G86" s="2">
        <f>('2-EB normalised'!G86+0.0167)/0.1522</f>
        <v>0.3854595551157145</v>
      </c>
      <c r="H86" s="2">
        <v>0</v>
      </c>
      <c r="I86" s="2">
        <f>('2-EB normalised'!I86+0.0334)/0.2161</f>
        <v>0.3487096523417716</v>
      </c>
      <c r="J86" s="2">
        <v>1</v>
      </c>
      <c r="K86" s="2">
        <v>0</v>
      </c>
      <c r="L86" s="2">
        <v>0</v>
      </c>
    </row>
    <row r="87" spans="1:12" ht="18" customHeight="1">
      <c r="A87" s="3">
        <v>1</v>
      </c>
      <c r="B87" s="1">
        <v>35</v>
      </c>
      <c r="C87" s="1">
        <v>2</v>
      </c>
      <c r="D87" s="1" t="s">
        <v>26</v>
      </c>
      <c r="E87" s="2">
        <f>('2-EB normalised'!E87-0.2482)/0.069</f>
        <v>-1.483548884188986</v>
      </c>
      <c r="F87" s="2">
        <f>('2-EB normalised'!F87-0.0041)/0.0674</f>
        <v>1.3315158312373618</v>
      </c>
      <c r="G87" s="2">
        <f>('2-EB normalised'!G87+0.0167)/0.1522</f>
        <v>0.3881770197244828</v>
      </c>
      <c r="H87" s="2">
        <v>0</v>
      </c>
      <c r="I87" s="2">
        <f>('2-EB normalised'!I87+0.0334)/0.2161</f>
        <v>0.34917947260190885</v>
      </c>
      <c r="J87" s="2">
        <v>1</v>
      </c>
      <c r="K87" s="2">
        <v>0</v>
      </c>
      <c r="L87" s="2">
        <v>0</v>
      </c>
    </row>
    <row r="88" spans="1:12" ht="18" customHeight="1">
      <c r="A88" s="3">
        <v>1</v>
      </c>
      <c r="B88" s="1">
        <v>36</v>
      </c>
      <c r="C88" s="1">
        <v>1</v>
      </c>
      <c r="D88" s="1" t="s">
        <v>26</v>
      </c>
      <c r="E88" s="2">
        <f>('2-EB normalised'!E88-0.2482)/0.069</f>
        <v>-1.5607012044891615</v>
      </c>
      <c r="F88" s="2">
        <f>('2-EB normalised'!F88-0.0041)/0.0674</f>
        <v>1.794527302022661</v>
      </c>
      <c r="G88" s="2">
        <f>('2-EB normalised'!G88+0.0167)/0.1522</f>
        <v>0.4636270863903421</v>
      </c>
      <c r="H88" s="2">
        <v>0</v>
      </c>
      <c r="I88" s="2">
        <f>('2-EB normalised'!I88+0.0334)/0.2161</f>
        <v>0.48128512160060266</v>
      </c>
      <c r="J88" s="2">
        <v>1</v>
      </c>
      <c r="K88" s="2">
        <v>0</v>
      </c>
      <c r="L88" s="2">
        <f>('2-EB normalised'!L88+0.0044)/0.069</f>
        <v>0.8085185847462996</v>
      </c>
    </row>
    <row r="89" spans="1:12" ht="18" customHeight="1">
      <c r="A89" s="3">
        <v>1</v>
      </c>
      <c r="B89" s="1">
        <v>36</v>
      </c>
      <c r="C89" s="1">
        <v>2</v>
      </c>
      <c r="D89" s="1" t="s">
        <v>26</v>
      </c>
      <c r="E89" s="2">
        <f>('2-EB normalised'!E89-0.2482)/0.069</f>
        <v>-1.5544780442856672</v>
      </c>
      <c r="F89" s="2">
        <f>('2-EB normalised'!F89-0.0041)/0.0674</f>
        <v>1.775180439780882</v>
      </c>
      <c r="G89" s="2">
        <f>('2-EB normalised'!G89+0.0167)/0.1522</f>
        <v>0.4641741060353866</v>
      </c>
      <c r="H89" s="2">
        <v>0</v>
      </c>
      <c r="I89" s="2">
        <f>('2-EB normalised'!I89+0.0334)/0.2161</f>
        <v>0.48219893347133613</v>
      </c>
      <c r="J89" s="2">
        <v>1</v>
      </c>
      <c r="K89" s="2">
        <v>0</v>
      </c>
      <c r="L89" s="2">
        <f>('2-EB normalised'!L89+0.0044)/0.069</f>
        <v>0.8445415883176328</v>
      </c>
    </row>
    <row r="90" spans="1:12" ht="18" customHeight="1">
      <c r="A90" s="3">
        <v>1</v>
      </c>
      <c r="B90" s="1">
        <v>37</v>
      </c>
      <c r="C90" s="1">
        <v>1</v>
      </c>
      <c r="D90" s="1" t="s">
        <v>26</v>
      </c>
      <c r="E90" s="2">
        <f>('2-EB normalised'!E90-0.2482)/0.069</f>
        <v>-1.8111431920167922</v>
      </c>
      <c r="F90" s="2">
        <f>('2-EB normalised'!F90-0.0041)/0.0674</f>
        <v>1.2634122724899126</v>
      </c>
      <c r="G90" s="2">
        <f>('2-EB normalised'!G90+0.0167)/0.1522</f>
        <v>0.44949386245793765</v>
      </c>
      <c r="H90" s="2">
        <v>0</v>
      </c>
      <c r="I90" s="2">
        <f>('2-EB normalised'!I90+0.0334)/0.2161</f>
        <v>0.3811396460090725</v>
      </c>
      <c r="J90" s="2">
        <v>1</v>
      </c>
      <c r="K90" s="2">
        <v>0</v>
      </c>
      <c r="L90" s="2">
        <v>0</v>
      </c>
    </row>
    <row r="91" spans="1:12" ht="18" customHeight="1">
      <c r="A91" s="3">
        <v>1</v>
      </c>
      <c r="B91" s="1">
        <v>37</v>
      </c>
      <c r="C91" s="1">
        <v>2</v>
      </c>
      <c r="D91" s="1" t="s">
        <v>26</v>
      </c>
      <c r="E91" s="2">
        <f>('2-EB normalised'!E91-0.2482)/0.069</f>
        <v>-1.7619959499020434</v>
      </c>
      <c r="F91" s="2">
        <f>('2-EB normalised'!F91-0.0041)/0.0674</f>
        <v>1.2674086026392368</v>
      </c>
      <c r="G91" s="2">
        <f>('2-EB normalised'!G91+0.0167)/0.1522</f>
        <v>0.4074822163303469</v>
      </c>
      <c r="H91" s="2">
        <v>0</v>
      </c>
      <c r="I91" s="2">
        <f>('2-EB normalised'!I91+0.0334)/0.2161</f>
        <v>0.38421864842926734</v>
      </c>
      <c r="J91" s="2">
        <v>1</v>
      </c>
      <c r="K91" s="2">
        <v>0</v>
      </c>
      <c r="L91" s="2">
        <v>0</v>
      </c>
    </row>
    <row r="92" spans="1:12" ht="18" customHeight="1">
      <c r="A92" s="3">
        <v>2</v>
      </c>
      <c r="B92" s="1">
        <v>38</v>
      </c>
      <c r="C92" s="1">
        <v>1</v>
      </c>
      <c r="D92" s="1" t="s">
        <v>25</v>
      </c>
      <c r="E92" s="2">
        <f>('2-EB normalised'!E92-0.2482)/0.069</f>
        <v>0.22840518225899004</v>
      </c>
      <c r="F92" s="2">
        <f>('2-EB normalised'!F92-0.0041)/0.0674</f>
        <v>1.5671501156371699</v>
      </c>
      <c r="G92" s="2">
        <f>('2-EB normalised'!G92+0.0167)/0.1522</f>
        <v>0.6601120170330284</v>
      </c>
      <c r="H92" s="2">
        <v>0</v>
      </c>
      <c r="I92" s="2">
        <f>('2-EB normalised'!I92+0.0334)/0.2161</f>
        <v>0.43026308310888106</v>
      </c>
      <c r="J92" s="2">
        <v>1</v>
      </c>
      <c r="K92" s="2">
        <v>0</v>
      </c>
      <c r="L92" s="2">
        <v>0</v>
      </c>
    </row>
    <row r="93" spans="1:12" ht="18" customHeight="1">
      <c r="A93" s="3">
        <v>2</v>
      </c>
      <c r="B93" s="1">
        <v>38</v>
      </c>
      <c r="C93" s="1">
        <v>2</v>
      </c>
      <c r="D93" s="1" t="s">
        <v>25</v>
      </c>
      <c r="E93" s="2">
        <f>('2-EB normalised'!E93-0.2482)/0.069</f>
        <v>0.22148356535422897</v>
      </c>
      <c r="F93" s="2">
        <f>('2-EB normalised'!F93-0.0041)/0.0674</f>
        <v>1.535329783929126</v>
      </c>
      <c r="G93" s="2">
        <f>('2-EB normalised'!G93+0.0167)/0.1522</f>
        <v>0.6275390359153411</v>
      </c>
      <c r="H93" s="2">
        <v>0</v>
      </c>
      <c r="I93" s="2">
        <f>('2-EB normalised'!I93+0.0334)/0.2161</f>
        <v>0.43298691217407814</v>
      </c>
      <c r="J93" s="2">
        <v>1</v>
      </c>
      <c r="K93" s="2">
        <v>0</v>
      </c>
      <c r="L93" s="2">
        <v>0</v>
      </c>
    </row>
    <row r="94" spans="1:12" ht="18" customHeight="1">
      <c r="A94" s="3">
        <v>2</v>
      </c>
      <c r="B94" s="1">
        <v>39</v>
      </c>
      <c r="C94" s="1">
        <v>1</v>
      </c>
      <c r="D94" s="1" t="s">
        <v>25</v>
      </c>
      <c r="E94" s="2">
        <f>('2-EB normalised'!E94-0.2482)/0.069</f>
        <v>-1.8594252538451692</v>
      </c>
      <c r="F94" s="2">
        <f>('2-EB normalised'!F94-0.0041)/0.0674</f>
        <v>0.9220379339256217</v>
      </c>
      <c r="G94" s="2">
        <f>('2-EB normalised'!G94+0.0167)/0.1522</f>
        <v>0.33267501413174416</v>
      </c>
      <c r="H94" s="2">
        <v>0</v>
      </c>
      <c r="I94" s="2">
        <v>0</v>
      </c>
      <c r="J94" s="2">
        <v>1</v>
      </c>
      <c r="K94" s="2">
        <v>0</v>
      </c>
      <c r="L94" s="2">
        <v>0</v>
      </c>
    </row>
    <row r="95" spans="1:12" ht="18" customHeight="1">
      <c r="A95" s="3">
        <v>2</v>
      </c>
      <c r="B95" s="1">
        <v>39</v>
      </c>
      <c r="C95" s="1">
        <v>2</v>
      </c>
      <c r="D95" s="1" t="s">
        <v>25</v>
      </c>
      <c r="E95" s="2">
        <f>('2-EB normalised'!E95-0.2482)/0.069</f>
        <v>-1.8733733678630806</v>
      </c>
      <c r="F95" s="2">
        <f>('2-EB normalised'!F95-0.0041)/0.0674</f>
        <v>0.9209255323016496</v>
      </c>
      <c r="G95" s="2">
        <f>('2-EB normalised'!G95+0.0167)/0.1522</f>
        <v>0.3238200666751171</v>
      </c>
      <c r="H95" s="2">
        <v>0</v>
      </c>
      <c r="I95" s="2">
        <f>('2-EB normalised'!I95+0.0334)/0.2161</f>
        <v>0.29406945747080526</v>
      </c>
      <c r="J95" s="2">
        <v>1</v>
      </c>
      <c r="K95" s="2">
        <v>0</v>
      </c>
      <c r="L95" s="2">
        <v>0</v>
      </c>
    </row>
    <row r="96" spans="1:12" ht="18" customHeight="1">
      <c r="A96" s="3">
        <v>1</v>
      </c>
      <c r="B96" s="1">
        <v>40</v>
      </c>
      <c r="C96" s="1">
        <v>1</v>
      </c>
      <c r="D96" s="1" t="s">
        <v>26</v>
      </c>
      <c r="E96" s="2">
        <f>('2-EB normalised'!E96-0.2482)/0.069</f>
        <v>-1.3907593308895405</v>
      </c>
      <c r="F96" s="2">
        <f>('2-EB normalised'!F96-0.0041)/0.0674</f>
        <v>1.058406139972231</v>
      </c>
      <c r="G96" s="2">
        <f>('2-EB normalised'!G96+0.0167)/0.1522</f>
        <v>0.34990009968835073</v>
      </c>
      <c r="H96" s="2">
        <v>0</v>
      </c>
      <c r="I96" s="2">
        <f>('2-EB normalised'!I96+0.0334)/0.2161</f>
        <v>0.33516825279520074</v>
      </c>
      <c r="J96" s="2">
        <v>1</v>
      </c>
      <c r="K96" s="2">
        <v>0</v>
      </c>
      <c r="L96" s="2">
        <v>0</v>
      </c>
    </row>
    <row r="97" spans="1:12" ht="18" customHeight="1">
      <c r="A97" s="3">
        <v>1</v>
      </c>
      <c r="B97" s="1">
        <v>40</v>
      </c>
      <c r="C97" s="1">
        <v>2</v>
      </c>
      <c r="D97" s="1" t="s">
        <v>26</v>
      </c>
      <c r="E97" s="2">
        <f>('2-EB normalised'!E97-0.2482)/0.069</f>
        <v>-1.3988633863525797</v>
      </c>
      <c r="F97" s="2">
        <f>('2-EB normalised'!F97-0.0041)/0.0674</f>
        <v>1.0639041740343076</v>
      </c>
      <c r="G97" s="2">
        <f>('2-EB normalised'!G97+0.0167)/0.1522</f>
        <v>0.4720248696545878</v>
      </c>
      <c r="H97" s="2">
        <v>0</v>
      </c>
      <c r="I97" s="2">
        <f>('2-EB normalised'!I97+0.0334)/0.2161</f>
        <v>0.33230622310464725</v>
      </c>
      <c r="J97" s="2">
        <v>1</v>
      </c>
      <c r="K97" s="2">
        <v>0</v>
      </c>
      <c r="L97" s="2">
        <v>0</v>
      </c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="75" zoomScaleNormal="75" zoomScalePageLayoutView="0" workbookViewId="0" topLeftCell="A1">
      <selection activeCell="A1" sqref="A1:I76"/>
    </sheetView>
  </sheetViews>
  <sheetFormatPr defaultColWidth="9.140625" defaultRowHeight="12.75"/>
  <cols>
    <col min="2" max="2" width="12.421875" style="0" bestFit="1" customWidth="1"/>
  </cols>
  <sheetData>
    <row r="1" spans="1:9" ht="12.75">
      <c r="A1" t="s">
        <v>2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</row>
    <row r="2" spans="1:9" ht="12.75">
      <c r="A2" s="21" t="s">
        <v>26</v>
      </c>
      <c r="B2" s="21">
        <v>0.6822914289403754</v>
      </c>
      <c r="C2" s="21">
        <v>1.0597329730251865</v>
      </c>
      <c r="D2" s="21">
        <v>0.4385144793278197</v>
      </c>
      <c r="E2" s="21"/>
      <c r="F2" s="21"/>
      <c r="G2" s="21">
        <v>1</v>
      </c>
      <c r="H2" s="21"/>
      <c r="I2" s="21"/>
    </row>
    <row r="3" spans="1:9" ht="12.75">
      <c r="A3" s="21" t="s">
        <v>26</v>
      </c>
      <c r="B3" s="21">
        <v>0.6821880253911072</v>
      </c>
      <c r="C3" s="21">
        <v>1.0598353992975182</v>
      </c>
      <c r="D3" s="21">
        <v>0.4310924386690783</v>
      </c>
      <c r="E3" s="21"/>
      <c r="F3" s="21"/>
      <c r="G3" s="21">
        <v>1</v>
      </c>
      <c r="H3" s="21"/>
      <c r="I3" s="21"/>
    </row>
    <row r="4" spans="1:9" ht="12.75">
      <c r="A4" s="21" t="s">
        <v>26</v>
      </c>
      <c r="B4" s="21"/>
      <c r="C4" s="21">
        <v>1.7904328290508305</v>
      </c>
      <c r="D4" s="21">
        <v>0.49998018301579283</v>
      </c>
      <c r="E4" s="21"/>
      <c r="F4" s="21">
        <v>0.39454855493251334</v>
      </c>
      <c r="G4" s="21">
        <v>1</v>
      </c>
      <c r="H4" s="21"/>
      <c r="I4" s="21"/>
    </row>
    <row r="5" spans="1:9" ht="12.75">
      <c r="A5" s="21" t="s">
        <v>26</v>
      </c>
      <c r="B5" s="21"/>
      <c r="C5" s="21">
        <v>1.7804201815791534</v>
      </c>
      <c r="D5" s="21">
        <v>0.4942884889113155</v>
      </c>
      <c r="E5" s="21"/>
      <c r="F5" s="21">
        <v>0.39542784283437904</v>
      </c>
      <c r="G5" s="21">
        <v>1</v>
      </c>
      <c r="H5" s="21"/>
      <c r="I5" s="21"/>
    </row>
    <row r="6" spans="1:9" ht="12.75">
      <c r="A6" s="21" t="s">
        <v>26</v>
      </c>
      <c r="B6" s="21"/>
      <c r="C6" s="21">
        <v>0.994835329164476</v>
      </c>
      <c r="D6" s="21">
        <v>0.3600461859544693</v>
      </c>
      <c r="E6" s="21"/>
      <c r="F6" s="21"/>
      <c r="G6" s="21">
        <v>1</v>
      </c>
      <c r="H6" s="21"/>
      <c r="I6" s="21"/>
    </row>
    <row r="7" spans="1:9" ht="12.75">
      <c r="A7" s="21" t="s">
        <v>26</v>
      </c>
      <c r="B7" s="21"/>
      <c r="C7" s="21">
        <v>0.997672229216867</v>
      </c>
      <c r="D7" s="21">
        <v>0.3612130566290073</v>
      </c>
      <c r="E7" s="21"/>
      <c r="F7" s="21"/>
      <c r="G7" s="21">
        <v>1</v>
      </c>
      <c r="H7" s="21"/>
      <c r="I7" s="21"/>
    </row>
    <row r="8" spans="1:9" ht="12.75">
      <c r="A8" s="21" t="s">
        <v>26</v>
      </c>
      <c r="B8" s="21"/>
      <c r="C8" s="21">
        <v>0.916394753147276</v>
      </c>
      <c r="D8" s="21">
        <v>0.38497307875569775</v>
      </c>
      <c r="E8" s="21"/>
      <c r="F8" s="21"/>
      <c r="G8" s="21">
        <v>1</v>
      </c>
      <c r="H8" s="21"/>
      <c r="I8" s="21">
        <v>1.317330139530392</v>
      </c>
    </row>
    <row r="9" spans="1:9" ht="12.75">
      <c r="A9" s="21" t="s">
        <v>26</v>
      </c>
      <c r="B9" s="21"/>
      <c r="C9" s="21">
        <v>0.9286649677147893</v>
      </c>
      <c r="D9" s="21">
        <v>0.383692251878097</v>
      </c>
      <c r="E9" s="21"/>
      <c r="F9" s="21">
        <v>0.2867154336412232</v>
      </c>
      <c r="G9" s="21">
        <v>1</v>
      </c>
      <c r="H9" s="21"/>
      <c r="I9" s="21"/>
    </row>
    <row r="10" spans="1:9" ht="12.75">
      <c r="A10" s="21" t="s">
        <v>26</v>
      </c>
      <c r="B10" s="21"/>
      <c r="C10" s="21">
        <v>0.8827609737053955</v>
      </c>
      <c r="D10" s="21">
        <v>0.3848779354768396</v>
      </c>
      <c r="E10" s="21">
        <v>0.29002595126614783</v>
      </c>
      <c r="F10" s="21">
        <v>0.26834129758137576</v>
      </c>
      <c r="G10" s="21">
        <v>1</v>
      </c>
      <c r="H10" s="21">
        <v>1.4695688884371125</v>
      </c>
      <c r="I10" s="21"/>
    </row>
    <row r="11" spans="1:9" ht="12.75">
      <c r="A11" s="21" t="s">
        <v>26</v>
      </c>
      <c r="B11" s="21"/>
      <c r="C11" s="21">
        <v>0.8755074371144964</v>
      </c>
      <c r="D11" s="21">
        <v>0.35284019191720545</v>
      </c>
      <c r="E11" s="21">
        <v>0.24926063064714546</v>
      </c>
      <c r="F11" s="21">
        <v>0.2541156508861134</v>
      </c>
      <c r="G11" s="21">
        <v>1</v>
      </c>
      <c r="H11" s="21"/>
      <c r="I11" s="21"/>
    </row>
    <row r="12" spans="1:9" ht="12.75">
      <c r="A12" s="21" t="s">
        <v>26</v>
      </c>
      <c r="B12" s="21"/>
      <c r="C12" s="21">
        <v>1.7842032768486475</v>
      </c>
      <c r="D12" s="21">
        <v>0.4528468032547644</v>
      </c>
      <c r="E12" s="21"/>
      <c r="F12" s="21">
        <v>0.5435459418930406</v>
      </c>
      <c r="G12" s="21">
        <v>1</v>
      </c>
      <c r="H12" s="21"/>
      <c r="I12" s="21">
        <v>1.6104000848986522</v>
      </c>
    </row>
    <row r="13" spans="1:9" ht="12.75">
      <c r="A13" s="21" t="s">
        <v>26</v>
      </c>
      <c r="B13" s="21"/>
      <c r="C13" s="21"/>
      <c r="D13" s="21">
        <v>0.10972404730617608</v>
      </c>
      <c r="E13" s="21"/>
      <c r="F13" s="21"/>
      <c r="G13" s="21"/>
      <c r="H13" s="21"/>
      <c r="I13" s="21"/>
    </row>
    <row r="14" spans="1:9" ht="12.75">
      <c r="A14" s="21" t="s">
        <v>26</v>
      </c>
      <c r="B14" s="21"/>
      <c r="C14" s="21">
        <v>0.7972990997221373</v>
      </c>
      <c r="D14" s="21"/>
      <c r="E14" s="21"/>
      <c r="F14" s="21"/>
      <c r="G14" s="21">
        <v>1</v>
      </c>
      <c r="H14" s="21"/>
      <c r="I14" s="21"/>
    </row>
    <row r="15" spans="1:9" ht="12.75">
      <c r="A15" s="21" t="s">
        <v>26</v>
      </c>
      <c r="B15" s="21"/>
      <c r="C15" s="21">
        <v>0.8109014812610751</v>
      </c>
      <c r="D15" s="21"/>
      <c r="E15" s="21"/>
      <c r="F15" s="21"/>
      <c r="G15" s="21">
        <v>1</v>
      </c>
      <c r="H15" s="21"/>
      <c r="I15" s="21"/>
    </row>
    <row r="16" spans="1:9" ht="12.75">
      <c r="A16" s="21" t="s">
        <v>26</v>
      </c>
      <c r="B16" s="21"/>
      <c r="C16" s="21">
        <v>1.547693788851773</v>
      </c>
      <c r="D16" s="21">
        <v>0.3855016027773283</v>
      </c>
      <c r="E16" s="21"/>
      <c r="F16" s="21">
        <v>0.416192194010025</v>
      </c>
      <c r="G16" s="21">
        <v>1</v>
      </c>
      <c r="H16" s="21"/>
      <c r="I16" s="21">
        <v>0.9626180301092296</v>
      </c>
    </row>
    <row r="17" spans="1:9" ht="12.75">
      <c r="A17" s="21" t="s">
        <v>26</v>
      </c>
      <c r="B17" s="21"/>
      <c r="C17" s="21">
        <v>1.5563887736535753</v>
      </c>
      <c r="D17" s="21">
        <v>0.38360462116165117</v>
      </c>
      <c r="E17" s="21"/>
      <c r="F17" s="21">
        <v>0.41780075735717437</v>
      </c>
      <c r="G17" s="21">
        <v>1</v>
      </c>
      <c r="H17" s="21"/>
      <c r="I17" s="21">
        <v>0.8521441830369076</v>
      </c>
    </row>
    <row r="18" spans="1:9" ht="12.75">
      <c r="A18" s="21" t="s">
        <v>26</v>
      </c>
      <c r="B18" s="21"/>
      <c r="C18" s="21">
        <v>0.9719387299685054</v>
      </c>
      <c r="D18" s="21">
        <v>0.39131974319336543</v>
      </c>
      <c r="E18" s="21"/>
      <c r="F18" s="21"/>
      <c r="G18" s="21">
        <v>1</v>
      </c>
      <c r="H18" s="21"/>
      <c r="I18" s="21"/>
    </row>
    <row r="19" spans="1:9" ht="12.75">
      <c r="A19" s="21" t="s">
        <v>26</v>
      </c>
      <c r="B19" s="21"/>
      <c r="C19" s="21">
        <v>1.2186244252850604</v>
      </c>
      <c r="D19" s="21">
        <v>0.37478174406560966</v>
      </c>
      <c r="E19" s="21"/>
      <c r="F19" s="21">
        <v>0.4246432782490975</v>
      </c>
      <c r="G19" s="21">
        <v>1</v>
      </c>
      <c r="H19" s="21"/>
      <c r="I19" s="21"/>
    </row>
    <row r="20" spans="1:9" ht="12.75">
      <c r="A20" s="21" t="s">
        <v>26</v>
      </c>
      <c r="B20" s="21"/>
      <c r="C20" s="21">
        <v>1.2562723893971557</v>
      </c>
      <c r="D20" s="21">
        <v>0.3751488321550033</v>
      </c>
      <c r="E20" s="21"/>
      <c r="F20" s="21">
        <v>0.423492361858076</v>
      </c>
      <c r="G20" s="21">
        <v>1</v>
      </c>
      <c r="H20" s="21"/>
      <c r="I20" s="21"/>
    </row>
    <row r="21" spans="1:9" ht="12.75">
      <c r="A21" s="21" t="s">
        <v>26</v>
      </c>
      <c r="B21" s="21"/>
      <c r="C21" s="21">
        <v>1.3442973978943462</v>
      </c>
      <c r="D21" s="21">
        <v>0.3373493638204326</v>
      </c>
      <c r="E21" s="21"/>
      <c r="F21" s="21">
        <v>0.39596915498890567</v>
      </c>
      <c r="G21" s="21">
        <v>1</v>
      </c>
      <c r="H21" s="21"/>
      <c r="I21" s="21"/>
    </row>
    <row r="22" spans="1:9" ht="12.75">
      <c r="A22" s="21" t="s">
        <v>26</v>
      </c>
      <c r="B22" s="21"/>
      <c r="C22" s="21">
        <v>1.3491538567654144</v>
      </c>
      <c r="D22" s="21">
        <v>0.34049777632095213</v>
      </c>
      <c r="E22" s="21"/>
      <c r="F22" s="21">
        <v>0.3986157722084953</v>
      </c>
      <c r="G22" s="21">
        <v>1</v>
      </c>
      <c r="H22" s="21"/>
      <c r="I22" s="21"/>
    </row>
    <row r="23" spans="1:9" ht="12.75">
      <c r="A23" s="21" t="s">
        <v>26</v>
      </c>
      <c r="B23" s="21"/>
      <c r="C23" s="21">
        <v>1.3165331314544026</v>
      </c>
      <c r="D23" s="21">
        <v>0.3854595551157145</v>
      </c>
      <c r="E23" s="21"/>
      <c r="F23" s="21">
        <v>0.3487096523417716</v>
      </c>
      <c r="G23" s="21">
        <v>1</v>
      </c>
      <c r="H23" s="21"/>
      <c r="I23" s="21"/>
    </row>
    <row r="24" spans="1:9" ht="12.75">
      <c r="A24" s="21" t="s">
        <v>26</v>
      </c>
      <c r="B24" s="21"/>
      <c r="C24" s="21">
        <v>1.3315158312373618</v>
      </c>
      <c r="D24" s="21">
        <v>0.3881770197244828</v>
      </c>
      <c r="E24" s="21"/>
      <c r="F24" s="21">
        <v>0.34917947260190885</v>
      </c>
      <c r="G24" s="21">
        <v>1</v>
      </c>
      <c r="H24" s="21"/>
      <c r="I24" s="21"/>
    </row>
    <row r="25" spans="1:9" ht="12.75">
      <c r="A25" s="21" t="s">
        <v>26</v>
      </c>
      <c r="B25" s="21"/>
      <c r="C25" s="21">
        <v>1.794527302022661</v>
      </c>
      <c r="D25" s="21">
        <v>0.4636270863903421</v>
      </c>
      <c r="E25" s="21"/>
      <c r="F25" s="21">
        <v>0.48128512160060266</v>
      </c>
      <c r="G25" s="21">
        <v>1</v>
      </c>
      <c r="H25" s="21"/>
      <c r="I25" s="21">
        <v>0.8085185847462996</v>
      </c>
    </row>
    <row r="26" spans="1:9" ht="12.75">
      <c r="A26" s="21" t="s">
        <v>26</v>
      </c>
      <c r="B26" s="21"/>
      <c r="C26" s="21">
        <v>1.775180439780882</v>
      </c>
      <c r="D26" s="21">
        <v>0.4641741060353866</v>
      </c>
      <c r="E26" s="21"/>
      <c r="F26" s="21">
        <v>0.48219893347133613</v>
      </c>
      <c r="G26" s="21">
        <v>1</v>
      </c>
      <c r="H26" s="21"/>
      <c r="I26" s="21">
        <v>0.8445415883176328</v>
      </c>
    </row>
    <row r="27" spans="1:9" ht="12.75">
      <c r="A27" s="21" t="s">
        <v>26</v>
      </c>
      <c r="B27" s="21"/>
      <c r="C27" s="21">
        <v>1.2634122724899126</v>
      </c>
      <c r="D27" s="21">
        <v>0.44949386245793765</v>
      </c>
      <c r="E27" s="21"/>
      <c r="F27" s="21">
        <v>0.3811396460090725</v>
      </c>
      <c r="G27" s="21">
        <v>1</v>
      </c>
      <c r="H27" s="21"/>
      <c r="I27" s="21"/>
    </row>
    <row r="28" spans="1:9" ht="12.75">
      <c r="A28" s="21" t="s">
        <v>26</v>
      </c>
      <c r="B28" s="21"/>
      <c r="C28" s="21">
        <v>1.2674086026392368</v>
      </c>
      <c r="D28" s="21">
        <v>0.4074822163303469</v>
      </c>
      <c r="E28" s="21"/>
      <c r="F28" s="21">
        <v>0.38421864842926734</v>
      </c>
      <c r="G28" s="21">
        <v>1</v>
      </c>
      <c r="H28" s="21"/>
      <c r="I28" s="21"/>
    </row>
    <row r="29" spans="1:9" ht="12.75">
      <c r="A29" s="21" t="s">
        <v>26</v>
      </c>
      <c r="B29" s="21"/>
      <c r="C29" s="21">
        <v>1.058406139972231</v>
      </c>
      <c r="D29" s="21">
        <v>0.34990009968835073</v>
      </c>
      <c r="E29" s="21"/>
      <c r="F29" s="21">
        <v>0.33516825279520074</v>
      </c>
      <c r="G29" s="21">
        <v>1</v>
      </c>
      <c r="H29" s="21"/>
      <c r="I29" s="21"/>
    </row>
    <row r="30" spans="1:9" ht="12.75">
      <c r="A30" s="21" t="s">
        <v>26</v>
      </c>
      <c r="B30" s="21"/>
      <c r="C30" s="21">
        <v>1.0639041740343076</v>
      </c>
      <c r="D30" s="21">
        <v>0.4720248696545878</v>
      </c>
      <c r="E30" s="21"/>
      <c r="F30" s="21">
        <v>0.33230622310464725</v>
      </c>
      <c r="G30" s="21">
        <v>1</v>
      </c>
      <c r="H30" s="21"/>
      <c r="I30" s="21"/>
    </row>
    <row r="31" spans="1:9" ht="12.75">
      <c r="A31" s="19" t="s">
        <v>22</v>
      </c>
      <c r="B31">
        <f>AVERAGE(B2:B30)</f>
        <v>0.6822397271657413</v>
      </c>
      <c r="C31">
        <f aca="true" t="shared" si="0" ref="C31:I31">AVERAGE(C2:C30)</f>
        <v>1.24263993522481</v>
      </c>
      <c r="D31">
        <f t="shared" si="0"/>
        <v>0.393430801481028</v>
      </c>
      <c r="E31">
        <f t="shared" si="0"/>
        <v>0.26964329095664663</v>
      </c>
      <c r="F31">
        <f t="shared" si="0"/>
        <v>0.38568070953971134</v>
      </c>
      <c r="G31">
        <f t="shared" si="0"/>
        <v>1</v>
      </c>
      <c r="H31">
        <f t="shared" si="0"/>
        <v>1.4695688884371125</v>
      </c>
      <c r="I31">
        <f t="shared" si="0"/>
        <v>1.065925435106519</v>
      </c>
    </row>
    <row r="32" spans="1:9" ht="12.75">
      <c r="A32" s="19" t="s">
        <v>23</v>
      </c>
      <c r="B32">
        <f>STDEV(B2:B30)</f>
        <v>7.311735088629329E-05</v>
      </c>
      <c r="C32">
        <f aca="true" t="shared" si="1" ref="C32:I32">STDEV(C2:C30)</f>
        <v>0.32663238161134184</v>
      </c>
      <c r="D32">
        <f t="shared" si="1"/>
        <v>0.0737104704553252</v>
      </c>
      <c r="E32">
        <f t="shared" si="1"/>
        <v>0.028825434646940366</v>
      </c>
      <c r="F32">
        <f t="shared" si="1"/>
        <v>0.07171911489463355</v>
      </c>
      <c r="G32">
        <f t="shared" si="1"/>
        <v>0</v>
      </c>
      <c r="H32">
        <v>0</v>
      </c>
      <c r="I32">
        <f t="shared" si="1"/>
        <v>0.32597573761488974</v>
      </c>
    </row>
    <row r="33" spans="1:9" ht="12.75">
      <c r="A33" s="19" t="s">
        <v>24</v>
      </c>
      <c r="B33">
        <f>B32/SQRT(2)</f>
        <v>5.17017746340942E-05</v>
      </c>
      <c r="C33">
        <f>C32/SQRT(28)</f>
        <v>0.06172771799173981</v>
      </c>
      <c r="D33">
        <f>D32/SQRT(27)</f>
        <v>0.014185586653158652</v>
      </c>
      <c r="E33">
        <f>E32/SQRT(2)</f>
        <v>0.020382660309501185</v>
      </c>
      <c r="F33">
        <f>F32/SQRT(20)</f>
        <v>0.016036881619051827</v>
      </c>
      <c r="G33">
        <f>G32/SQRT(2)</f>
        <v>0</v>
      </c>
      <c r="H33">
        <f>H32/SQRT(2)</f>
        <v>0</v>
      </c>
      <c r="I33">
        <f>I32/SQRT(6)</f>
        <v>0.13307903761397552</v>
      </c>
    </row>
    <row r="36" spans="1:9" ht="12.75">
      <c r="A36" s="21" t="s">
        <v>25</v>
      </c>
      <c r="B36" s="21">
        <v>2.639486487507253</v>
      </c>
      <c r="C36" s="21">
        <v>1.535539414697039</v>
      </c>
      <c r="D36" s="21"/>
      <c r="E36" s="21"/>
      <c r="F36" s="21">
        <v>0.4400787538914581</v>
      </c>
      <c r="G36" s="21">
        <v>1</v>
      </c>
      <c r="H36" s="21"/>
      <c r="I36" s="21"/>
    </row>
    <row r="37" spans="1:9" ht="12.75">
      <c r="A37" s="21" t="s">
        <v>25</v>
      </c>
      <c r="B37" s="21">
        <v>2.5747805377400446</v>
      </c>
      <c r="C37" s="21">
        <v>1.5416224963889225</v>
      </c>
      <c r="D37" s="21"/>
      <c r="E37" s="21"/>
      <c r="F37" s="21">
        <v>0.4419371200523058</v>
      </c>
      <c r="G37" s="21">
        <v>1</v>
      </c>
      <c r="H37" s="21"/>
      <c r="I37" s="21"/>
    </row>
    <row r="38" spans="1:9" ht="12.75">
      <c r="A38" s="21" t="s">
        <v>25</v>
      </c>
      <c r="B38" s="21">
        <v>0.1011327906789323</v>
      </c>
      <c r="C38" s="21">
        <v>1.2058221987312427</v>
      </c>
      <c r="D38" s="21">
        <v>0.3843965537238555</v>
      </c>
      <c r="E38" s="21"/>
      <c r="F38" s="21">
        <v>0.30250407690110137</v>
      </c>
      <c r="G38" s="21">
        <v>1</v>
      </c>
      <c r="H38" s="21"/>
      <c r="I38" s="21"/>
    </row>
    <row r="39" spans="1:9" ht="12.75">
      <c r="A39" s="21" t="s">
        <v>25</v>
      </c>
      <c r="B39" s="21">
        <v>0.05284521460122953</v>
      </c>
      <c r="C39" s="21">
        <v>1.2268160761865927</v>
      </c>
      <c r="D39" s="21">
        <v>0.38709864372954583</v>
      </c>
      <c r="E39" s="21"/>
      <c r="F39" s="21">
        <v>0.30441094268071167</v>
      </c>
      <c r="G39" s="21">
        <v>1</v>
      </c>
      <c r="H39" s="21"/>
      <c r="I39" s="21"/>
    </row>
    <row r="40" spans="1:9" ht="12.75">
      <c r="A40" s="21" t="s">
        <v>25</v>
      </c>
      <c r="B40" s="21">
        <v>0.174909920316717</v>
      </c>
      <c r="C40" s="21">
        <v>1.3965748360882595</v>
      </c>
      <c r="D40" s="21">
        <v>0.3568276753288465</v>
      </c>
      <c r="E40" s="21"/>
      <c r="F40" s="21"/>
      <c r="G40" s="21">
        <v>1</v>
      </c>
      <c r="H40" s="21"/>
      <c r="I40" s="21"/>
    </row>
    <row r="41" spans="1:9" ht="12.75">
      <c r="A41" s="21" t="s">
        <v>25</v>
      </c>
      <c r="B41" s="21">
        <v>0.13888983307840247</v>
      </c>
      <c r="C41" s="21">
        <v>1.3825924715460356</v>
      </c>
      <c r="D41" s="21">
        <v>0.43045873671927243</v>
      </c>
      <c r="E41" s="21"/>
      <c r="F41" s="21">
        <v>0.3148549151331177</v>
      </c>
      <c r="G41" s="21">
        <v>1</v>
      </c>
      <c r="H41" s="21"/>
      <c r="I41" s="21"/>
    </row>
    <row r="42" spans="1:9" ht="12.75">
      <c r="A42" s="21" t="s">
        <v>25</v>
      </c>
      <c r="B42" s="21">
        <v>1.109881825167023</v>
      </c>
      <c r="C42" s="21">
        <v>1.2965579284046458</v>
      </c>
      <c r="D42" s="21">
        <v>0.4625572560576013</v>
      </c>
      <c r="E42" s="21"/>
      <c r="F42" s="21">
        <v>0.3254095736365795</v>
      </c>
      <c r="G42" s="21">
        <v>1</v>
      </c>
      <c r="H42" s="21"/>
      <c r="I42" s="21"/>
    </row>
    <row r="43" spans="1:9" ht="12.75">
      <c r="A43" s="21" t="s">
        <v>25</v>
      </c>
      <c r="B43" s="21">
        <v>1.0823996780447966</v>
      </c>
      <c r="C43" s="21">
        <v>1.299249393292747</v>
      </c>
      <c r="D43" s="21">
        <v>0.5393387982934289</v>
      </c>
      <c r="E43" s="21"/>
      <c r="F43" s="21">
        <v>0.3284807251036934</v>
      </c>
      <c r="G43" s="21">
        <v>1</v>
      </c>
      <c r="H43" s="21"/>
      <c r="I43" s="21"/>
    </row>
    <row r="44" spans="1:9" ht="12.75">
      <c r="A44" s="21" t="s">
        <v>25</v>
      </c>
      <c r="B44" s="21"/>
      <c r="C44" s="21"/>
      <c r="D44" s="21">
        <v>0.10972404730617608</v>
      </c>
      <c r="E44" s="21"/>
      <c r="F44" s="21"/>
      <c r="G44" s="21"/>
      <c r="H44" s="21"/>
      <c r="I44" s="21"/>
    </row>
    <row r="45" spans="1:9" ht="12.75">
      <c r="A45" s="21" t="s">
        <v>25</v>
      </c>
      <c r="B45" s="21"/>
      <c r="C45" s="21"/>
      <c r="D45" s="21">
        <v>0.10972404730617608</v>
      </c>
      <c r="E45" s="21"/>
      <c r="F45" s="21"/>
      <c r="G45" s="21"/>
      <c r="H45" s="21"/>
      <c r="I45" s="21"/>
    </row>
    <row r="46" spans="1:9" ht="12.75">
      <c r="A46" s="21" t="s">
        <v>25</v>
      </c>
      <c r="B46" s="21">
        <v>0.039651969639904645</v>
      </c>
      <c r="C46" s="21">
        <v>1.5757966145705127</v>
      </c>
      <c r="D46" s="21">
        <v>0.42070645556552155</v>
      </c>
      <c r="E46" s="21"/>
      <c r="F46" s="21">
        <v>0.34742666254760735</v>
      </c>
      <c r="G46" s="21">
        <v>1</v>
      </c>
      <c r="H46" s="21"/>
      <c r="I46" s="21"/>
    </row>
    <row r="47" spans="1:9" ht="12.75">
      <c r="A47" s="21" t="s">
        <v>25</v>
      </c>
      <c r="B47" s="21"/>
      <c r="C47" s="21">
        <v>1.5639403001439842</v>
      </c>
      <c r="D47" s="21">
        <v>0.4281153687566134</v>
      </c>
      <c r="E47" s="21"/>
      <c r="F47" s="21">
        <v>0.34284990034485263</v>
      </c>
      <c r="G47" s="21">
        <v>1</v>
      </c>
      <c r="H47" s="21"/>
      <c r="I47" s="21"/>
    </row>
    <row r="48" spans="1:9" ht="12.75">
      <c r="A48" s="21" t="s">
        <v>25</v>
      </c>
      <c r="B48" s="21"/>
      <c r="C48" s="21">
        <v>1.3604084840974064</v>
      </c>
      <c r="D48" s="21">
        <v>0.4638566570403422</v>
      </c>
      <c r="E48" s="21">
        <v>0.25139850810856296</v>
      </c>
      <c r="F48" s="21">
        <v>0.362919736892985</v>
      </c>
      <c r="G48" s="21">
        <v>1</v>
      </c>
      <c r="H48" s="21"/>
      <c r="I48" s="21"/>
    </row>
    <row r="49" spans="1:9" ht="12.75">
      <c r="A49" s="21" t="s">
        <v>25</v>
      </c>
      <c r="B49" s="21"/>
      <c r="C49" s="21">
        <v>1.261661026926869</v>
      </c>
      <c r="D49" s="21">
        <v>0.38199999541163304</v>
      </c>
      <c r="E49" s="21"/>
      <c r="F49" s="21">
        <v>0.366693991061336</v>
      </c>
      <c r="G49" s="21">
        <v>1</v>
      </c>
      <c r="H49" s="21"/>
      <c r="I49" s="21"/>
    </row>
    <row r="50" spans="1:9" ht="12.75">
      <c r="A50" s="21" t="s">
        <v>25</v>
      </c>
      <c r="B50" s="21"/>
      <c r="C50" s="21">
        <v>1.2512730995029104</v>
      </c>
      <c r="D50" s="21">
        <v>0.37834036688725947</v>
      </c>
      <c r="E50" s="21"/>
      <c r="F50" s="21">
        <v>0.36803175554204975</v>
      </c>
      <c r="G50" s="21">
        <v>1</v>
      </c>
      <c r="H50" s="21"/>
      <c r="I50" s="21"/>
    </row>
    <row r="51" spans="1:9" ht="12.75">
      <c r="A51" s="21" t="s">
        <v>25</v>
      </c>
      <c r="B51" s="21"/>
      <c r="C51" s="21">
        <v>2.012316168560243</v>
      </c>
      <c r="D51" s="21">
        <v>0.36971491515279725</v>
      </c>
      <c r="E51" s="21"/>
      <c r="F51" s="21">
        <v>0.4798000502847985</v>
      </c>
      <c r="G51" s="21">
        <v>1</v>
      </c>
      <c r="H51" s="21"/>
      <c r="I51" s="21"/>
    </row>
    <row r="52" spans="1:9" ht="12.75">
      <c r="A52" s="21" t="s">
        <v>25</v>
      </c>
      <c r="B52" s="21"/>
      <c r="C52" s="21">
        <v>2.016434415649465</v>
      </c>
      <c r="D52" s="21">
        <v>0.37189791886312573</v>
      </c>
      <c r="E52" s="21"/>
      <c r="F52" s="21">
        <v>0.4797245496591998</v>
      </c>
      <c r="G52" s="21">
        <v>1</v>
      </c>
      <c r="H52" s="21"/>
      <c r="I52" s="21">
        <v>0.5419015935426261</v>
      </c>
    </row>
    <row r="53" spans="1:9" ht="12.75">
      <c r="A53" s="21" t="s">
        <v>25</v>
      </c>
      <c r="B53" s="21"/>
      <c r="C53" s="21">
        <v>0.7359216907189605</v>
      </c>
      <c r="D53" s="21">
        <v>0.3995274599201968</v>
      </c>
      <c r="E53" s="21">
        <v>0.2991581192325566</v>
      </c>
      <c r="F53" s="21">
        <v>0.2856133807651547</v>
      </c>
      <c r="G53" s="21">
        <v>1</v>
      </c>
      <c r="H53" s="21">
        <v>1.3450842472325737</v>
      </c>
      <c r="I53" s="21"/>
    </row>
    <row r="54" spans="1:9" ht="12.75">
      <c r="A54" s="21" t="s">
        <v>25</v>
      </c>
      <c r="B54" s="21"/>
      <c r="C54" s="21"/>
      <c r="D54" s="21">
        <v>0.10972404730617608</v>
      </c>
      <c r="E54" s="21"/>
      <c r="F54" s="21"/>
      <c r="G54" s="21"/>
      <c r="H54" s="21"/>
      <c r="I54" s="21"/>
    </row>
    <row r="55" spans="1:9" ht="12.75">
      <c r="A55" s="21" t="s">
        <v>25</v>
      </c>
      <c r="B55" s="21"/>
      <c r="C55" s="21">
        <v>1.0062345761724059</v>
      </c>
      <c r="D55" s="21">
        <v>0.3391517425847183</v>
      </c>
      <c r="E55" s="21"/>
      <c r="F55" s="21">
        <v>0.3191371653364078</v>
      </c>
      <c r="G55" s="21">
        <v>1</v>
      </c>
      <c r="H55" s="21"/>
      <c r="I55" s="21"/>
    </row>
    <row r="56" spans="1:9" ht="12.75">
      <c r="A56" s="21" t="s">
        <v>25</v>
      </c>
      <c r="B56" s="21"/>
      <c r="C56" s="21">
        <v>0.9852345902184537</v>
      </c>
      <c r="D56" s="21">
        <v>0.33338594356559575</v>
      </c>
      <c r="E56" s="21"/>
      <c r="F56" s="21">
        <v>0.3201986071568618</v>
      </c>
      <c r="G56" s="21">
        <v>1</v>
      </c>
      <c r="H56" s="21"/>
      <c r="I56" s="21"/>
    </row>
    <row r="57" spans="1:9" ht="12.75">
      <c r="A57" s="21" t="s">
        <v>25</v>
      </c>
      <c r="B57" s="21"/>
      <c r="C57" s="21">
        <v>0.9509014863955025</v>
      </c>
      <c r="D57" s="21">
        <v>0.3433329793144393</v>
      </c>
      <c r="E57" s="21"/>
      <c r="F57" s="21">
        <v>0.2992059812153588</v>
      </c>
      <c r="G57" s="21">
        <v>1</v>
      </c>
      <c r="H57" s="21"/>
      <c r="I57" s="21">
        <v>0.6569413270213581</v>
      </c>
    </row>
    <row r="58" spans="1:9" ht="12.75">
      <c r="A58" s="21" t="s">
        <v>25</v>
      </c>
      <c r="B58" s="21"/>
      <c r="C58" s="21">
        <v>0.941477357603177</v>
      </c>
      <c r="D58" s="21">
        <v>0.34840249127135303</v>
      </c>
      <c r="E58" s="21"/>
      <c r="F58" s="21">
        <v>0.30374866966546127</v>
      </c>
      <c r="G58" s="21">
        <v>1</v>
      </c>
      <c r="H58" s="21"/>
      <c r="I58" s="21"/>
    </row>
    <row r="59" spans="1:9" ht="12.75">
      <c r="A59" s="21" t="s">
        <v>25</v>
      </c>
      <c r="B59" s="21"/>
      <c r="C59" s="21">
        <v>1.1975222529896588</v>
      </c>
      <c r="D59" s="21">
        <v>0.3663949899170064</v>
      </c>
      <c r="E59" s="21"/>
      <c r="F59" s="21">
        <v>0.42702017492763805</v>
      </c>
      <c r="G59" s="21">
        <v>1</v>
      </c>
      <c r="H59" s="21"/>
      <c r="I59" s="21"/>
    </row>
    <row r="60" spans="1:9" ht="12.75">
      <c r="A60" s="21" t="s">
        <v>25</v>
      </c>
      <c r="B60" s="21"/>
      <c r="C60" s="21">
        <v>1.1977292544438607</v>
      </c>
      <c r="D60" s="21">
        <v>0.3648409439942127</v>
      </c>
      <c r="E60" s="21"/>
      <c r="F60" s="21">
        <v>0.4228054418436113</v>
      </c>
      <c r="G60" s="21">
        <v>1</v>
      </c>
      <c r="H60" s="21"/>
      <c r="I60" s="21"/>
    </row>
    <row r="61" spans="1:9" ht="12.75">
      <c r="A61" s="21" t="s">
        <v>25</v>
      </c>
      <c r="B61" s="21"/>
      <c r="C61" s="21">
        <v>0.8832599769273095</v>
      </c>
      <c r="D61" s="21">
        <v>0.3308252337003142</v>
      </c>
      <c r="E61" s="21"/>
      <c r="F61" s="21"/>
      <c r="G61" s="21">
        <v>1</v>
      </c>
      <c r="H61" s="21"/>
      <c r="I61" s="21"/>
    </row>
    <row r="62" spans="1:9" ht="12.75">
      <c r="A62" s="21" t="s">
        <v>25</v>
      </c>
      <c r="B62" s="21"/>
      <c r="C62" s="21">
        <v>0.8649053699692898</v>
      </c>
      <c r="D62" s="21">
        <v>0.34029958828454127</v>
      </c>
      <c r="E62" s="21"/>
      <c r="F62" s="21"/>
      <c r="G62" s="21">
        <v>1</v>
      </c>
      <c r="H62" s="21"/>
      <c r="I62" s="21"/>
    </row>
    <row r="63" spans="1:9" ht="12.75">
      <c r="A63" s="21" t="s">
        <v>25</v>
      </c>
      <c r="B63" s="21"/>
      <c r="C63" s="21">
        <v>1.2517639834449383</v>
      </c>
      <c r="D63" s="21">
        <v>0.43014241733723746</v>
      </c>
      <c r="E63" s="21"/>
      <c r="F63" s="21">
        <v>0.3670065378608004</v>
      </c>
      <c r="G63" s="21">
        <v>1</v>
      </c>
      <c r="H63" s="21"/>
      <c r="I63" s="21">
        <v>0.969546185241588</v>
      </c>
    </row>
    <row r="64" spans="1:9" ht="12.75">
      <c r="A64" s="21" t="s">
        <v>25</v>
      </c>
      <c r="B64" s="21"/>
      <c r="C64" s="21">
        <v>1.2403753153358827</v>
      </c>
      <c r="D64" s="21">
        <v>0.4263170454468217</v>
      </c>
      <c r="E64" s="21"/>
      <c r="F64" s="21">
        <v>0.36944411418804773</v>
      </c>
      <c r="G64" s="21">
        <v>1</v>
      </c>
      <c r="H64" s="21"/>
      <c r="I64" s="21"/>
    </row>
    <row r="65" spans="1:9" ht="12.75">
      <c r="A65" s="21" t="s">
        <v>25</v>
      </c>
      <c r="B65" s="21"/>
      <c r="C65" s="21">
        <v>0.47443389270490094</v>
      </c>
      <c r="D65" s="21"/>
      <c r="E65" s="21"/>
      <c r="F65" s="21"/>
      <c r="G65" s="21">
        <v>1</v>
      </c>
      <c r="H65" s="21"/>
      <c r="I65" s="21">
        <v>1.052489790790559</v>
      </c>
    </row>
    <row r="66" spans="1:9" ht="12.75">
      <c r="A66" s="21" t="s">
        <v>25</v>
      </c>
      <c r="B66" s="21"/>
      <c r="C66" s="21">
        <v>1.3470959031288012</v>
      </c>
      <c r="D66" s="21">
        <v>0.38695044035154336</v>
      </c>
      <c r="E66" s="21"/>
      <c r="F66" s="21">
        <v>0.43458239766900597</v>
      </c>
      <c r="G66" s="21">
        <v>1</v>
      </c>
      <c r="H66" s="21"/>
      <c r="I66" s="21"/>
    </row>
    <row r="67" spans="1:9" ht="12.75">
      <c r="A67" s="21" t="s">
        <v>25</v>
      </c>
      <c r="B67" s="21"/>
      <c r="C67" s="21">
        <v>1.3480432227876593</v>
      </c>
      <c r="D67" s="21">
        <v>0.3857316376674014</v>
      </c>
      <c r="E67" s="21"/>
      <c r="F67" s="21">
        <v>0.42990998457630397</v>
      </c>
      <c r="G67" s="21">
        <v>1</v>
      </c>
      <c r="H67" s="21"/>
      <c r="I67" s="21"/>
    </row>
    <row r="68" spans="1:9" ht="12.75">
      <c r="A68" s="21" t="s">
        <v>25</v>
      </c>
      <c r="B68" s="21"/>
      <c r="C68" s="21">
        <v>1.4216290756358803</v>
      </c>
      <c r="D68" s="21">
        <v>0.3913689011299425</v>
      </c>
      <c r="E68" s="21"/>
      <c r="F68" s="21">
        <v>0.38067907070120394</v>
      </c>
      <c r="G68" s="21">
        <v>1</v>
      </c>
      <c r="H68" s="21"/>
      <c r="I68" s="21"/>
    </row>
    <row r="69" spans="1:9" ht="12.75">
      <c r="A69" s="21" t="s">
        <v>25</v>
      </c>
      <c r="B69" s="21"/>
      <c r="C69" s="21">
        <v>1.3822164479015104</v>
      </c>
      <c r="D69" s="21">
        <v>0.39731254081951395</v>
      </c>
      <c r="E69" s="21"/>
      <c r="F69" s="21">
        <v>0.38418649929594806</v>
      </c>
      <c r="G69" s="21">
        <v>1</v>
      </c>
      <c r="H69" s="21"/>
      <c r="I69" s="21"/>
    </row>
    <row r="70" spans="1:9" ht="12.75">
      <c r="A70" s="21" t="s">
        <v>25</v>
      </c>
      <c r="B70" s="21">
        <v>0.22840518225899004</v>
      </c>
      <c r="C70" s="21">
        <v>1.5671501156371699</v>
      </c>
      <c r="D70" s="21">
        <v>0.6601120170330284</v>
      </c>
      <c r="E70" s="21"/>
      <c r="F70" s="21">
        <v>0.43026308310888106</v>
      </c>
      <c r="G70" s="21">
        <v>1</v>
      </c>
      <c r="H70" s="21"/>
      <c r="I70" s="21"/>
    </row>
    <row r="71" spans="1:9" ht="12.75">
      <c r="A71" s="21" t="s">
        <v>25</v>
      </c>
      <c r="B71" s="21">
        <v>0.22148356535422897</v>
      </c>
      <c r="C71" s="21">
        <v>1.535329783929126</v>
      </c>
      <c r="D71" s="21">
        <v>0.6275390359153411</v>
      </c>
      <c r="E71" s="21"/>
      <c r="F71" s="21">
        <v>0.43298691217407814</v>
      </c>
      <c r="G71" s="21">
        <v>1</v>
      </c>
      <c r="H71" s="21"/>
      <c r="I71" s="21"/>
    </row>
    <row r="72" spans="1:9" ht="12.75">
      <c r="A72" s="21" t="s">
        <v>25</v>
      </c>
      <c r="B72" s="21"/>
      <c r="C72" s="21">
        <v>0.9220379339256217</v>
      </c>
      <c r="D72" s="21">
        <v>0.33267501413174416</v>
      </c>
      <c r="E72" s="21"/>
      <c r="F72" s="21"/>
      <c r="G72" s="21">
        <v>1</v>
      </c>
      <c r="H72" s="21"/>
      <c r="I72" s="21"/>
    </row>
    <row r="73" spans="1:9" ht="12.75">
      <c r="A73" s="21" t="s">
        <v>25</v>
      </c>
      <c r="B73" s="21"/>
      <c r="C73" s="21">
        <v>0.9209255323016496</v>
      </c>
      <c r="D73" s="21">
        <v>0.3238200666751171</v>
      </c>
      <c r="E73" s="21"/>
      <c r="F73" s="21">
        <v>0.29406945747080526</v>
      </c>
      <c r="G73" s="21">
        <v>1</v>
      </c>
      <c r="H73" s="21"/>
      <c r="I73" s="21"/>
    </row>
    <row r="74" spans="1:9" ht="12.75">
      <c r="A74" s="19" t="s">
        <v>22</v>
      </c>
      <c r="B74">
        <f aca="true" t="shared" si="2" ref="B74:I74">AVERAGE(B45:B73)</f>
        <v>0.16318023908437454</v>
      </c>
      <c r="C74">
        <f t="shared" si="2"/>
        <v>1.2302228841341905</v>
      </c>
      <c r="D74">
        <f t="shared" si="2"/>
        <v>0.3772217950482041</v>
      </c>
      <c r="E74">
        <f t="shared" si="2"/>
        <v>0.27527831367055977</v>
      </c>
      <c r="F74">
        <f t="shared" si="2"/>
        <v>0.3760132227951477</v>
      </c>
      <c r="G74">
        <f t="shared" si="2"/>
        <v>1</v>
      </c>
      <c r="H74">
        <f t="shared" si="2"/>
        <v>1.3450842472325737</v>
      </c>
      <c r="I74">
        <f t="shared" si="2"/>
        <v>0.8052197241490329</v>
      </c>
    </row>
    <row r="75" spans="1:9" ht="12.75">
      <c r="A75" s="19" t="s">
        <v>23</v>
      </c>
      <c r="B75">
        <f aca="true" t="shared" si="3" ref="B75:G75">STDEV(B45:B73)</f>
        <v>0.10703458417307572</v>
      </c>
      <c r="C75">
        <f t="shared" si="3"/>
        <v>0.3566492878755367</v>
      </c>
      <c r="D75">
        <f t="shared" si="3"/>
        <v>0.10858397174172485</v>
      </c>
      <c r="E75">
        <f t="shared" si="3"/>
        <v>0.033771144892608365</v>
      </c>
      <c r="F75">
        <f t="shared" si="3"/>
        <v>0.05786097984780825</v>
      </c>
      <c r="G75">
        <f t="shared" si="3"/>
        <v>0</v>
      </c>
      <c r="H75">
        <v>0</v>
      </c>
      <c r="I75">
        <f>STDEV(I45:I73)</f>
        <v>0.24458713010085142</v>
      </c>
    </row>
    <row r="76" spans="1:9" ht="12.75">
      <c r="A76" s="19" t="s">
        <v>24</v>
      </c>
      <c r="B76">
        <f>B75/SQRT(11)</f>
        <v>0.03227214139034588</v>
      </c>
      <c r="C76">
        <f>C75/SQRT(35)</f>
        <v>0.060284732618781076</v>
      </c>
      <c r="D76">
        <f>D75/SQRT(35)</f>
        <v>0.018354041142567952</v>
      </c>
      <c r="E76">
        <f>E75/SQRT(2)</f>
        <v>0.023879805561996814</v>
      </c>
      <c r="F76">
        <f>F75/SQRT(30)</f>
        <v>0.010563921287332136</v>
      </c>
      <c r="G76">
        <f>G75/SQRT(2)</f>
        <v>0</v>
      </c>
      <c r="H76">
        <f>H75/SQRT(2)</f>
        <v>0</v>
      </c>
      <c r="I76">
        <f>I75/SQRT(4)</f>
        <v>0.12229356505042571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26" sqref="T26"/>
    </sheetView>
  </sheetViews>
  <sheetFormatPr defaultColWidth="9.140625" defaultRowHeight="12.75"/>
  <cols>
    <col min="2" max="2" width="12.7109375" style="0" bestFit="1" customWidth="1"/>
    <col min="3" max="9" width="9.28125" style="0" bestFit="1" customWidth="1"/>
  </cols>
  <sheetData>
    <row r="1" spans="1:9" ht="12.75">
      <c r="A1" t="s">
        <v>2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</row>
    <row r="2" spans="1:9" ht="12.75">
      <c r="A2" s="21" t="s">
        <v>26</v>
      </c>
      <c r="B2" s="21">
        <v>0.682291428940375</v>
      </c>
      <c r="C2" s="21">
        <v>1.0597329730251865</v>
      </c>
      <c r="D2" s="21">
        <v>0.4385144793278197</v>
      </c>
      <c r="E2" s="21">
        <v>0</v>
      </c>
      <c r="F2" s="21">
        <v>0</v>
      </c>
      <c r="G2" s="21">
        <v>1</v>
      </c>
      <c r="H2" s="21">
        <v>0</v>
      </c>
      <c r="I2" s="21">
        <v>0</v>
      </c>
    </row>
    <row r="3" spans="1:9" ht="12.75">
      <c r="A3" s="21" t="s">
        <v>26</v>
      </c>
      <c r="B3" s="21">
        <v>0.6821880253911072</v>
      </c>
      <c r="C3" s="21">
        <v>1.0598353992975182</v>
      </c>
      <c r="D3" s="21">
        <v>0.4310924386690783</v>
      </c>
      <c r="E3" s="21">
        <v>0</v>
      </c>
      <c r="F3" s="21">
        <v>0</v>
      </c>
      <c r="G3" s="21">
        <v>1</v>
      </c>
      <c r="H3" s="21">
        <v>0</v>
      </c>
      <c r="I3" s="21">
        <v>0</v>
      </c>
    </row>
    <row r="4" spans="1:9" ht="12.75">
      <c r="A4" s="21" t="s">
        <v>26</v>
      </c>
      <c r="B4" s="21">
        <v>0</v>
      </c>
      <c r="C4" s="21">
        <v>1.7904328290508305</v>
      </c>
      <c r="D4" s="21">
        <v>0.49998018301579283</v>
      </c>
      <c r="E4" s="21">
        <v>0</v>
      </c>
      <c r="F4" s="21">
        <v>0.39454855493251334</v>
      </c>
      <c r="G4" s="21">
        <v>1</v>
      </c>
      <c r="H4" s="21">
        <v>0</v>
      </c>
      <c r="I4" s="21">
        <v>0</v>
      </c>
    </row>
    <row r="5" spans="1:9" ht="12.75">
      <c r="A5" s="21" t="s">
        <v>26</v>
      </c>
      <c r="B5" s="21">
        <v>0</v>
      </c>
      <c r="C5" s="21">
        <v>1.7804201815791534</v>
      </c>
      <c r="D5" s="21">
        <v>0.4942884889113155</v>
      </c>
      <c r="E5" s="21">
        <v>0</v>
      </c>
      <c r="F5" s="21">
        <v>0.39542784283437904</v>
      </c>
      <c r="G5" s="21">
        <v>1</v>
      </c>
      <c r="H5" s="21">
        <v>0</v>
      </c>
      <c r="I5" s="21">
        <v>0</v>
      </c>
    </row>
    <row r="6" spans="1:9" ht="12.75">
      <c r="A6" s="21" t="s">
        <v>26</v>
      </c>
      <c r="B6" s="21">
        <v>0</v>
      </c>
      <c r="C6" s="21">
        <v>0.994835329164476</v>
      </c>
      <c r="D6" s="21">
        <v>0.3600461859544693</v>
      </c>
      <c r="E6" s="21">
        <v>0</v>
      </c>
      <c r="F6" s="21">
        <v>0</v>
      </c>
      <c r="G6" s="21">
        <v>1</v>
      </c>
      <c r="H6" s="21">
        <v>0</v>
      </c>
      <c r="I6" s="21">
        <v>0</v>
      </c>
    </row>
    <row r="7" spans="1:9" ht="12.75">
      <c r="A7" s="21" t="s">
        <v>26</v>
      </c>
      <c r="B7" s="21">
        <v>0</v>
      </c>
      <c r="C7" s="21">
        <v>0.997672229216867</v>
      </c>
      <c r="D7" s="21">
        <v>0.3612130566290073</v>
      </c>
      <c r="E7" s="21">
        <v>0</v>
      </c>
      <c r="F7" s="21">
        <v>0</v>
      </c>
      <c r="G7" s="21">
        <v>1</v>
      </c>
      <c r="H7" s="21">
        <v>0</v>
      </c>
      <c r="I7" s="21">
        <v>0</v>
      </c>
    </row>
    <row r="8" spans="1:9" ht="12.75">
      <c r="A8" s="21" t="s">
        <v>26</v>
      </c>
      <c r="B8" s="21">
        <v>0</v>
      </c>
      <c r="C8" s="21">
        <v>0.916394753147276</v>
      </c>
      <c r="D8" s="21">
        <v>0.38497307875569775</v>
      </c>
      <c r="E8" s="21">
        <v>0</v>
      </c>
      <c r="F8" s="21">
        <v>0</v>
      </c>
      <c r="G8" s="21">
        <v>1</v>
      </c>
      <c r="H8" s="21">
        <v>0</v>
      </c>
      <c r="I8" s="21">
        <v>1.317330139530392</v>
      </c>
    </row>
    <row r="9" spans="1:9" ht="12.75">
      <c r="A9" s="21" t="s">
        <v>26</v>
      </c>
      <c r="B9" s="21">
        <v>0</v>
      </c>
      <c r="C9" s="21">
        <v>0.9286649677147893</v>
      </c>
      <c r="D9" s="21">
        <v>0.383692251878097</v>
      </c>
      <c r="E9" s="21">
        <v>0</v>
      </c>
      <c r="F9" s="21">
        <v>0.2867154336412232</v>
      </c>
      <c r="G9" s="21">
        <v>1</v>
      </c>
      <c r="H9" s="21">
        <v>0</v>
      </c>
      <c r="I9" s="21">
        <v>0</v>
      </c>
    </row>
    <row r="10" spans="1:9" ht="12.75">
      <c r="A10" s="21" t="s">
        <v>26</v>
      </c>
      <c r="B10" s="21">
        <v>0</v>
      </c>
      <c r="C10" s="21">
        <v>0.8827609737053955</v>
      </c>
      <c r="D10" s="21">
        <v>0.3848779354768396</v>
      </c>
      <c r="E10" s="21">
        <v>0.29002595126614783</v>
      </c>
      <c r="F10" s="21">
        <v>0.26834129758137576</v>
      </c>
      <c r="G10" s="21">
        <v>1</v>
      </c>
      <c r="H10" s="21">
        <v>1.4695688884371125</v>
      </c>
      <c r="I10" s="21">
        <v>0</v>
      </c>
    </row>
    <row r="11" spans="1:9" ht="12.75">
      <c r="A11" s="21" t="s">
        <v>26</v>
      </c>
      <c r="B11" s="21">
        <v>0</v>
      </c>
      <c r="C11" s="21">
        <v>0.8755074371144964</v>
      </c>
      <c r="D11" s="21">
        <v>0.35284019191720545</v>
      </c>
      <c r="E11" s="21">
        <v>0.24926063064714546</v>
      </c>
      <c r="F11" s="21">
        <v>0.2541156508861134</v>
      </c>
      <c r="G11" s="21">
        <v>1</v>
      </c>
      <c r="H11" s="21">
        <v>0</v>
      </c>
      <c r="I11" s="21">
        <v>0</v>
      </c>
    </row>
    <row r="12" spans="1:9" ht="12.75">
      <c r="A12" s="21" t="s">
        <v>26</v>
      </c>
      <c r="B12" s="21">
        <v>0</v>
      </c>
      <c r="C12" s="21">
        <v>1.7842032768486475</v>
      </c>
      <c r="D12" s="21">
        <v>0.4528468032547644</v>
      </c>
      <c r="E12" s="21">
        <v>0</v>
      </c>
      <c r="F12" s="21">
        <v>0.5435459418930406</v>
      </c>
      <c r="G12" s="21">
        <v>1</v>
      </c>
      <c r="H12" s="21">
        <v>0</v>
      </c>
      <c r="I12" s="21">
        <v>1.6104000848986522</v>
      </c>
    </row>
    <row r="13" spans="1:9" ht="12.75">
      <c r="A13" s="21" t="s">
        <v>26</v>
      </c>
      <c r="B13" s="21">
        <v>0</v>
      </c>
      <c r="C13" s="21">
        <v>0</v>
      </c>
      <c r="D13" s="21">
        <v>0.10972404730617608</v>
      </c>
      <c r="E13" s="21">
        <v>0</v>
      </c>
      <c r="F13" s="21">
        <v>0</v>
      </c>
      <c r="G13" s="21"/>
      <c r="H13" s="21">
        <v>0</v>
      </c>
      <c r="I13" s="21">
        <v>0</v>
      </c>
    </row>
    <row r="14" spans="1:9" ht="12.75">
      <c r="A14" s="21" t="s">
        <v>26</v>
      </c>
      <c r="B14" s="21">
        <v>0</v>
      </c>
      <c r="C14" s="21">
        <v>0.7972990997221373</v>
      </c>
      <c r="D14" s="21">
        <v>0</v>
      </c>
      <c r="E14" s="21">
        <v>0</v>
      </c>
      <c r="F14" s="21">
        <v>0</v>
      </c>
      <c r="G14" s="21">
        <v>1</v>
      </c>
      <c r="H14" s="21">
        <v>0</v>
      </c>
      <c r="I14" s="21">
        <v>0</v>
      </c>
    </row>
    <row r="15" spans="1:9" ht="12.75">
      <c r="A15" s="21" t="s">
        <v>26</v>
      </c>
      <c r="B15" s="21">
        <v>0</v>
      </c>
      <c r="C15" s="21">
        <v>0.8109014812610751</v>
      </c>
      <c r="D15" s="21">
        <v>0</v>
      </c>
      <c r="E15" s="21">
        <v>0</v>
      </c>
      <c r="F15" s="21">
        <v>0</v>
      </c>
      <c r="G15" s="21">
        <v>1</v>
      </c>
      <c r="H15" s="21">
        <v>0</v>
      </c>
      <c r="I15" s="21">
        <v>0</v>
      </c>
    </row>
    <row r="16" spans="1:9" ht="12.75">
      <c r="A16" s="21" t="s">
        <v>26</v>
      </c>
      <c r="B16" s="21">
        <v>0</v>
      </c>
      <c r="C16" s="21">
        <v>1.547693788851773</v>
      </c>
      <c r="D16" s="21">
        <v>0.3855016027773283</v>
      </c>
      <c r="E16" s="21">
        <v>0</v>
      </c>
      <c r="F16" s="21">
        <v>0.416192194010025</v>
      </c>
      <c r="G16" s="21">
        <v>1</v>
      </c>
      <c r="H16" s="21">
        <v>0</v>
      </c>
      <c r="I16" s="21">
        <v>0.9626180301092296</v>
      </c>
    </row>
    <row r="17" spans="1:9" ht="12.75">
      <c r="A17" s="21" t="s">
        <v>26</v>
      </c>
      <c r="B17" s="21">
        <v>0</v>
      </c>
      <c r="C17" s="21">
        <v>1.5563887736535753</v>
      </c>
      <c r="D17" s="21">
        <v>0.38360462116165117</v>
      </c>
      <c r="E17" s="21">
        <v>0</v>
      </c>
      <c r="F17" s="21">
        <v>0.41780075735717437</v>
      </c>
      <c r="G17" s="21">
        <v>1</v>
      </c>
      <c r="H17" s="21">
        <v>0</v>
      </c>
      <c r="I17" s="21">
        <v>0.8521441830369076</v>
      </c>
    </row>
    <row r="18" spans="1:9" ht="12.75">
      <c r="A18" s="21" t="s">
        <v>26</v>
      </c>
      <c r="B18" s="21">
        <v>0</v>
      </c>
      <c r="C18" s="21">
        <v>0.9719387299685054</v>
      </c>
      <c r="D18" s="21">
        <v>0.39131974319336543</v>
      </c>
      <c r="E18" s="21">
        <v>0</v>
      </c>
      <c r="F18" s="21">
        <v>0</v>
      </c>
      <c r="G18" s="21">
        <v>1</v>
      </c>
      <c r="H18" s="21">
        <v>0</v>
      </c>
      <c r="I18" s="21">
        <v>0</v>
      </c>
    </row>
    <row r="19" spans="1:9" ht="12.75">
      <c r="A19" s="21" t="s">
        <v>26</v>
      </c>
      <c r="B19" s="21">
        <v>0</v>
      </c>
      <c r="C19" s="21">
        <v>1.2186244252850604</v>
      </c>
      <c r="D19" s="21">
        <v>0.37478174406560966</v>
      </c>
      <c r="E19" s="21">
        <v>0</v>
      </c>
      <c r="F19" s="21">
        <v>0.4246432782490975</v>
      </c>
      <c r="G19" s="21">
        <v>1</v>
      </c>
      <c r="H19" s="21">
        <v>0</v>
      </c>
      <c r="I19" s="21">
        <v>0</v>
      </c>
    </row>
    <row r="20" spans="1:9" ht="12.75">
      <c r="A20" s="21" t="s">
        <v>26</v>
      </c>
      <c r="B20" s="21">
        <v>0</v>
      </c>
      <c r="C20" s="21">
        <v>1.2562723893971557</v>
      </c>
      <c r="D20" s="21">
        <v>0.3751488321550033</v>
      </c>
      <c r="E20" s="21">
        <v>0</v>
      </c>
      <c r="F20" s="21">
        <v>0.423492361858076</v>
      </c>
      <c r="G20" s="21">
        <v>1</v>
      </c>
      <c r="H20" s="21">
        <v>0</v>
      </c>
      <c r="I20" s="21">
        <v>0</v>
      </c>
    </row>
    <row r="21" spans="1:9" ht="12.75">
      <c r="A21" s="21" t="s">
        <v>26</v>
      </c>
      <c r="B21" s="21">
        <v>0</v>
      </c>
      <c r="C21" s="21">
        <v>1.3442973978943462</v>
      </c>
      <c r="D21" s="21">
        <v>0.3373493638204326</v>
      </c>
      <c r="E21" s="21">
        <v>0</v>
      </c>
      <c r="F21" s="21">
        <v>0.39596915498890567</v>
      </c>
      <c r="G21" s="21">
        <v>1</v>
      </c>
      <c r="H21" s="21">
        <v>0</v>
      </c>
      <c r="I21" s="21">
        <v>0</v>
      </c>
    </row>
    <row r="22" spans="1:9" ht="12.75">
      <c r="A22" s="21" t="s">
        <v>26</v>
      </c>
      <c r="B22" s="21">
        <v>0</v>
      </c>
      <c r="C22" s="21">
        <v>1.3491538567654144</v>
      </c>
      <c r="D22" s="21">
        <v>0.34049777632095213</v>
      </c>
      <c r="E22" s="21">
        <v>0</v>
      </c>
      <c r="F22" s="21">
        <v>0.3986157722084953</v>
      </c>
      <c r="G22" s="21">
        <v>1</v>
      </c>
      <c r="H22" s="21">
        <v>0</v>
      </c>
      <c r="I22" s="21">
        <v>0</v>
      </c>
    </row>
    <row r="23" spans="1:9" ht="12.75">
      <c r="A23" s="21" t="s">
        <v>26</v>
      </c>
      <c r="B23" s="21">
        <v>0</v>
      </c>
      <c r="C23" s="21">
        <v>1.3165331314544026</v>
      </c>
      <c r="D23" s="21">
        <v>0.3854595551157145</v>
      </c>
      <c r="E23" s="21">
        <v>0</v>
      </c>
      <c r="F23" s="21">
        <v>0.3487096523417716</v>
      </c>
      <c r="G23" s="21">
        <v>1</v>
      </c>
      <c r="H23" s="21">
        <v>0</v>
      </c>
      <c r="I23" s="21">
        <v>0</v>
      </c>
    </row>
    <row r="24" spans="1:9" ht="12.75">
      <c r="A24" s="21" t="s">
        <v>26</v>
      </c>
      <c r="B24" s="21">
        <v>0</v>
      </c>
      <c r="C24" s="21">
        <v>1.3315158312373618</v>
      </c>
      <c r="D24" s="21">
        <v>0.3881770197244828</v>
      </c>
      <c r="E24" s="21">
        <v>0</v>
      </c>
      <c r="F24" s="21">
        <v>0.34917947260190885</v>
      </c>
      <c r="G24" s="21">
        <v>1</v>
      </c>
      <c r="H24" s="21">
        <v>0</v>
      </c>
      <c r="I24" s="21">
        <v>0</v>
      </c>
    </row>
    <row r="25" spans="1:9" ht="12.75">
      <c r="A25" s="21" t="s">
        <v>26</v>
      </c>
      <c r="B25" s="21">
        <v>0</v>
      </c>
      <c r="C25" s="21">
        <v>1.794527302022661</v>
      </c>
      <c r="D25" s="21">
        <v>0.4636270863903421</v>
      </c>
      <c r="E25" s="21">
        <v>0</v>
      </c>
      <c r="F25" s="21">
        <v>0.48128512160060266</v>
      </c>
      <c r="G25" s="21">
        <v>1</v>
      </c>
      <c r="H25" s="21">
        <v>0</v>
      </c>
      <c r="I25" s="21">
        <v>0.8085185847462996</v>
      </c>
    </row>
    <row r="26" spans="1:9" ht="12.75">
      <c r="A26" s="21" t="s">
        <v>26</v>
      </c>
      <c r="B26" s="21">
        <v>0</v>
      </c>
      <c r="C26" s="21">
        <v>1.775180439780882</v>
      </c>
      <c r="D26" s="21">
        <v>0.4641741060353866</v>
      </c>
      <c r="E26" s="21">
        <v>0</v>
      </c>
      <c r="F26" s="21">
        <v>0.48219893347133613</v>
      </c>
      <c r="G26" s="21">
        <v>1</v>
      </c>
      <c r="H26" s="21">
        <v>0</v>
      </c>
      <c r="I26" s="21">
        <v>0.8445415883176328</v>
      </c>
    </row>
    <row r="27" spans="1:12" ht="12.75">
      <c r="A27" s="21" t="s">
        <v>26</v>
      </c>
      <c r="B27" s="21">
        <v>0</v>
      </c>
      <c r="C27" s="21">
        <v>1.2634122724899126</v>
      </c>
      <c r="D27" s="21">
        <v>0.44949386245793765</v>
      </c>
      <c r="E27" s="21">
        <v>0</v>
      </c>
      <c r="F27" s="21">
        <v>0.3811396460090725</v>
      </c>
      <c r="G27" s="21">
        <v>1</v>
      </c>
      <c r="H27" s="21">
        <v>0</v>
      </c>
      <c r="I27" s="21">
        <v>0</v>
      </c>
      <c r="L27" t="s">
        <v>28</v>
      </c>
    </row>
    <row r="28" spans="1:9" ht="12.75">
      <c r="A28" s="21" t="s">
        <v>26</v>
      </c>
      <c r="B28" s="21">
        <v>0</v>
      </c>
      <c r="C28" s="21">
        <v>1.2674086026392368</v>
      </c>
      <c r="D28" s="21">
        <v>0.4074822163303469</v>
      </c>
      <c r="E28" s="21">
        <v>0</v>
      </c>
      <c r="F28" s="21">
        <v>0.38421864842926734</v>
      </c>
      <c r="G28" s="21">
        <v>1</v>
      </c>
      <c r="H28" s="21">
        <v>0</v>
      </c>
      <c r="I28" s="21">
        <v>0</v>
      </c>
    </row>
    <row r="29" spans="1:9" ht="12.75">
      <c r="A29" s="21" t="s">
        <v>26</v>
      </c>
      <c r="B29" s="21">
        <v>0</v>
      </c>
      <c r="C29" s="21">
        <v>1.058406139972231</v>
      </c>
      <c r="D29" s="21">
        <v>0.34990009968835073</v>
      </c>
      <c r="E29" s="21">
        <v>0</v>
      </c>
      <c r="F29" s="21">
        <v>0.33516825279520074</v>
      </c>
      <c r="G29" s="21">
        <v>1</v>
      </c>
      <c r="H29" s="21">
        <v>0</v>
      </c>
      <c r="I29" s="21">
        <v>0</v>
      </c>
    </row>
    <row r="30" spans="1:20" ht="12.75">
      <c r="A30" s="21" t="s">
        <v>26</v>
      </c>
      <c r="B30" s="21">
        <v>0</v>
      </c>
      <c r="C30" s="21">
        <v>1.0639041740343076</v>
      </c>
      <c r="D30" s="21">
        <v>0.4720248696545878</v>
      </c>
      <c r="E30" s="21">
        <v>0</v>
      </c>
      <c r="F30" s="21">
        <v>0.33230622310464725</v>
      </c>
      <c r="G30" s="21">
        <v>1</v>
      </c>
      <c r="H30" s="21">
        <v>0</v>
      </c>
      <c r="I30" s="21">
        <v>0</v>
      </c>
      <c r="L30" t="s">
        <v>8</v>
      </c>
      <c r="M30" t="s">
        <v>9</v>
      </c>
      <c r="N30" t="s">
        <v>10</v>
      </c>
      <c r="O30" t="s">
        <v>11</v>
      </c>
      <c r="P30" t="s">
        <v>12</v>
      </c>
      <c r="Q30" t="s">
        <v>13</v>
      </c>
      <c r="R30" t="s">
        <v>14</v>
      </c>
      <c r="S30" t="s">
        <v>15</v>
      </c>
      <c r="T30" t="s">
        <v>27</v>
      </c>
    </row>
    <row r="31" spans="1:20" ht="12.75">
      <c r="A31" s="19" t="s">
        <v>22</v>
      </c>
      <c r="B31">
        <f>AVERAGE(B2:B30)</f>
        <v>0.04705101566660284</v>
      </c>
      <c r="C31">
        <f aca="true" t="shared" si="0" ref="C31:I31">AVERAGE(C2:C30)</f>
        <v>1.1997902822860236</v>
      </c>
      <c r="D31">
        <f t="shared" si="0"/>
        <v>0.3662976427581985</v>
      </c>
      <c r="E31">
        <f t="shared" si="0"/>
        <v>0.01859608903149287</v>
      </c>
      <c r="F31">
        <f t="shared" si="0"/>
        <v>0.2659866962342837</v>
      </c>
      <c r="G31">
        <f t="shared" si="0"/>
        <v>1</v>
      </c>
      <c r="H31">
        <f t="shared" si="0"/>
        <v>0.050674789256452156</v>
      </c>
      <c r="I31">
        <f t="shared" si="0"/>
        <v>0.22053629691859017</v>
      </c>
      <c r="J31">
        <f>SUM(B31:I31)</f>
        <v>3.168932812151644</v>
      </c>
      <c r="L31">
        <f>B31*10</f>
        <v>0.47051015666602836</v>
      </c>
      <c r="M31">
        <f aca="true" t="shared" si="1" ref="M31:T31">C31*10</f>
        <v>11.997902822860237</v>
      </c>
      <c r="N31">
        <f t="shared" si="1"/>
        <v>3.662976427581985</v>
      </c>
      <c r="O31">
        <f t="shared" si="1"/>
        <v>0.1859608903149287</v>
      </c>
      <c r="P31">
        <f t="shared" si="1"/>
        <v>2.6598669623428375</v>
      </c>
      <c r="Q31">
        <f t="shared" si="1"/>
        <v>10</v>
      </c>
      <c r="R31">
        <f t="shared" si="1"/>
        <v>0.5067478925645216</v>
      </c>
      <c r="S31">
        <f t="shared" si="1"/>
        <v>2.205362969185902</v>
      </c>
      <c r="T31">
        <f t="shared" si="1"/>
        <v>31.68932812151644</v>
      </c>
    </row>
    <row r="32" spans="1:20" ht="12.75">
      <c r="A32" s="19" t="s">
        <v>23</v>
      </c>
      <c r="B32">
        <f>STDEV(B2:B30)</f>
        <v>0.1759364690337729</v>
      </c>
      <c r="C32">
        <f aca="true" t="shared" si="2" ref="C32:I32">STDEV(C2:C30)</f>
        <v>0.3951266777894006</v>
      </c>
      <c r="D32">
        <f t="shared" si="2"/>
        <v>0.12385037345888074</v>
      </c>
      <c r="E32">
        <f t="shared" si="2"/>
        <v>0.06974885895321094</v>
      </c>
      <c r="F32">
        <f t="shared" si="2"/>
        <v>0.19095646820395476</v>
      </c>
      <c r="G32">
        <f t="shared" si="2"/>
        <v>0</v>
      </c>
      <c r="H32">
        <v>0</v>
      </c>
      <c r="I32">
        <f t="shared" si="2"/>
        <v>0.4605133632818153</v>
      </c>
      <c r="J32">
        <f>SUM(B32:I32)</f>
        <v>1.4161322107210352</v>
      </c>
      <c r="L32">
        <f>B32*10</f>
        <v>1.7593646903377291</v>
      </c>
      <c r="M32">
        <f aca="true" t="shared" si="3" ref="M32:T34">C32*10</f>
        <v>3.9512667778940056</v>
      </c>
      <c r="N32">
        <f t="shared" si="3"/>
        <v>1.2385037345888075</v>
      </c>
      <c r="O32">
        <f t="shared" si="3"/>
        <v>0.6974885895321093</v>
      </c>
      <c r="P32">
        <f t="shared" si="3"/>
        <v>1.9095646820395475</v>
      </c>
      <c r="Q32">
        <f t="shared" si="3"/>
        <v>0</v>
      </c>
      <c r="R32">
        <f t="shared" si="3"/>
        <v>0</v>
      </c>
      <c r="S32">
        <f t="shared" si="3"/>
        <v>4.605133632818153</v>
      </c>
      <c r="T32">
        <f t="shared" si="3"/>
        <v>14.161322107210353</v>
      </c>
    </row>
    <row r="33" spans="1:20" ht="12.75">
      <c r="A33" s="19" t="s">
        <v>24</v>
      </c>
      <c r="B33">
        <f>B32/SQRT(29)</f>
        <v>0.032670582114902876</v>
      </c>
      <c r="C33">
        <f aca="true" t="shared" si="4" ref="C33:I33">C32/SQRT(29)</f>
        <v>0.07337318205487775</v>
      </c>
      <c r="D33">
        <f t="shared" si="4"/>
        <v>0.02299843698280103</v>
      </c>
      <c r="E33">
        <f t="shared" si="4"/>
        <v>0.012952037950779998</v>
      </c>
      <c r="F33">
        <f t="shared" si="4"/>
        <v>0.03545972594022883</v>
      </c>
      <c r="G33">
        <f t="shared" si="4"/>
        <v>0</v>
      </c>
      <c r="H33">
        <f t="shared" si="4"/>
        <v>0</v>
      </c>
      <c r="I33">
        <f t="shared" si="4"/>
        <v>0.08551518472966824</v>
      </c>
      <c r="J33">
        <f>SUM(B33:I33)</f>
        <v>0.2629691497732587</v>
      </c>
      <c r="L33">
        <f>B33*10</f>
        <v>0.32670582114902874</v>
      </c>
      <c r="M33">
        <f t="shared" si="3"/>
        <v>0.7337318205487775</v>
      </c>
      <c r="N33">
        <f t="shared" si="3"/>
        <v>0.2299843698280103</v>
      </c>
      <c r="O33">
        <f t="shared" si="3"/>
        <v>0.1295203795078</v>
      </c>
      <c r="P33">
        <f t="shared" si="3"/>
        <v>0.3545972594022883</v>
      </c>
      <c r="Q33">
        <f t="shared" si="3"/>
        <v>0</v>
      </c>
      <c r="R33">
        <f t="shared" si="3"/>
        <v>0</v>
      </c>
      <c r="S33">
        <f t="shared" si="3"/>
        <v>0.8551518472966824</v>
      </c>
      <c r="T33">
        <f t="shared" si="3"/>
        <v>2.629691497732587</v>
      </c>
    </row>
    <row r="34" spans="12:20" ht="12.75">
      <c r="L34">
        <f>B34*10</f>
        <v>0</v>
      </c>
      <c r="M34">
        <f t="shared" si="3"/>
        <v>0</v>
      </c>
      <c r="N34">
        <f t="shared" si="3"/>
        <v>0</v>
      </c>
      <c r="O34">
        <f t="shared" si="3"/>
        <v>0</v>
      </c>
      <c r="P34">
        <f t="shared" si="3"/>
        <v>0</v>
      </c>
      <c r="Q34">
        <f t="shared" si="3"/>
        <v>0</v>
      </c>
      <c r="R34">
        <f t="shared" si="3"/>
        <v>0</v>
      </c>
      <c r="S34">
        <f t="shared" si="3"/>
        <v>0</v>
      </c>
      <c r="T34">
        <f t="shared" si="3"/>
        <v>0</v>
      </c>
    </row>
    <row r="36" spans="1:9" ht="12.75">
      <c r="A36" s="21" t="s">
        <v>25</v>
      </c>
      <c r="B36" s="21">
        <v>2.639486487507253</v>
      </c>
      <c r="C36" s="21">
        <v>1.535539414697039</v>
      </c>
      <c r="D36" s="21">
        <v>0</v>
      </c>
      <c r="E36" s="21">
        <v>0</v>
      </c>
      <c r="F36" s="21">
        <v>0.4400787538914581</v>
      </c>
      <c r="G36" s="21">
        <v>1</v>
      </c>
      <c r="H36" s="21">
        <v>0</v>
      </c>
      <c r="I36" s="21">
        <v>0</v>
      </c>
    </row>
    <row r="37" spans="1:9" ht="12.75">
      <c r="A37" s="21" t="s">
        <v>25</v>
      </c>
      <c r="B37" s="21">
        <v>2.5747805377400446</v>
      </c>
      <c r="C37" s="21">
        <v>1.5416224963889225</v>
      </c>
      <c r="D37" s="21">
        <v>0</v>
      </c>
      <c r="E37" s="21">
        <v>0</v>
      </c>
      <c r="F37" s="21">
        <v>0.4419371200523058</v>
      </c>
      <c r="G37" s="21">
        <v>1</v>
      </c>
      <c r="H37" s="21">
        <v>0</v>
      </c>
      <c r="I37" s="21">
        <v>0</v>
      </c>
    </row>
    <row r="38" spans="1:9" ht="12.75">
      <c r="A38" s="21" t="s">
        <v>25</v>
      </c>
      <c r="B38" s="21">
        <v>0.1011327906789323</v>
      </c>
      <c r="C38" s="21">
        <v>1.2058221987312427</v>
      </c>
      <c r="D38" s="21">
        <v>0.3843965537238555</v>
      </c>
      <c r="E38" s="21">
        <v>0</v>
      </c>
      <c r="F38" s="21">
        <v>0.30250407690110137</v>
      </c>
      <c r="G38" s="21">
        <v>1</v>
      </c>
      <c r="H38" s="21">
        <v>0</v>
      </c>
      <c r="I38" s="21">
        <v>0</v>
      </c>
    </row>
    <row r="39" spans="1:9" ht="12.75">
      <c r="A39" s="21" t="s">
        <v>25</v>
      </c>
      <c r="B39" s="21">
        <v>0.05284521460122953</v>
      </c>
      <c r="C39" s="21">
        <v>1.2268160761865927</v>
      </c>
      <c r="D39" s="21">
        <v>0.38709864372954583</v>
      </c>
      <c r="E39" s="21">
        <v>0</v>
      </c>
      <c r="F39" s="21">
        <v>0.30441094268071167</v>
      </c>
      <c r="G39" s="21">
        <v>1</v>
      </c>
      <c r="H39" s="21">
        <v>0</v>
      </c>
      <c r="I39" s="21">
        <v>0</v>
      </c>
    </row>
    <row r="40" spans="1:9" ht="12.75">
      <c r="A40" s="21" t="s">
        <v>25</v>
      </c>
      <c r="B40" s="21">
        <v>0.174909920316717</v>
      </c>
      <c r="C40" s="21">
        <v>1.3965748360882595</v>
      </c>
      <c r="D40" s="21">
        <v>0.3568276753288465</v>
      </c>
      <c r="E40" s="21">
        <v>0</v>
      </c>
      <c r="F40" s="21">
        <v>0</v>
      </c>
      <c r="G40" s="21">
        <v>1</v>
      </c>
      <c r="H40" s="21">
        <v>0</v>
      </c>
      <c r="I40" s="21">
        <v>0</v>
      </c>
    </row>
    <row r="41" spans="1:9" ht="12.75">
      <c r="A41" s="21" t="s">
        <v>25</v>
      </c>
      <c r="B41" s="21">
        <v>0.13888983307840247</v>
      </c>
      <c r="C41" s="21">
        <v>1.3825924715460356</v>
      </c>
      <c r="D41" s="21">
        <v>0.43045873671927243</v>
      </c>
      <c r="E41" s="21">
        <v>0</v>
      </c>
      <c r="F41" s="21">
        <v>0.3148549151331177</v>
      </c>
      <c r="G41" s="21">
        <v>1</v>
      </c>
      <c r="H41" s="21">
        <v>0</v>
      </c>
      <c r="I41" s="21">
        <v>0</v>
      </c>
    </row>
    <row r="42" spans="1:9" ht="12.75">
      <c r="A42" s="21" t="s">
        <v>25</v>
      </c>
      <c r="B42" s="21">
        <v>1.109881825167023</v>
      </c>
      <c r="C42" s="21">
        <v>1.2965579284046458</v>
      </c>
      <c r="D42" s="21">
        <v>0.4625572560576013</v>
      </c>
      <c r="E42" s="21">
        <v>0</v>
      </c>
      <c r="F42" s="21">
        <v>0.3254095736365795</v>
      </c>
      <c r="G42" s="21">
        <v>1</v>
      </c>
      <c r="H42" s="21">
        <v>0</v>
      </c>
      <c r="I42" s="21">
        <v>0</v>
      </c>
    </row>
    <row r="43" spans="1:9" ht="12.75">
      <c r="A43" s="21" t="s">
        <v>25</v>
      </c>
      <c r="B43" s="21">
        <v>1.0823996780447966</v>
      </c>
      <c r="C43" s="21">
        <v>1.299249393292747</v>
      </c>
      <c r="D43" s="21">
        <v>0.5393387982934289</v>
      </c>
      <c r="E43" s="21">
        <v>0</v>
      </c>
      <c r="F43" s="21">
        <v>0.3284807251036934</v>
      </c>
      <c r="G43" s="21">
        <v>1</v>
      </c>
      <c r="H43" s="21">
        <v>0</v>
      </c>
      <c r="I43" s="21">
        <v>0</v>
      </c>
    </row>
    <row r="44" spans="1:9" ht="12.75">
      <c r="A44" s="21" t="s">
        <v>25</v>
      </c>
      <c r="B44" s="21">
        <v>0</v>
      </c>
      <c r="C44" s="21">
        <v>0</v>
      </c>
      <c r="D44" s="21">
        <v>0.10972404730617608</v>
      </c>
      <c r="E44" s="21">
        <v>0</v>
      </c>
      <c r="F44" s="21">
        <v>0</v>
      </c>
      <c r="G44" s="21"/>
      <c r="H44" s="21">
        <v>0</v>
      </c>
      <c r="I44" s="21">
        <v>0</v>
      </c>
    </row>
    <row r="45" spans="1:9" ht="12.75">
      <c r="A45" s="21" t="s">
        <v>25</v>
      </c>
      <c r="B45" s="21">
        <v>0</v>
      </c>
      <c r="C45" s="21"/>
      <c r="D45" s="21">
        <v>0.10972404730617608</v>
      </c>
      <c r="E45" s="21">
        <v>0</v>
      </c>
      <c r="F45" s="21">
        <v>0</v>
      </c>
      <c r="G45" s="21"/>
      <c r="H45" s="21">
        <v>0</v>
      </c>
      <c r="I45" s="21">
        <v>0</v>
      </c>
    </row>
    <row r="46" spans="1:9" ht="12.75">
      <c r="A46" s="21" t="s">
        <v>25</v>
      </c>
      <c r="B46" s="21">
        <v>0.039651969639904645</v>
      </c>
      <c r="C46" s="21">
        <v>1.5757966145705127</v>
      </c>
      <c r="D46" s="21">
        <v>0.42070645556552155</v>
      </c>
      <c r="E46" s="21">
        <v>0</v>
      </c>
      <c r="F46" s="21">
        <v>0.34742666254760735</v>
      </c>
      <c r="G46" s="21">
        <v>1</v>
      </c>
      <c r="H46" s="21">
        <v>0</v>
      </c>
      <c r="I46" s="21">
        <v>0</v>
      </c>
    </row>
    <row r="47" spans="1:9" ht="12.75">
      <c r="A47" s="21" t="s">
        <v>25</v>
      </c>
      <c r="B47" s="21">
        <v>0</v>
      </c>
      <c r="C47" s="21">
        <v>1.5639403001439842</v>
      </c>
      <c r="D47" s="21">
        <v>0.4281153687566134</v>
      </c>
      <c r="E47" s="21">
        <v>0</v>
      </c>
      <c r="F47" s="21">
        <v>0.34284990034485263</v>
      </c>
      <c r="G47" s="21">
        <v>1</v>
      </c>
      <c r="H47" s="21">
        <v>0</v>
      </c>
      <c r="I47" s="21">
        <v>0</v>
      </c>
    </row>
    <row r="48" spans="1:9" ht="12.75">
      <c r="A48" s="21" t="s">
        <v>25</v>
      </c>
      <c r="B48" s="21">
        <v>0</v>
      </c>
      <c r="C48" s="21">
        <v>1.3604084840974064</v>
      </c>
      <c r="D48" s="21">
        <v>0.4638566570403422</v>
      </c>
      <c r="E48" s="21">
        <v>0.25139850810856296</v>
      </c>
      <c r="F48" s="21">
        <v>0.362919736892985</v>
      </c>
      <c r="G48" s="21">
        <v>1</v>
      </c>
      <c r="H48" s="21">
        <v>0</v>
      </c>
      <c r="I48" s="21">
        <v>0</v>
      </c>
    </row>
    <row r="49" spans="1:9" ht="12.75">
      <c r="A49" s="21" t="s">
        <v>25</v>
      </c>
      <c r="B49" s="21">
        <v>0</v>
      </c>
      <c r="C49" s="21">
        <v>1.261661026926869</v>
      </c>
      <c r="D49" s="21">
        <v>0.38199999541163304</v>
      </c>
      <c r="E49" s="21">
        <v>0</v>
      </c>
      <c r="F49" s="21">
        <v>0.366693991061336</v>
      </c>
      <c r="G49" s="21">
        <v>1</v>
      </c>
      <c r="H49" s="21">
        <v>0</v>
      </c>
      <c r="I49" s="21">
        <v>0</v>
      </c>
    </row>
    <row r="50" spans="1:9" ht="12.75">
      <c r="A50" s="21" t="s">
        <v>25</v>
      </c>
      <c r="B50" s="21">
        <v>0</v>
      </c>
      <c r="C50" s="21">
        <v>1.2512730995029104</v>
      </c>
      <c r="D50" s="21">
        <v>0.37834036688725947</v>
      </c>
      <c r="E50" s="21">
        <v>0</v>
      </c>
      <c r="F50" s="21">
        <v>0.36803175554204975</v>
      </c>
      <c r="G50" s="21">
        <v>1</v>
      </c>
      <c r="H50" s="21">
        <v>0</v>
      </c>
      <c r="I50" s="21">
        <v>0</v>
      </c>
    </row>
    <row r="51" spans="1:9" ht="12.75">
      <c r="A51" s="21" t="s">
        <v>25</v>
      </c>
      <c r="B51" s="21">
        <v>0</v>
      </c>
      <c r="C51" s="21">
        <v>2.012316168560243</v>
      </c>
      <c r="D51" s="21">
        <v>0.36971491515279725</v>
      </c>
      <c r="E51" s="21">
        <v>0</v>
      </c>
      <c r="F51" s="21">
        <v>0.4798000502847985</v>
      </c>
      <c r="G51" s="21">
        <v>1</v>
      </c>
      <c r="H51" s="21">
        <v>0</v>
      </c>
      <c r="I51" s="21">
        <v>0</v>
      </c>
    </row>
    <row r="52" spans="1:9" ht="12.75">
      <c r="A52" s="21" t="s">
        <v>25</v>
      </c>
      <c r="B52" s="21">
        <v>0</v>
      </c>
      <c r="C52" s="21">
        <v>2.016434415649465</v>
      </c>
      <c r="D52" s="21">
        <v>0.37189791886312573</v>
      </c>
      <c r="E52" s="21">
        <v>0</v>
      </c>
      <c r="F52" s="21">
        <v>0.4797245496591998</v>
      </c>
      <c r="G52" s="21">
        <v>1</v>
      </c>
      <c r="H52" s="21">
        <v>0</v>
      </c>
      <c r="I52" s="21">
        <v>0.5419015935426261</v>
      </c>
    </row>
    <row r="53" spans="1:9" ht="12.75">
      <c r="A53" s="21" t="s">
        <v>25</v>
      </c>
      <c r="B53" s="21">
        <v>0</v>
      </c>
      <c r="C53" s="21">
        <v>0.7359216907189605</v>
      </c>
      <c r="D53" s="21">
        <v>0.3995274599201968</v>
      </c>
      <c r="E53" s="21">
        <v>0.2991581192325566</v>
      </c>
      <c r="F53" s="21">
        <v>0.2856133807651547</v>
      </c>
      <c r="G53" s="21">
        <v>1</v>
      </c>
      <c r="H53" s="21">
        <v>1.3450842472325737</v>
      </c>
      <c r="I53" s="21">
        <v>0</v>
      </c>
    </row>
    <row r="54" spans="1:9" ht="12.75">
      <c r="A54" s="21" t="s">
        <v>25</v>
      </c>
      <c r="B54" s="21">
        <v>0</v>
      </c>
      <c r="C54" s="21">
        <v>0</v>
      </c>
      <c r="D54" s="21">
        <v>0.10972404730617608</v>
      </c>
      <c r="E54" s="21">
        <v>0</v>
      </c>
      <c r="F54" s="21">
        <v>0</v>
      </c>
      <c r="G54" s="21"/>
      <c r="H54" s="21">
        <v>0</v>
      </c>
      <c r="I54" s="21">
        <v>0</v>
      </c>
    </row>
    <row r="55" spans="1:9" ht="12.75">
      <c r="A55" s="21" t="s">
        <v>25</v>
      </c>
      <c r="B55" s="21">
        <v>0</v>
      </c>
      <c r="C55" s="21">
        <v>1.0062345761724059</v>
      </c>
      <c r="D55" s="21">
        <v>0.3391517425847183</v>
      </c>
      <c r="E55" s="21">
        <v>0</v>
      </c>
      <c r="F55" s="21">
        <v>0.3191371653364078</v>
      </c>
      <c r="G55" s="21">
        <v>1</v>
      </c>
      <c r="H55" s="21">
        <v>0</v>
      </c>
      <c r="I55" s="21">
        <v>0</v>
      </c>
    </row>
    <row r="56" spans="1:9" ht="12.75">
      <c r="A56" s="21" t="s">
        <v>25</v>
      </c>
      <c r="B56" s="21">
        <v>0</v>
      </c>
      <c r="C56" s="21">
        <v>0.9852345902184537</v>
      </c>
      <c r="D56" s="21">
        <v>0.33338594356559575</v>
      </c>
      <c r="E56" s="21">
        <v>0</v>
      </c>
      <c r="F56" s="21">
        <v>0.3201986071568618</v>
      </c>
      <c r="G56" s="21">
        <v>1</v>
      </c>
      <c r="H56" s="21">
        <v>0</v>
      </c>
      <c r="I56" s="21">
        <v>0</v>
      </c>
    </row>
    <row r="57" spans="1:9" ht="12.75">
      <c r="A57" s="21" t="s">
        <v>25</v>
      </c>
      <c r="B57" s="21">
        <v>0</v>
      </c>
      <c r="C57" s="21">
        <v>0.9509014863955025</v>
      </c>
      <c r="D57" s="21">
        <v>0.3433329793144393</v>
      </c>
      <c r="E57" s="21">
        <v>0</v>
      </c>
      <c r="F57" s="21">
        <v>0.2992059812153588</v>
      </c>
      <c r="G57" s="21">
        <v>1</v>
      </c>
      <c r="H57" s="21">
        <v>0</v>
      </c>
      <c r="I57" s="21">
        <v>0.6569413270213581</v>
      </c>
    </row>
    <row r="58" spans="1:9" ht="12.75">
      <c r="A58" s="21" t="s">
        <v>25</v>
      </c>
      <c r="B58" s="21">
        <v>0</v>
      </c>
      <c r="C58" s="21">
        <v>0.941477357603177</v>
      </c>
      <c r="D58" s="21">
        <v>0.34840249127135303</v>
      </c>
      <c r="E58" s="21">
        <v>0</v>
      </c>
      <c r="F58" s="21">
        <v>0.30374866966546127</v>
      </c>
      <c r="G58" s="21">
        <v>1</v>
      </c>
      <c r="H58" s="21">
        <v>0</v>
      </c>
      <c r="I58" s="21">
        <v>0</v>
      </c>
    </row>
    <row r="59" spans="1:9" ht="12.75">
      <c r="A59" s="21" t="s">
        <v>25</v>
      </c>
      <c r="B59" s="21">
        <v>0</v>
      </c>
      <c r="C59" s="21">
        <v>1.1975222529896588</v>
      </c>
      <c r="D59" s="21">
        <v>0.3663949899170064</v>
      </c>
      <c r="E59" s="21">
        <v>0</v>
      </c>
      <c r="F59" s="21">
        <v>0.42702017492763805</v>
      </c>
      <c r="G59" s="21">
        <v>1</v>
      </c>
      <c r="H59" s="21">
        <v>0</v>
      </c>
      <c r="I59" s="21">
        <v>0</v>
      </c>
    </row>
    <row r="60" spans="1:9" ht="12.75">
      <c r="A60" s="21" t="s">
        <v>25</v>
      </c>
      <c r="B60" s="21">
        <v>0</v>
      </c>
      <c r="C60" s="21">
        <v>1.1977292544438607</v>
      </c>
      <c r="D60" s="21">
        <v>0.3648409439942127</v>
      </c>
      <c r="E60" s="21">
        <v>0</v>
      </c>
      <c r="F60" s="21">
        <v>0.4228054418436113</v>
      </c>
      <c r="G60" s="21">
        <v>1</v>
      </c>
      <c r="H60" s="21">
        <v>0</v>
      </c>
      <c r="I60" s="21">
        <v>0</v>
      </c>
    </row>
    <row r="61" spans="1:9" ht="12.75">
      <c r="A61" s="21" t="s">
        <v>25</v>
      </c>
      <c r="B61" s="21">
        <v>0</v>
      </c>
      <c r="C61" s="21">
        <v>0.8832599769273095</v>
      </c>
      <c r="D61" s="21">
        <v>0.3308252337003142</v>
      </c>
      <c r="E61" s="21">
        <v>0</v>
      </c>
      <c r="F61" s="21">
        <v>0</v>
      </c>
      <c r="G61" s="21">
        <v>1</v>
      </c>
      <c r="H61" s="21">
        <v>0</v>
      </c>
      <c r="I61" s="21">
        <v>0</v>
      </c>
    </row>
    <row r="62" spans="1:9" ht="12.75">
      <c r="A62" s="21" t="s">
        <v>25</v>
      </c>
      <c r="B62" s="21">
        <v>0</v>
      </c>
      <c r="C62" s="21">
        <v>0.8649053699692898</v>
      </c>
      <c r="D62" s="21">
        <v>0.34029958828454127</v>
      </c>
      <c r="E62" s="21">
        <v>0</v>
      </c>
      <c r="F62" s="21">
        <v>0</v>
      </c>
      <c r="G62" s="21">
        <v>1</v>
      </c>
      <c r="H62" s="21">
        <v>0</v>
      </c>
      <c r="I62" s="21">
        <v>0</v>
      </c>
    </row>
    <row r="63" spans="1:9" ht="12.75">
      <c r="A63" s="21" t="s">
        <v>25</v>
      </c>
      <c r="B63" s="21">
        <v>0</v>
      </c>
      <c r="C63" s="21">
        <v>1.2517639834449383</v>
      </c>
      <c r="D63" s="21">
        <v>0.43014241733723746</v>
      </c>
      <c r="E63" s="21">
        <v>0</v>
      </c>
      <c r="F63" s="21">
        <v>0.3670065378608004</v>
      </c>
      <c r="G63" s="21">
        <v>1</v>
      </c>
      <c r="H63" s="21">
        <v>0</v>
      </c>
      <c r="I63" s="21">
        <v>0.969546185241588</v>
      </c>
    </row>
    <row r="64" spans="1:9" ht="12.75">
      <c r="A64" s="21" t="s">
        <v>25</v>
      </c>
      <c r="B64" s="21">
        <v>0</v>
      </c>
      <c r="C64" s="21">
        <v>1.2403753153358827</v>
      </c>
      <c r="D64" s="21">
        <v>0.4263170454468217</v>
      </c>
      <c r="E64" s="21">
        <v>0</v>
      </c>
      <c r="F64" s="21">
        <v>0.36944411418804773</v>
      </c>
      <c r="G64" s="21">
        <v>1</v>
      </c>
      <c r="H64" s="21">
        <v>0</v>
      </c>
      <c r="I64" s="21">
        <v>0</v>
      </c>
    </row>
    <row r="65" spans="1:9" ht="12.75">
      <c r="A65" s="21" t="s">
        <v>25</v>
      </c>
      <c r="B65" s="21">
        <v>0</v>
      </c>
      <c r="C65" s="21">
        <v>0.47443389270490094</v>
      </c>
      <c r="D65" s="21">
        <v>0</v>
      </c>
      <c r="E65" s="21">
        <v>0</v>
      </c>
      <c r="F65" s="21">
        <v>0</v>
      </c>
      <c r="G65" s="21">
        <v>1</v>
      </c>
      <c r="H65" s="21">
        <v>0</v>
      </c>
      <c r="I65" s="21">
        <v>1.052489790790559</v>
      </c>
    </row>
    <row r="66" spans="1:9" ht="12.75">
      <c r="A66" s="21" t="s">
        <v>25</v>
      </c>
      <c r="B66" s="21">
        <v>0</v>
      </c>
      <c r="C66" s="21">
        <v>1.3470959031288012</v>
      </c>
      <c r="D66" s="21">
        <v>0.38695044035154336</v>
      </c>
      <c r="E66" s="21">
        <v>0</v>
      </c>
      <c r="F66" s="21">
        <v>0.43458239766900597</v>
      </c>
      <c r="G66" s="21">
        <v>1</v>
      </c>
      <c r="H66" s="21">
        <v>0</v>
      </c>
      <c r="I66" s="21">
        <v>0</v>
      </c>
    </row>
    <row r="67" spans="1:9" ht="12.75">
      <c r="A67" s="21" t="s">
        <v>25</v>
      </c>
      <c r="B67" s="21">
        <v>0</v>
      </c>
      <c r="C67" s="21">
        <v>1.3480432227876593</v>
      </c>
      <c r="D67" s="21">
        <v>0.3857316376674014</v>
      </c>
      <c r="E67" s="21">
        <v>0</v>
      </c>
      <c r="F67" s="21">
        <v>0.42990998457630397</v>
      </c>
      <c r="G67" s="21">
        <v>1</v>
      </c>
      <c r="H67" s="21">
        <v>0</v>
      </c>
      <c r="I67" s="21">
        <v>0</v>
      </c>
    </row>
    <row r="68" spans="1:9" ht="12.75">
      <c r="A68" s="21" t="s">
        <v>25</v>
      </c>
      <c r="B68" s="21">
        <v>0</v>
      </c>
      <c r="C68" s="21">
        <v>1.4216290756358803</v>
      </c>
      <c r="D68" s="21">
        <v>0.3913689011299425</v>
      </c>
      <c r="E68" s="21">
        <v>0</v>
      </c>
      <c r="F68" s="21">
        <v>0.38067907070120394</v>
      </c>
      <c r="G68" s="21">
        <v>1</v>
      </c>
      <c r="H68" s="21">
        <v>0</v>
      </c>
      <c r="I68" s="21">
        <v>0</v>
      </c>
    </row>
    <row r="69" spans="1:9" ht="12.75">
      <c r="A69" s="21" t="s">
        <v>25</v>
      </c>
      <c r="B69" s="21">
        <v>0</v>
      </c>
      <c r="C69" s="21">
        <v>1.3822164479015104</v>
      </c>
      <c r="D69" s="21">
        <v>0.39731254081951395</v>
      </c>
      <c r="E69" s="21">
        <v>0</v>
      </c>
      <c r="F69" s="21">
        <v>0.38418649929594806</v>
      </c>
      <c r="G69" s="21">
        <v>1</v>
      </c>
      <c r="H69" s="21">
        <v>0</v>
      </c>
      <c r="I69" s="21">
        <v>0</v>
      </c>
    </row>
    <row r="70" spans="1:9" ht="12.75">
      <c r="A70" s="21" t="s">
        <v>25</v>
      </c>
      <c r="B70" s="21">
        <v>0.22840518225899004</v>
      </c>
      <c r="C70" s="21">
        <v>1.5671501156371699</v>
      </c>
      <c r="D70" s="21">
        <v>0.6601120170330284</v>
      </c>
      <c r="E70" s="21">
        <v>0</v>
      </c>
      <c r="F70" s="21">
        <v>0.43026308310888106</v>
      </c>
      <c r="G70" s="21">
        <v>1</v>
      </c>
      <c r="H70" s="21">
        <v>0</v>
      </c>
      <c r="I70" s="21">
        <v>0</v>
      </c>
    </row>
    <row r="71" spans="1:9" ht="12.75">
      <c r="A71" s="21" t="s">
        <v>25</v>
      </c>
      <c r="B71" s="21">
        <v>0.22148356535422897</v>
      </c>
      <c r="C71" s="21">
        <v>1.535329783929126</v>
      </c>
      <c r="D71" s="21">
        <v>0.6275390359153411</v>
      </c>
      <c r="E71" s="21">
        <v>0</v>
      </c>
      <c r="F71" s="21">
        <v>0.43298691217407814</v>
      </c>
      <c r="G71" s="21">
        <v>1</v>
      </c>
      <c r="H71" s="21">
        <v>0</v>
      </c>
      <c r="I71" s="21">
        <v>0</v>
      </c>
    </row>
    <row r="72" spans="1:9" ht="12.75">
      <c r="A72" s="21" t="s">
        <v>25</v>
      </c>
      <c r="B72" s="21">
        <v>0</v>
      </c>
      <c r="C72" s="21">
        <v>0.9220379339256217</v>
      </c>
      <c r="D72" s="21">
        <v>0.33267501413174416</v>
      </c>
      <c r="E72" s="21">
        <v>0</v>
      </c>
      <c r="F72" s="21">
        <v>0</v>
      </c>
      <c r="G72" s="21">
        <v>1</v>
      </c>
      <c r="H72" s="21">
        <v>0</v>
      </c>
      <c r="I72" s="21">
        <v>0</v>
      </c>
    </row>
    <row r="73" spans="1:20" ht="12.75">
      <c r="A73" s="21" t="s">
        <v>25</v>
      </c>
      <c r="B73" s="21">
        <v>0</v>
      </c>
      <c r="C73" s="21">
        <v>0.9209255323016496</v>
      </c>
      <c r="D73" s="21">
        <v>0.3238200666751171</v>
      </c>
      <c r="E73" s="21">
        <v>0</v>
      </c>
      <c r="F73" s="21">
        <v>0.29406945747080526</v>
      </c>
      <c r="G73" s="21">
        <v>1</v>
      </c>
      <c r="H73" s="21">
        <v>0</v>
      </c>
      <c r="I73" s="21">
        <v>0</v>
      </c>
      <c r="L73" t="s">
        <v>8</v>
      </c>
      <c r="M73" t="s">
        <v>9</v>
      </c>
      <c r="N73" t="s">
        <v>10</v>
      </c>
      <c r="O73" t="s">
        <v>11</v>
      </c>
      <c r="P73" t="s">
        <v>12</v>
      </c>
      <c r="Q73" t="s">
        <v>13</v>
      </c>
      <c r="R73" t="s">
        <v>14</v>
      </c>
      <c r="S73" t="s">
        <v>15</v>
      </c>
      <c r="T73" t="s">
        <v>27</v>
      </c>
    </row>
    <row r="74" spans="1:20" ht="12.75">
      <c r="A74" s="19" t="s">
        <v>22</v>
      </c>
      <c r="B74">
        <f>AVERAGE(B45:B73)</f>
        <v>0.016880714388038745</v>
      </c>
      <c r="C74">
        <f aca="true" t="shared" si="5" ref="C74:I74">AVERAGE(C45:C73)</f>
        <v>1.1862863525579694</v>
      </c>
      <c r="D74">
        <f t="shared" si="5"/>
        <v>0.36421414694309356</v>
      </c>
      <c r="E74">
        <f t="shared" si="5"/>
        <v>0.01898471128762481</v>
      </c>
      <c r="F74">
        <f t="shared" si="5"/>
        <v>0.29821738359615163</v>
      </c>
      <c r="G74">
        <f t="shared" si="5"/>
        <v>1</v>
      </c>
      <c r="H74">
        <f t="shared" si="5"/>
        <v>0.04638221542181289</v>
      </c>
      <c r="I74">
        <f t="shared" si="5"/>
        <v>0.11106478953779764</v>
      </c>
      <c r="J74">
        <f>SUM(B74:I74)</f>
        <v>3.042030313732489</v>
      </c>
      <c r="L74">
        <f aca="true" t="shared" si="6" ref="L74:T76">B74*10</f>
        <v>0.16880714388038745</v>
      </c>
      <c r="M74">
        <f t="shared" si="6"/>
        <v>11.862863525579694</v>
      </c>
      <c r="N74">
        <f t="shared" si="6"/>
        <v>3.6421414694309355</v>
      </c>
      <c r="O74">
        <f t="shared" si="6"/>
        <v>0.18984711287624811</v>
      </c>
      <c r="P74">
        <f t="shared" si="6"/>
        <v>2.9821738359615164</v>
      </c>
      <c r="Q74">
        <f t="shared" si="6"/>
        <v>10</v>
      </c>
      <c r="R74">
        <f t="shared" si="6"/>
        <v>0.4638221542181289</v>
      </c>
      <c r="S74">
        <f t="shared" si="6"/>
        <v>1.1106478953779764</v>
      </c>
      <c r="T74">
        <f t="shared" si="6"/>
        <v>30.42030313732489</v>
      </c>
    </row>
    <row r="75" spans="1:20" ht="12.75">
      <c r="A75" s="19" t="s">
        <v>23</v>
      </c>
      <c r="B75">
        <f aca="true" t="shared" si="7" ref="B75:G75">STDEV(B45:B73)</f>
        <v>0.05810470188493532</v>
      </c>
      <c r="C75">
        <f t="shared" si="7"/>
        <v>0.4201658929936112</v>
      </c>
      <c r="D75">
        <f t="shared" si="7"/>
        <v>0.12757804965566769</v>
      </c>
      <c r="E75">
        <f t="shared" si="7"/>
        <v>0.07127527911565636</v>
      </c>
      <c r="F75">
        <f t="shared" si="7"/>
        <v>0.16327624737083088</v>
      </c>
      <c r="G75">
        <f t="shared" si="7"/>
        <v>0</v>
      </c>
      <c r="H75">
        <v>0</v>
      </c>
      <c r="I75">
        <f>STDEV(I45:I73)</f>
        <v>0.29369916414166214</v>
      </c>
      <c r="J75">
        <f>SUM(B75:I75)</f>
        <v>1.1340993351623636</v>
      </c>
      <c r="L75">
        <f t="shared" si="6"/>
        <v>0.5810470188493532</v>
      </c>
      <c r="M75">
        <f t="shared" si="6"/>
        <v>4.201658929936112</v>
      </c>
      <c r="N75">
        <f t="shared" si="6"/>
        <v>1.2757804965566768</v>
      </c>
      <c r="O75">
        <f t="shared" si="6"/>
        <v>0.7127527911565635</v>
      </c>
      <c r="P75">
        <f t="shared" si="6"/>
        <v>1.6327624737083088</v>
      </c>
      <c r="Q75">
        <f t="shared" si="6"/>
        <v>0</v>
      </c>
      <c r="R75">
        <f t="shared" si="6"/>
        <v>0</v>
      </c>
      <c r="S75">
        <f t="shared" si="6"/>
        <v>2.9369916414166215</v>
      </c>
      <c r="T75">
        <f t="shared" si="6"/>
        <v>11.340993351623636</v>
      </c>
    </row>
    <row r="76" spans="1:20" ht="12.75">
      <c r="A76" s="19" t="s">
        <v>24</v>
      </c>
      <c r="B76">
        <f>B75/SQRT(38)</f>
        <v>0.009425827314153505</v>
      </c>
      <c r="C76">
        <f aca="true" t="shared" si="8" ref="C76:I76">C75/SQRT(38)</f>
        <v>0.06815990827209951</v>
      </c>
      <c r="D76">
        <f t="shared" si="8"/>
        <v>0.020695892520233405</v>
      </c>
      <c r="E76">
        <f t="shared" si="8"/>
        <v>0.011562377069633535</v>
      </c>
      <c r="F76">
        <f t="shared" si="8"/>
        <v>0.026486904885394118</v>
      </c>
      <c r="G76">
        <f t="shared" si="8"/>
        <v>0</v>
      </c>
      <c r="H76">
        <f t="shared" si="8"/>
        <v>0</v>
      </c>
      <c r="I76">
        <f t="shared" si="8"/>
        <v>0.04764429579197753</v>
      </c>
      <c r="J76">
        <f>SUM(B76:I76)</f>
        <v>0.18397520585349159</v>
      </c>
      <c r="L76">
        <f t="shared" si="6"/>
        <v>0.09425827314153505</v>
      </c>
      <c r="M76">
        <f t="shared" si="6"/>
        <v>0.6815990827209951</v>
      </c>
      <c r="N76">
        <f t="shared" si="6"/>
        <v>0.20695892520233405</v>
      </c>
      <c r="O76">
        <f t="shared" si="6"/>
        <v>0.11562377069633535</v>
      </c>
      <c r="P76">
        <f t="shared" si="6"/>
        <v>0.2648690488539412</v>
      </c>
      <c r="Q76">
        <f t="shared" si="6"/>
        <v>0</v>
      </c>
      <c r="R76">
        <f t="shared" si="6"/>
        <v>0</v>
      </c>
      <c r="S76">
        <f t="shared" si="6"/>
        <v>0.4764429579197753</v>
      </c>
      <c r="T76">
        <f t="shared" si="6"/>
        <v>1.8397520585349159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1.421875" style="0" customWidth="1"/>
    <col min="2" max="3" width="14.28125" style="0" bestFit="1" customWidth="1"/>
    <col min="4" max="4" width="12.00390625" style="0" bestFit="1" customWidth="1"/>
  </cols>
  <sheetData>
    <row r="2" spans="8:9" ht="12.75">
      <c r="H2">
        <v>30</v>
      </c>
      <c r="I2">
        <v>38</v>
      </c>
    </row>
    <row r="3" spans="1:8" ht="12.75">
      <c r="A3" s="26" t="s">
        <v>53</v>
      </c>
      <c r="B3" s="26" t="s">
        <v>2</v>
      </c>
      <c r="C3" s="24"/>
      <c r="D3" s="25"/>
      <c r="G3" t="s">
        <v>52</v>
      </c>
      <c r="H3" t="s">
        <v>2</v>
      </c>
    </row>
    <row r="4" spans="1:9" ht="12.75">
      <c r="A4" s="26" t="s">
        <v>29</v>
      </c>
      <c r="B4" s="23" t="s">
        <v>26</v>
      </c>
      <c r="C4" s="33" t="s">
        <v>25</v>
      </c>
      <c r="D4" s="27" t="s">
        <v>51</v>
      </c>
      <c r="G4" t="s">
        <v>29</v>
      </c>
      <c r="H4" t="s">
        <v>26</v>
      </c>
      <c r="I4" t="s">
        <v>25</v>
      </c>
    </row>
    <row r="5" spans="1:9" ht="12.75">
      <c r="A5" s="23" t="s">
        <v>31</v>
      </c>
      <c r="B5" s="34">
        <v>4.457854772252717</v>
      </c>
      <c r="C5" s="35">
        <v>4.624810357142866</v>
      </c>
      <c r="D5" s="30">
        <v>4.518107465667163</v>
      </c>
      <c r="G5" t="s">
        <v>31</v>
      </c>
      <c r="H5">
        <v>11.597972728764892</v>
      </c>
      <c r="I5">
        <v>11.605471759725956</v>
      </c>
    </row>
    <row r="6" spans="1:10" ht="12.75">
      <c r="A6" s="31" t="s">
        <v>35</v>
      </c>
      <c r="B6" s="36">
        <v>1.9381764110702837</v>
      </c>
      <c r="C6" s="37">
        <v>1.6155865272382122</v>
      </c>
      <c r="D6" s="32">
        <v>1.7601905154872006</v>
      </c>
      <c r="G6" t="s">
        <v>35</v>
      </c>
      <c r="H6">
        <v>2.571204730264742</v>
      </c>
      <c r="I6">
        <v>2.9226263767598324</v>
      </c>
      <c r="J6" s="19"/>
    </row>
    <row r="7" spans="1:10" ht="12.75">
      <c r="A7" s="31" t="s">
        <v>30</v>
      </c>
      <c r="B7" s="36">
        <v>1.7308976708494477</v>
      </c>
      <c r="C7" s="37">
        <v>6.222150729318325</v>
      </c>
      <c r="D7" s="32">
        <v>4.841462356919079</v>
      </c>
      <c r="G7" t="s">
        <v>30</v>
      </c>
      <c r="H7">
        <v>0.4548264847771609</v>
      </c>
      <c r="I7">
        <v>2.2010176327335587</v>
      </c>
      <c r="J7" s="19" t="s">
        <v>55</v>
      </c>
    </row>
    <row r="8" spans="1:9" ht="12.75">
      <c r="A8" s="31" t="s">
        <v>33</v>
      </c>
      <c r="B8" s="36">
        <v>0.686197871543287</v>
      </c>
      <c r="C8" s="37">
        <v>0.6254082835429673</v>
      </c>
      <c r="D8" s="32">
        <v>0.6481612015289733</v>
      </c>
      <c r="G8" t="s">
        <v>33</v>
      </c>
      <c r="H8">
        <v>0.17976219397109774</v>
      </c>
      <c r="I8">
        <v>0.14488332298450515</v>
      </c>
    </row>
    <row r="9" spans="1:9" ht="12.75">
      <c r="A9" s="31" t="s">
        <v>34</v>
      </c>
      <c r="B9" s="36">
        <v>2.6830534333493317</v>
      </c>
      <c r="C9" s="37">
        <v>2.182014781266701</v>
      </c>
      <c r="D9" s="32">
        <v>2.3978785231776407</v>
      </c>
      <c r="G9" t="s">
        <v>34</v>
      </c>
      <c r="H9">
        <v>0.4898562961457042</v>
      </c>
      <c r="I9">
        <v>0.35396953874541415</v>
      </c>
    </row>
    <row r="10" spans="1:9" ht="12.75">
      <c r="A10" s="31" t="s">
        <v>32</v>
      </c>
      <c r="B10" s="36">
        <v>1.3886127011731078</v>
      </c>
      <c r="C10" s="37">
        <v>1.601765894181689</v>
      </c>
      <c r="D10" s="32">
        <v>1.5016175301050565</v>
      </c>
      <c r="G10" t="s">
        <v>32</v>
      </c>
      <c r="H10">
        <v>3.5408772133292516</v>
      </c>
      <c r="I10">
        <v>3.4245168099726553</v>
      </c>
    </row>
    <row r="11" spans="1:10" ht="12.75">
      <c r="A11" s="31" t="s">
        <v>36</v>
      </c>
      <c r="B11" s="36">
        <v>4.54291667929755</v>
      </c>
      <c r="C11" s="37">
        <v>2.5993669746619976</v>
      </c>
      <c r="D11" s="32">
        <v>3.616200971731609</v>
      </c>
      <c r="G11" t="s">
        <v>36</v>
      </c>
      <c r="H11">
        <v>2.1318508702130377</v>
      </c>
      <c r="I11">
        <v>0.8475997096305609</v>
      </c>
      <c r="J11" s="19" t="s">
        <v>55</v>
      </c>
    </row>
    <row r="12" spans="1:9" ht="12.75">
      <c r="A12" s="28" t="s">
        <v>51</v>
      </c>
      <c r="B12" s="38">
        <v>4.653338956750098</v>
      </c>
      <c r="C12" s="39">
        <v>4.934242495148433</v>
      </c>
      <c r="D12" s="29">
        <v>4.807486596547683</v>
      </c>
      <c r="G12" t="s">
        <v>51</v>
      </c>
      <c r="H12">
        <f>SUM(H5:H11)</f>
        <v>20.966350517465884</v>
      </c>
      <c r="I12">
        <f>SUM(I5:I11)</f>
        <v>21.500085150552483</v>
      </c>
    </row>
    <row r="14" spans="7:8" ht="12.75">
      <c r="G14" t="s">
        <v>53</v>
      </c>
      <c r="H14" t="s">
        <v>2</v>
      </c>
    </row>
    <row r="15" spans="7:9" ht="12.75">
      <c r="G15" t="s">
        <v>29</v>
      </c>
      <c r="H15" t="s">
        <v>26</v>
      </c>
      <c r="I15" t="s">
        <v>25</v>
      </c>
    </row>
    <row r="16" spans="7:9" ht="12.75">
      <c r="G16" t="s">
        <v>31</v>
      </c>
      <c r="H16">
        <v>4.457854772252717</v>
      </c>
      <c r="I16">
        <v>4.624810357142866</v>
      </c>
    </row>
    <row r="17" spans="7:9" ht="12.75">
      <c r="G17" t="s">
        <v>35</v>
      </c>
      <c r="H17">
        <v>1.9381764110702837</v>
      </c>
      <c r="I17">
        <v>1.6155865272382122</v>
      </c>
    </row>
    <row r="18" spans="7:9" ht="12.75">
      <c r="G18" t="s">
        <v>30</v>
      </c>
      <c r="H18">
        <v>1.7308976708494477</v>
      </c>
      <c r="I18">
        <v>6.222150729318325</v>
      </c>
    </row>
    <row r="19" spans="7:9" ht="12.75">
      <c r="G19" t="s">
        <v>33</v>
      </c>
      <c r="H19">
        <v>0.686197871543287</v>
      </c>
      <c r="I19">
        <v>0.6254082835429673</v>
      </c>
    </row>
    <row r="20" spans="7:9" ht="12.75">
      <c r="G20" t="s">
        <v>34</v>
      </c>
      <c r="H20">
        <v>2.6830534333493317</v>
      </c>
      <c r="I20">
        <v>2.182014781266701</v>
      </c>
    </row>
    <row r="21" spans="7:9" ht="12.75">
      <c r="G21" t="s">
        <v>32</v>
      </c>
      <c r="H21">
        <v>1.3886127011731078</v>
      </c>
      <c r="I21">
        <v>1.601765894181689</v>
      </c>
    </row>
    <row r="22" spans="7:9" ht="12.75">
      <c r="G22" t="s">
        <v>36</v>
      </c>
      <c r="H22">
        <v>4.54291667929755</v>
      </c>
      <c r="I22">
        <v>2.5993669746619976</v>
      </c>
    </row>
    <row r="23" spans="7:9" ht="12.75">
      <c r="G23" t="s">
        <v>51</v>
      </c>
      <c r="H23">
        <v>4.653338956750098</v>
      </c>
      <c r="I23">
        <v>4.934242495148433</v>
      </c>
    </row>
    <row r="25" spans="7:8" ht="12.75">
      <c r="G25" s="19" t="s">
        <v>54</v>
      </c>
      <c r="H25" t="s">
        <v>2</v>
      </c>
    </row>
    <row r="26" spans="7:9" ht="12.75">
      <c r="G26" t="s">
        <v>29</v>
      </c>
      <c r="H26" t="s">
        <v>26</v>
      </c>
      <c r="I26" t="s">
        <v>25</v>
      </c>
    </row>
    <row r="27" spans="7:9" ht="12.75">
      <c r="G27" t="s">
        <v>31</v>
      </c>
      <c r="H27">
        <f>H16/SQRT(30)</f>
        <v>0.813889205614956</v>
      </c>
      <c r="I27">
        <f>I16/SQRT(38)</f>
        <v>0.7502433085959852</v>
      </c>
    </row>
    <row r="28" spans="7:9" ht="12.75">
      <c r="G28" t="s">
        <v>35</v>
      </c>
      <c r="H28">
        <f aca="true" t="shared" si="0" ref="H28:H33">H17/SQRT(30)</f>
        <v>0.35386098025586665</v>
      </c>
      <c r="I28">
        <f aca="true" t="shared" si="1" ref="I28:I33">I17/SQRT(38)</f>
        <v>0.2620827424082962</v>
      </c>
    </row>
    <row r="29" spans="7:9" ht="12.75">
      <c r="G29" t="s">
        <v>30</v>
      </c>
      <c r="H29">
        <f t="shared" si="0"/>
        <v>0.31601723301913154</v>
      </c>
      <c r="I29">
        <f t="shared" si="1"/>
        <v>1.0093661337998294</v>
      </c>
    </row>
    <row r="30" spans="7:9" ht="12.75">
      <c r="G30" t="s">
        <v>33</v>
      </c>
      <c r="H30">
        <f t="shared" si="0"/>
        <v>0.12528201771876354</v>
      </c>
      <c r="I30">
        <f t="shared" si="1"/>
        <v>0.10145462054329105</v>
      </c>
    </row>
    <row r="31" spans="7:9" ht="12.75">
      <c r="G31" t="s">
        <v>34</v>
      </c>
      <c r="H31">
        <f t="shared" si="0"/>
        <v>0.48985629614570425</v>
      </c>
      <c r="I31">
        <f t="shared" si="1"/>
        <v>0.3539695387454142</v>
      </c>
    </row>
    <row r="32" spans="7:9" ht="12.75">
      <c r="G32" t="s">
        <v>32</v>
      </c>
      <c r="H32">
        <f t="shared" si="0"/>
        <v>0.2535248333568972</v>
      </c>
      <c r="I32">
        <f t="shared" si="1"/>
        <v>0.2598407396729402</v>
      </c>
    </row>
    <row r="33" spans="7:9" ht="12.75">
      <c r="G33" t="s">
        <v>36</v>
      </c>
      <c r="H33">
        <f t="shared" si="0"/>
        <v>0.8294193140392435</v>
      </c>
      <c r="I33">
        <f t="shared" si="1"/>
        <v>0.4216730046700401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7"/>
  <sheetViews>
    <sheetView tabSelected="1" zoomScalePageLayoutView="0" workbookViewId="0" topLeftCell="A10">
      <selection activeCell="A1" sqref="A1:E477"/>
    </sheetView>
  </sheetViews>
  <sheetFormatPr defaultColWidth="9.140625" defaultRowHeight="12.75"/>
  <cols>
    <col min="1" max="5" width="14.28125" style="19" customWidth="1"/>
    <col min="6" max="16384" width="9.140625" style="19" customWidth="1"/>
  </cols>
  <sheetData>
    <row r="1" spans="1:11" ht="12.75">
      <c r="A1" s="6" t="s">
        <v>1</v>
      </c>
      <c r="B1" s="6" t="s">
        <v>3</v>
      </c>
      <c r="C1" s="6" t="s">
        <v>2</v>
      </c>
      <c r="D1" s="6" t="s">
        <v>29</v>
      </c>
      <c r="E1" s="6" t="s">
        <v>37</v>
      </c>
      <c r="F1" s="6" t="s">
        <v>38</v>
      </c>
      <c r="G1" s="6"/>
      <c r="H1" s="6"/>
      <c r="I1" s="6"/>
      <c r="J1" s="6"/>
      <c r="K1" s="6"/>
    </row>
    <row r="2" spans="1:6" ht="13.5">
      <c r="A2" s="22">
        <v>1</v>
      </c>
      <c r="B2" s="22">
        <v>1</v>
      </c>
      <c r="C2" s="15" t="s">
        <v>25</v>
      </c>
      <c r="D2" s="15" t="s">
        <v>30</v>
      </c>
      <c r="E2" s="19">
        <v>26.39486487507253</v>
      </c>
      <c r="F2" s="19" t="s">
        <v>39</v>
      </c>
    </row>
    <row r="3" spans="1:6" ht="13.5">
      <c r="A3" s="22">
        <v>1</v>
      </c>
      <c r="B3" s="22">
        <v>2</v>
      </c>
      <c r="C3" s="15" t="s">
        <v>25</v>
      </c>
      <c r="D3" s="15" t="s">
        <v>30</v>
      </c>
      <c r="E3" s="19">
        <v>25.747805377400447</v>
      </c>
      <c r="F3" s="19" t="s">
        <v>40</v>
      </c>
    </row>
    <row r="4" spans="1:6" ht="13.5">
      <c r="A4" s="22">
        <v>7</v>
      </c>
      <c r="B4" s="22">
        <v>1</v>
      </c>
      <c r="C4" s="15" t="s">
        <v>25</v>
      </c>
      <c r="D4" s="15" t="s">
        <v>30</v>
      </c>
      <c r="E4" s="19">
        <v>1.011327906789323</v>
      </c>
      <c r="F4" s="19" t="s">
        <v>39</v>
      </c>
    </row>
    <row r="5" spans="1:6" ht="13.5">
      <c r="A5" s="22">
        <v>7</v>
      </c>
      <c r="B5" s="22">
        <v>2</v>
      </c>
      <c r="C5" s="15" t="s">
        <v>25</v>
      </c>
      <c r="D5" s="15" t="s">
        <v>30</v>
      </c>
      <c r="E5" s="19">
        <v>0.5284521460122953</v>
      </c>
      <c r="F5" s="19" t="s">
        <v>39</v>
      </c>
    </row>
    <row r="6" spans="1:6" ht="13.5">
      <c r="A6" s="22">
        <v>8</v>
      </c>
      <c r="B6" s="22">
        <v>1</v>
      </c>
      <c r="C6" s="15" t="s">
        <v>25</v>
      </c>
      <c r="D6" s="15" t="s">
        <v>30</v>
      </c>
      <c r="E6" s="19">
        <v>1.7490992031671702</v>
      </c>
      <c r="F6" s="19" t="s">
        <v>41</v>
      </c>
    </row>
    <row r="7" spans="1:6" ht="13.5">
      <c r="A7" s="22">
        <v>8</v>
      </c>
      <c r="B7" s="22">
        <v>2</v>
      </c>
      <c r="C7" s="15" t="s">
        <v>25</v>
      </c>
      <c r="D7" s="15" t="s">
        <v>30</v>
      </c>
      <c r="E7" s="19">
        <v>1.3888983307840248</v>
      </c>
      <c r="F7" s="19" t="s">
        <v>39</v>
      </c>
    </row>
    <row r="8" spans="1:9" ht="13.5">
      <c r="A8" s="22">
        <v>9</v>
      </c>
      <c r="B8" s="22">
        <v>1</v>
      </c>
      <c r="C8" s="15" t="s">
        <v>26</v>
      </c>
      <c r="D8" s="15" t="s">
        <v>30</v>
      </c>
      <c r="E8" s="19">
        <v>6.822914289403754</v>
      </c>
      <c r="G8" s="19" t="s">
        <v>2</v>
      </c>
      <c r="H8" s="19" t="s">
        <v>26</v>
      </c>
      <c r="I8" s="19" t="s">
        <v>25</v>
      </c>
    </row>
    <row r="9" spans="1:9" ht="13.5">
      <c r="A9" s="22">
        <v>9</v>
      </c>
      <c r="B9" s="22">
        <v>2</v>
      </c>
      <c r="C9" s="15" t="s">
        <v>26</v>
      </c>
      <c r="D9" s="15" t="s">
        <v>30</v>
      </c>
      <c r="E9" s="19">
        <v>6.821880253911072</v>
      </c>
      <c r="G9" s="19" t="s">
        <v>42</v>
      </c>
      <c r="H9" s="19">
        <v>2.9952</v>
      </c>
      <c r="I9" s="19">
        <v>3.0714</v>
      </c>
    </row>
    <row r="10" spans="1:9" ht="13.5">
      <c r="A10" s="22">
        <v>10</v>
      </c>
      <c r="B10" s="22">
        <v>1</v>
      </c>
      <c r="C10" s="15" t="s">
        <v>25</v>
      </c>
      <c r="D10" s="15" t="s">
        <v>30</v>
      </c>
      <c r="E10" s="19">
        <v>11.098818251670231</v>
      </c>
      <c r="G10" s="19" t="s">
        <v>43</v>
      </c>
      <c r="H10" s="19">
        <v>210</v>
      </c>
      <c r="I10" s="19">
        <v>266</v>
      </c>
    </row>
    <row r="11" spans="1:6" ht="13.5">
      <c r="A11" s="22">
        <v>10</v>
      </c>
      <c r="B11" s="22">
        <v>2</v>
      </c>
      <c r="C11" s="15" t="s">
        <v>25</v>
      </c>
      <c r="D11" s="15" t="s">
        <v>30</v>
      </c>
      <c r="E11" s="19">
        <v>10.823996780447967</v>
      </c>
      <c r="F11" s="19" t="s">
        <v>39</v>
      </c>
    </row>
    <row r="12" spans="1:8" ht="13.5">
      <c r="A12" s="22">
        <v>12</v>
      </c>
      <c r="B12" s="22">
        <v>1</v>
      </c>
      <c r="C12" s="15" t="s">
        <v>25</v>
      </c>
      <c r="D12" s="15" t="s">
        <v>30</v>
      </c>
      <c r="E12" s="19">
        <v>0.39651969639904644</v>
      </c>
      <c r="G12" s="19" t="s">
        <v>44</v>
      </c>
      <c r="H12" s="19">
        <v>0.5665</v>
      </c>
    </row>
    <row r="13" spans="1:8" ht="13.5">
      <c r="A13" s="22">
        <v>12</v>
      </c>
      <c r="B13" s="22">
        <v>2</v>
      </c>
      <c r="C13" s="15" t="s">
        <v>25</v>
      </c>
      <c r="D13" s="15" t="s">
        <v>30</v>
      </c>
      <c r="E13" s="19">
        <v>0</v>
      </c>
      <c r="G13" s="19" t="s">
        <v>45</v>
      </c>
      <c r="H13" s="19">
        <v>0.5665</v>
      </c>
    </row>
    <row r="14" spans="1:8" ht="13.5">
      <c r="A14" s="22">
        <v>13</v>
      </c>
      <c r="B14" s="22">
        <v>1</v>
      </c>
      <c r="C14" s="15" t="s">
        <v>25</v>
      </c>
      <c r="D14" s="15" t="s">
        <v>30</v>
      </c>
      <c r="E14" s="19">
        <v>0</v>
      </c>
      <c r="G14" s="19" t="s">
        <v>46</v>
      </c>
      <c r="H14" s="19">
        <v>0.5665</v>
      </c>
    </row>
    <row r="15" spans="1:6" ht="13.5">
      <c r="A15" s="22">
        <v>13</v>
      </c>
      <c r="B15" s="22">
        <v>2</v>
      </c>
      <c r="C15" s="15" t="s">
        <v>25</v>
      </c>
      <c r="D15" s="15" t="s">
        <v>30</v>
      </c>
      <c r="E15" s="19">
        <v>0</v>
      </c>
      <c r="F15" s="19" t="s">
        <v>39</v>
      </c>
    </row>
    <row r="16" spans="1:6" ht="13.5">
      <c r="A16" s="22">
        <v>14</v>
      </c>
      <c r="B16" s="22">
        <v>1</v>
      </c>
      <c r="C16" s="15" t="s">
        <v>25</v>
      </c>
      <c r="D16" s="15" t="s">
        <v>30</v>
      </c>
      <c r="E16" s="19">
        <v>0</v>
      </c>
      <c r="F16" s="19" t="s">
        <v>39</v>
      </c>
    </row>
    <row r="17" spans="1:6" ht="13.5">
      <c r="A17" s="22">
        <v>14</v>
      </c>
      <c r="B17" s="22">
        <v>2</v>
      </c>
      <c r="C17" s="15" t="s">
        <v>25</v>
      </c>
      <c r="D17" s="15" t="s">
        <v>30</v>
      </c>
      <c r="E17" s="19">
        <v>0</v>
      </c>
      <c r="F17" s="19" t="s">
        <v>47</v>
      </c>
    </row>
    <row r="18" spans="1:6" ht="13.5">
      <c r="A18" s="22">
        <v>15</v>
      </c>
      <c r="B18" s="22">
        <v>1</v>
      </c>
      <c r="C18" s="2" t="s">
        <v>26</v>
      </c>
      <c r="D18" s="15" t="s">
        <v>30</v>
      </c>
      <c r="E18" s="19">
        <v>0</v>
      </c>
      <c r="F18" s="19" t="s">
        <v>39</v>
      </c>
    </row>
    <row r="19" spans="1:6" ht="13.5">
      <c r="A19" s="22">
        <v>15</v>
      </c>
      <c r="B19" s="22">
        <v>2</v>
      </c>
      <c r="C19" s="2" t="s">
        <v>26</v>
      </c>
      <c r="D19" s="15" t="s">
        <v>30</v>
      </c>
      <c r="E19" s="19">
        <v>0</v>
      </c>
      <c r="F19" s="19" t="s">
        <v>39</v>
      </c>
    </row>
    <row r="20" spans="1:12" ht="13.5">
      <c r="A20" s="22">
        <v>16</v>
      </c>
      <c r="B20" s="22">
        <v>1</v>
      </c>
      <c r="C20" s="2" t="s">
        <v>26</v>
      </c>
      <c r="D20" s="15" t="s">
        <v>30</v>
      </c>
      <c r="E20" s="19">
        <v>0</v>
      </c>
      <c r="G20" s="19" t="s">
        <v>29</v>
      </c>
      <c r="H20" s="19" t="s">
        <v>31</v>
      </c>
      <c r="I20" s="19" t="s">
        <v>35</v>
      </c>
      <c r="J20" s="19" t="s">
        <v>30</v>
      </c>
      <c r="K20" s="19" t="s">
        <v>33</v>
      </c>
      <c r="L20" s="19" t="s">
        <v>34</v>
      </c>
    </row>
    <row r="21" spans="1:12" ht="13.5">
      <c r="A21" s="22">
        <v>16</v>
      </c>
      <c r="B21" s="22">
        <v>2</v>
      </c>
      <c r="C21" s="2" t="s">
        <v>26</v>
      </c>
      <c r="D21" s="15" t="s">
        <v>30</v>
      </c>
      <c r="E21" s="19">
        <v>0</v>
      </c>
      <c r="H21" s="19">
        <v>11.6022</v>
      </c>
      <c r="I21" s="19">
        <v>2.7676</v>
      </c>
      <c r="J21" s="19">
        <v>1.4306</v>
      </c>
      <c r="K21" s="19">
        <v>0.1603</v>
      </c>
      <c r="L21" s="19">
        <v>0.4139</v>
      </c>
    </row>
    <row r="22" spans="1:6" ht="13.5">
      <c r="A22" s="22">
        <v>17</v>
      </c>
      <c r="B22" s="22">
        <v>1</v>
      </c>
      <c r="C22" s="2" t="s">
        <v>25</v>
      </c>
      <c r="D22" s="15" t="s">
        <v>30</v>
      </c>
      <c r="E22" s="19">
        <v>0</v>
      </c>
      <c r="F22" s="19" t="s">
        <v>39</v>
      </c>
    </row>
    <row r="23" spans="1:6" ht="13.5">
      <c r="A23" s="22">
        <v>17</v>
      </c>
      <c r="B23" s="22">
        <v>2</v>
      </c>
      <c r="C23" s="2" t="s">
        <v>25</v>
      </c>
      <c r="D23" s="15" t="s">
        <v>30</v>
      </c>
      <c r="E23" s="19">
        <v>0</v>
      </c>
      <c r="F23" s="19" t="s">
        <v>39</v>
      </c>
    </row>
    <row r="24" spans="1:9" ht="13.5">
      <c r="A24" s="22">
        <v>18</v>
      </c>
      <c r="B24" s="22">
        <v>1</v>
      </c>
      <c r="C24" s="2" t="s">
        <v>25</v>
      </c>
      <c r="D24" s="15" t="s">
        <v>30</v>
      </c>
      <c r="E24" s="19">
        <v>0</v>
      </c>
      <c r="G24" s="19" t="s">
        <v>29</v>
      </c>
      <c r="H24" s="19" t="s">
        <v>32</v>
      </c>
      <c r="I24" s="19" t="s">
        <v>36</v>
      </c>
    </row>
    <row r="25" spans="1:9" ht="13.5">
      <c r="A25" s="22">
        <v>18</v>
      </c>
      <c r="B25" s="22">
        <v>2</v>
      </c>
      <c r="C25" s="2" t="s">
        <v>25</v>
      </c>
      <c r="D25" s="15" t="s">
        <v>30</v>
      </c>
      <c r="E25" s="19">
        <v>0</v>
      </c>
      <c r="H25" s="19">
        <v>3.4759</v>
      </c>
      <c r="I25" s="19">
        <v>1.4142</v>
      </c>
    </row>
    <row r="26" spans="1:6" ht="13.5">
      <c r="A26" s="22">
        <v>19</v>
      </c>
      <c r="B26" s="22">
        <v>1</v>
      </c>
      <c r="C26" s="2" t="s">
        <v>26</v>
      </c>
      <c r="D26" s="15" t="s">
        <v>30</v>
      </c>
      <c r="E26" s="19">
        <v>0</v>
      </c>
      <c r="F26" s="19" t="s">
        <v>39</v>
      </c>
    </row>
    <row r="27" spans="1:6" ht="13.5">
      <c r="A27" s="22">
        <v>19</v>
      </c>
      <c r="B27" s="22">
        <v>2</v>
      </c>
      <c r="C27" s="2" t="s">
        <v>26</v>
      </c>
      <c r="D27" s="15" t="s">
        <v>30</v>
      </c>
      <c r="E27" s="19">
        <v>0</v>
      </c>
      <c r="F27" s="19" t="s">
        <v>39</v>
      </c>
    </row>
    <row r="28" spans="1:6" ht="13.5">
      <c r="A28" s="22">
        <v>20</v>
      </c>
      <c r="B28" s="22">
        <v>1</v>
      </c>
      <c r="C28" s="2" t="s">
        <v>25</v>
      </c>
      <c r="D28" s="15" t="s">
        <v>30</v>
      </c>
      <c r="E28" s="19">
        <v>0</v>
      </c>
      <c r="F28" s="19" t="s">
        <v>48</v>
      </c>
    </row>
    <row r="29" spans="1:6" ht="13.5">
      <c r="A29" s="22">
        <v>20</v>
      </c>
      <c r="B29" s="22">
        <v>2</v>
      </c>
      <c r="C29" s="2" t="s">
        <v>25</v>
      </c>
      <c r="D29" s="15" t="s">
        <v>30</v>
      </c>
      <c r="E29" s="19">
        <v>0</v>
      </c>
      <c r="F29" s="19" t="s">
        <v>39</v>
      </c>
    </row>
    <row r="30" spans="1:6" ht="13.5">
      <c r="A30" s="22">
        <v>21</v>
      </c>
      <c r="B30" s="22">
        <v>1</v>
      </c>
      <c r="C30" s="2" t="s">
        <v>25</v>
      </c>
      <c r="D30" s="15" t="s">
        <v>30</v>
      </c>
      <c r="E30" s="19">
        <v>0</v>
      </c>
      <c r="F30" s="19" t="s">
        <v>49</v>
      </c>
    </row>
    <row r="31" spans="1:6" ht="13.5">
      <c r="A31" s="22">
        <v>21</v>
      </c>
      <c r="B31" s="22">
        <v>2</v>
      </c>
      <c r="C31" s="2" t="s">
        <v>25</v>
      </c>
      <c r="D31" s="15" t="s">
        <v>30</v>
      </c>
      <c r="E31" s="19">
        <v>0</v>
      </c>
      <c r="F31" s="19" t="s">
        <v>39</v>
      </c>
    </row>
    <row r="32" spans="1:6" ht="13.5">
      <c r="A32" s="22">
        <v>22</v>
      </c>
      <c r="B32" s="22">
        <v>1</v>
      </c>
      <c r="C32" s="2" t="s">
        <v>25</v>
      </c>
      <c r="D32" s="15" t="s">
        <v>30</v>
      </c>
      <c r="E32" s="19">
        <v>0</v>
      </c>
      <c r="F32" s="19" t="s">
        <v>39</v>
      </c>
    </row>
    <row r="33" spans="1:6" ht="13.5">
      <c r="A33" s="22">
        <v>22</v>
      </c>
      <c r="B33" s="22">
        <v>2</v>
      </c>
      <c r="C33" s="2" t="s">
        <v>25</v>
      </c>
      <c r="D33" s="15" t="s">
        <v>30</v>
      </c>
      <c r="E33" s="19">
        <v>0</v>
      </c>
      <c r="F33" s="19" t="s">
        <v>50</v>
      </c>
    </row>
    <row r="34" spans="1:6" ht="13.5">
      <c r="A34" s="22">
        <v>23</v>
      </c>
      <c r="B34" s="22">
        <v>1</v>
      </c>
      <c r="C34" s="2" t="s">
        <v>25</v>
      </c>
      <c r="D34" s="15" t="s">
        <v>30</v>
      </c>
      <c r="E34" s="19">
        <v>0</v>
      </c>
      <c r="F34" s="19" t="s">
        <v>39</v>
      </c>
    </row>
    <row r="35" spans="1:20" ht="13.5">
      <c r="A35" s="22">
        <v>23</v>
      </c>
      <c r="B35" s="22">
        <v>2</v>
      </c>
      <c r="C35" s="2" t="s">
        <v>25</v>
      </c>
      <c r="D35" s="15" t="s">
        <v>30</v>
      </c>
      <c r="E35" s="19">
        <v>0</v>
      </c>
      <c r="G35" s="19" t="s">
        <v>29</v>
      </c>
      <c r="H35" s="19" t="s">
        <v>31</v>
      </c>
      <c r="J35" s="19" t="s">
        <v>35</v>
      </c>
      <c r="L35" s="19" t="s">
        <v>30</v>
      </c>
      <c r="N35" s="19" t="s">
        <v>33</v>
      </c>
      <c r="P35" s="19" t="s">
        <v>34</v>
      </c>
      <c r="R35" s="19" t="s">
        <v>32</v>
      </c>
      <c r="T35" s="19" t="s">
        <v>36</v>
      </c>
    </row>
    <row r="36" spans="1:21" ht="13.5">
      <c r="A36" s="22">
        <v>24</v>
      </c>
      <c r="B36" s="22">
        <v>1</v>
      </c>
      <c r="C36" s="2" t="s">
        <v>26</v>
      </c>
      <c r="D36" s="15" t="s">
        <v>30</v>
      </c>
      <c r="E36" s="19">
        <v>0</v>
      </c>
      <c r="H36" s="19" t="s">
        <v>42</v>
      </c>
      <c r="I36" s="19" t="s">
        <v>43</v>
      </c>
      <c r="J36" s="19" t="s">
        <v>42</v>
      </c>
      <c r="K36" s="19" t="s">
        <v>43</v>
      </c>
      <c r="L36" s="19" t="s">
        <v>42</v>
      </c>
      <c r="M36" s="19" t="s">
        <v>43</v>
      </c>
      <c r="N36" s="19" t="s">
        <v>42</v>
      </c>
      <c r="O36" s="19" t="s">
        <v>43</v>
      </c>
      <c r="P36" s="19" t="s">
        <v>42</v>
      </c>
      <c r="Q36" s="19" t="s">
        <v>43</v>
      </c>
      <c r="R36" s="19" t="s">
        <v>42</v>
      </c>
      <c r="S36" s="19" t="s">
        <v>43</v>
      </c>
      <c r="T36" s="19" t="s">
        <v>42</v>
      </c>
      <c r="U36" s="19" t="s">
        <v>43</v>
      </c>
    </row>
    <row r="37" spans="1:20" ht="13.5">
      <c r="A37" s="22">
        <v>24</v>
      </c>
      <c r="B37" s="22">
        <v>2</v>
      </c>
      <c r="C37" s="2" t="s">
        <v>26</v>
      </c>
      <c r="D37" s="15" t="s">
        <v>30</v>
      </c>
      <c r="E37" s="19">
        <v>0</v>
      </c>
      <c r="G37" s="19" t="s">
        <v>2</v>
      </c>
      <c r="H37" s="19" t="s">
        <v>39</v>
      </c>
      <c r="L37" s="19" t="s">
        <v>39</v>
      </c>
      <c r="P37" s="19" t="s">
        <v>39</v>
      </c>
      <c r="T37" s="19" t="s">
        <v>39</v>
      </c>
    </row>
    <row r="38" spans="1:21" ht="13.5">
      <c r="A38" s="22">
        <v>25</v>
      </c>
      <c r="B38" s="22">
        <v>1</v>
      </c>
      <c r="C38" s="2" t="s">
        <v>26</v>
      </c>
      <c r="D38" s="15" t="s">
        <v>30</v>
      </c>
      <c r="E38" s="19">
        <v>0</v>
      </c>
      <c r="G38" s="19" t="s">
        <v>26</v>
      </c>
      <c r="H38" s="19">
        <v>11.598</v>
      </c>
      <c r="I38" s="19">
        <v>30</v>
      </c>
      <c r="J38" s="19">
        <v>2.5712</v>
      </c>
      <c r="K38" s="19">
        <v>30</v>
      </c>
      <c r="L38" s="19">
        <v>0.4548</v>
      </c>
      <c r="M38" s="19">
        <v>30</v>
      </c>
      <c r="N38" s="19">
        <v>0.1798</v>
      </c>
      <c r="O38" s="19">
        <v>30</v>
      </c>
      <c r="P38" s="19">
        <v>0.4899</v>
      </c>
      <c r="Q38" s="19">
        <v>30</v>
      </c>
      <c r="R38" s="19">
        <v>3.5409</v>
      </c>
      <c r="S38" s="19">
        <v>30</v>
      </c>
      <c r="T38" s="19">
        <v>2.1319</v>
      </c>
      <c r="U38" s="19">
        <v>30</v>
      </c>
    </row>
    <row r="39" spans="1:21" ht="13.5">
      <c r="A39" s="22">
        <v>25</v>
      </c>
      <c r="B39" s="22">
        <v>2</v>
      </c>
      <c r="C39" s="2" t="s">
        <v>26</v>
      </c>
      <c r="D39" s="15" t="s">
        <v>30</v>
      </c>
      <c r="E39" s="19">
        <v>0</v>
      </c>
      <c r="G39" s="19" t="s">
        <v>25</v>
      </c>
      <c r="H39" s="19">
        <v>11.6055</v>
      </c>
      <c r="I39" s="19">
        <v>38</v>
      </c>
      <c r="J39" s="19">
        <v>2.9226</v>
      </c>
      <c r="K39" s="19">
        <v>38</v>
      </c>
      <c r="L39" s="19">
        <v>2.201</v>
      </c>
      <c r="M39" s="19">
        <v>38</v>
      </c>
      <c r="N39" s="19">
        <v>0.1449</v>
      </c>
      <c r="O39" s="19">
        <v>38</v>
      </c>
      <c r="P39" s="19">
        <v>0.354</v>
      </c>
      <c r="Q39" s="19">
        <v>38</v>
      </c>
      <c r="R39" s="19">
        <v>3.4245</v>
      </c>
      <c r="S39" s="19">
        <v>38</v>
      </c>
      <c r="T39" s="19">
        <v>0.8476</v>
      </c>
      <c r="U39" s="19">
        <v>38</v>
      </c>
    </row>
    <row r="40" spans="1:5" ht="13.5">
      <c r="A40" s="22">
        <v>26</v>
      </c>
      <c r="B40" s="22">
        <v>1</v>
      </c>
      <c r="C40" s="2" t="s">
        <v>25</v>
      </c>
      <c r="D40" s="15" t="s">
        <v>30</v>
      </c>
      <c r="E40" s="19">
        <v>0</v>
      </c>
    </row>
    <row r="41" spans="1:5" ht="13.5">
      <c r="A41" s="22">
        <v>26</v>
      </c>
      <c r="B41" s="22">
        <v>2</v>
      </c>
      <c r="C41" s="2" t="s">
        <v>25</v>
      </c>
      <c r="D41" s="15" t="s">
        <v>30</v>
      </c>
      <c r="E41" s="19">
        <v>0</v>
      </c>
    </row>
    <row r="42" spans="1:8" ht="13.5">
      <c r="A42" s="22">
        <v>27</v>
      </c>
      <c r="B42" s="22">
        <v>1</v>
      </c>
      <c r="C42" s="2" t="s">
        <v>26</v>
      </c>
      <c r="D42" s="15" t="s">
        <v>30</v>
      </c>
      <c r="E42" s="19">
        <v>0</v>
      </c>
      <c r="G42" s="19" t="s">
        <v>44</v>
      </c>
      <c r="H42" s="19">
        <v>1.408</v>
      </c>
    </row>
    <row r="43" spans="1:8" ht="13.5">
      <c r="A43" s="22">
        <v>27</v>
      </c>
      <c r="B43" s="22">
        <v>2</v>
      </c>
      <c r="C43" s="2" t="s">
        <v>26</v>
      </c>
      <c r="D43" s="15" t="s">
        <v>30</v>
      </c>
      <c r="E43" s="19">
        <v>0</v>
      </c>
      <c r="G43" s="19" t="s">
        <v>45</v>
      </c>
      <c r="H43" s="19">
        <v>1.497</v>
      </c>
    </row>
    <row r="44" spans="1:8" ht="12.75">
      <c r="A44" s="2">
        <v>28</v>
      </c>
      <c r="B44" s="2">
        <v>1</v>
      </c>
      <c r="C44" s="2" t="s">
        <v>26</v>
      </c>
      <c r="D44" s="15" t="s">
        <v>30</v>
      </c>
      <c r="E44" s="19">
        <v>0</v>
      </c>
      <c r="G44" s="19" t="s">
        <v>46</v>
      </c>
      <c r="H44" s="19">
        <v>1.584</v>
      </c>
    </row>
    <row r="45" spans="1:5" ht="12.75">
      <c r="A45" s="2">
        <v>28</v>
      </c>
      <c r="B45" s="2">
        <v>2</v>
      </c>
      <c r="C45" s="2" t="s">
        <v>26</v>
      </c>
      <c r="D45" s="15" t="s">
        <v>30</v>
      </c>
      <c r="E45" s="19">
        <v>0</v>
      </c>
    </row>
    <row r="46" spans="1:5" ht="12.75">
      <c r="A46" s="2">
        <v>29</v>
      </c>
      <c r="B46" s="2">
        <v>1</v>
      </c>
      <c r="C46" s="2" t="s">
        <v>26</v>
      </c>
      <c r="D46" s="15" t="s">
        <v>30</v>
      </c>
      <c r="E46" s="19">
        <v>0</v>
      </c>
    </row>
    <row r="47" spans="1:5" ht="12.75">
      <c r="A47" s="2">
        <v>29</v>
      </c>
      <c r="B47" s="2">
        <v>2</v>
      </c>
      <c r="C47" s="2" t="s">
        <v>26</v>
      </c>
      <c r="D47" s="15" t="s">
        <v>30</v>
      </c>
      <c r="E47" s="19">
        <v>0</v>
      </c>
    </row>
    <row r="48" spans="1:5" ht="12.75">
      <c r="A48" s="2">
        <v>30</v>
      </c>
      <c r="B48" s="2">
        <v>1</v>
      </c>
      <c r="C48" s="2" t="s">
        <v>25</v>
      </c>
      <c r="D48" s="15" t="s">
        <v>30</v>
      </c>
      <c r="E48" s="19">
        <v>0</v>
      </c>
    </row>
    <row r="49" spans="1:5" ht="12.75">
      <c r="A49" s="2">
        <v>30</v>
      </c>
      <c r="B49" s="2">
        <v>2</v>
      </c>
      <c r="C49" s="2" t="s">
        <v>25</v>
      </c>
      <c r="D49" s="15" t="s">
        <v>30</v>
      </c>
      <c r="E49" s="19">
        <v>0</v>
      </c>
    </row>
    <row r="50" spans="1:5" ht="12.75">
      <c r="A50" s="2">
        <v>31</v>
      </c>
      <c r="B50" s="2">
        <v>1</v>
      </c>
      <c r="C50" s="2" t="s">
        <v>25</v>
      </c>
      <c r="D50" s="15" t="s">
        <v>30</v>
      </c>
      <c r="E50" s="19">
        <v>0</v>
      </c>
    </row>
    <row r="51" spans="1:5" ht="12.75">
      <c r="A51" s="2">
        <v>31</v>
      </c>
      <c r="B51" s="2">
        <v>2</v>
      </c>
      <c r="C51" s="2" t="s">
        <v>25</v>
      </c>
      <c r="D51" s="15" t="s">
        <v>30</v>
      </c>
      <c r="E51" s="19">
        <v>0</v>
      </c>
    </row>
    <row r="52" spans="1:5" ht="12.75">
      <c r="A52" s="2">
        <v>32</v>
      </c>
      <c r="B52" s="2">
        <v>1</v>
      </c>
      <c r="C52" s="2" t="s">
        <v>25</v>
      </c>
      <c r="D52" s="15" t="s">
        <v>30</v>
      </c>
      <c r="E52" s="19">
        <v>0</v>
      </c>
    </row>
    <row r="53" spans="1:5" ht="12.75">
      <c r="A53" s="2">
        <v>32</v>
      </c>
      <c r="B53" s="2">
        <v>2</v>
      </c>
      <c r="C53" s="2" t="s">
        <v>25</v>
      </c>
      <c r="D53" s="15" t="s">
        <v>30</v>
      </c>
      <c r="E53" s="19">
        <v>0</v>
      </c>
    </row>
    <row r="54" spans="1:5" ht="12.75">
      <c r="A54" s="2">
        <v>33</v>
      </c>
      <c r="B54" s="2">
        <v>1</v>
      </c>
      <c r="C54" s="2" t="s">
        <v>26</v>
      </c>
      <c r="D54" s="15" t="s">
        <v>30</v>
      </c>
      <c r="E54" s="19">
        <v>0</v>
      </c>
    </row>
    <row r="55" spans="1:6" ht="12.75">
      <c r="A55" s="2">
        <v>33</v>
      </c>
      <c r="B55" s="2">
        <v>2</v>
      </c>
      <c r="C55" s="2" t="s">
        <v>26</v>
      </c>
      <c r="D55" s="15" t="s">
        <v>30</v>
      </c>
      <c r="E55" s="19">
        <v>0</v>
      </c>
      <c r="F55" s="19" t="s">
        <v>39</v>
      </c>
    </row>
    <row r="56" spans="1:5" ht="12.75">
      <c r="A56" s="2">
        <v>34</v>
      </c>
      <c r="B56" s="2">
        <v>1</v>
      </c>
      <c r="C56" s="2" t="s">
        <v>26</v>
      </c>
      <c r="D56" s="15" t="s">
        <v>30</v>
      </c>
      <c r="E56" s="19">
        <v>0</v>
      </c>
    </row>
    <row r="57" spans="1:5" ht="12.75">
      <c r="A57" s="2">
        <v>34</v>
      </c>
      <c r="B57" s="2">
        <v>2</v>
      </c>
      <c r="C57" s="2" t="s">
        <v>26</v>
      </c>
      <c r="D57" s="15" t="s">
        <v>30</v>
      </c>
      <c r="E57" s="19">
        <v>0</v>
      </c>
    </row>
    <row r="58" spans="1:5" ht="12.75">
      <c r="A58" s="2">
        <v>35</v>
      </c>
      <c r="B58" s="2">
        <v>1</v>
      </c>
      <c r="C58" s="2" t="s">
        <v>26</v>
      </c>
      <c r="D58" s="15" t="s">
        <v>30</v>
      </c>
      <c r="E58" s="19">
        <v>0</v>
      </c>
    </row>
    <row r="59" spans="1:5" ht="12.75">
      <c r="A59" s="2">
        <v>35</v>
      </c>
      <c r="B59" s="2">
        <v>2</v>
      </c>
      <c r="C59" s="2" t="s">
        <v>26</v>
      </c>
      <c r="D59" s="15" t="s">
        <v>30</v>
      </c>
      <c r="E59" s="19">
        <v>0</v>
      </c>
    </row>
    <row r="60" spans="1:5" ht="12.75">
      <c r="A60" s="2">
        <v>36</v>
      </c>
      <c r="B60" s="2">
        <v>1</v>
      </c>
      <c r="C60" s="2" t="s">
        <v>26</v>
      </c>
      <c r="D60" s="15" t="s">
        <v>30</v>
      </c>
      <c r="E60" s="19">
        <v>0</v>
      </c>
    </row>
    <row r="61" spans="1:5" ht="12.75">
      <c r="A61" s="2">
        <v>36</v>
      </c>
      <c r="B61" s="2">
        <v>2</v>
      </c>
      <c r="C61" s="2" t="s">
        <v>26</v>
      </c>
      <c r="D61" s="15" t="s">
        <v>30</v>
      </c>
      <c r="E61" s="19">
        <v>0</v>
      </c>
    </row>
    <row r="62" spans="1:5" ht="12.75">
      <c r="A62" s="2">
        <v>37</v>
      </c>
      <c r="B62" s="2">
        <v>1</v>
      </c>
      <c r="C62" s="2" t="s">
        <v>26</v>
      </c>
      <c r="D62" s="15" t="s">
        <v>30</v>
      </c>
      <c r="E62" s="19">
        <v>0</v>
      </c>
    </row>
    <row r="63" spans="1:5" ht="12.75">
      <c r="A63" s="2">
        <v>37</v>
      </c>
      <c r="B63" s="2">
        <v>2</v>
      </c>
      <c r="C63" s="2" t="s">
        <v>26</v>
      </c>
      <c r="D63" s="15" t="s">
        <v>30</v>
      </c>
      <c r="E63" s="19">
        <v>0</v>
      </c>
    </row>
    <row r="64" spans="1:5" ht="12.75">
      <c r="A64" s="2">
        <v>38</v>
      </c>
      <c r="B64" s="2">
        <v>1</v>
      </c>
      <c r="C64" s="2" t="s">
        <v>25</v>
      </c>
      <c r="D64" s="15" t="s">
        <v>30</v>
      </c>
      <c r="E64" s="19">
        <v>2.2840518225899005</v>
      </c>
    </row>
    <row r="65" spans="1:5" ht="12.75">
      <c r="A65" s="2">
        <v>38</v>
      </c>
      <c r="B65" s="2">
        <v>2</v>
      </c>
      <c r="C65" s="2" t="s">
        <v>25</v>
      </c>
      <c r="D65" s="15" t="s">
        <v>30</v>
      </c>
      <c r="E65" s="19">
        <v>2.2148356535422895</v>
      </c>
    </row>
    <row r="66" spans="1:5" ht="12.75">
      <c r="A66" s="2">
        <v>39</v>
      </c>
      <c r="B66" s="2">
        <v>1</v>
      </c>
      <c r="C66" s="2" t="s">
        <v>25</v>
      </c>
      <c r="D66" s="15" t="s">
        <v>30</v>
      </c>
      <c r="E66" s="19">
        <v>0</v>
      </c>
    </row>
    <row r="67" spans="1:5" ht="12.75">
      <c r="A67" s="2">
        <v>39</v>
      </c>
      <c r="B67" s="2">
        <v>2</v>
      </c>
      <c r="C67" s="2" t="s">
        <v>25</v>
      </c>
      <c r="D67" s="15" t="s">
        <v>30</v>
      </c>
      <c r="E67" s="19">
        <v>0</v>
      </c>
    </row>
    <row r="68" spans="1:5" ht="12.75">
      <c r="A68" s="2">
        <v>40</v>
      </c>
      <c r="B68" s="2">
        <v>1</v>
      </c>
      <c r="C68" s="2" t="s">
        <v>26</v>
      </c>
      <c r="D68" s="15" t="s">
        <v>30</v>
      </c>
      <c r="E68" s="19">
        <v>0</v>
      </c>
    </row>
    <row r="69" spans="1:5" ht="12.75">
      <c r="A69" s="2">
        <v>40</v>
      </c>
      <c r="B69" s="2">
        <v>2</v>
      </c>
      <c r="C69" s="2" t="s">
        <v>26</v>
      </c>
      <c r="D69" s="15" t="s">
        <v>30</v>
      </c>
      <c r="E69" s="19">
        <v>0</v>
      </c>
    </row>
    <row r="70" spans="1:5" ht="13.5">
      <c r="A70" s="22">
        <v>1</v>
      </c>
      <c r="B70" s="22">
        <v>1</v>
      </c>
      <c r="C70" s="15" t="s">
        <v>25</v>
      </c>
      <c r="D70" s="19" t="s">
        <v>31</v>
      </c>
      <c r="E70" s="19">
        <v>15.35539414697039</v>
      </c>
    </row>
    <row r="71" spans="1:5" ht="13.5">
      <c r="A71" s="22">
        <v>1</v>
      </c>
      <c r="B71" s="22">
        <v>2</v>
      </c>
      <c r="C71" s="15" t="s">
        <v>25</v>
      </c>
      <c r="D71" s="19" t="s">
        <v>31</v>
      </c>
      <c r="E71" s="19">
        <v>15.416224963889224</v>
      </c>
    </row>
    <row r="72" spans="1:5" ht="13.5">
      <c r="A72" s="22">
        <v>7</v>
      </c>
      <c r="B72" s="22">
        <v>1</v>
      </c>
      <c r="C72" s="15" t="s">
        <v>25</v>
      </c>
      <c r="D72" s="19" t="s">
        <v>31</v>
      </c>
      <c r="E72" s="19">
        <v>12.058221987312427</v>
      </c>
    </row>
    <row r="73" spans="1:5" ht="13.5">
      <c r="A73" s="22">
        <v>7</v>
      </c>
      <c r="B73" s="22">
        <v>2</v>
      </c>
      <c r="C73" s="15" t="s">
        <v>25</v>
      </c>
      <c r="D73" s="19" t="s">
        <v>31</v>
      </c>
      <c r="E73" s="19">
        <v>12.268160761865927</v>
      </c>
    </row>
    <row r="74" spans="1:5" ht="13.5">
      <c r="A74" s="22">
        <v>8</v>
      </c>
      <c r="B74" s="22">
        <v>1</v>
      </c>
      <c r="C74" s="15" t="s">
        <v>25</v>
      </c>
      <c r="D74" s="19" t="s">
        <v>31</v>
      </c>
      <c r="E74" s="19">
        <v>13.965748360882595</v>
      </c>
    </row>
    <row r="75" spans="1:5" ht="13.5">
      <c r="A75" s="22">
        <v>8</v>
      </c>
      <c r="B75" s="22">
        <v>2</v>
      </c>
      <c r="C75" s="15" t="s">
        <v>25</v>
      </c>
      <c r="D75" s="19" t="s">
        <v>31</v>
      </c>
      <c r="E75" s="19">
        <v>13.825924715460356</v>
      </c>
    </row>
    <row r="76" spans="1:5" ht="13.5">
      <c r="A76" s="22">
        <v>9</v>
      </c>
      <c r="B76" s="22">
        <v>1</v>
      </c>
      <c r="C76" s="15" t="s">
        <v>26</v>
      </c>
      <c r="D76" s="19" t="s">
        <v>31</v>
      </c>
      <c r="E76" s="19">
        <v>10.597329730251865</v>
      </c>
    </row>
    <row r="77" spans="1:5" ht="13.5">
      <c r="A77" s="22">
        <v>9</v>
      </c>
      <c r="B77" s="22">
        <v>2</v>
      </c>
      <c r="C77" s="15" t="s">
        <v>26</v>
      </c>
      <c r="D77" s="19" t="s">
        <v>31</v>
      </c>
      <c r="E77" s="19">
        <v>10.598353992975182</v>
      </c>
    </row>
    <row r="78" spans="1:5" ht="13.5">
      <c r="A78" s="22">
        <v>10</v>
      </c>
      <c r="B78" s="22">
        <v>1</v>
      </c>
      <c r="C78" s="15" t="s">
        <v>25</v>
      </c>
      <c r="D78" s="19" t="s">
        <v>31</v>
      </c>
      <c r="E78" s="19">
        <v>12.965579284046457</v>
      </c>
    </row>
    <row r="79" spans="1:5" ht="13.5">
      <c r="A79" s="22">
        <v>10</v>
      </c>
      <c r="B79" s="22">
        <v>2</v>
      </c>
      <c r="C79" s="15" t="s">
        <v>25</v>
      </c>
      <c r="D79" s="19" t="s">
        <v>31</v>
      </c>
      <c r="E79" s="19">
        <v>12.99249393292747</v>
      </c>
    </row>
    <row r="80" spans="1:5" ht="13.5">
      <c r="A80" s="22">
        <v>12</v>
      </c>
      <c r="B80" s="22">
        <v>1</v>
      </c>
      <c r="C80" s="15" t="s">
        <v>25</v>
      </c>
      <c r="D80" s="19" t="s">
        <v>31</v>
      </c>
      <c r="E80" s="19">
        <v>15.757966145705126</v>
      </c>
    </row>
    <row r="81" spans="1:5" ht="13.5">
      <c r="A81" s="22">
        <v>12</v>
      </c>
      <c r="B81" s="22">
        <v>2</v>
      </c>
      <c r="C81" s="15" t="s">
        <v>25</v>
      </c>
      <c r="D81" s="19" t="s">
        <v>31</v>
      </c>
      <c r="E81" s="19">
        <v>15.639403001439842</v>
      </c>
    </row>
    <row r="82" spans="1:5" ht="13.5">
      <c r="A82" s="22">
        <v>13</v>
      </c>
      <c r="B82" s="22">
        <v>1</v>
      </c>
      <c r="C82" s="15" t="s">
        <v>25</v>
      </c>
      <c r="D82" s="19" t="s">
        <v>31</v>
      </c>
      <c r="E82" s="19">
        <v>13.604084840974064</v>
      </c>
    </row>
    <row r="83" spans="1:5" ht="13.5">
      <c r="A83" s="22">
        <v>13</v>
      </c>
      <c r="B83" s="22">
        <v>2</v>
      </c>
      <c r="C83" s="15" t="s">
        <v>25</v>
      </c>
      <c r="D83" s="19" t="s">
        <v>31</v>
      </c>
      <c r="E83" s="19">
        <v>0</v>
      </c>
    </row>
    <row r="84" spans="1:5" ht="13.5">
      <c r="A84" s="22">
        <v>14</v>
      </c>
      <c r="B84" s="22">
        <v>1</v>
      </c>
      <c r="C84" s="15" t="s">
        <v>25</v>
      </c>
      <c r="D84" s="19" t="s">
        <v>31</v>
      </c>
      <c r="E84" s="19">
        <v>12.61661026926869</v>
      </c>
    </row>
    <row r="85" spans="1:5" ht="13.5">
      <c r="A85" s="22">
        <v>14</v>
      </c>
      <c r="B85" s="22">
        <v>2</v>
      </c>
      <c r="C85" s="15" t="s">
        <v>25</v>
      </c>
      <c r="D85" s="19" t="s">
        <v>31</v>
      </c>
      <c r="E85" s="19">
        <v>12.512730995029104</v>
      </c>
    </row>
    <row r="86" spans="1:5" ht="13.5">
      <c r="A86" s="22">
        <v>15</v>
      </c>
      <c r="B86" s="22">
        <v>1</v>
      </c>
      <c r="C86" s="2" t="s">
        <v>26</v>
      </c>
      <c r="D86" s="19" t="s">
        <v>31</v>
      </c>
      <c r="E86" s="19">
        <v>17.904328290508303</v>
      </c>
    </row>
    <row r="87" spans="1:5" ht="13.5">
      <c r="A87" s="22">
        <v>15</v>
      </c>
      <c r="B87" s="22">
        <v>2</v>
      </c>
      <c r="C87" s="2" t="s">
        <v>26</v>
      </c>
      <c r="D87" s="19" t="s">
        <v>31</v>
      </c>
      <c r="E87" s="19">
        <v>17.804201815791533</v>
      </c>
    </row>
    <row r="88" spans="1:5" ht="13.5">
      <c r="A88" s="22">
        <v>16</v>
      </c>
      <c r="B88" s="22">
        <v>1</v>
      </c>
      <c r="C88" s="2" t="s">
        <v>26</v>
      </c>
      <c r="D88" s="19" t="s">
        <v>31</v>
      </c>
      <c r="E88" s="19">
        <v>9.94835329164476</v>
      </c>
    </row>
    <row r="89" spans="1:5" ht="13.5">
      <c r="A89" s="22">
        <v>16</v>
      </c>
      <c r="B89" s="22">
        <v>2</v>
      </c>
      <c r="C89" s="2" t="s">
        <v>26</v>
      </c>
      <c r="D89" s="19" t="s">
        <v>31</v>
      </c>
      <c r="E89" s="19">
        <v>9.97672229216867</v>
      </c>
    </row>
    <row r="90" spans="1:5" ht="13.5">
      <c r="A90" s="22">
        <v>17</v>
      </c>
      <c r="B90" s="22">
        <v>1</v>
      </c>
      <c r="C90" s="2" t="s">
        <v>25</v>
      </c>
      <c r="D90" s="19" t="s">
        <v>31</v>
      </c>
      <c r="E90" s="19">
        <v>20.12316168560243</v>
      </c>
    </row>
    <row r="91" spans="1:5" ht="13.5">
      <c r="A91" s="22">
        <v>17</v>
      </c>
      <c r="B91" s="22">
        <v>2</v>
      </c>
      <c r="C91" s="2" t="s">
        <v>25</v>
      </c>
      <c r="D91" s="19" t="s">
        <v>31</v>
      </c>
      <c r="E91" s="19">
        <v>20.16434415649465</v>
      </c>
    </row>
    <row r="92" spans="1:5" ht="13.5">
      <c r="A92" s="22">
        <v>18</v>
      </c>
      <c r="B92" s="22">
        <v>1</v>
      </c>
      <c r="C92" s="2" t="s">
        <v>25</v>
      </c>
      <c r="D92" s="19" t="s">
        <v>31</v>
      </c>
      <c r="E92" s="19">
        <v>7.359216907189605</v>
      </c>
    </row>
    <row r="93" spans="1:5" ht="13.5">
      <c r="A93" s="22">
        <v>18</v>
      </c>
      <c r="B93" s="22">
        <v>2</v>
      </c>
      <c r="C93" s="2" t="s">
        <v>25</v>
      </c>
      <c r="D93" s="19" t="s">
        <v>31</v>
      </c>
      <c r="E93" s="19">
        <v>0</v>
      </c>
    </row>
    <row r="94" spans="1:5" ht="13.5">
      <c r="A94" s="22">
        <v>19</v>
      </c>
      <c r="B94" s="22">
        <v>1</v>
      </c>
      <c r="C94" s="2" t="s">
        <v>26</v>
      </c>
      <c r="D94" s="19" t="s">
        <v>31</v>
      </c>
      <c r="E94" s="19">
        <v>9.163947531472761</v>
      </c>
    </row>
    <row r="95" spans="1:5" ht="13.5">
      <c r="A95" s="22">
        <v>19</v>
      </c>
      <c r="B95" s="22">
        <v>2</v>
      </c>
      <c r="C95" s="2" t="s">
        <v>26</v>
      </c>
      <c r="D95" s="19" t="s">
        <v>31</v>
      </c>
      <c r="E95" s="19">
        <v>9.286649677147894</v>
      </c>
    </row>
    <row r="96" spans="1:5" ht="13.5">
      <c r="A96" s="22">
        <v>20</v>
      </c>
      <c r="B96" s="22">
        <v>1</v>
      </c>
      <c r="C96" s="2" t="s">
        <v>25</v>
      </c>
      <c r="D96" s="19" t="s">
        <v>31</v>
      </c>
      <c r="E96" s="19">
        <v>10.062345761724059</v>
      </c>
    </row>
    <row r="97" spans="1:5" ht="13.5">
      <c r="A97" s="22">
        <v>20</v>
      </c>
      <c r="B97" s="22">
        <v>2</v>
      </c>
      <c r="C97" s="2" t="s">
        <v>25</v>
      </c>
      <c r="D97" s="19" t="s">
        <v>31</v>
      </c>
      <c r="E97" s="19">
        <v>9.852345902184537</v>
      </c>
    </row>
    <row r="98" spans="1:5" ht="13.5">
      <c r="A98" s="22">
        <v>21</v>
      </c>
      <c r="B98" s="22">
        <v>1</v>
      </c>
      <c r="C98" s="2" t="s">
        <v>25</v>
      </c>
      <c r="D98" s="19" t="s">
        <v>31</v>
      </c>
      <c r="E98" s="19">
        <v>9.509014863955025</v>
      </c>
    </row>
    <row r="99" spans="1:5" ht="13.5">
      <c r="A99" s="22">
        <v>21</v>
      </c>
      <c r="B99" s="22">
        <v>2</v>
      </c>
      <c r="C99" s="2" t="s">
        <v>25</v>
      </c>
      <c r="D99" s="19" t="s">
        <v>31</v>
      </c>
      <c r="E99" s="19">
        <v>9.41477357603177</v>
      </c>
    </row>
    <row r="100" spans="1:5" ht="13.5">
      <c r="A100" s="22">
        <v>22</v>
      </c>
      <c r="B100" s="22">
        <v>1</v>
      </c>
      <c r="C100" s="2" t="s">
        <v>25</v>
      </c>
      <c r="D100" s="19" t="s">
        <v>31</v>
      </c>
      <c r="E100" s="19">
        <v>11.975222529896588</v>
      </c>
    </row>
    <row r="101" spans="1:5" ht="13.5">
      <c r="A101" s="22">
        <v>22</v>
      </c>
      <c r="B101" s="22">
        <v>2</v>
      </c>
      <c r="C101" s="2" t="s">
        <v>25</v>
      </c>
      <c r="D101" s="19" t="s">
        <v>31</v>
      </c>
      <c r="E101" s="19">
        <v>11.977292544438606</v>
      </c>
    </row>
    <row r="102" spans="1:5" ht="13.5">
      <c r="A102" s="22">
        <v>23</v>
      </c>
      <c r="B102" s="22">
        <v>1</v>
      </c>
      <c r="C102" s="2" t="s">
        <v>25</v>
      </c>
      <c r="D102" s="19" t="s">
        <v>31</v>
      </c>
      <c r="E102" s="19">
        <v>8.832599769273095</v>
      </c>
    </row>
    <row r="103" spans="1:5" ht="13.5">
      <c r="A103" s="22">
        <v>23</v>
      </c>
      <c r="B103" s="22">
        <v>2</v>
      </c>
      <c r="C103" s="2" t="s">
        <v>25</v>
      </c>
      <c r="D103" s="19" t="s">
        <v>31</v>
      </c>
      <c r="E103" s="19">
        <v>8.649053699692898</v>
      </c>
    </row>
    <row r="104" spans="1:5" ht="13.5">
      <c r="A104" s="22">
        <v>24</v>
      </c>
      <c r="B104" s="22">
        <v>1</v>
      </c>
      <c r="C104" s="2" t="s">
        <v>26</v>
      </c>
      <c r="D104" s="19" t="s">
        <v>31</v>
      </c>
      <c r="E104" s="19">
        <v>8.827609737053955</v>
      </c>
    </row>
    <row r="105" spans="1:5" ht="13.5">
      <c r="A105" s="22">
        <v>24</v>
      </c>
      <c r="B105" s="22">
        <v>2</v>
      </c>
      <c r="C105" s="2" t="s">
        <v>26</v>
      </c>
      <c r="D105" s="19" t="s">
        <v>31</v>
      </c>
      <c r="E105" s="19">
        <v>8.755074371144964</v>
      </c>
    </row>
    <row r="106" spans="1:5" ht="13.5">
      <c r="A106" s="22">
        <v>25</v>
      </c>
      <c r="B106" s="22">
        <v>1</v>
      </c>
      <c r="C106" s="2" t="s">
        <v>26</v>
      </c>
      <c r="D106" s="19" t="s">
        <v>31</v>
      </c>
      <c r="E106" s="19">
        <v>17.842032768486476</v>
      </c>
    </row>
    <row r="107" spans="1:5" ht="13.5">
      <c r="A107" s="22">
        <v>25</v>
      </c>
      <c r="B107" s="22">
        <v>2</v>
      </c>
      <c r="C107" s="2" t="s">
        <v>26</v>
      </c>
      <c r="D107" s="19" t="s">
        <v>31</v>
      </c>
      <c r="E107" s="19">
        <v>0</v>
      </c>
    </row>
    <row r="108" spans="1:5" ht="13.5">
      <c r="A108" s="22">
        <v>26</v>
      </c>
      <c r="B108" s="22">
        <v>1</v>
      </c>
      <c r="C108" s="2" t="s">
        <v>25</v>
      </c>
      <c r="D108" s="19" t="s">
        <v>31</v>
      </c>
      <c r="E108" s="19">
        <v>12.517639834449383</v>
      </c>
    </row>
    <row r="109" spans="1:5" ht="13.5">
      <c r="A109" s="22">
        <v>26</v>
      </c>
      <c r="B109" s="22">
        <v>2</v>
      </c>
      <c r="C109" s="2" t="s">
        <v>25</v>
      </c>
      <c r="D109" s="19" t="s">
        <v>31</v>
      </c>
      <c r="E109" s="19">
        <v>12.403753153358828</v>
      </c>
    </row>
    <row r="110" spans="1:5" ht="13.5">
      <c r="A110" s="22">
        <v>27</v>
      </c>
      <c r="B110" s="22">
        <v>1</v>
      </c>
      <c r="C110" s="2" t="s">
        <v>26</v>
      </c>
      <c r="D110" s="19" t="s">
        <v>31</v>
      </c>
      <c r="E110" s="19">
        <v>7.972990997221373</v>
      </c>
    </row>
    <row r="111" spans="1:5" ht="13.5">
      <c r="A111" s="22">
        <v>27</v>
      </c>
      <c r="B111" s="22">
        <v>2</v>
      </c>
      <c r="C111" s="2" t="s">
        <v>26</v>
      </c>
      <c r="D111" s="19" t="s">
        <v>31</v>
      </c>
      <c r="E111" s="19">
        <v>8.10901481261075</v>
      </c>
    </row>
    <row r="112" spans="1:5" ht="12.75">
      <c r="A112" s="2">
        <v>28</v>
      </c>
      <c r="B112" s="2">
        <v>1</v>
      </c>
      <c r="C112" s="2" t="s">
        <v>26</v>
      </c>
      <c r="D112" s="19" t="s">
        <v>31</v>
      </c>
      <c r="E112" s="19">
        <v>15.47693788851773</v>
      </c>
    </row>
    <row r="113" spans="1:5" ht="12.75">
      <c r="A113" s="2">
        <v>28</v>
      </c>
      <c r="B113" s="2">
        <v>2</v>
      </c>
      <c r="C113" s="2" t="s">
        <v>26</v>
      </c>
      <c r="D113" s="19" t="s">
        <v>31</v>
      </c>
      <c r="E113" s="19">
        <v>15.563887736535753</v>
      </c>
    </row>
    <row r="114" spans="1:5" ht="12.75">
      <c r="A114" s="2">
        <v>29</v>
      </c>
      <c r="B114" s="2">
        <v>1</v>
      </c>
      <c r="C114" s="2" t="s">
        <v>26</v>
      </c>
      <c r="D114" s="19" t="s">
        <v>31</v>
      </c>
      <c r="E114" s="19">
        <v>9.719387299685053</v>
      </c>
    </row>
    <row r="115" spans="1:5" ht="12.75">
      <c r="A115" s="2">
        <v>29</v>
      </c>
      <c r="B115" s="2">
        <v>2</v>
      </c>
      <c r="C115" s="2" t="s">
        <v>26</v>
      </c>
      <c r="D115" s="19" t="s">
        <v>31</v>
      </c>
      <c r="E115" s="19">
        <v>0</v>
      </c>
    </row>
    <row r="116" spans="1:5" ht="12.75">
      <c r="A116" s="2">
        <v>30</v>
      </c>
      <c r="B116" s="2">
        <v>1</v>
      </c>
      <c r="C116" s="2" t="s">
        <v>25</v>
      </c>
      <c r="D116" s="19" t="s">
        <v>31</v>
      </c>
      <c r="E116" s="19">
        <v>0</v>
      </c>
    </row>
    <row r="117" spans="1:5" ht="12.75">
      <c r="A117" s="2">
        <v>30</v>
      </c>
      <c r="B117" s="2">
        <v>2</v>
      </c>
      <c r="C117" s="2" t="s">
        <v>25</v>
      </c>
      <c r="D117" s="19" t="s">
        <v>31</v>
      </c>
      <c r="E117" s="19">
        <v>4.744338927049009</v>
      </c>
    </row>
    <row r="118" spans="1:5" ht="12.75">
      <c r="A118" s="2">
        <v>31</v>
      </c>
      <c r="B118" s="2">
        <v>1</v>
      </c>
      <c r="C118" s="2" t="s">
        <v>25</v>
      </c>
      <c r="D118" s="19" t="s">
        <v>31</v>
      </c>
      <c r="E118" s="19">
        <v>13.470959031288013</v>
      </c>
    </row>
    <row r="119" spans="1:5" ht="12.75">
      <c r="A119" s="2">
        <v>31</v>
      </c>
      <c r="B119" s="2">
        <v>2</v>
      </c>
      <c r="C119" s="2" t="s">
        <v>25</v>
      </c>
      <c r="D119" s="19" t="s">
        <v>31</v>
      </c>
      <c r="E119" s="19">
        <v>13.480432227876593</v>
      </c>
    </row>
    <row r="120" spans="1:5" ht="12.75">
      <c r="A120" s="2">
        <v>32</v>
      </c>
      <c r="B120" s="2">
        <v>1</v>
      </c>
      <c r="C120" s="2" t="s">
        <v>25</v>
      </c>
      <c r="D120" s="19" t="s">
        <v>31</v>
      </c>
      <c r="E120" s="19">
        <v>14.216290756358802</v>
      </c>
    </row>
    <row r="121" spans="1:5" ht="12.75">
      <c r="A121" s="2">
        <v>32</v>
      </c>
      <c r="B121" s="2">
        <v>2</v>
      </c>
      <c r="C121" s="2" t="s">
        <v>25</v>
      </c>
      <c r="D121" s="19" t="s">
        <v>31</v>
      </c>
      <c r="E121" s="19">
        <v>13.822164479015104</v>
      </c>
    </row>
    <row r="122" spans="1:5" ht="12.75">
      <c r="A122" s="2">
        <v>33</v>
      </c>
      <c r="B122" s="2">
        <v>1</v>
      </c>
      <c r="C122" s="2" t="s">
        <v>26</v>
      </c>
      <c r="D122" s="19" t="s">
        <v>31</v>
      </c>
      <c r="E122" s="19">
        <v>12.186244252850605</v>
      </c>
    </row>
    <row r="123" spans="1:5" ht="12.75">
      <c r="A123" s="2">
        <v>33</v>
      </c>
      <c r="B123" s="2">
        <v>2</v>
      </c>
      <c r="C123" s="2" t="s">
        <v>26</v>
      </c>
      <c r="D123" s="19" t="s">
        <v>31</v>
      </c>
      <c r="E123" s="19">
        <v>12.562723893971556</v>
      </c>
    </row>
    <row r="124" spans="1:5" ht="12.75">
      <c r="A124" s="2">
        <v>34</v>
      </c>
      <c r="B124" s="2">
        <v>1</v>
      </c>
      <c r="C124" s="2" t="s">
        <v>26</v>
      </c>
      <c r="D124" s="19" t="s">
        <v>31</v>
      </c>
      <c r="E124" s="19">
        <v>13.442973978943462</v>
      </c>
    </row>
    <row r="125" spans="1:5" ht="12.75">
      <c r="A125" s="2">
        <v>34</v>
      </c>
      <c r="B125" s="2">
        <v>2</v>
      </c>
      <c r="C125" s="2" t="s">
        <v>26</v>
      </c>
      <c r="D125" s="19" t="s">
        <v>31</v>
      </c>
      <c r="E125" s="19">
        <v>13.491538567654144</v>
      </c>
    </row>
    <row r="126" spans="1:5" ht="12.75">
      <c r="A126" s="2">
        <v>35</v>
      </c>
      <c r="B126" s="2">
        <v>1</v>
      </c>
      <c r="C126" s="2" t="s">
        <v>26</v>
      </c>
      <c r="D126" s="19" t="s">
        <v>31</v>
      </c>
      <c r="E126" s="19">
        <v>13.165331314544026</v>
      </c>
    </row>
    <row r="127" spans="1:5" ht="12.75">
      <c r="A127" s="2">
        <v>35</v>
      </c>
      <c r="B127" s="2">
        <v>2</v>
      </c>
      <c r="C127" s="2" t="s">
        <v>26</v>
      </c>
      <c r="D127" s="19" t="s">
        <v>31</v>
      </c>
      <c r="E127" s="19">
        <v>13.315158312373619</v>
      </c>
    </row>
    <row r="128" spans="1:5" ht="12.75">
      <c r="A128" s="2">
        <v>36</v>
      </c>
      <c r="B128" s="2">
        <v>1</v>
      </c>
      <c r="C128" s="2" t="s">
        <v>26</v>
      </c>
      <c r="D128" s="19" t="s">
        <v>31</v>
      </c>
      <c r="E128" s="19">
        <v>17.94527302022661</v>
      </c>
    </row>
    <row r="129" spans="1:5" ht="12.75">
      <c r="A129" s="2">
        <v>36</v>
      </c>
      <c r="B129" s="2">
        <v>2</v>
      </c>
      <c r="C129" s="2" t="s">
        <v>26</v>
      </c>
      <c r="D129" s="19" t="s">
        <v>31</v>
      </c>
      <c r="E129" s="19">
        <v>17.75180439780882</v>
      </c>
    </row>
    <row r="130" spans="1:5" ht="12.75">
      <c r="A130" s="2">
        <v>37</v>
      </c>
      <c r="B130" s="2">
        <v>1</v>
      </c>
      <c r="C130" s="2" t="s">
        <v>26</v>
      </c>
      <c r="D130" s="19" t="s">
        <v>31</v>
      </c>
      <c r="E130" s="19">
        <v>12.634122724899125</v>
      </c>
    </row>
    <row r="131" spans="1:5" ht="12.75">
      <c r="A131" s="2">
        <v>37</v>
      </c>
      <c r="B131" s="2">
        <v>2</v>
      </c>
      <c r="C131" s="2" t="s">
        <v>26</v>
      </c>
      <c r="D131" s="19" t="s">
        <v>31</v>
      </c>
      <c r="E131" s="19">
        <v>12.674086026392368</v>
      </c>
    </row>
    <row r="132" spans="1:5" ht="12.75">
      <c r="A132" s="2">
        <v>38</v>
      </c>
      <c r="B132" s="2">
        <v>1</v>
      </c>
      <c r="C132" s="2" t="s">
        <v>25</v>
      </c>
      <c r="D132" s="19" t="s">
        <v>31</v>
      </c>
      <c r="E132" s="19">
        <v>15.671501156371699</v>
      </c>
    </row>
    <row r="133" spans="1:5" ht="12.75">
      <c r="A133" s="2">
        <v>38</v>
      </c>
      <c r="B133" s="2">
        <v>2</v>
      </c>
      <c r="C133" s="2" t="s">
        <v>25</v>
      </c>
      <c r="D133" s="19" t="s">
        <v>31</v>
      </c>
      <c r="E133" s="19">
        <v>15.35329783929126</v>
      </c>
    </row>
    <row r="134" spans="1:5" ht="12.75">
      <c r="A134" s="2">
        <v>39</v>
      </c>
      <c r="B134" s="2">
        <v>1</v>
      </c>
      <c r="C134" s="2" t="s">
        <v>25</v>
      </c>
      <c r="D134" s="19" t="s">
        <v>31</v>
      </c>
      <c r="E134" s="19">
        <v>9.220379339256217</v>
      </c>
    </row>
    <row r="135" spans="1:5" ht="12.75">
      <c r="A135" s="2">
        <v>39</v>
      </c>
      <c r="B135" s="2">
        <v>2</v>
      </c>
      <c r="C135" s="2" t="s">
        <v>25</v>
      </c>
      <c r="D135" s="19" t="s">
        <v>31</v>
      </c>
      <c r="E135" s="19">
        <v>9.209255323016496</v>
      </c>
    </row>
    <row r="136" spans="1:5" ht="12.75">
      <c r="A136" s="2">
        <v>40</v>
      </c>
      <c r="B136" s="2">
        <v>1</v>
      </c>
      <c r="C136" s="2" t="s">
        <v>26</v>
      </c>
      <c r="D136" s="19" t="s">
        <v>31</v>
      </c>
      <c r="E136" s="19">
        <v>10.58406139972231</v>
      </c>
    </row>
    <row r="137" spans="1:5" ht="12.75">
      <c r="A137" s="2">
        <v>40</v>
      </c>
      <c r="B137" s="2">
        <v>2</v>
      </c>
      <c r="C137" s="2" t="s">
        <v>26</v>
      </c>
      <c r="D137" s="19" t="s">
        <v>31</v>
      </c>
      <c r="E137" s="19">
        <v>10.639041740343076</v>
      </c>
    </row>
    <row r="138" spans="1:5" ht="13.5">
      <c r="A138" s="22">
        <v>1</v>
      </c>
      <c r="B138" s="22">
        <v>1</v>
      </c>
      <c r="C138" s="15" t="s">
        <v>25</v>
      </c>
      <c r="D138" s="19" t="s">
        <v>32</v>
      </c>
      <c r="E138" s="19">
        <v>0</v>
      </c>
    </row>
    <row r="139" spans="1:5" ht="13.5">
      <c r="A139" s="22">
        <v>1</v>
      </c>
      <c r="B139" s="22">
        <v>2</v>
      </c>
      <c r="C139" s="15" t="s">
        <v>25</v>
      </c>
      <c r="D139" s="19" t="s">
        <v>32</v>
      </c>
      <c r="E139" s="19">
        <v>0</v>
      </c>
    </row>
    <row r="140" spans="1:5" ht="13.5">
      <c r="A140" s="22">
        <v>7</v>
      </c>
      <c r="B140" s="22">
        <v>1</v>
      </c>
      <c r="C140" s="15" t="s">
        <v>25</v>
      </c>
      <c r="D140" s="19" t="s">
        <v>32</v>
      </c>
      <c r="E140" s="19">
        <v>3.843965537238555</v>
      </c>
    </row>
    <row r="141" spans="1:5" ht="13.5">
      <c r="A141" s="22">
        <v>7</v>
      </c>
      <c r="B141" s="22">
        <v>2</v>
      </c>
      <c r="C141" s="15" t="s">
        <v>25</v>
      </c>
      <c r="D141" s="19" t="s">
        <v>32</v>
      </c>
      <c r="E141" s="19">
        <v>3.8709864372954583</v>
      </c>
    </row>
    <row r="142" spans="1:5" ht="13.5">
      <c r="A142" s="22">
        <v>8</v>
      </c>
      <c r="B142" s="22">
        <v>1</v>
      </c>
      <c r="C142" s="15" t="s">
        <v>25</v>
      </c>
      <c r="D142" s="19" t="s">
        <v>32</v>
      </c>
      <c r="E142" s="19">
        <v>3.5682767532884654</v>
      </c>
    </row>
    <row r="143" spans="1:5" ht="13.5">
      <c r="A143" s="22">
        <v>8</v>
      </c>
      <c r="B143" s="22">
        <v>2</v>
      </c>
      <c r="C143" s="15" t="s">
        <v>25</v>
      </c>
      <c r="D143" s="19" t="s">
        <v>32</v>
      </c>
      <c r="E143" s="19">
        <v>4.304587367192724</v>
      </c>
    </row>
    <row r="144" spans="1:5" ht="13.5">
      <c r="A144" s="22">
        <v>9</v>
      </c>
      <c r="B144" s="22">
        <v>1</v>
      </c>
      <c r="C144" s="15" t="s">
        <v>26</v>
      </c>
      <c r="D144" s="19" t="s">
        <v>32</v>
      </c>
      <c r="E144" s="19">
        <v>4.385144793278196</v>
      </c>
    </row>
    <row r="145" spans="1:5" ht="13.5">
      <c r="A145" s="22">
        <v>9</v>
      </c>
      <c r="B145" s="22">
        <v>2</v>
      </c>
      <c r="C145" s="15" t="s">
        <v>26</v>
      </c>
      <c r="D145" s="19" t="s">
        <v>32</v>
      </c>
      <c r="E145" s="19">
        <v>4.310924386690783</v>
      </c>
    </row>
    <row r="146" spans="1:5" ht="13.5">
      <c r="A146" s="22">
        <v>10</v>
      </c>
      <c r="B146" s="22">
        <v>1</v>
      </c>
      <c r="C146" s="15" t="s">
        <v>25</v>
      </c>
      <c r="D146" s="19" t="s">
        <v>32</v>
      </c>
      <c r="E146" s="19">
        <v>4.625572560576013</v>
      </c>
    </row>
    <row r="147" spans="1:5" ht="13.5">
      <c r="A147" s="22">
        <v>10</v>
      </c>
      <c r="B147" s="22">
        <v>2</v>
      </c>
      <c r="C147" s="15" t="s">
        <v>25</v>
      </c>
      <c r="D147" s="19" t="s">
        <v>32</v>
      </c>
      <c r="E147" s="19">
        <v>5.393387982934289</v>
      </c>
    </row>
    <row r="148" spans="1:5" ht="13.5">
      <c r="A148" s="22">
        <v>12</v>
      </c>
      <c r="B148" s="22">
        <v>1</v>
      </c>
      <c r="C148" s="15" t="s">
        <v>25</v>
      </c>
      <c r="D148" s="19" t="s">
        <v>32</v>
      </c>
      <c r="E148" s="19">
        <v>4.207064555655215</v>
      </c>
    </row>
    <row r="149" spans="1:5" ht="13.5">
      <c r="A149" s="22">
        <v>12</v>
      </c>
      <c r="B149" s="22">
        <v>2</v>
      </c>
      <c r="C149" s="15" t="s">
        <v>25</v>
      </c>
      <c r="D149" s="19" t="s">
        <v>32</v>
      </c>
      <c r="E149" s="19">
        <v>4.281153687566134</v>
      </c>
    </row>
    <row r="150" spans="1:5" ht="13.5">
      <c r="A150" s="22">
        <v>13</v>
      </c>
      <c r="B150" s="22">
        <v>1</v>
      </c>
      <c r="C150" s="15" t="s">
        <v>25</v>
      </c>
      <c r="D150" s="19" t="s">
        <v>32</v>
      </c>
      <c r="E150" s="19">
        <v>4.638566570403421</v>
      </c>
    </row>
    <row r="151" spans="1:5" ht="13.5">
      <c r="A151" s="22">
        <v>13</v>
      </c>
      <c r="B151" s="22">
        <v>2</v>
      </c>
      <c r="C151" s="15" t="s">
        <v>25</v>
      </c>
      <c r="D151" s="19" t="s">
        <v>32</v>
      </c>
      <c r="E151" s="19">
        <v>0</v>
      </c>
    </row>
    <row r="152" spans="1:5" ht="13.5">
      <c r="A152" s="22">
        <v>14</v>
      </c>
      <c r="B152" s="22">
        <v>1</v>
      </c>
      <c r="C152" s="15" t="s">
        <v>25</v>
      </c>
      <c r="D152" s="19" t="s">
        <v>32</v>
      </c>
      <c r="E152" s="19">
        <v>3.8199999541163305</v>
      </c>
    </row>
    <row r="153" spans="1:5" ht="13.5">
      <c r="A153" s="22">
        <v>14</v>
      </c>
      <c r="B153" s="22">
        <v>2</v>
      </c>
      <c r="C153" s="15" t="s">
        <v>25</v>
      </c>
      <c r="D153" s="19" t="s">
        <v>32</v>
      </c>
      <c r="E153" s="19">
        <v>3.7834036688725945</v>
      </c>
    </row>
    <row r="154" spans="1:5" ht="13.5">
      <c r="A154" s="22">
        <v>15</v>
      </c>
      <c r="B154" s="22">
        <v>1</v>
      </c>
      <c r="C154" s="2" t="s">
        <v>26</v>
      </c>
      <c r="D154" s="19" t="s">
        <v>32</v>
      </c>
      <c r="E154" s="19">
        <v>4.999801830157928</v>
      </c>
    </row>
    <row r="155" spans="1:5" ht="13.5">
      <c r="A155" s="22">
        <v>15</v>
      </c>
      <c r="B155" s="22">
        <v>2</v>
      </c>
      <c r="C155" s="2" t="s">
        <v>26</v>
      </c>
      <c r="D155" s="19" t="s">
        <v>32</v>
      </c>
      <c r="E155" s="19">
        <v>4.942884889113155</v>
      </c>
    </row>
    <row r="156" spans="1:5" ht="13.5">
      <c r="A156" s="22">
        <v>16</v>
      </c>
      <c r="B156" s="22">
        <v>1</v>
      </c>
      <c r="C156" s="2" t="s">
        <v>26</v>
      </c>
      <c r="D156" s="19" t="s">
        <v>32</v>
      </c>
      <c r="E156" s="19">
        <v>3.600461859544693</v>
      </c>
    </row>
    <row r="157" spans="1:5" ht="13.5">
      <c r="A157" s="22">
        <v>16</v>
      </c>
      <c r="B157" s="22">
        <v>2</v>
      </c>
      <c r="C157" s="2" t="s">
        <v>26</v>
      </c>
      <c r="D157" s="19" t="s">
        <v>32</v>
      </c>
      <c r="E157" s="19">
        <v>3.612130566290073</v>
      </c>
    </row>
    <row r="158" spans="1:5" ht="13.5">
      <c r="A158" s="22">
        <v>17</v>
      </c>
      <c r="B158" s="22">
        <v>1</v>
      </c>
      <c r="C158" s="2" t="s">
        <v>25</v>
      </c>
      <c r="D158" s="19" t="s">
        <v>32</v>
      </c>
      <c r="E158" s="19">
        <v>3.6971491515279724</v>
      </c>
    </row>
    <row r="159" spans="1:5" ht="13.5">
      <c r="A159" s="22">
        <v>17</v>
      </c>
      <c r="B159" s="22">
        <v>2</v>
      </c>
      <c r="C159" s="2" t="s">
        <v>25</v>
      </c>
      <c r="D159" s="19" t="s">
        <v>32</v>
      </c>
      <c r="E159" s="19">
        <v>3.7189791886312573</v>
      </c>
    </row>
    <row r="160" spans="1:5" ht="13.5">
      <c r="A160" s="22">
        <v>18</v>
      </c>
      <c r="B160" s="22">
        <v>1</v>
      </c>
      <c r="C160" s="2" t="s">
        <v>25</v>
      </c>
      <c r="D160" s="19" t="s">
        <v>32</v>
      </c>
      <c r="E160" s="19">
        <v>3.995274599201968</v>
      </c>
    </row>
    <row r="161" spans="1:5" ht="13.5">
      <c r="A161" s="22">
        <v>18</v>
      </c>
      <c r="B161" s="22">
        <v>2</v>
      </c>
      <c r="C161" s="2" t="s">
        <v>25</v>
      </c>
      <c r="D161" s="19" t="s">
        <v>32</v>
      </c>
      <c r="E161" s="19">
        <v>1.0972404730617606</v>
      </c>
    </row>
    <row r="162" spans="1:5" ht="13.5">
      <c r="A162" s="22">
        <v>19</v>
      </c>
      <c r="B162" s="22">
        <v>1</v>
      </c>
      <c r="C162" s="2" t="s">
        <v>26</v>
      </c>
      <c r="D162" s="19" t="s">
        <v>32</v>
      </c>
      <c r="E162" s="19">
        <v>3.8497307875569775</v>
      </c>
    </row>
    <row r="163" spans="1:5" ht="13.5">
      <c r="A163" s="22">
        <v>19</v>
      </c>
      <c r="B163" s="22">
        <v>2</v>
      </c>
      <c r="C163" s="2" t="s">
        <v>26</v>
      </c>
      <c r="D163" s="19" t="s">
        <v>32</v>
      </c>
      <c r="E163" s="19">
        <v>3.83692251878097</v>
      </c>
    </row>
    <row r="164" spans="1:5" ht="13.5">
      <c r="A164" s="22">
        <v>20</v>
      </c>
      <c r="B164" s="22">
        <v>1</v>
      </c>
      <c r="C164" s="2" t="s">
        <v>25</v>
      </c>
      <c r="D164" s="19" t="s">
        <v>32</v>
      </c>
      <c r="E164" s="19">
        <v>3.391517425847183</v>
      </c>
    </row>
    <row r="165" spans="1:5" ht="13.5">
      <c r="A165" s="22">
        <v>20</v>
      </c>
      <c r="B165" s="22">
        <v>2</v>
      </c>
      <c r="C165" s="2" t="s">
        <v>25</v>
      </c>
      <c r="D165" s="19" t="s">
        <v>32</v>
      </c>
      <c r="E165" s="19">
        <v>3.3338594356559574</v>
      </c>
    </row>
    <row r="166" spans="1:5" ht="13.5">
      <c r="A166" s="22">
        <v>21</v>
      </c>
      <c r="B166" s="22">
        <v>1</v>
      </c>
      <c r="C166" s="2" t="s">
        <v>25</v>
      </c>
      <c r="D166" s="19" t="s">
        <v>32</v>
      </c>
      <c r="E166" s="19">
        <v>3.433329793144393</v>
      </c>
    </row>
    <row r="167" spans="1:5" ht="13.5">
      <c r="A167" s="22">
        <v>21</v>
      </c>
      <c r="B167" s="22">
        <v>2</v>
      </c>
      <c r="C167" s="2" t="s">
        <v>25</v>
      </c>
      <c r="D167" s="19" t="s">
        <v>32</v>
      </c>
      <c r="E167" s="19">
        <v>3.4840249127135303</v>
      </c>
    </row>
    <row r="168" spans="1:5" ht="13.5">
      <c r="A168" s="22">
        <v>22</v>
      </c>
      <c r="B168" s="22">
        <v>1</v>
      </c>
      <c r="C168" s="2" t="s">
        <v>25</v>
      </c>
      <c r="D168" s="19" t="s">
        <v>32</v>
      </c>
      <c r="E168" s="19">
        <v>3.6639498991700643</v>
      </c>
    </row>
    <row r="169" spans="1:5" ht="13.5">
      <c r="A169" s="22">
        <v>22</v>
      </c>
      <c r="B169" s="22">
        <v>2</v>
      </c>
      <c r="C169" s="2" t="s">
        <v>25</v>
      </c>
      <c r="D169" s="19" t="s">
        <v>32</v>
      </c>
      <c r="E169" s="19">
        <v>3.6484094399421267</v>
      </c>
    </row>
    <row r="170" spans="1:5" ht="13.5">
      <c r="A170" s="22">
        <v>23</v>
      </c>
      <c r="B170" s="22">
        <v>1</v>
      </c>
      <c r="C170" s="2" t="s">
        <v>25</v>
      </c>
      <c r="D170" s="19" t="s">
        <v>32</v>
      </c>
      <c r="E170" s="19">
        <v>3.308252337003142</v>
      </c>
    </row>
    <row r="171" spans="1:5" ht="13.5">
      <c r="A171" s="22">
        <v>23</v>
      </c>
      <c r="B171" s="22">
        <v>2</v>
      </c>
      <c r="C171" s="2" t="s">
        <v>25</v>
      </c>
      <c r="D171" s="19" t="s">
        <v>32</v>
      </c>
      <c r="E171" s="19">
        <v>3.4029958828454125</v>
      </c>
    </row>
    <row r="172" spans="1:5" ht="13.5">
      <c r="A172" s="22">
        <v>24</v>
      </c>
      <c r="B172" s="22">
        <v>1</v>
      </c>
      <c r="C172" s="2" t="s">
        <v>26</v>
      </c>
      <c r="D172" s="19" t="s">
        <v>32</v>
      </c>
      <c r="E172" s="19">
        <v>3.8487793547683964</v>
      </c>
    </row>
    <row r="173" spans="1:5" ht="13.5">
      <c r="A173" s="22">
        <v>24</v>
      </c>
      <c r="B173" s="22">
        <v>2</v>
      </c>
      <c r="C173" s="2" t="s">
        <v>26</v>
      </c>
      <c r="D173" s="19" t="s">
        <v>32</v>
      </c>
      <c r="E173" s="19">
        <v>3.5284019191720546</v>
      </c>
    </row>
    <row r="174" spans="1:5" ht="13.5">
      <c r="A174" s="22">
        <v>25</v>
      </c>
      <c r="B174" s="22">
        <v>1</v>
      </c>
      <c r="C174" s="2" t="s">
        <v>26</v>
      </c>
      <c r="D174" s="19" t="s">
        <v>32</v>
      </c>
      <c r="E174" s="19">
        <v>4.528468032547644</v>
      </c>
    </row>
    <row r="175" spans="1:5" ht="13.5">
      <c r="A175" s="22">
        <v>25</v>
      </c>
      <c r="B175" s="22">
        <v>2</v>
      </c>
      <c r="C175" s="2" t="s">
        <v>26</v>
      </c>
      <c r="D175" s="19" t="s">
        <v>32</v>
      </c>
      <c r="E175" s="19">
        <v>1.0972404730617606</v>
      </c>
    </row>
    <row r="176" spans="1:5" ht="13.5">
      <c r="A176" s="22">
        <v>26</v>
      </c>
      <c r="B176" s="22">
        <v>1</v>
      </c>
      <c r="C176" s="2" t="s">
        <v>25</v>
      </c>
      <c r="D176" s="19" t="s">
        <v>32</v>
      </c>
      <c r="E176" s="19">
        <v>4.301424173372375</v>
      </c>
    </row>
    <row r="177" spans="1:5" ht="13.5">
      <c r="A177" s="22">
        <v>26</v>
      </c>
      <c r="B177" s="22">
        <v>2</v>
      </c>
      <c r="C177" s="2" t="s">
        <v>25</v>
      </c>
      <c r="D177" s="19" t="s">
        <v>32</v>
      </c>
      <c r="E177" s="19">
        <v>4.2631704544682165</v>
      </c>
    </row>
    <row r="178" spans="1:5" ht="13.5">
      <c r="A178" s="22">
        <v>27</v>
      </c>
      <c r="B178" s="22">
        <v>1</v>
      </c>
      <c r="C178" s="2" t="s">
        <v>26</v>
      </c>
      <c r="D178" s="19" t="s">
        <v>32</v>
      </c>
      <c r="E178" s="19">
        <v>0</v>
      </c>
    </row>
    <row r="179" spans="1:5" ht="13.5">
      <c r="A179" s="22">
        <v>27</v>
      </c>
      <c r="B179" s="22">
        <v>2</v>
      </c>
      <c r="C179" s="2" t="s">
        <v>26</v>
      </c>
      <c r="D179" s="19" t="s">
        <v>32</v>
      </c>
      <c r="E179" s="19">
        <v>0</v>
      </c>
    </row>
    <row r="180" spans="1:5" ht="12.75">
      <c r="A180" s="2">
        <v>28</v>
      </c>
      <c r="B180" s="2">
        <v>1</v>
      </c>
      <c r="C180" s="2" t="s">
        <v>26</v>
      </c>
      <c r="D180" s="19" t="s">
        <v>32</v>
      </c>
      <c r="E180" s="19">
        <v>3.8550160277732832</v>
      </c>
    </row>
    <row r="181" spans="1:5" ht="12.75">
      <c r="A181" s="2">
        <v>28</v>
      </c>
      <c r="B181" s="2">
        <v>2</v>
      </c>
      <c r="C181" s="2" t="s">
        <v>26</v>
      </c>
      <c r="D181" s="19" t="s">
        <v>32</v>
      </c>
      <c r="E181" s="19">
        <v>3.8360462116165115</v>
      </c>
    </row>
    <row r="182" spans="1:5" ht="12.75">
      <c r="A182" s="2">
        <v>29</v>
      </c>
      <c r="B182" s="2">
        <v>1</v>
      </c>
      <c r="C182" s="2" t="s">
        <v>26</v>
      </c>
      <c r="D182" s="19" t="s">
        <v>32</v>
      </c>
      <c r="E182" s="19">
        <v>3.9131974319336544</v>
      </c>
    </row>
    <row r="183" spans="1:5" ht="12.75">
      <c r="A183" s="2">
        <v>29</v>
      </c>
      <c r="B183" s="2">
        <v>2</v>
      </c>
      <c r="C183" s="2" t="s">
        <v>26</v>
      </c>
      <c r="D183" s="19" t="s">
        <v>32</v>
      </c>
      <c r="E183" s="19">
        <v>0</v>
      </c>
    </row>
    <row r="184" spans="1:5" ht="12.75">
      <c r="A184" s="2">
        <v>30</v>
      </c>
      <c r="B184" s="2">
        <v>1</v>
      </c>
      <c r="C184" s="2" t="s">
        <v>25</v>
      </c>
      <c r="D184" s="19" t="s">
        <v>32</v>
      </c>
      <c r="E184" s="19">
        <v>0</v>
      </c>
    </row>
    <row r="185" spans="1:5" ht="12.75">
      <c r="A185" s="2">
        <v>30</v>
      </c>
      <c r="B185" s="2">
        <v>2</v>
      </c>
      <c r="C185" s="2" t="s">
        <v>25</v>
      </c>
      <c r="D185" s="19" t="s">
        <v>32</v>
      </c>
      <c r="E185" s="19">
        <v>0</v>
      </c>
    </row>
    <row r="186" spans="1:5" ht="12.75">
      <c r="A186" s="2">
        <v>31</v>
      </c>
      <c r="B186" s="2">
        <v>1</v>
      </c>
      <c r="C186" s="2" t="s">
        <v>25</v>
      </c>
      <c r="D186" s="19" t="s">
        <v>32</v>
      </c>
      <c r="E186" s="19">
        <v>3.8695044035154336</v>
      </c>
    </row>
    <row r="187" spans="1:5" ht="12.75">
      <c r="A187" s="2">
        <v>31</v>
      </c>
      <c r="B187" s="2">
        <v>2</v>
      </c>
      <c r="C187" s="2" t="s">
        <v>25</v>
      </c>
      <c r="D187" s="19" t="s">
        <v>32</v>
      </c>
      <c r="E187" s="19">
        <v>3.8573163766740137</v>
      </c>
    </row>
    <row r="188" spans="1:5" ht="12.75">
      <c r="A188" s="2">
        <v>32</v>
      </c>
      <c r="B188" s="2">
        <v>1</v>
      </c>
      <c r="C188" s="2" t="s">
        <v>25</v>
      </c>
      <c r="D188" s="19" t="s">
        <v>32</v>
      </c>
      <c r="E188" s="19">
        <v>3.913689011299425</v>
      </c>
    </row>
    <row r="189" spans="1:5" ht="12.75">
      <c r="A189" s="2">
        <v>32</v>
      </c>
      <c r="B189" s="2">
        <v>2</v>
      </c>
      <c r="C189" s="2" t="s">
        <v>25</v>
      </c>
      <c r="D189" s="19" t="s">
        <v>32</v>
      </c>
      <c r="E189" s="19">
        <v>3.9731254081951395</v>
      </c>
    </row>
    <row r="190" spans="1:5" ht="12.75">
      <c r="A190" s="2">
        <v>33</v>
      </c>
      <c r="B190" s="2">
        <v>1</v>
      </c>
      <c r="C190" s="2" t="s">
        <v>26</v>
      </c>
      <c r="D190" s="19" t="s">
        <v>32</v>
      </c>
      <c r="E190" s="19">
        <v>3.7478174406560965</v>
      </c>
    </row>
    <row r="191" spans="1:5" ht="12.75">
      <c r="A191" s="2">
        <v>33</v>
      </c>
      <c r="B191" s="2">
        <v>2</v>
      </c>
      <c r="C191" s="2" t="s">
        <v>26</v>
      </c>
      <c r="D191" s="19" t="s">
        <v>32</v>
      </c>
      <c r="E191" s="19">
        <v>3.751488321550033</v>
      </c>
    </row>
    <row r="192" spans="1:5" ht="12.75">
      <c r="A192" s="2">
        <v>34</v>
      </c>
      <c r="B192" s="2">
        <v>1</v>
      </c>
      <c r="C192" s="2" t="s">
        <v>26</v>
      </c>
      <c r="D192" s="19" t="s">
        <v>32</v>
      </c>
      <c r="E192" s="19">
        <v>3.373493638204326</v>
      </c>
    </row>
    <row r="193" spans="1:5" ht="12.75">
      <c r="A193" s="2">
        <v>34</v>
      </c>
      <c r="B193" s="2">
        <v>2</v>
      </c>
      <c r="C193" s="2" t="s">
        <v>26</v>
      </c>
      <c r="D193" s="19" t="s">
        <v>32</v>
      </c>
      <c r="E193" s="19">
        <v>3.404977763209521</v>
      </c>
    </row>
    <row r="194" spans="1:5" ht="12.75">
      <c r="A194" s="2">
        <v>35</v>
      </c>
      <c r="B194" s="2">
        <v>1</v>
      </c>
      <c r="C194" s="2" t="s">
        <v>26</v>
      </c>
      <c r="D194" s="19" t="s">
        <v>32</v>
      </c>
      <c r="E194" s="19">
        <v>3.854595551157145</v>
      </c>
    </row>
    <row r="195" spans="1:5" ht="12.75">
      <c r="A195" s="2">
        <v>35</v>
      </c>
      <c r="B195" s="2">
        <v>2</v>
      </c>
      <c r="C195" s="2" t="s">
        <v>26</v>
      </c>
      <c r="D195" s="19" t="s">
        <v>32</v>
      </c>
      <c r="E195" s="19">
        <v>3.881770197244828</v>
      </c>
    </row>
    <row r="196" spans="1:5" ht="12.75">
      <c r="A196" s="2">
        <v>36</v>
      </c>
      <c r="B196" s="2">
        <v>1</v>
      </c>
      <c r="C196" s="2" t="s">
        <v>26</v>
      </c>
      <c r="D196" s="19" t="s">
        <v>32</v>
      </c>
      <c r="E196" s="19">
        <v>4.636270863903421</v>
      </c>
    </row>
    <row r="197" spans="1:5" ht="12.75">
      <c r="A197" s="2">
        <v>36</v>
      </c>
      <c r="B197" s="2">
        <v>2</v>
      </c>
      <c r="C197" s="2" t="s">
        <v>26</v>
      </c>
      <c r="D197" s="19" t="s">
        <v>32</v>
      </c>
      <c r="E197" s="19">
        <v>4.6417410603538665</v>
      </c>
    </row>
    <row r="198" spans="1:5" ht="12.75">
      <c r="A198" s="2">
        <v>37</v>
      </c>
      <c r="B198" s="2">
        <v>1</v>
      </c>
      <c r="C198" s="2" t="s">
        <v>26</v>
      </c>
      <c r="D198" s="19" t="s">
        <v>32</v>
      </c>
      <c r="E198" s="19">
        <v>4.494938624579376</v>
      </c>
    </row>
    <row r="199" spans="1:5" ht="12.75">
      <c r="A199" s="2">
        <v>37</v>
      </c>
      <c r="B199" s="2">
        <v>2</v>
      </c>
      <c r="C199" s="2" t="s">
        <v>26</v>
      </c>
      <c r="D199" s="19" t="s">
        <v>32</v>
      </c>
      <c r="E199" s="19">
        <v>4.07482216330347</v>
      </c>
    </row>
    <row r="200" spans="1:5" ht="12.75">
      <c r="A200" s="2">
        <v>38</v>
      </c>
      <c r="B200" s="2">
        <v>1</v>
      </c>
      <c r="C200" s="2" t="s">
        <v>25</v>
      </c>
      <c r="D200" s="19" t="s">
        <v>32</v>
      </c>
      <c r="E200" s="19">
        <v>6.601120170330283</v>
      </c>
    </row>
    <row r="201" spans="1:5" ht="12.75">
      <c r="A201" s="2">
        <v>38</v>
      </c>
      <c r="B201" s="2">
        <v>2</v>
      </c>
      <c r="C201" s="2" t="s">
        <v>25</v>
      </c>
      <c r="D201" s="19" t="s">
        <v>32</v>
      </c>
      <c r="E201" s="19">
        <v>6.275390359153411</v>
      </c>
    </row>
    <row r="202" spans="1:5" ht="12.75">
      <c r="A202" s="2">
        <v>39</v>
      </c>
      <c r="B202" s="2">
        <v>1</v>
      </c>
      <c r="C202" s="2" t="s">
        <v>25</v>
      </c>
      <c r="D202" s="19" t="s">
        <v>32</v>
      </c>
      <c r="E202" s="19">
        <v>3.326750141317442</v>
      </c>
    </row>
    <row r="203" spans="1:5" ht="12.75">
      <c r="A203" s="2">
        <v>39</v>
      </c>
      <c r="B203" s="2">
        <v>2</v>
      </c>
      <c r="C203" s="2" t="s">
        <v>25</v>
      </c>
      <c r="D203" s="19" t="s">
        <v>32</v>
      </c>
      <c r="E203" s="19">
        <v>3.2382006667511707</v>
      </c>
    </row>
    <row r="204" spans="1:5" ht="12.75">
      <c r="A204" s="2">
        <v>40</v>
      </c>
      <c r="B204" s="2">
        <v>1</v>
      </c>
      <c r="C204" s="2" t="s">
        <v>26</v>
      </c>
      <c r="D204" s="19" t="s">
        <v>32</v>
      </c>
      <c r="E204" s="19">
        <v>3.4990009968835074</v>
      </c>
    </row>
    <row r="205" spans="1:5" ht="12.75">
      <c r="A205" s="2">
        <v>40</v>
      </c>
      <c r="B205" s="2">
        <v>2</v>
      </c>
      <c r="C205" s="2" t="s">
        <v>26</v>
      </c>
      <c r="D205" s="19" t="s">
        <v>32</v>
      </c>
      <c r="E205" s="19">
        <v>4.720248696545878</v>
      </c>
    </row>
    <row r="206" spans="1:5" ht="13.5">
      <c r="A206" s="22">
        <v>1</v>
      </c>
      <c r="B206" s="22">
        <v>1</v>
      </c>
      <c r="C206" s="15" t="s">
        <v>25</v>
      </c>
      <c r="D206" s="19" t="s">
        <v>33</v>
      </c>
      <c r="E206" s="19">
        <v>0</v>
      </c>
    </row>
    <row r="207" spans="1:5" ht="13.5">
      <c r="A207" s="22">
        <v>1</v>
      </c>
      <c r="B207" s="22">
        <v>2</v>
      </c>
      <c r="C207" s="15" t="s">
        <v>25</v>
      </c>
      <c r="D207" s="19" t="s">
        <v>33</v>
      </c>
      <c r="E207" s="19">
        <v>0</v>
      </c>
    </row>
    <row r="208" spans="1:5" ht="13.5">
      <c r="A208" s="22">
        <v>7</v>
      </c>
      <c r="B208" s="22">
        <v>1</v>
      </c>
      <c r="C208" s="15" t="s">
        <v>25</v>
      </c>
      <c r="D208" s="19" t="s">
        <v>33</v>
      </c>
      <c r="E208" s="19">
        <v>0</v>
      </c>
    </row>
    <row r="209" spans="1:5" ht="13.5">
      <c r="A209" s="22">
        <v>7</v>
      </c>
      <c r="B209" s="22">
        <v>2</v>
      </c>
      <c r="C209" s="15" t="s">
        <v>25</v>
      </c>
      <c r="D209" s="19" t="s">
        <v>33</v>
      </c>
      <c r="E209" s="19">
        <v>0</v>
      </c>
    </row>
    <row r="210" spans="1:5" ht="13.5">
      <c r="A210" s="22">
        <v>8</v>
      </c>
      <c r="B210" s="22">
        <v>1</v>
      </c>
      <c r="C210" s="15" t="s">
        <v>25</v>
      </c>
      <c r="D210" s="19" t="s">
        <v>33</v>
      </c>
      <c r="E210" s="19">
        <v>0</v>
      </c>
    </row>
    <row r="211" spans="1:5" ht="13.5">
      <c r="A211" s="22">
        <v>8</v>
      </c>
      <c r="B211" s="22">
        <v>2</v>
      </c>
      <c r="C211" s="15" t="s">
        <v>25</v>
      </c>
      <c r="D211" s="19" t="s">
        <v>33</v>
      </c>
      <c r="E211" s="19">
        <v>0</v>
      </c>
    </row>
    <row r="212" spans="1:5" ht="13.5">
      <c r="A212" s="22">
        <v>9</v>
      </c>
      <c r="B212" s="22">
        <v>1</v>
      </c>
      <c r="C212" s="15" t="s">
        <v>26</v>
      </c>
      <c r="D212" s="19" t="s">
        <v>33</v>
      </c>
      <c r="E212" s="19">
        <v>0</v>
      </c>
    </row>
    <row r="213" spans="1:5" ht="13.5">
      <c r="A213" s="22">
        <v>9</v>
      </c>
      <c r="B213" s="22">
        <v>2</v>
      </c>
      <c r="C213" s="15" t="s">
        <v>26</v>
      </c>
      <c r="D213" s="19" t="s">
        <v>33</v>
      </c>
      <c r="E213" s="19">
        <v>0</v>
      </c>
    </row>
    <row r="214" spans="1:5" ht="13.5">
      <c r="A214" s="22">
        <v>10</v>
      </c>
      <c r="B214" s="22">
        <v>1</v>
      </c>
      <c r="C214" s="15" t="s">
        <v>25</v>
      </c>
      <c r="D214" s="19" t="s">
        <v>33</v>
      </c>
      <c r="E214" s="19">
        <v>0</v>
      </c>
    </row>
    <row r="215" spans="1:5" ht="13.5">
      <c r="A215" s="22">
        <v>10</v>
      </c>
      <c r="B215" s="22">
        <v>2</v>
      </c>
      <c r="C215" s="15" t="s">
        <v>25</v>
      </c>
      <c r="D215" s="19" t="s">
        <v>33</v>
      </c>
      <c r="E215" s="19">
        <v>0</v>
      </c>
    </row>
    <row r="216" spans="1:5" ht="13.5">
      <c r="A216" s="22">
        <v>12</v>
      </c>
      <c r="B216" s="22">
        <v>1</v>
      </c>
      <c r="C216" s="15" t="s">
        <v>25</v>
      </c>
      <c r="D216" s="19" t="s">
        <v>33</v>
      </c>
      <c r="E216" s="19">
        <v>0</v>
      </c>
    </row>
    <row r="217" spans="1:5" ht="13.5">
      <c r="A217" s="22">
        <v>12</v>
      </c>
      <c r="B217" s="22">
        <v>2</v>
      </c>
      <c r="C217" s="15" t="s">
        <v>25</v>
      </c>
      <c r="D217" s="19" t="s">
        <v>33</v>
      </c>
      <c r="E217" s="19">
        <v>0</v>
      </c>
    </row>
    <row r="218" spans="1:5" ht="13.5">
      <c r="A218" s="22">
        <v>13</v>
      </c>
      <c r="B218" s="22">
        <v>1</v>
      </c>
      <c r="C218" s="15" t="s">
        <v>25</v>
      </c>
      <c r="D218" s="19" t="s">
        <v>33</v>
      </c>
      <c r="E218" s="19">
        <v>2.5139850810856297</v>
      </c>
    </row>
    <row r="219" spans="1:5" ht="13.5">
      <c r="A219" s="22">
        <v>13</v>
      </c>
      <c r="B219" s="22">
        <v>2</v>
      </c>
      <c r="C219" s="15" t="s">
        <v>25</v>
      </c>
      <c r="D219" s="19" t="s">
        <v>33</v>
      </c>
      <c r="E219" s="19">
        <v>0</v>
      </c>
    </row>
    <row r="220" spans="1:5" ht="13.5">
      <c r="A220" s="22">
        <v>14</v>
      </c>
      <c r="B220" s="22">
        <v>1</v>
      </c>
      <c r="C220" s="15" t="s">
        <v>25</v>
      </c>
      <c r="D220" s="19" t="s">
        <v>33</v>
      </c>
      <c r="E220" s="19">
        <v>0</v>
      </c>
    </row>
    <row r="221" spans="1:5" ht="13.5">
      <c r="A221" s="22">
        <v>14</v>
      </c>
      <c r="B221" s="22">
        <v>2</v>
      </c>
      <c r="C221" s="15" t="s">
        <v>25</v>
      </c>
      <c r="D221" s="19" t="s">
        <v>33</v>
      </c>
      <c r="E221" s="19">
        <v>0</v>
      </c>
    </row>
    <row r="222" spans="1:5" ht="13.5">
      <c r="A222" s="22">
        <v>15</v>
      </c>
      <c r="B222" s="22">
        <v>1</v>
      </c>
      <c r="C222" s="2" t="s">
        <v>26</v>
      </c>
      <c r="D222" s="19" t="s">
        <v>33</v>
      </c>
      <c r="E222" s="19">
        <v>0</v>
      </c>
    </row>
    <row r="223" spans="1:5" ht="13.5">
      <c r="A223" s="22">
        <v>15</v>
      </c>
      <c r="B223" s="22">
        <v>2</v>
      </c>
      <c r="C223" s="2" t="s">
        <v>26</v>
      </c>
      <c r="D223" s="19" t="s">
        <v>33</v>
      </c>
      <c r="E223" s="19">
        <v>0</v>
      </c>
    </row>
    <row r="224" spans="1:5" ht="13.5">
      <c r="A224" s="22">
        <v>16</v>
      </c>
      <c r="B224" s="22">
        <v>1</v>
      </c>
      <c r="C224" s="2" t="s">
        <v>26</v>
      </c>
      <c r="D224" s="19" t="s">
        <v>33</v>
      </c>
      <c r="E224" s="19">
        <v>0</v>
      </c>
    </row>
    <row r="225" spans="1:5" ht="13.5">
      <c r="A225" s="22">
        <v>16</v>
      </c>
      <c r="B225" s="22">
        <v>2</v>
      </c>
      <c r="C225" s="2" t="s">
        <v>26</v>
      </c>
      <c r="D225" s="19" t="s">
        <v>33</v>
      </c>
      <c r="E225" s="19">
        <v>0</v>
      </c>
    </row>
    <row r="226" spans="1:5" ht="13.5">
      <c r="A226" s="22">
        <v>17</v>
      </c>
      <c r="B226" s="22">
        <v>1</v>
      </c>
      <c r="C226" s="2" t="s">
        <v>25</v>
      </c>
      <c r="D226" s="19" t="s">
        <v>33</v>
      </c>
      <c r="E226" s="19">
        <v>0</v>
      </c>
    </row>
    <row r="227" spans="1:5" ht="13.5">
      <c r="A227" s="22">
        <v>17</v>
      </c>
      <c r="B227" s="22">
        <v>2</v>
      </c>
      <c r="C227" s="2" t="s">
        <v>25</v>
      </c>
      <c r="D227" s="19" t="s">
        <v>33</v>
      </c>
      <c r="E227" s="19">
        <v>0</v>
      </c>
    </row>
    <row r="228" spans="1:5" ht="13.5">
      <c r="A228" s="22">
        <v>18</v>
      </c>
      <c r="B228" s="22">
        <v>1</v>
      </c>
      <c r="C228" s="2" t="s">
        <v>25</v>
      </c>
      <c r="D228" s="19" t="s">
        <v>33</v>
      </c>
      <c r="E228" s="19">
        <v>2.9915811923255657</v>
      </c>
    </row>
    <row r="229" spans="1:5" ht="13.5">
      <c r="A229" s="22">
        <v>18</v>
      </c>
      <c r="B229" s="22">
        <v>2</v>
      </c>
      <c r="C229" s="2" t="s">
        <v>25</v>
      </c>
      <c r="D229" s="19" t="s">
        <v>33</v>
      </c>
      <c r="E229" s="19">
        <v>0</v>
      </c>
    </row>
    <row r="230" spans="1:5" ht="13.5">
      <c r="A230" s="22">
        <v>19</v>
      </c>
      <c r="B230" s="22">
        <v>1</v>
      </c>
      <c r="C230" s="2" t="s">
        <v>26</v>
      </c>
      <c r="D230" s="19" t="s">
        <v>33</v>
      </c>
      <c r="E230" s="19">
        <v>0</v>
      </c>
    </row>
    <row r="231" spans="1:5" ht="13.5">
      <c r="A231" s="22">
        <v>19</v>
      </c>
      <c r="B231" s="22">
        <v>2</v>
      </c>
      <c r="C231" s="2" t="s">
        <v>26</v>
      </c>
      <c r="D231" s="19" t="s">
        <v>33</v>
      </c>
      <c r="E231" s="19">
        <v>0</v>
      </c>
    </row>
    <row r="232" spans="1:5" ht="13.5">
      <c r="A232" s="22">
        <v>20</v>
      </c>
      <c r="B232" s="22">
        <v>1</v>
      </c>
      <c r="C232" s="2" t="s">
        <v>25</v>
      </c>
      <c r="D232" s="19" t="s">
        <v>33</v>
      </c>
      <c r="E232" s="19">
        <v>0</v>
      </c>
    </row>
    <row r="233" spans="1:5" ht="13.5">
      <c r="A233" s="22">
        <v>20</v>
      </c>
      <c r="B233" s="22">
        <v>2</v>
      </c>
      <c r="C233" s="2" t="s">
        <v>25</v>
      </c>
      <c r="D233" s="19" t="s">
        <v>33</v>
      </c>
      <c r="E233" s="19">
        <v>0</v>
      </c>
    </row>
    <row r="234" spans="1:5" ht="13.5">
      <c r="A234" s="22">
        <v>21</v>
      </c>
      <c r="B234" s="22">
        <v>1</v>
      </c>
      <c r="C234" s="2" t="s">
        <v>25</v>
      </c>
      <c r="D234" s="19" t="s">
        <v>33</v>
      </c>
      <c r="E234" s="19">
        <v>0</v>
      </c>
    </row>
    <row r="235" spans="1:5" ht="13.5">
      <c r="A235" s="22">
        <v>21</v>
      </c>
      <c r="B235" s="22">
        <v>2</v>
      </c>
      <c r="C235" s="2" t="s">
        <v>25</v>
      </c>
      <c r="D235" s="19" t="s">
        <v>33</v>
      </c>
      <c r="E235" s="19">
        <v>0</v>
      </c>
    </row>
    <row r="236" spans="1:5" ht="13.5">
      <c r="A236" s="22">
        <v>22</v>
      </c>
      <c r="B236" s="22">
        <v>1</v>
      </c>
      <c r="C236" s="2" t="s">
        <v>25</v>
      </c>
      <c r="D236" s="19" t="s">
        <v>33</v>
      </c>
      <c r="E236" s="19">
        <v>0</v>
      </c>
    </row>
    <row r="237" spans="1:5" ht="13.5">
      <c r="A237" s="22">
        <v>22</v>
      </c>
      <c r="B237" s="22">
        <v>2</v>
      </c>
      <c r="C237" s="2" t="s">
        <v>25</v>
      </c>
      <c r="D237" s="19" t="s">
        <v>33</v>
      </c>
      <c r="E237" s="19">
        <v>0</v>
      </c>
    </row>
    <row r="238" spans="1:5" ht="13.5">
      <c r="A238" s="22">
        <v>23</v>
      </c>
      <c r="B238" s="22">
        <v>1</v>
      </c>
      <c r="C238" s="2" t="s">
        <v>25</v>
      </c>
      <c r="D238" s="19" t="s">
        <v>33</v>
      </c>
      <c r="E238" s="19">
        <v>0</v>
      </c>
    </row>
    <row r="239" spans="1:5" ht="13.5">
      <c r="A239" s="22">
        <v>23</v>
      </c>
      <c r="B239" s="22">
        <v>2</v>
      </c>
      <c r="C239" s="2" t="s">
        <v>25</v>
      </c>
      <c r="D239" s="19" t="s">
        <v>33</v>
      </c>
      <c r="E239" s="19">
        <v>0</v>
      </c>
    </row>
    <row r="240" spans="1:5" ht="13.5">
      <c r="A240" s="22">
        <v>24</v>
      </c>
      <c r="B240" s="22">
        <v>1</v>
      </c>
      <c r="C240" s="2" t="s">
        <v>26</v>
      </c>
      <c r="D240" s="19" t="s">
        <v>33</v>
      </c>
      <c r="E240" s="19">
        <v>2.9002595126614783</v>
      </c>
    </row>
    <row r="241" spans="1:5" ht="13.5">
      <c r="A241" s="22">
        <v>24</v>
      </c>
      <c r="B241" s="22">
        <v>2</v>
      </c>
      <c r="C241" s="2" t="s">
        <v>26</v>
      </c>
      <c r="D241" s="19" t="s">
        <v>33</v>
      </c>
      <c r="E241" s="19">
        <v>2.4926063064714548</v>
      </c>
    </row>
    <row r="242" spans="1:5" ht="13.5">
      <c r="A242" s="22">
        <v>25</v>
      </c>
      <c r="B242" s="22">
        <v>1</v>
      </c>
      <c r="C242" s="2" t="s">
        <v>26</v>
      </c>
      <c r="D242" s="19" t="s">
        <v>33</v>
      </c>
      <c r="E242" s="19">
        <v>0</v>
      </c>
    </row>
    <row r="243" spans="1:5" ht="13.5">
      <c r="A243" s="22">
        <v>25</v>
      </c>
      <c r="B243" s="22">
        <v>2</v>
      </c>
      <c r="C243" s="2" t="s">
        <v>26</v>
      </c>
      <c r="D243" s="19" t="s">
        <v>33</v>
      </c>
      <c r="E243" s="19">
        <v>0</v>
      </c>
    </row>
    <row r="244" spans="1:5" ht="13.5">
      <c r="A244" s="22">
        <v>26</v>
      </c>
      <c r="B244" s="22">
        <v>1</v>
      </c>
      <c r="C244" s="2" t="s">
        <v>25</v>
      </c>
      <c r="D244" s="19" t="s">
        <v>33</v>
      </c>
      <c r="E244" s="19">
        <v>0</v>
      </c>
    </row>
    <row r="245" spans="1:5" ht="13.5">
      <c r="A245" s="22">
        <v>26</v>
      </c>
      <c r="B245" s="22">
        <v>2</v>
      </c>
      <c r="C245" s="2" t="s">
        <v>25</v>
      </c>
      <c r="D245" s="19" t="s">
        <v>33</v>
      </c>
      <c r="E245" s="19">
        <v>0</v>
      </c>
    </row>
    <row r="246" spans="1:5" ht="13.5">
      <c r="A246" s="22">
        <v>27</v>
      </c>
      <c r="B246" s="22">
        <v>1</v>
      </c>
      <c r="C246" s="2" t="s">
        <v>26</v>
      </c>
      <c r="D246" s="19" t="s">
        <v>33</v>
      </c>
      <c r="E246" s="19">
        <v>0</v>
      </c>
    </row>
    <row r="247" spans="1:5" ht="13.5">
      <c r="A247" s="22">
        <v>27</v>
      </c>
      <c r="B247" s="22">
        <v>2</v>
      </c>
      <c r="C247" s="2" t="s">
        <v>26</v>
      </c>
      <c r="D247" s="19" t="s">
        <v>33</v>
      </c>
      <c r="E247" s="19">
        <v>0</v>
      </c>
    </row>
    <row r="248" spans="1:5" ht="12.75">
      <c r="A248" s="2">
        <v>28</v>
      </c>
      <c r="B248" s="2">
        <v>1</v>
      </c>
      <c r="C248" s="2" t="s">
        <v>26</v>
      </c>
      <c r="D248" s="19" t="s">
        <v>33</v>
      </c>
      <c r="E248" s="19">
        <v>0</v>
      </c>
    </row>
    <row r="249" spans="1:5" ht="12.75">
      <c r="A249" s="2">
        <v>28</v>
      </c>
      <c r="B249" s="2">
        <v>2</v>
      </c>
      <c r="C249" s="2" t="s">
        <v>26</v>
      </c>
      <c r="D249" s="19" t="s">
        <v>33</v>
      </c>
      <c r="E249" s="19">
        <v>0</v>
      </c>
    </row>
    <row r="250" spans="1:5" ht="12.75">
      <c r="A250" s="2">
        <v>29</v>
      </c>
      <c r="B250" s="2">
        <v>1</v>
      </c>
      <c r="C250" s="2" t="s">
        <v>26</v>
      </c>
      <c r="D250" s="19" t="s">
        <v>33</v>
      </c>
      <c r="E250" s="19">
        <v>0</v>
      </c>
    </row>
    <row r="251" spans="1:5" ht="12.75">
      <c r="A251" s="2">
        <v>29</v>
      </c>
      <c r="B251" s="2">
        <v>2</v>
      </c>
      <c r="C251" s="2" t="s">
        <v>26</v>
      </c>
      <c r="D251" s="19" t="s">
        <v>33</v>
      </c>
      <c r="E251" s="19">
        <v>0</v>
      </c>
    </row>
    <row r="252" spans="1:5" ht="12.75">
      <c r="A252" s="2">
        <v>30</v>
      </c>
      <c r="B252" s="2">
        <v>1</v>
      </c>
      <c r="C252" s="2" t="s">
        <v>25</v>
      </c>
      <c r="D252" s="19" t="s">
        <v>33</v>
      </c>
      <c r="E252" s="19">
        <v>0</v>
      </c>
    </row>
    <row r="253" spans="1:5" ht="12.75">
      <c r="A253" s="2">
        <v>30</v>
      </c>
      <c r="B253" s="2">
        <v>2</v>
      </c>
      <c r="C253" s="2" t="s">
        <v>25</v>
      </c>
      <c r="D253" s="19" t="s">
        <v>33</v>
      </c>
      <c r="E253" s="19">
        <v>0</v>
      </c>
    </row>
    <row r="254" spans="1:5" ht="12.75">
      <c r="A254" s="2">
        <v>31</v>
      </c>
      <c r="B254" s="2">
        <v>1</v>
      </c>
      <c r="C254" s="2" t="s">
        <v>25</v>
      </c>
      <c r="D254" s="19" t="s">
        <v>33</v>
      </c>
      <c r="E254" s="19">
        <v>0</v>
      </c>
    </row>
    <row r="255" spans="1:5" ht="12.75">
      <c r="A255" s="2">
        <v>31</v>
      </c>
      <c r="B255" s="2">
        <v>2</v>
      </c>
      <c r="C255" s="2" t="s">
        <v>25</v>
      </c>
      <c r="D255" s="19" t="s">
        <v>33</v>
      </c>
      <c r="E255" s="19">
        <v>0</v>
      </c>
    </row>
    <row r="256" spans="1:5" ht="12.75">
      <c r="A256" s="2">
        <v>32</v>
      </c>
      <c r="B256" s="2">
        <v>1</v>
      </c>
      <c r="C256" s="2" t="s">
        <v>25</v>
      </c>
      <c r="D256" s="19" t="s">
        <v>33</v>
      </c>
      <c r="E256" s="19">
        <v>0</v>
      </c>
    </row>
    <row r="257" spans="1:5" ht="12.75">
      <c r="A257" s="2">
        <v>32</v>
      </c>
      <c r="B257" s="2">
        <v>2</v>
      </c>
      <c r="C257" s="2" t="s">
        <v>25</v>
      </c>
      <c r="D257" s="19" t="s">
        <v>33</v>
      </c>
      <c r="E257" s="19">
        <v>0</v>
      </c>
    </row>
    <row r="258" spans="1:5" ht="12.75">
      <c r="A258" s="2">
        <v>33</v>
      </c>
      <c r="B258" s="2">
        <v>1</v>
      </c>
      <c r="C258" s="2" t="s">
        <v>26</v>
      </c>
      <c r="D258" s="19" t="s">
        <v>33</v>
      </c>
      <c r="E258" s="19">
        <v>0</v>
      </c>
    </row>
    <row r="259" spans="1:5" ht="12.75">
      <c r="A259" s="2">
        <v>33</v>
      </c>
      <c r="B259" s="2">
        <v>2</v>
      </c>
      <c r="C259" s="2" t="s">
        <v>26</v>
      </c>
      <c r="D259" s="19" t="s">
        <v>33</v>
      </c>
      <c r="E259" s="19">
        <v>0</v>
      </c>
    </row>
    <row r="260" spans="1:5" ht="12.75">
      <c r="A260" s="2">
        <v>34</v>
      </c>
      <c r="B260" s="2">
        <v>1</v>
      </c>
      <c r="C260" s="2" t="s">
        <v>26</v>
      </c>
      <c r="D260" s="19" t="s">
        <v>33</v>
      </c>
      <c r="E260" s="19">
        <v>0</v>
      </c>
    </row>
    <row r="261" spans="1:5" ht="12.75">
      <c r="A261" s="2">
        <v>34</v>
      </c>
      <c r="B261" s="2">
        <v>2</v>
      </c>
      <c r="C261" s="2" t="s">
        <v>26</v>
      </c>
      <c r="D261" s="19" t="s">
        <v>33</v>
      </c>
      <c r="E261" s="19">
        <v>0</v>
      </c>
    </row>
    <row r="262" spans="1:5" ht="12.75">
      <c r="A262" s="2">
        <v>35</v>
      </c>
      <c r="B262" s="2">
        <v>1</v>
      </c>
      <c r="C262" s="2" t="s">
        <v>26</v>
      </c>
      <c r="D262" s="19" t="s">
        <v>33</v>
      </c>
      <c r="E262" s="19">
        <v>0</v>
      </c>
    </row>
    <row r="263" spans="1:5" ht="12.75">
      <c r="A263" s="2">
        <v>35</v>
      </c>
      <c r="B263" s="2">
        <v>2</v>
      </c>
      <c r="C263" s="2" t="s">
        <v>26</v>
      </c>
      <c r="D263" s="19" t="s">
        <v>33</v>
      </c>
      <c r="E263" s="19">
        <v>0</v>
      </c>
    </row>
    <row r="264" spans="1:5" ht="12.75">
      <c r="A264" s="2">
        <v>36</v>
      </c>
      <c r="B264" s="2">
        <v>1</v>
      </c>
      <c r="C264" s="2" t="s">
        <v>26</v>
      </c>
      <c r="D264" s="19" t="s">
        <v>33</v>
      </c>
      <c r="E264" s="19">
        <v>0</v>
      </c>
    </row>
    <row r="265" spans="1:5" ht="12.75">
      <c r="A265" s="2">
        <v>36</v>
      </c>
      <c r="B265" s="2">
        <v>2</v>
      </c>
      <c r="C265" s="2" t="s">
        <v>26</v>
      </c>
      <c r="D265" s="19" t="s">
        <v>33</v>
      </c>
      <c r="E265" s="19">
        <v>0</v>
      </c>
    </row>
    <row r="266" spans="1:5" ht="12.75">
      <c r="A266" s="2">
        <v>37</v>
      </c>
      <c r="B266" s="2">
        <v>1</v>
      </c>
      <c r="C266" s="2" t="s">
        <v>26</v>
      </c>
      <c r="D266" s="19" t="s">
        <v>33</v>
      </c>
      <c r="E266" s="19">
        <v>0</v>
      </c>
    </row>
    <row r="267" spans="1:5" ht="12.75">
      <c r="A267" s="2">
        <v>37</v>
      </c>
      <c r="B267" s="2">
        <v>2</v>
      </c>
      <c r="C267" s="2" t="s">
        <v>26</v>
      </c>
      <c r="D267" s="19" t="s">
        <v>33</v>
      </c>
      <c r="E267" s="19">
        <v>0</v>
      </c>
    </row>
    <row r="268" spans="1:5" ht="12.75">
      <c r="A268" s="2">
        <v>38</v>
      </c>
      <c r="B268" s="2">
        <v>1</v>
      </c>
      <c r="C268" s="2" t="s">
        <v>25</v>
      </c>
      <c r="D268" s="19" t="s">
        <v>33</v>
      </c>
      <c r="E268" s="19">
        <v>0</v>
      </c>
    </row>
    <row r="269" spans="1:5" ht="12.75">
      <c r="A269" s="2">
        <v>38</v>
      </c>
      <c r="B269" s="2">
        <v>2</v>
      </c>
      <c r="C269" s="2" t="s">
        <v>25</v>
      </c>
      <c r="D269" s="19" t="s">
        <v>33</v>
      </c>
      <c r="E269" s="19">
        <v>0</v>
      </c>
    </row>
    <row r="270" spans="1:5" ht="12.75">
      <c r="A270" s="2">
        <v>39</v>
      </c>
      <c r="B270" s="2">
        <v>1</v>
      </c>
      <c r="C270" s="2" t="s">
        <v>25</v>
      </c>
      <c r="D270" s="19" t="s">
        <v>33</v>
      </c>
      <c r="E270" s="19">
        <v>0</v>
      </c>
    </row>
    <row r="271" spans="1:5" ht="12.75">
      <c r="A271" s="2">
        <v>39</v>
      </c>
      <c r="B271" s="2">
        <v>2</v>
      </c>
      <c r="C271" s="2" t="s">
        <v>25</v>
      </c>
      <c r="D271" s="19" t="s">
        <v>33</v>
      </c>
      <c r="E271" s="19">
        <v>0</v>
      </c>
    </row>
    <row r="272" spans="1:5" ht="12.75">
      <c r="A272" s="2">
        <v>40</v>
      </c>
      <c r="B272" s="2">
        <v>1</v>
      </c>
      <c r="C272" s="2" t="s">
        <v>26</v>
      </c>
      <c r="D272" s="19" t="s">
        <v>33</v>
      </c>
      <c r="E272" s="19">
        <v>0</v>
      </c>
    </row>
    <row r="273" spans="1:5" ht="12.75">
      <c r="A273" s="2">
        <v>40</v>
      </c>
      <c r="B273" s="2">
        <v>2</v>
      </c>
      <c r="C273" s="2" t="s">
        <v>26</v>
      </c>
      <c r="D273" s="19" t="s">
        <v>33</v>
      </c>
      <c r="E273" s="19">
        <v>0</v>
      </c>
    </row>
    <row r="274" spans="1:5" ht="13.5">
      <c r="A274" s="22">
        <v>1</v>
      </c>
      <c r="B274" s="22">
        <v>1</v>
      </c>
      <c r="C274" s="15" t="s">
        <v>25</v>
      </c>
      <c r="D274" s="19" t="s">
        <v>35</v>
      </c>
      <c r="E274" s="19">
        <v>4.400787538914582</v>
      </c>
    </row>
    <row r="275" spans="1:5" ht="13.5">
      <c r="A275" s="22">
        <v>1</v>
      </c>
      <c r="B275" s="22">
        <v>2</v>
      </c>
      <c r="C275" s="15" t="s">
        <v>25</v>
      </c>
      <c r="D275" s="19" t="s">
        <v>35</v>
      </c>
      <c r="E275" s="19">
        <v>4.419371200523058</v>
      </c>
    </row>
    <row r="276" spans="1:5" ht="13.5">
      <c r="A276" s="22">
        <v>7</v>
      </c>
      <c r="B276" s="22">
        <v>1</v>
      </c>
      <c r="C276" s="15" t="s">
        <v>25</v>
      </c>
      <c r="D276" s="19" t="s">
        <v>35</v>
      </c>
      <c r="E276" s="19">
        <v>3.0250407690110137</v>
      </c>
    </row>
    <row r="277" spans="1:5" ht="13.5">
      <c r="A277" s="22">
        <v>7</v>
      </c>
      <c r="B277" s="22">
        <v>2</v>
      </c>
      <c r="C277" s="15" t="s">
        <v>25</v>
      </c>
      <c r="D277" s="19" t="s">
        <v>35</v>
      </c>
      <c r="E277" s="19">
        <v>3.0441094268071165</v>
      </c>
    </row>
    <row r="278" spans="1:5" ht="13.5">
      <c r="A278" s="22">
        <v>8</v>
      </c>
      <c r="B278" s="22">
        <v>1</v>
      </c>
      <c r="C278" s="15" t="s">
        <v>25</v>
      </c>
      <c r="D278" s="19" t="s">
        <v>35</v>
      </c>
      <c r="E278" s="19">
        <v>0</v>
      </c>
    </row>
    <row r="279" spans="1:5" ht="13.5">
      <c r="A279" s="22">
        <v>8</v>
      </c>
      <c r="B279" s="22">
        <v>2</v>
      </c>
      <c r="C279" s="15" t="s">
        <v>25</v>
      </c>
      <c r="D279" s="19" t="s">
        <v>35</v>
      </c>
      <c r="E279" s="19">
        <v>3.148549151331177</v>
      </c>
    </row>
    <row r="280" spans="1:5" ht="13.5">
      <c r="A280" s="22">
        <v>9</v>
      </c>
      <c r="B280" s="22">
        <v>1</v>
      </c>
      <c r="C280" s="15" t="s">
        <v>26</v>
      </c>
      <c r="D280" s="19" t="s">
        <v>35</v>
      </c>
      <c r="E280" s="19">
        <v>0</v>
      </c>
    </row>
    <row r="281" spans="1:5" ht="13.5">
      <c r="A281" s="22">
        <v>9</v>
      </c>
      <c r="B281" s="22">
        <v>2</v>
      </c>
      <c r="C281" s="15" t="s">
        <v>26</v>
      </c>
      <c r="D281" s="19" t="s">
        <v>35</v>
      </c>
      <c r="E281" s="19">
        <v>0</v>
      </c>
    </row>
    <row r="282" spans="1:5" ht="13.5">
      <c r="A282" s="22">
        <v>10</v>
      </c>
      <c r="B282" s="22">
        <v>1</v>
      </c>
      <c r="C282" s="15" t="s">
        <v>25</v>
      </c>
      <c r="D282" s="19" t="s">
        <v>35</v>
      </c>
      <c r="E282" s="19">
        <v>3.2540957363657954</v>
      </c>
    </row>
    <row r="283" spans="1:5" ht="13.5">
      <c r="A283" s="22">
        <v>10</v>
      </c>
      <c r="B283" s="22">
        <v>2</v>
      </c>
      <c r="C283" s="15" t="s">
        <v>25</v>
      </c>
      <c r="D283" s="19" t="s">
        <v>35</v>
      </c>
      <c r="E283" s="19">
        <v>3.284807251036934</v>
      </c>
    </row>
    <row r="284" spans="1:5" ht="13.5">
      <c r="A284" s="22">
        <v>12</v>
      </c>
      <c r="B284" s="22">
        <v>1</v>
      </c>
      <c r="C284" s="15" t="s">
        <v>25</v>
      </c>
      <c r="D284" s="19" t="s">
        <v>35</v>
      </c>
      <c r="E284" s="19">
        <v>3.4742666254760737</v>
      </c>
    </row>
    <row r="285" spans="1:5" ht="13.5">
      <c r="A285" s="22">
        <v>12</v>
      </c>
      <c r="B285" s="22">
        <v>2</v>
      </c>
      <c r="C285" s="15" t="s">
        <v>25</v>
      </c>
      <c r="D285" s="19" t="s">
        <v>35</v>
      </c>
      <c r="E285" s="19">
        <v>3.4284990034485263</v>
      </c>
    </row>
    <row r="286" spans="1:5" ht="13.5">
      <c r="A286" s="22">
        <v>13</v>
      </c>
      <c r="B286" s="22">
        <v>1</v>
      </c>
      <c r="C286" s="15" t="s">
        <v>25</v>
      </c>
      <c r="D286" s="19" t="s">
        <v>35</v>
      </c>
      <c r="E286" s="19">
        <v>3.6291973689298502</v>
      </c>
    </row>
    <row r="287" spans="1:5" ht="13.5">
      <c r="A287" s="22">
        <v>13</v>
      </c>
      <c r="B287" s="22">
        <v>2</v>
      </c>
      <c r="C287" s="15" t="s">
        <v>25</v>
      </c>
      <c r="D287" s="19" t="s">
        <v>35</v>
      </c>
      <c r="E287" s="19">
        <v>0</v>
      </c>
    </row>
    <row r="288" spans="1:5" ht="13.5">
      <c r="A288" s="22">
        <v>14</v>
      </c>
      <c r="B288" s="22">
        <v>1</v>
      </c>
      <c r="C288" s="15" t="s">
        <v>25</v>
      </c>
      <c r="D288" s="19" t="s">
        <v>35</v>
      </c>
      <c r="E288" s="19">
        <v>3.66693991061336</v>
      </c>
    </row>
    <row r="289" spans="1:5" ht="13.5">
      <c r="A289" s="22">
        <v>14</v>
      </c>
      <c r="B289" s="22">
        <v>2</v>
      </c>
      <c r="C289" s="15" t="s">
        <v>25</v>
      </c>
      <c r="D289" s="19" t="s">
        <v>35</v>
      </c>
      <c r="E289" s="19">
        <v>3.6803175554204977</v>
      </c>
    </row>
    <row r="290" spans="1:5" ht="13.5">
      <c r="A290" s="22">
        <v>15</v>
      </c>
      <c r="B290" s="22">
        <v>1</v>
      </c>
      <c r="C290" s="2" t="s">
        <v>26</v>
      </c>
      <c r="D290" s="19" t="s">
        <v>35</v>
      </c>
      <c r="E290" s="19">
        <v>3.9454855493251335</v>
      </c>
    </row>
    <row r="291" spans="1:5" ht="13.5">
      <c r="A291" s="22">
        <v>15</v>
      </c>
      <c r="B291" s="22">
        <v>2</v>
      </c>
      <c r="C291" s="2" t="s">
        <v>26</v>
      </c>
      <c r="D291" s="19" t="s">
        <v>35</v>
      </c>
      <c r="E291" s="19">
        <v>3.95427842834379</v>
      </c>
    </row>
    <row r="292" spans="1:5" ht="13.5">
      <c r="A292" s="22">
        <v>16</v>
      </c>
      <c r="B292" s="22">
        <v>1</v>
      </c>
      <c r="C292" s="2" t="s">
        <v>26</v>
      </c>
      <c r="D292" s="19" t="s">
        <v>35</v>
      </c>
      <c r="E292" s="19">
        <v>0</v>
      </c>
    </row>
    <row r="293" spans="1:5" ht="13.5">
      <c r="A293" s="22">
        <v>16</v>
      </c>
      <c r="B293" s="22">
        <v>2</v>
      </c>
      <c r="C293" s="2" t="s">
        <v>26</v>
      </c>
      <c r="D293" s="19" t="s">
        <v>35</v>
      </c>
      <c r="E293" s="19">
        <v>0</v>
      </c>
    </row>
    <row r="294" spans="1:5" ht="13.5">
      <c r="A294" s="22">
        <v>17</v>
      </c>
      <c r="B294" s="22">
        <v>1</v>
      </c>
      <c r="C294" s="2" t="s">
        <v>25</v>
      </c>
      <c r="D294" s="19" t="s">
        <v>35</v>
      </c>
      <c r="E294" s="19">
        <v>4.798000502847985</v>
      </c>
    </row>
    <row r="295" spans="1:5" ht="13.5">
      <c r="A295" s="22">
        <v>17</v>
      </c>
      <c r="B295" s="22">
        <v>2</v>
      </c>
      <c r="C295" s="2" t="s">
        <v>25</v>
      </c>
      <c r="D295" s="19" t="s">
        <v>35</v>
      </c>
      <c r="E295" s="19">
        <v>4.797245496591998</v>
      </c>
    </row>
    <row r="296" spans="1:5" ht="13.5">
      <c r="A296" s="22">
        <v>18</v>
      </c>
      <c r="B296" s="22">
        <v>1</v>
      </c>
      <c r="C296" s="2" t="s">
        <v>25</v>
      </c>
      <c r="D296" s="19" t="s">
        <v>35</v>
      </c>
      <c r="E296" s="19">
        <v>2.856133807651547</v>
      </c>
    </row>
    <row r="297" spans="1:5" ht="13.5">
      <c r="A297" s="22">
        <v>18</v>
      </c>
      <c r="B297" s="22">
        <v>2</v>
      </c>
      <c r="C297" s="2" t="s">
        <v>25</v>
      </c>
      <c r="D297" s="19" t="s">
        <v>35</v>
      </c>
      <c r="E297" s="19">
        <v>0</v>
      </c>
    </row>
    <row r="298" spans="1:5" ht="13.5">
      <c r="A298" s="22">
        <v>19</v>
      </c>
      <c r="B298" s="22">
        <v>1</v>
      </c>
      <c r="C298" s="2" t="s">
        <v>26</v>
      </c>
      <c r="D298" s="19" t="s">
        <v>35</v>
      </c>
      <c r="E298" s="19">
        <v>0</v>
      </c>
    </row>
    <row r="299" spans="1:5" ht="13.5">
      <c r="A299" s="22">
        <v>19</v>
      </c>
      <c r="B299" s="22">
        <v>2</v>
      </c>
      <c r="C299" s="2" t="s">
        <v>26</v>
      </c>
      <c r="D299" s="19" t="s">
        <v>35</v>
      </c>
      <c r="E299" s="19">
        <v>2.867154336412232</v>
      </c>
    </row>
    <row r="300" spans="1:5" ht="13.5">
      <c r="A300" s="22">
        <v>20</v>
      </c>
      <c r="B300" s="22">
        <v>1</v>
      </c>
      <c r="C300" s="2" t="s">
        <v>25</v>
      </c>
      <c r="D300" s="19" t="s">
        <v>35</v>
      </c>
      <c r="E300" s="19">
        <v>3.1913716533640777</v>
      </c>
    </row>
    <row r="301" spans="1:5" ht="13.5">
      <c r="A301" s="22">
        <v>20</v>
      </c>
      <c r="B301" s="22">
        <v>2</v>
      </c>
      <c r="C301" s="2" t="s">
        <v>25</v>
      </c>
      <c r="D301" s="19" t="s">
        <v>35</v>
      </c>
      <c r="E301" s="19">
        <v>3.2019860715686184</v>
      </c>
    </row>
    <row r="302" spans="1:5" ht="13.5">
      <c r="A302" s="22">
        <v>21</v>
      </c>
      <c r="B302" s="22">
        <v>1</v>
      </c>
      <c r="C302" s="2" t="s">
        <v>25</v>
      </c>
      <c r="D302" s="19" t="s">
        <v>35</v>
      </c>
      <c r="E302" s="19">
        <v>2.992059812153588</v>
      </c>
    </row>
    <row r="303" spans="1:5" ht="13.5">
      <c r="A303" s="22">
        <v>21</v>
      </c>
      <c r="B303" s="22">
        <v>2</v>
      </c>
      <c r="C303" s="2" t="s">
        <v>25</v>
      </c>
      <c r="D303" s="19" t="s">
        <v>35</v>
      </c>
      <c r="E303" s="19">
        <v>3.0374866966546126</v>
      </c>
    </row>
    <row r="304" spans="1:5" ht="13.5">
      <c r="A304" s="22">
        <v>22</v>
      </c>
      <c r="B304" s="22">
        <v>1</v>
      </c>
      <c r="C304" s="2" t="s">
        <v>25</v>
      </c>
      <c r="D304" s="19" t="s">
        <v>35</v>
      </c>
      <c r="E304" s="19">
        <v>4.270201749276381</v>
      </c>
    </row>
    <row r="305" spans="1:5" ht="13.5">
      <c r="A305" s="22">
        <v>22</v>
      </c>
      <c r="B305" s="22">
        <v>2</v>
      </c>
      <c r="C305" s="2" t="s">
        <v>25</v>
      </c>
      <c r="D305" s="19" t="s">
        <v>35</v>
      </c>
      <c r="E305" s="19">
        <v>4.228054418436113</v>
      </c>
    </row>
    <row r="306" spans="1:5" ht="13.5">
      <c r="A306" s="22">
        <v>23</v>
      </c>
      <c r="B306" s="22">
        <v>1</v>
      </c>
      <c r="C306" s="2" t="s">
        <v>25</v>
      </c>
      <c r="D306" s="19" t="s">
        <v>35</v>
      </c>
      <c r="E306" s="19">
        <v>0</v>
      </c>
    </row>
    <row r="307" spans="1:5" ht="13.5">
      <c r="A307" s="22">
        <v>23</v>
      </c>
      <c r="B307" s="22">
        <v>2</v>
      </c>
      <c r="C307" s="2" t="s">
        <v>25</v>
      </c>
      <c r="D307" s="19" t="s">
        <v>35</v>
      </c>
      <c r="E307" s="19">
        <v>0</v>
      </c>
    </row>
    <row r="308" spans="1:5" ht="13.5">
      <c r="A308" s="22">
        <v>24</v>
      </c>
      <c r="B308" s="22">
        <v>1</v>
      </c>
      <c r="C308" s="2" t="s">
        <v>26</v>
      </c>
      <c r="D308" s="19" t="s">
        <v>35</v>
      </c>
      <c r="E308" s="19">
        <v>2.6834129758137575</v>
      </c>
    </row>
    <row r="309" spans="1:5" ht="13.5">
      <c r="A309" s="22">
        <v>24</v>
      </c>
      <c r="B309" s="22">
        <v>2</v>
      </c>
      <c r="C309" s="2" t="s">
        <v>26</v>
      </c>
      <c r="D309" s="19" t="s">
        <v>35</v>
      </c>
      <c r="E309" s="19">
        <v>2.5411565088611336</v>
      </c>
    </row>
    <row r="310" spans="1:5" ht="13.5">
      <c r="A310" s="22">
        <v>25</v>
      </c>
      <c r="B310" s="22">
        <v>1</v>
      </c>
      <c r="C310" s="2" t="s">
        <v>26</v>
      </c>
      <c r="D310" s="19" t="s">
        <v>35</v>
      </c>
      <c r="E310" s="19">
        <v>5.435459418930407</v>
      </c>
    </row>
    <row r="311" spans="1:5" ht="13.5">
      <c r="A311" s="22">
        <v>25</v>
      </c>
      <c r="B311" s="22">
        <v>2</v>
      </c>
      <c r="C311" s="2" t="s">
        <v>26</v>
      </c>
      <c r="D311" s="19" t="s">
        <v>35</v>
      </c>
      <c r="E311" s="19">
        <v>0</v>
      </c>
    </row>
    <row r="312" spans="1:5" ht="13.5">
      <c r="A312" s="22">
        <v>26</v>
      </c>
      <c r="B312" s="22">
        <v>1</v>
      </c>
      <c r="C312" s="2" t="s">
        <v>25</v>
      </c>
      <c r="D312" s="19" t="s">
        <v>35</v>
      </c>
      <c r="E312" s="19">
        <v>3.6700653786080037</v>
      </c>
    </row>
    <row r="313" spans="1:5" ht="13.5">
      <c r="A313" s="22">
        <v>26</v>
      </c>
      <c r="B313" s="22">
        <v>2</v>
      </c>
      <c r="C313" s="2" t="s">
        <v>25</v>
      </c>
      <c r="D313" s="19" t="s">
        <v>35</v>
      </c>
      <c r="E313" s="19">
        <v>3.6944411418804775</v>
      </c>
    </row>
    <row r="314" spans="1:5" ht="13.5">
      <c r="A314" s="22">
        <v>27</v>
      </c>
      <c r="B314" s="22">
        <v>1</v>
      </c>
      <c r="C314" s="2" t="s">
        <v>26</v>
      </c>
      <c r="D314" s="19" t="s">
        <v>35</v>
      </c>
      <c r="E314" s="19">
        <v>0</v>
      </c>
    </row>
    <row r="315" spans="1:5" ht="13.5">
      <c r="A315" s="22">
        <v>27</v>
      </c>
      <c r="B315" s="22">
        <v>2</v>
      </c>
      <c r="C315" s="2" t="s">
        <v>26</v>
      </c>
      <c r="D315" s="19" t="s">
        <v>35</v>
      </c>
      <c r="E315" s="19">
        <v>0</v>
      </c>
    </row>
    <row r="316" spans="1:5" ht="12.75">
      <c r="A316" s="2">
        <v>28</v>
      </c>
      <c r="B316" s="2">
        <v>1</v>
      </c>
      <c r="C316" s="2" t="s">
        <v>26</v>
      </c>
      <c r="D316" s="19" t="s">
        <v>35</v>
      </c>
      <c r="E316" s="19">
        <v>4.16192194010025</v>
      </c>
    </row>
    <row r="317" spans="1:5" ht="12.75">
      <c r="A317" s="2">
        <v>28</v>
      </c>
      <c r="B317" s="2">
        <v>2</v>
      </c>
      <c r="C317" s="2" t="s">
        <v>26</v>
      </c>
      <c r="D317" s="19" t="s">
        <v>35</v>
      </c>
      <c r="E317" s="19">
        <v>4.178007573571744</v>
      </c>
    </row>
    <row r="318" spans="1:5" ht="12.75">
      <c r="A318" s="2">
        <v>29</v>
      </c>
      <c r="B318" s="2">
        <v>1</v>
      </c>
      <c r="C318" s="2" t="s">
        <v>26</v>
      </c>
      <c r="D318" s="19" t="s">
        <v>35</v>
      </c>
      <c r="E318" s="19">
        <v>0</v>
      </c>
    </row>
    <row r="319" spans="1:5" ht="12.75">
      <c r="A319" s="2">
        <v>29</v>
      </c>
      <c r="B319" s="2">
        <v>2</v>
      </c>
      <c r="C319" s="2" t="s">
        <v>26</v>
      </c>
      <c r="D319" s="19" t="s">
        <v>35</v>
      </c>
      <c r="E319" s="19">
        <v>0</v>
      </c>
    </row>
    <row r="320" spans="1:5" ht="12.75">
      <c r="A320" s="2">
        <v>30</v>
      </c>
      <c r="B320" s="2">
        <v>1</v>
      </c>
      <c r="C320" s="2" t="s">
        <v>25</v>
      </c>
      <c r="D320" s="19" t="s">
        <v>35</v>
      </c>
      <c r="E320" s="19">
        <v>0</v>
      </c>
    </row>
    <row r="321" spans="1:5" ht="12.75">
      <c r="A321" s="2">
        <v>30</v>
      </c>
      <c r="B321" s="2">
        <v>2</v>
      </c>
      <c r="C321" s="2" t="s">
        <v>25</v>
      </c>
      <c r="D321" s="19" t="s">
        <v>35</v>
      </c>
      <c r="E321" s="19">
        <v>0</v>
      </c>
    </row>
    <row r="322" spans="1:5" ht="12.75">
      <c r="A322" s="2">
        <v>31</v>
      </c>
      <c r="B322" s="2">
        <v>1</v>
      </c>
      <c r="C322" s="2" t="s">
        <v>25</v>
      </c>
      <c r="D322" s="19" t="s">
        <v>35</v>
      </c>
      <c r="E322" s="19">
        <v>4.34582397669006</v>
      </c>
    </row>
    <row r="323" spans="1:5" ht="12.75">
      <c r="A323" s="2">
        <v>31</v>
      </c>
      <c r="B323" s="2">
        <v>2</v>
      </c>
      <c r="C323" s="2" t="s">
        <v>25</v>
      </c>
      <c r="D323" s="19" t="s">
        <v>35</v>
      </c>
      <c r="E323" s="19">
        <v>4.29909984576304</v>
      </c>
    </row>
    <row r="324" spans="1:5" ht="12.75">
      <c r="A324" s="2">
        <v>32</v>
      </c>
      <c r="B324" s="2">
        <v>1</v>
      </c>
      <c r="C324" s="2" t="s">
        <v>25</v>
      </c>
      <c r="D324" s="19" t="s">
        <v>35</v>
      </c>
      <c r="E324" s="19">
        <v>3.8067907070120395</v>
      </c>
    </row>
    <row r="325" spans="1:5" ht="12.75">
      <c r="A325" s="2">
        <v>32</v>
      </c>
      <c r="B325" s="2">
        <v>2</v>
      </c>
      <c r="C325" s="2" t="s">
        <v>25</v>
      </c>
      <c r="D325" s="19" t="s">
        <v>35</v>
      </c>
      <c r="E325" s="19">
        <v>3.8418649929594806</v>
      </c>
    </row>
    <row r="326" spans="1:5" ht="12.75">
      <c r="A326" s="2">
        <v>33</v>
      </c>
      <c r="B326" s="2">
        <v>1</v>
      </c>
      <c r="C326" s="2" t="s">
        <v>26</v>
      </c>
      <c r="D326" s="19" t="s">
        <v>35</v>
      </c>
      <c r="E326" s="19">
        <v>4.246432782490975</v>
      </c>
    </row>
    <row r="327" spans="1:5" ht="12.75">
      <c r="A327" s="2">
        <v>33</v>
      </c>
      <c r="B327" s="2">
        <v>2</v>
      </c>
      <c r="C327" s="2" t="s">
        <v>26</v>
      </c>
      <c r="D327" s="19" t="s">
        <v>35</v>
      </c>
      <c r="E327" s="19">
        <v>4.23492361858076</v>
      </c>
    </row>
    <row r="328" spans="1:5" ht="12.75">
      <c r="A328" s="2">
        <v>34</v>
      </c>
      <c r="B328" s="2">
        <v>1</v>
      </c>
      <c r="C328" s="2" t="s">
        <v>26</v>
      </c>
      <c r="D328" s="19" t="s">
        <v>35</v>
      </c>
      <c r="E328" s="19">
        <v>3.959691549889057</v>
      </c>
    </row>
    <row r="329" spans="1:5" ht="12.75">
      <c r="A329" s="2">
        <v>34</v>
      </c>
      <c r="B329" s="2">
        <v>2</v>
      </c>
      <c r="C329" s="2" t="s">
        <v>26</v>
      </c>
      <c r="D329" s="19" t="s">
        <v>35</v>
      </c>
      <c r="E329" s="19">
        <v>3.986157722084953</v>
      </c>
    </row>
    <row r="330" spans="1:5" ht="12.75">
      <c r="A330" s="2">
        <v>35</v>
      </c>
      <c r="B330" s="2">
        <v>1</v>
      </c>
      <c r="C330" s="2" t="s">
        <v>26</v>
      </c>
      <c r="D330" s="19" t="s">
        <v>35</v>
      </c>
      <c r="E330" s="19">
        <v>3.487096523417716</v>
      </c>
    </row>
    <row r="331" spans="1:5" ht="12.75">
      <c r="A331" s="2">
        <v>35</v>
      </c>
      <c r="B331" s="2">
        <v>2</v>
      </c>
      <c r="C331" s="2" t="s">
        <v>26</v>
      </c>
      <c r="D331" s="19" t="s">
        <v>35</v>
      </c>
      <c r="E331" s="19">
        <v>3.4917947260190885</v>
      </c>
    </row>
    <row r="332" spans="1:5" ht="12.75">
      <c r="A332" s="2">
        <v>36</v>
      </c>
      <c r="B332" s="2">
        <v>1</v>
      </c>
      <c r="C332" s="2" t="s">
        <v>26</v>
      </c>
      <c r="D332" s="19" t="s">
        <v>35</v>
      </c>
      <c r="E332" s="19">
        <v>4.812851216006027</v>
      </c>
    </row>
    <row r="333" spans="1:5" ht="12.75">
      <c r="A333" s="2">
        <v>36</v>
      </c>
      <c r="B333" s="2">
        <v>2</v>
      </c>
      <c r="C333" s="2" t="s">
        <v>26</v>
      </c>
      <c r="D333" s="19" t="s">
        <v>35</v>
      </c>
      <c r="E333" s="19">
        <v>4.821989334713361</v>
      </c>
    </row>
    <row r="334" spans="1:5" ht="12.75">
      <c r="A334" s="2">
        <v>37</v>
      </c>
      <c r="B334" s="2">
        <v>1</v>
      </c>
      <c r="C334" s="2" t="s">
        <v>26</v>
      </c>
      <c r="D334" s="19" t="s">
        <v>35</v>
      </c>
      <c r="E334" s="19">
        <v>3.8113964600907253</v>
      </c>
    </row>
    <row r="335" spans="1:5" ht="12.75">
      <c r="A335" s="2">
        <v>37</v>
      </c>
      <c r="B335" s="2">
        <v>2</v>
      </c>
      <c r="C335" s="2" t="s">
        <v>26</v>
      </c>
      <c r="D335" s="19" t="s">
        <v>35</v>
      </c>
      <c r="E335" s="19">
        <v>3.8421864842926734</v>
      </c>
    </row>
    <row r="336" spans="1:5" ht="12.75">
      <c r="A336" s="2">
        <v>38</v>
      </c>
      <c r="B336" s="2">
        <v>1</v>
      </c>
      <c r="C336" s="2" t="s">
        <v>25</v>
      </c>
      <c r="D336" s="19" t="s">
        <v>35</v>
      </c>
      <c r="E336" s="19">
        <v>4.302630831088811</v>
      </c>
    </row>
    <row r="337" spans="1:5" ht="12.75">
      <c r="A337" s="2">
        <v>38</v>
      </c>
      <c r="B337" s="2">
        <v>2</v>
      </c>
      <c r="C337" s="2" t="s">
        <v>25</v>
      </c>
      <c r="D337" s="19" t="s">
        <v>35</v>
      </c>
      <c r="E337" s="19">
        <v>4.329869121740781</v>
      </c>
    </row>
    <row r="338" spans="1:5" ht="12.75">
      <c r="A338" s="2">
        <v>39</v>
      </c>
      <c r="B338" s="2">
        <v>1</v>
      </c>
      <c r="C338" s="2" t="s">
        <v>25</v>
      </c>
      <c r="D338" s="19" t="s">
        <v>35</v>
      </c>
      <c r="E338" s="19">
        <v>0</v>
      </c>
    </row>
    <row r="339" spans="1:5" ht="12.75">
      <c r="A339" s="2">
        <v>39</v>
      </c>
      <c r="B339" s="2">
        <v>2</v>
      </c>
      <c r="C339" s="2" t="s">
        <v>25</v>
      </c>
      <c r="D339" s="19" t="s">
        <v>35</v>
      </c>
      <c r="E339" s="19">
        <v>2.9406945747080524</v>
      </c>
    </row>
    <row r="340" spans="1:5" ht="12.75">
      <c r="A340" s="2">
        <v>40</v>
      </c>
      <c r="B340" s="2">
        <v>1</v>
      </c>
      <c r="C340" s="2" t="s">
        <v>26</v>
      </c>
      <c r="D340" s="19" t="s">
        <v>35</v>
      </c>
      <c r="E340" s="19">
        <v>3.3516825279520073</v>
      </c>
    </row>
    <row r="341" spans="1:5" ht="12.75">
      <c r="A341" s="2">
        <v>40</v>
      </c>
      <c r="B341" s="2">
        <v>2</v>
      </c>
      <c r="C341" s="2" t="s">
        <v>26</v>
      </c>
      <c r="D341" s="19" t="s">
        <v>35</v>
      </c>
      <c r="E341" s="19">
        <v>3.3230622310464724</v>
      </c>
    </row>
    <row r="342" spans="1:5" ht="13.5">
      <c r="A342" s="22">
        <v>1</v>
      </c>
      <c r="B342" s="22">
        <v>1</v>
      </c>
      <c r="C342" s="15" t="s">
        <v>25</v>
      </c>
      <c r="D342" s="19" t="s">
        <v>34</v>
      </c>
      <c r="E342" s="19">
        <v>0</v>
      </c>
    </row>
    <row r="343" spans="1:5" ht="13.5">
      <c r="A343" s="22">
        <v>1</v>
      </c>
      <c r="B343" s="22">
        <v>2</v>
      </c>
      <c r="C343" s="15" t="s">
        <v>25</v>
      </c>
      <c r="D343" s="19" t="s">
        <v>34</v>
      </c>
      <c r="E343" s="19">
        <v>0</v>
      </c>
    </row>
    <row r="344" spans="1:5" ht="13.5">
      <c r="A344" s="22">
        <v>7</v>
      </c>
      <c r="B344" s="22">
        <v>1</v>
      </c>
      <c r="C344" s="15" t="s">
        <v>25</v>
      </c>
      <c r="D344" s="19" t="s">
        <v>34</v>
      </c>
      <c r="E344" s="19">
        <v>0</v>
      </c>
    </row>
    <row r="345" spans="1:5" ht="13.5">
      <c r="A345" s="22">
        <v>7</v>
      </c>
      <c r="B345" s="22">
        <v>2</v>
      </c>
      <c r="C345" s="15" t="s">
        <v>25</v>
      </c>
      <c r="D345" s="19" t="s">
        <v>34</v>
      </c>
      <c r="E345" s="19">
        <v>0</v>
      </c>
    </row>
    <row r="346" spans="1:5" ht="13.5">
      <c r="A346" s="22">
        <v>8</v>
      </c>
      <c r="B346" s="22">
        <v>1</v>
      </c>
      <c r="C346" s="15" t="s">
        <v>25</v>
      </c>
      <c r="D346" s="19" t="s">
        <v>34</v>
      </c>
      <c r="E346" s="19">
        <v>0</v>
      </c>
    </row>
    <row r="347" spans="1:5" ht="13.5">
      <c r="A347" s="22">
        <v>8</v>
      </c>
      <c r="B347" s="22">
        <v>2</v>
      </c>
      <c r="C347" s="15" t="s">
        <v>25</v>
      </c>
      <c r="D347" s="19" t="s">
        <v>34</v>
      </c>
      <c r="E347" s="19">
        <v>0</v>
      </c>
    </row>
    <row r="348" spans="1:5" ht="13.5">
      <c r="A348" s="22">
        <v>9</v>
      </c>
      <c r="B348" s="22">
        <v>1</v>
      </c>
      <c r="C348" s="15" t="s">
        <v>26</v>
      </c>
      <c r="D348" s="19" t="s">
        <v>34</v>
      </c>
      <c r="E348" s="19">
        <v>0</v>
      </c>
    </row>
    <row r="349" spans="1:5" ht="13.5">
      <c r="A349" s="22">
        <v>9</v>
      </c>
      <c r="B349" s="22">
        <v>2</v>
      </c>
      <c r="C349" s="15" t="s">
        <v>26</v>
      </c>
      <c r="D349" s="19" t="s">
        <v>34</v>
      </c>
      <c r="E349" s="19">
        <v>0</v>
      </c>
    </row>
    <row r="350" spans="1:5" ht="13.5">
      <c r="A350" s="22">
        <v>10</v>
      </c>
      <c r="B350" s="22">
        <v>1</v>
      </c>
      <c r="C350" s="15" t="s">
        <v>25</v>
      </c>
      <c r="D350" s="19" t="s">
        <v>34</v>
      </c>
      <c r="E350" s="19">
        <v>0</v>
      </c>
    </row>
    <row r="351" spans="1:5" ht="13.5">
      <c r="A351" s="22">
        <v>10</v>
      </c>
      <c r="B351" s="22">
        <v>2</v>
      </c>
      <c r="C351" s="15" t="s">
        <v>25</v>
      </c>
      <c r="D351" s="19" t="s">
        <v>34</v>
      </c>
      <c r="E351" s="19">
        <v>0</v>
      </c>
    </row>
    <row r="352" spans="1:5" ht="13.5">
      <c r="A352" s="22">
        <v>12</v>
      </c>
      <c r="B352" s="22">
        <v>1</v>
      </c>
      <c r="C352" s="15" t="s">
        <v>25</v>
      </c>
      <c r="D352" s="19" t="s">
        <v>34</v>
      </c>
      <c r="E352" s="19">
        <v>0</v>
      </c>
    </row>
    <row r="353" spans="1:5" ht="13.5">
      <c r="A353" s="22">
        <v>12</v>
      </c>
      <c r="B353" s="22">
        <v>2</v>
      </c>
      <c r="C353" s="15" t="s">
        <v>25</v>
      </c>
      <c r="D353" s="19" t="s">
        <v>34</v>
      </c>
      <c r="E353" s="19">
        <v>0</v>
      </c>
    </row>
    <row r="354" spans="1:5" ht="13.5">
      <c r="A354" s="22">
        <v>13</v>
      </c>
      <c r="B354" s="22">
        <v>1</v>
      </c>
      <c r="C354" s="15" t="s">
        <v>25</v>
      </c>
      <c r="D354" s="19" t="s">
        <v>34</v>
      </c>
      <c r="E354" s="19">
        <v>0</v>
      </c>
    </row>
    <row r="355" spans="1:5" ht="13.5">
      <c r="A355" s="22">
        <v>13</v>
      </c>
      <c r="B355" s="22">
        <v>2</v>
      </c>
      <c r="C355" s="15" t="s">
        <v>25</v>
      </c>
      <c r="D355" s="19" t="s">
        <v>34</v>
      </c>
      <c r="E355" s="19">
        <v>0</v>
      </c>
    </row>
    <row r="356" spans="1:5" ht="13.5">
      <c r="A356" s="22">
        <v>14</v>
      </c>
      <c r="B356" s="22">
        <v>1</v>
      </c>
      <c r="C356" s="15" t="s">
        <v>25</v>
      </c>
      <c r="D356" s="19" t="s">
        <v>34</v>
      </c>
      <c r="E356" s="19">
        <v>0</v>
      </c>
    </row>
    <row r="357" spans="1:5" ht="13.5">
      <c r="A357" s="22">
        <v>14</v>
      </c>
      <c r="B357" s="22">
        <v>2</v>
      </c>
      <c r="C357" s="15" t="s">
        <v>25</v>
      </c>
      <c r="D357" s="19" t="s">
        <v>34</v>
      </c>
      <c r="E357" s="19">
        <v>0</v>
      </c>
    </row>
    <row r="358" spans="1:5" ht="13.5">
      <c r="A358" s="22">
        <v>15</v>
      </c>
      <c r="B358" s="22">
        <v>1</v>
      </c>
      <c r="C358" s="2" t="s">
        <v>26</v>
      </c>
      <c r="D358" s="19" t="s">
        <v>34</v>
      </c>
      <c r="E358" s="19">
        <v>0</v>
      </c>
    </row>
    <row r="359" spans="1:5" ht="13.5">
      <c r="A359" s="22">
        <v>15</v>
      </c>
      <c r="B359" s="22">
        <v>2</v>
      </c>
      <c r="C359" s="2" t="s">
        <v>26</v>
      </c>
      <c r="D359" s="19" t="s">
        <v>34</v>
      </c>
      <c r="E359" s="19">
        <v>0</v>
      </c>
    </row>
    <row r="360" spans="1:5" ht="13.5">
      <c r="A360" s="22">
        <v>16</v>
      </c>
      <c r="B360" s="22">
        <v>1</v>
      </c>
      <c r="C360" s="2" t="s">
        <v>26</v>
      </c>
      <c r="D360" s="19" t="s">
        <v>34</v>
      </c>
      <c r="E360" s="19">
        <v>0</v>
      </c>
    </row>
    <row r="361" spans="1:5" ht="13.5">
      <c r="A361" s="22">
        <v>16</v>
      </c>
      <c r="B361" s="22">
        <v>2</v>
      </c>
      <c r="C361" s="2" t="s">
        <v>26</v>
      </c>
      <c r="D361" s="19" t="s">
        <v>34</v>
      </c>
      <c r="E361" s="19">
        <v>0</v>
      </c>
    </row>
    <row r="362" spans="1:5" ht="13.5">
      <c r="A362" s="22">
        <v>17</v>
      </c>
      <c r="B362" s="22">
        <v>1</v>
      </c>
      <c r="C362" s="2" t="s">
        <v>25</v>
      </c>
      <c r="D362" s="19" t="s">
        <v>34</v>
      </c>
      <c r="E362" s="19">
        <v>0</v>
      </c>
    </row>
    <row r="363" spans="1:5" ht="13.5">
      <c r="A363" s="22">
        <v>17</v>
      </c>
      <c r="B363" s="22">
        <v>2</v>
      </c>
      <c r="C363" s="2" t="s">
        <v>25</v>
      </c>
      <c r="D363" s="19" t="s">
        <v>34</v>
      </c>
      <c r="E363" s="19">
        <v>0</v>
      </c>
    </row>
    <row r="364" spans="1:5" ht="13.5">
      <c r="A364" s="22">
        <v>18</v>
      </c>
      <c r="B364" s="22">
        <v>1</v>
      </c>
      <c r="C364" s="2" t="s">
        <v>25</v>
      </c>
      <c r="D364" s="19" t="s">
        <v>34</v>
      </c>
      <c r="E364" s="19">
        <v>13.450842472325737</v>
      </c>
    </row>
    <row r="365" spans="1:5" ht="13.5">
      <c r="A365" s="22">
        <v>18</v>
      </c>
      <c r="B365" s="22">
        <v>2</v>
      </c>
      <c r="C365" s="2" t="s">
        <v>25</v>
      </c>
      <c r="D365" s="19" t="s">
        <v>34</v>
      </c>
      <c r="E365" s="19">
        <v>0</v>
      </c>
    </row>
    <row r="366" spans="1:5" ht="13.5">
      <c r="A366" s="22">
        <v>19</v>
      </c>
      <c r="B366" s="22">
        <v>1</v>
      </c>
      <c r="C366" s="2" t="s">
        <v>26</v>
      </c>
      <c r="D366" s="19" t="s">
        <v>34</v>
      </c>
      <c r="E366" s="19">
        <v>0</v>
      </c>
    </row>
    <row r="367" spans="1:5" ht="13.5">
      <c r="A367" s="22">
        <v>19</v>
      </c>
      <c r="B367" s="22">
        <v>2</v>
      </c>
      <c r="C367" s="2" t="s">
        <v>26</v>
      </c>
      <c r="D367" s="19" t="s">
        <v>34</v>
      </c>
      <c r="E367" s="19">
        <v>0</v>
      </c>
    </row>
    <row r="368" spans="1:5" ht="13.5">
      <c r="A368" s="22">
        <v>20</v>
      </c>
      <c r="B368" s="22">
        <v>1</v>
      </c>
      <c r="C368" s="2" t="s">
        <v>25</v>
      </c>
      <c r="D368" s="19" t="s">
        <v>34</v>
      </c>
      <c r="E368" s="19">
        <v>0</v>
      </c>
    </row>
    <row r="369" spans="1:5" ht="13.5">
      <c r="A369" s="22">
        <v>20</v>
      </c>
      <c r="B369" s="22">
        <v>2</v>
      </c>
      <c r="C369" s="2" t="s">
        <v>25</v>
      </c>
      <c r="D369" s="19" t="s">
        <v>34</v>
      </c>
      <c r="E369" s="19">
        <v>0</v>
      </c>
    </row>
    <row r="370" spans="1:5" ht="13.5">
      <c r="A370" s="22">
        <v>21</v>
      </c>
      <c r="B370" s="22">
        <v>1</v>
      </c>
      <c r="C370" s="2" t="s">
        <v>25</v>
      </c>
      <c r="D370" s="19" t="s">
        <v>34</v>
      </c>
      <c r="E370" s="19">
        <v>0</v>
      </c>
    </row>
    <row r="371" spans="1:5" ht="13.5">
      <c r="A371" s="22">
        <v>21</v>
      </c>
      <c r="B371" s="22">
        <v>2</v>
      </c>
      <c r="C371" s="2" t="s">
        <v>25</v>
      </c>
      <c r="D371" s="19" t="s">
        <v>34</v>
      </c>
      <c r="E371" s="19">
        <v>0</v>
      </c>
    </row>
    <row r="372" spans="1:5" ht="13.5">
      <c r="A372" s="22">
        <v>22</v>
      </c>
      <c r="B372" s="22">
        <v>1</v>
      </c>
      <c r="C372" s="2" t="s">
        <v>25</v>
      </c>
      <c r="D372" s="19" t="s">
        <v>34</v>
      </c>
      <c r="E372" s="19">
        <v>0</v>
      </c>
    </row>
    <row r="373" spans="1:5" ht="13.5">
      <c r="A373" s="22">
        <v>22</v>
      </c>
      <c r="B373" s="22">
        <v>2</v>
      </c>
      <c r="C373" s="2" t="s">
        <v>25</v>
      </c>
      <c r="D373" s="19" t="s">
        <v>34</v>
      </c>
      <c r="E373" s="19">
        <v>0</v>
      </c>
    </row>
    <row r="374" spans="1:5" ht="13.5">
      <c r="A374" s="22">
        <v>23</v>
      </c>
      <c r="B374" s="22">
        <v>1</v>
      </c>
      <c r="C374" s="2" t="s">
        <v>25</v>
      </c>
      <c r="D374" s="19" t="s">
        <v>34</v>
      </c>
      <c r="E374" s="19">
        <v>0</v>
      </c>
    </row>
    <row r="375" spans="1:5" ht="13.5">
      <c r="A375" s="22">
        <v>23</v>
      </c>
      <c r="B375" s="22">
        <v>2</v>
      </c>
      <c r="C375" s="2" t="s">
        <v>25</v>
      </c>
      <c r="D375" s="19" t="s">
        <v>34</v>
      </c>
      <c r="E375" s="19">
        <v>0</v>
      </c>
    </row>
    <row r="376" spans="1:5" ht="13.5">
      <c r="A376" s="22">
        <v>24</v>
      </c>
      <c r="B376" s="22">
        <v>1</v>
      </c>
      <c r="C376" s="2" t="s">
        <v>26</v>
      </c>
      <c r="D376" s="19" t="s">
        <v>34</v>
      </c>
      <c r="E376" s="19">
        <v>14.695688884371126</v>
      </c>
    </row>
    <row r="377" spans="1:5" ht="13.5">
      <c r="A377" s="22">
        <v>24</v>
      </c>
      <c r="B377" s="22">
        <v>2</v>
      </c>
      <c r="C377" s="2" t="s">
        <v>26</v>
      </c>
      <c r="D377" s="19" t="s">
        <v>34</v>
      </c>
      <c r="E377" s="19">
        <v>0</v>
      </c>
    </row>
    <row r="378" spans="1:5" ht="13.5">
      <c r="A378" s="22">
        <v>25</v>
      </c>
      <c r="B378" s="22">
        <v>1</v>
      </c>
      <c r="C378" s="2" t="s">
        <v>26</v>
      </c>
      <c r="D378" s="19" t="s">
        <v>34</v>
      </c>
      <c r="E378" s="19">
        <v>0</v>
      </c>
    </row>
    <row r="379" spans="1:5" ht="13.5">
      <c r="A379" s="22">
        <v>25</v>
      </c>
      <c r="B379" s="22">
        <v>2</v>
      </c>
      <c r="C379" s="2" t="s">
        <v>26</v>
      </c>
      <c r="D379" s="19" t="s">
        <v>34</v>
      </c>
      <c r="E379" s="19">
        <v>0</v>
      </c>
    </row>
    <row r="380" spans="1:5" ht="13.5">
      <c r="A380" s="22">
        <v>26</v>
      </c>
      <c r="B380" s="22">
        <v>1</v>
      </c>
      <c r="C380" s="2" t="s">
        <v>25</v>
      </c>
      <c r="D380" s="19" t="s">
        <v>34</v>
      </c>
      <c r="E380" s="19">
        <v>0</v>
      </c>
    </row>
    <row r="381" spans="1:5" ht="13.5">
      <c r="A381" s="22">
        <v>26</v>
      </c>
      <c r="B381" s="22">
        <v>2</v>
      </c>
      <c r="C381" s="2" t="s">
        <v>25</v>
      </c>
      <c r="D381" s="19" t="s">
        <v>34</v>
      </c>
      <c r="E381" s="19">
        <v>0</v>
      </c>
    </row>
    <row r="382" spans="1:5" ht="13.5">
      <c r="A382" s="22">
        <v>27</v>
      </c>
      <c r="B382" s="22">
        <v>1</v>
      </c>
      <c r="C382" s="2" t="s">
        <v>26</v>
      </c>
      <c r="D382" s="19" t="s">
        <v>34</v>
      </c>
      <c r="E382" s="19">
        <v>0</v>
      </c>
    </row>
    <row r="383" spans="1:5" ht="13.5">
      <c r="A383" s="22">
        <v>27</v>
      </c>
      <c r="B383" s="22">
        <v>2</v>
      </c>
      <c r="C383" s="2" t="s">
        <v>26</v>
      </c>
      <c r="D383" s="19" t="s">
        <v>34</v>
      </c>
      <c r="E383" s="19">
        <v>0</v>
      </c>
    </row>
    <row r="384" spans="1:5" ht="12.75">
      <c r="A384" s="2">
        <v>28</v>
      </c>
      <c r="B384" s="2">
        <v>1</v>
      </c>
      <c r="C384" s="2" t="s">
        <v>26</v>
      </c>
      <c r="D384" s="19" t="s">
        <v>34</v>
      </c>
      <c r="E384" s="19">
        <v>0</v>
      </c>
    </row>
    <row r="385" spans="1:5" ht="12.75">
      <c r="A385" s="2">
        <v>28</v>
      </c>
      <c r="B385" s="2">
        <v>2</v>
      </c>
      <c r="C385" s="2" t="s">
        <v>26</v>
      </c>
      <c r="D385" s="19" t="s">
        <v>34</v>
      </c>
      <c r="E385" s="19">
        <v>0</v>
      </c>
    </row>
    <row r="386" spans="1:5" ht="12.75">
      <c r="A386" s="2">
        <v>29</v>
      </c>
      <c r="B386" s="2">
        <v>1</v>
      </c>
      <c r="C386" s="2" t="s">
        <v>26</v>
      </c>
      <c r="D386" s="19" t="s">
        <v>34</v>
      </c>
      <c r="E386" s="19">
        <v>0</v>
      </c>
    </row>
    <row r="387" spans="1:5" ht="12.75">
      <c r="A387" s="2">
        <v>29</v>
      </c>
      <c r="B387" s="2">
        <v>2</v>
      </c>
      <c r="C387" s="2" t="s">
        <v>26</v>
      </c>
      <c r="D387" s="19" t="s">
        <v>34</v>
      </c>
      <c r="E387" s="19">
        <v>0</v>
      </c>
    </row>
    <row r="388" spans="1:5" ht="12.75">
      <c r="A388" s="2">
        <v>30</v>
      </c>
      <c r="B388" s="2">
        <v>1</v>
      </c>
      <c r="C388" s="2" t="s">
        <v>25</v>
      </c>
      <c r="D388" s="19" t="s">
        <v>34</v>
      </c>
      <c r="E388" s="19">
        <v>0</v>
      </c>
    </row>
    <row r="389" spans="1:5" ht="12.75">
      <c r="A389" s="2">
        <v>30</v>
      </c>
      <c r="B389" s="2">
        <v>2</v>
      </c>
      <c r="C389" s="2" t="s">
        <v>25</v>
      </c>
      <c r="D389" s="19" t="s">
        <v>34</v>
      </c>
      <c r="E389" s="19">
        <v>0</v>
      </c>
    </row>
    <row r="390" spans="1:5" ht="12.75">
      <c r="A390" s="2">
        <v>31</v>
      </c>
      <c r="B390" s="2">
        <v>1</v>
      </c>
      <c r="C390" s="2" t="s">
        <v>25</v>
      </c>
      <c r="D390" s="19" t="s">
        <v>34</v>
      </c>
      <c r="E390" s="19">
        <v>0</v>
      </c>
    </row>
    <row r="391" spans="1:5" ht="12.75">
      <c r="A391" s="2">
        <v>31</v>
      </c>
      <c r="B391" s="2">
        <v>2</v>
      </c>
      <c r="C391" s="2" t="s">
        <v>25</v>
      </c>
      <c r="D391" s="19" t="s">
        <v>34</v>
      </c>
      <c r="E391" s="19">
        <v>0</v>
      </c>
    </row>
    <row r="392" spans="1:5" ht="12.75">
      <c r="A392" s="2">
        <v>32</v>
      </c>
      <c r="B392" s="2">
        <v>1</v>
      </c>
      <c r="C392" s="2" t="s">
        <v>25</v>
      </c>
      <c r="D392" s="19" t="s">
        <v>34</v>
      </c>
      <c r="E392" s="19">
        <v>0</v>
      </c>
    </row>
    <row r="393" spans="1:5" ht="12.75">
      <c r="A393" s="2">
        <v>32</v>
      </c>
      <c r="B393" s="2">
        <v>2</v>
      </c>
      <c r="C393" s="2" t="s">
        <v>25</v>
      </c>
      <c r="D393" s="19" t="s">
        <v>34</v>
      </c>
      <c r="E393" s="19">
        <v>0</v>
      </c>
    </row>
    <row r="394" spans="1:5" ht="12.75">
      <c r="A394" s="2">
        <v>33</v>
      </c>
      <c r="B394" s="2">
        <v>1</v>
      </c>
      <c r="C394" s="2" t="s">
        <v>26</v>
      </c>
      <c r="D394" s="19" t="s">
        <v>34</v>
      </c>
      <c r="E394" s="19">
        <v>0</v>
      </c>
    </row>
    <row r="395" spans="1:5" ht="12.75">
      <c r="A395" s="2">
        <v>33</v>
      </c>
      <c r="B395" s="2">
        <v>2</v>
      </c>
      <c r="C395" s="2" t="s">
        <v>26</v>
      </c>
      <c r="D395" s="19" t="s">
        <v>34</v>
      </c>
      <c r="E395" s="19">
        <v>0</v>
      </c>
    </row>
    <row r="396" spans="1:5" ht="12.75">
      <c r="A396" s="2">
        <v>34</v>
      </c>
      <c r="B396" s="2">
        <v>1</v>
      </c>
      <c r="C396" s="2" t="s">
        <v>26</v>
      </c>
      <c r="D396" s="19" t="s">
        <v>34</v>
      </c>
      <c r="E396" s="19">
        <v>0</v>
      </c>
    </row>
    <row r="397" spans="1:5" ht="12.75">
      <c r="A397" s="2">
        <v>34</v>
      </c>
      <c r="B397" s="2">
        <v>2</v>
      </c>
      <c r="C397" s="2" t="s">
        <v>26</v>
      </c>
      <c r="D397" s="19" t="s">
        <v>34</v>
      </c>
      <c r="E397" s="19">
        <v>0</v>
      </c>
    </row>
    <row r="398" spans="1:5" ht="12.75">
      <c r="A398" s="2">
        <v>35</v>
      </c>
      <c r="B398" s="2">
        <v>1</v>
      </c>
      <c r="C398" s="2" t="s">
        <v>26</v>
      </c>
      <c r="D398" s="19" t="s">
        <v>34</v>
      </c>
      <c r="E398" s="19">
        <v>0</v>
      </c>
    </row>
    <row r="399" spans="1:5" ht="12.75">
      <c r="A399" s="2">
        <v>35</v>
      </c>
      <c r="B399" s="2">
        <v>2</v>
      </c>
      <c r="C399" s="2" t="s">
        <v>26</v>
      </c>
      <c r="D399" s="19" t="s">
        <v>34</v>
      </c>
      <c r="E399" s="19">
        <v>0</v>
      </c>
    </row>
    <row r="400" spans="1:5" ht="12.75">
      <c r="A400" s="2">
        <v>36</v>
      </c>
      <c r="B400" s="2">
        <v>1</v>
      </c>
      <c r="C400" s="2" t="s">
        <v>26</v>
      </c>
      <c r="D400" s="19" t="s">
        <v>34</v>
      </c>
      <c r="E400" s="19">
        <v>0</v>
      </c>
    </row>
    <row r="401" spans="1:5" ht="12.75">
      <c r="A401" s="2">
        <v>36</v>
      </c>
      <c r="B401" s="2">
        <v>2</v>
      </c>
      <c r="C401" s="2" t="s">
        <v>26</v>
      </c>
      <c r="D401" s="19" t="s">
        <v>34</v>
      </c>
      <c r="E401" s="19">
        <v>0</v>
      </c>
    </row>
    <row r="402" spans="1:5" ht="12.75">
      <c r="A402" s="2">
        <v>37</v>
      </c>
      <c r="B402" s="2">
        <v>1</v>
      </c>
      <c r="C402" s="2" t="s">
        <v>26</v>
      </c>
      <c r="D402" s="19" t="s">
        <v>34</v>
      </c>
      <c r="E402" s="19">
        <v>0</v>
      </c>
    </row>
    <row r="403" spans="1:5" ht="12.75">
      <c r="A403" s="2">
        <v>37</v>
      </c>
      <c r="B403" s="2">
        <v>2</v>
      </c>
      <c r="C403" s="2" t="s">
        <v>26</v>
      </c>
      <c r="D403" s="19" t="s">
        <v>34</v>
      </c>
      <c r="E403" s="19">
        <v>0</v>
      </c>
    </row>
    <row r="404" spans="1:5" ht="12.75">
      <c r="A404" s="2">
        <v>38</v>
      </c>
      <c r="B404" s="2">
        <v>1</v>
      </c>
      <c r="C404" s="2" t="s">
        <v>25</v>
      </c>
      <c r="D404" s="19" t="s">
        <v>34</v>
      </c>
      <c r="E404" s="19">
        <v>0</v>
      </c>
    </row>
    <row r="405" spans="1:5" ht="12.75">
      <c r="A405" s="2">
        <v>38</v>
      </c>
      <c r="B405" s="2">
        <v>2</v>
      </c>
      <c r="C405" s="2" t="s">
        <v>25</v>
      </c>
      <c r="D405" s="19" t="s">
        <v>34</v>
      </c>
      <c r="E405" s="19">
        <v>0</v>
      </c>
    </row>
    <row r="406" spans="1:5" ht="12.75">
      <c r="A406" s="2">
        <v>39</v>
      </c>
      <c r="B406" s="2">
        <v>1</v>
      </c>
      <c r="C406" s="2" t="s">
        <v>25</v>
      </c>
      <c r="D406" s="19" t="s">
        <v>34</v>
      </c>
      <c r="E406" s="19">
        <v>0</v>
      </c>
    </row>
    <row r="407" spans="1:5" ht="12.75">
      <c r="A407" s="2">
        <v>39</v>
      </c>
      <c r="B407" s="2">
        <v>2</v>
      </c>
      <c r="C407" s="2" t="s">
        <v>25</v>
      </c>
      <c r="D407" s="19" t="s">
        <v>34</v>
      </c>
      <c r="E407" s="19">
        <v>0</v>
      </c>
    </row>
    <row r="408" spans="1:5" ht="12.75">
      <c r="A408" s="2">
        <v>40</v>
      </c>
      <c r="B408" s="2">
        <v>1</v>
      </c>
      <c r="C408" s="2" t="s">
        <v>26</v>
      </c>
      <c r="D408" s="19" t="s">
        <v>34</v>
      </c>
      <c r="E408" s="19">
        <v>0</v>
      </c>
    </row>
    <row r="409" spans="1:5" ht="12.75">
      <c r="A409" s="2">
        <v>40</v>
      </c>
      <c r="B409" s="2">
        <v>2</v>
      </c>
      <c r="C409" s="2" t="s">
        <v>26</v>
      </c>
      <c r="D409" s="19" t="s">
        <v>34</v>
      </c>
      <c r="E409" s="19">
        <v>0</v>
      </c>
    </row>
    <row r="410" spans="1:5" ht="13.5">
      <c r="A410" s="22">
        <v>1</v>
      </c>
      <c r="B410" s="22">
        <v>1</v>
      </c>
      <c r="C410" s="15" t="s">
        <v>25</v>
      </c>
      <c r="D410" s="19" t="s">
        <v>36</v>
      </c>
      <c r="E410" s="19">
        <v>0</v>
      </c>
    </row>
    <row r="411" spans="1:5" ht="13.5">
      <c r="A411" s="22">
        <v>1</v>
      </c>
      <c r="B411" s="22">
        <v>2</v>
      </c>
      <c r="C411" s="15" t="s">
        <v>25</v>
      </c>
      <c r="D411" s="19" t="s">
        <v>36</v>
      </c>
      <c r="E411" s="19">
        <v>0</v>
      </c>
    </row>
    <row r="412" spans="1:5" ht="13.5">
      <c r="A412" s="22">
        <v>7</v>
      </c>
      <c r="B412" s="22">
        <v>1</v>
      </c>
      <c r="C412" s="15" t="s">
        <v>25</v>
      </c>
      <c r="D412" s="19" t="s">
        <v>36</v>
      </c>
      <c r="E412" s="19">
        <v>0</v>
      </c>
    </row>
    <row r="413" spans="1:5" ht="13.5">
      <c r="A413" s="22">
        <v>7</v>
      </c>
      <c r="B413" s="22">
        <v>2</v>
      </c>
      <c r="C413" s="15" t="s">
        <v>25</v>
      </c>
      <c r="D413" s="19" t="s">
        <v>36</v>
      </c>
      <c r="E413" s="19">
        <v>0</v>
      </c>
    </row>
    <row r="414" spans="1:5" ht="13.5">
      <c r="A414" s="22">
        <v>8</v>
      </c>
      <c r="B414" s="22">
        <v>1</v>
      </c>
      <c r="C414" s="15" t="s">
        <v>25</v>
      </c>
      <c r="D414" s="19" t="s">
        <v>36</v>
      </c>
      <c r="E414" s="19">
        <v>0</v>
      </c>
    </row>
    <row r="415" spans="1:5" ht="13.5">
      <c r="A415" s="22">
        <v>8</v>
      </c>
      <c r="B415" s="22">
        <v>2</v>
      </c>
      <c r="C415" s="15" t="s">
        <v>25</v>
      </c>
      <c r="D415" s="19" t="s">
        <v>36</v>
      </c>
      <c r="E415" s="19">
        <v>0</v>
      </c>
    </row>
    <row r="416" spans="1:5" ht="13.5">
      <c r="A416" s="22">
        <v>9</v>
      </c>
      <c r="B416" s="22">
        <v>1</v>
      </c>
      <c r="C416" s="15" t="s">
        <v>26</v>
      </c>
      <c r="D416" s="19" t="s">
        <v>36</v>
      </c>
      <c r="E416" s="19">
        <v>0</v>
      </c>
    </row>
    <row r="417" spans="1:5" ht="13.5">
      <c r="A417" s="22">
        <v>9</v>
      </c>
      <c r="B417" s="22">
        <v>2</v>
      </c>
      <c r="C417" s="15" t="s">
        <v>26</v>
      </c>
      <c r="D417" s="19" t="s">
        <v>36</v>
      </c>
      <c r="E417" s="19">
        <v>0</v>
      </c>
    </row>
    <row r="418" spans="1:5" ht="13.5">
      <c r="A418" s="22">
        <v>10</v>
      </c>
      <c r="B418" s="22">
        <v>1</v>
      </c>
      <c r="C418" s="15" t="s">
        <v>25</v>
      </c>
      <c r="D418" s="19" t="s">
        <v>36</v>
      </c>
      <c r="E418" s="19">
        <v>0</v>
      </c>
    </row>
    <row r="419" spans="1:5" ht="13.5">
      <c r="A419" s="22">
        <v>10</v>
      </c>
      <c r="B419" s="22">
        <v>2</v>
      </c>
      <c r="C419" s="15" t="s">
        <v>25</v>
      </c>
      <c r="D419" s="19" t="s">
        <v>36</v>
      </c>
      <c r="E419" s="19">
        <v>0</v>
      </c>
    </row>
    <row r="420" spans="1:5" ht="13.5">
      <c r="A420" s="22">
        <v>12</v>
      </c>
      <c r="B420" s="22">
        <v>1</v>
      </c>
      <c r="C420" s="15" t="s">
        <v>25</v>
      </c>
      <c r="D420" s="19" t="s">
        <v>36</v>
      </c>
      <c r="E420" s="19">
        <v>0</v>
      </c>
    </row>
    <row r="421" spans="1:5" ht="13.5">
      <c r="A421" s="22">
        <v>12</v>
      </c>
      <c r="B421" s="22">
        <v>2</v>
      </c>
      <c r="C421" s="15" t="s">
        <v>25</v>
      </c>
      <c r="D421" s="19" t="s">
        <v>36</v>
      </c>
      <c r="E421" s="19">
        <v>0</v>
      </c>
    </row>
    <row r="422" spans="1:5" ht="13.5">
      <c r="A422" s="22">
        <v>13</v>
      </c>
      <c r="B422" s="22">
        <v>1</v>
      </c>
      <c r="C422" s="15" t="s">
        <v>25</v>
      </c>
      <c r="D422" s="19" t="s">
        <v>36</v>
      </c>
      <c r="E422" s="19">
        <v>0</v>
      </c>
    </row>
    <row r="423" spans="1:5" ht="13.5">
      <c r="A423" s="22">
        <v>13</v>
      </c>
      <c r="B423" s="22">
        <v>2</v>
      </c>
      <c r="C423" s="15" t="s">
        <v>25</v>
      </c>
      <c r="D423" s="19" t="s">
        <v>36</v>
      </c>
      <c r="E423" s="19">
        <v>0</v>
      </c>
    </row>
    <row r="424" spans="1:5" ht="13.5">
      <c r="A424" s="22">
        <v>14</v>
      </c>
      <c r="B424" s="22">
        <v>1</v>
      </c>
      <c r="C424" s="15" t="s">
        <v>25</v>
      </c>
      <c r="D424" s="19" t="s">
        <v>36</v>
      </c>
      <c r="E424" s="19">
        <v>0</v>
      </c>
    </row>
    <row r="425" spans="1:5" ht="13.5">
      <c r="A425" s="22">
        <v>14</v>
      </c>
      <c r="B425" s="22">
        <v>2</v>
      </c>
      <c r="C425" s="15" t="s">
        <v>25</v>
      </c>
      <c r="D425" s="19" t="s">
        <v>36</v>
      </c>
      <c r="E425" s="19">
        <v>0</v>
      </c>
    </row>
    <row r="426" spans="1:5" ht="13.5">
      <c r="A426" s="22">
        <v>15</v>
      </c>
      <c r="B426" s="22">
        <v>1</v>
      </c>
      <c r="C426" s="2" t="s">
        <v>26</v>
      </c>
      <c r="D426" s="19" t="s">
        <v>36</v>
      </c>
      <c r="E426" s="19">
        <v>0</v>
      </c>
    </row>
    <row r="427" spans="1:5" ht="13.5">
      <c r="A427" s="22">
        <v>15</v>
      </c>
      <c r="B427" s="22">
        <v>2</v>
      </c>
      <c r="C427" s="2" t="s">
        <v>26</v>
      </c>
      <c r="D427" s="19" t="s">
        <v>36</v>
      </c>
      <c r="E427" s="19">
        <v>0</v>
      </c>
    </row>
    <row r="428" spans="1:5" ht="13.5">
      <c r="A428" s="22">
        <v>16</v>
      </c>
      <c r="B428" s="22">
        <v>1</v>
      </c>
      <c r="C428" s="2" t="s">
        <v>26</v>
      </c>
      <c r="D428" s="19" t="s">
        <v>36</v>
      </c>
      <c r="E428" s="19">
        <v>0</v>
      </c>
    </row>
    <row r="429" spans="1:5" ht="13.5">
      <c r="A429" s="22">
        <v>16</v>
      </c>
      <c r="B429" s="22">
        <v>2</v>
      </c>
      <c r="C429" s="2" t="s">
        <v>26</v>
      </c>
      <c r="D429" s="19" t="s">
        <v>36</v>
      </c>
      <c r="E429" s="19">
        <v>0</v>
      </c>
    </row>
    <row r="430" spans="1:5" ht="13.5">
      <c r="A430" s="22">
        <v>17</v>
      </c>
      <c r="B430" s="22">
        <v>1</v>
      </c>
      <c r="C430" s="2" t="s">
        <v>25</v>
      </c>
      <c r="D430" s="19" t="s">
        <v>36</v>
      </c>
      <c r="E430" s="19">
        <v>0</v>
      </c>
    </row>
    <row r="431" spans="1:5" ht="13.5">
      <c r="A431" s="22">
        <v>17</v>
      </c>
      <c r="B431" s="22">
        <v>2</v>
      </c>
      <c r="C431" s="2" t="s">
        <v>25</v>
      </c>
      <c r="D431" s="19" t="s">
        <v>36</v>
      </c>
      <c r="E431" s="19">
        <v>5.419015935426261</v>
      </c>
    </row>
    <row r="432" spans="1:5" ht="13.5">
      <c r="A432" s="22">
        <v>18</v>
      </c>
      <c r="B432" s="22">
        <v>1</v>
      </c>
      <c r="C432" s="2" t="s">
        <v>25</v>
      </c>
      <c r="D432" s="19" t="s">
        <v>36</v>
      </c>
      <c r="E432" s="19">
        <v>0</v>
      </c>
    </row>
    <row r="433" spans="1:5" ht="13.5">
      <c r="A433" s="22">
        <v>18</v>
      </c>
      <c r="B433" s="22">
        <v>2</v>
      </c>
      <c r="C433" s="2" t="s">
        <v>25</v>
      </c>
      <c r="D433" s="19" t="s">
        <v>36</v>
      </c>
      <c r="E433" s="19">
        <v>0</v>
      </c>
    </row>
    <row r="434" spans="1:5" ht="13.5">
      <c r="A434" s="22">
        <v>19</v>
      </c>
      <c r="B434" s="22">
        <v>1</v>
      </c>
      <c r="C434" s="2" t="s">
        <v>26</v>
      </c>
      <c r="D434" s="19" t="s">
        <v>36</v>
      </c>
      <c r="E434" s="19">
        <v>13.17330139530392</v>
      </c>
    </row>
    <row r="435" spans="1:5" ht="13.5">
      <c r="A435" s="22">
        <v>19</v>
      </c>
      <c r="B435" s="22">
        <v>2</v>
      </c>
      <c r="C435" s="2" t="s">
        <v>26</v>
      </c>
      <c r="D435" s="19" t="s">
        <v>36</v>
      </c>
      <c r="E435" s="19">
        <v>0</v>
      </c>
    </row>
    <row r="436" spans="1:5" ht="13.5">
      <c r="A436" s="22">
        <v>20</v>
      </c>
      <c r="B436" s="22">
        <v>1</v>
      </c>
      <c r="C436" s="2" t="s">
        <v>25</v>
      </c>
      <c r="D436" s="19" t="s">
        <v>36</v>
      </c>
      <c r="E436" s="19">
        <v>0</v>
      </c>
    </row>
    <row r="437" spans="1:5" ht="13.5">
      <c r="A437" s="22">
        <v>20</v>
      </c>
      <c r="B437" s="22">
        <v>2</v>
      </c>
      <c r="C437" s="2" t="s">
        <v>25</v>
      </c>
      <c r="D437" s="19" t="s">
        <v>36</v>
      </c>
      <c r="E437" s="19">
        <v>0</v>
      </c>
    </row>
    <row r="438" spans="1:5" ht="13.5">
      <c r="A438" s="22">
        <v>21</v>
      </c>
      <c r="B438" s="22">
        <v>1</v>
      </c>
      <c r="C438" s="2" t="s">
        <v>25</v>
      </c>
      <c r="D438" s="19" t="s">
        <v>36</v>
      </c>
      <c r="E438" s="19">
        <v>6.569413270213581</v>
      </c>
    </row>
    <row r="439" spans="1:5" ht="13.5">
      <c r="A439" s="22">
        <v>21</v>
      </c>
      <c r="B439" s="22">
        <v>2</v>
      </c>
      <c r="C439" s="2" t="s">
        <v>25</v>
      </c>
      <c r="D439" s="19" t="s">
        <v>36</v>
      </c>
      <c r="E439" s="19">
        <v>0</v>
      </c>
    </row>
    <row r="440" spans="1:5" ht="13.5">
      <c r="A440" s="22">
        <v>22</v>
      </c>
      <c r="B440" s="22">
        <v>1</v>
      </c>
      <c r="C440" s="2" t="s">
        <v>25</v>
      </c>
      <c r="D440" s="19" t="s">
        <v>36</v>
      </c>
      <c r="E440" s="19">
        <v>0</v>
      </c>
    </row>
    <row r="441" spans="1:5" ht="13.5">
      <c r="A441" s="22">
        <v>22</v>
      </c>
      <c r="B441" s="22">
        <v>2</v>
      </c>
      <c r="C441" s="2" t="s">
        <v>25</v>
      </c>
      <c r="D441" s="19" t="s">
        <v>36</v>
      </c>
      <c r="E441" s="19">
        <v>0</v>
      </c>
    </row>
    <row r="442" spans="1:5" ht="13.5">
      <c r="A442" s="22">
        <v>23</v>
      </c>
      <c r="B442" s="22">
        <v>1</v>
      </c>
      <c r="C442" s="2" t="s">
        <v>25</v>
      </c>
      <c r="D442" s="19" t="s">
        <v>36</v>
      </c>
      <c r="E442" s="19">
        <v>0</v>
      </c>
    </row>
    <row r="443" spans="1:5" ht="13.5">
      <c r="A443" s="22">
        <v>23</v>
      </c>
      <c r="B443" s="22">
        <v>2</v>
      </c>
      <c r="C443" s="2" t="s">
        <v>25</v>
      </c>
      <c r="D443" s="19" t="s">
        <v>36</v>
      </c>
      <c r="E443" s="19">
        <v>0</v>
      </c>
    </row>
    <row r="444" spans="1:5" ht="13.5">
      <c r="A444" s="22">
        <v>24</v>
      </c>
      <c r="B444" s="22">
        <v>1</v>
      </c>
      <c r="C444" s="2" t="s">
        <v>26</v>
      </c>
      <c r="D444" s="19" t="s">
        <v>36</v>
      </c>
      <c r="E444" s="19">
        <v>0</v>
      </c>
    </row>
    <row r="445" spans="1:5" ht="13.5">
      <c r="A445" s="22">
        <v>24</v>
      </c>
      <c r="B445" s="22">
        <v>2</v>
      </c>
      <c r="C445" s="2" t="s">
        <v>26</v>
      </c>
      <c r="D445" s="19" t="s">
        <v>36</v>
      </c>
      <c r="E445" s="19">
        <v>0</v>
      </c>
    </row>
    <row r="446" spans="1:5" ht="13.5">
      <c r="A446" s="22">
        <v>25</v>
      </c>
      <c r="B446" s="22">
        <v>1</v>
      </c>
      <c r="C446" s="2" t="s">
        <v>26</v>
      </c>
      <c r="D446" s="19" t="s">
        <v>36</v>
      </c>
      <c r="E446" s="19">
        <v>16.104000848986523</v>
      </c>
    </row>
    <row r="447" spans="1:5" ht="13.5">
      <c r="A447" s="22">
        <v>25</v>
      </c>
      <c r="B447" s="22">
        <v>2</v>
      </c>
      <c r="C447" s="2" t="s">
        <v>26</v>
      </c>
      <c r="D447" s="19" t="s">
        <v>36</v>
      </c>
      <c r="E447" s="19">
        <v>0</v>
      </c>
    </row>
    <row r="448" spans="1:5" ht="13.5">
      <c r="A448" s="22">
        <v>26</v>
      </c>
      <c r="B448" s="22">
        <v>1</v>
      </c>
      <c r="C448" s="2" t="s">
        <v>25</v>
      </c>
      <c r="D448" s="19" t="s">
        <v>36</v>
      </c>
      <c r="E448" s="19">
        <v>9.69546185241588</v>
      </c>
    </row>
    <row r="449" spans="1:5" ht="13.5">
      <c r="A449" s="22">
        <v>26</v>
      </c>
      <c r="B449" s="22">
        <v>2</v>
      </c>
      <c r="C449" s="2" t="s">
        <v>25</v>
      </c>
      <c r="D449" s="19" t="s">
        <v>36</v>
      </c>
      <c r="E449" s="19">
        <v>0</v>
      </c>
    </row>
    <row r="450" spans="1:5" ht="13.5">
      <c r="A450" s="22">
        <v>27</v>
      </c>
      <c r="B450" s="22">
        <v>1</v>
      </c>
      <c r="C450" s="2" t="s">
        <v>26</v>
      </c>
      <c r="D450" s="19" t="s">
        <v>36</v>
      </c>
      <c r="E450" s="19">
        <v>0</v>
      </c>
    </row>
    <row r="451" spans="1:5" ht="13.5">
      <c r="A451" s="22">
        <v>27</v>
      </c>
      <c r="B451" s="22">
        <v>2</v>
      </c>
      <c r="C451" s="2" t="s">
        <v>26</v>
      </c>
      <c r="D451" s="19" t="s">
        <v>36</v>
      </c>
      <c r="E451" s="19">
        <v>0</v>
      </c>
    </row>
    <row r="452" spans="1:5" ht="12.75">
      <c r="A452" s="2">
        <v>28</v>
      </c>
      <c r="B452" s="2">
        <v>1</v>
      </c>
      <c r="C452" s="2" t="s">
        <v>26</v>
      </c>
      <c r="D452" s="19" t="s">
        <v>36</v>
      </c>
      <c r="E452" s="19">
        <v>9.626180301092296</v>
      </c>
    </row>
    <row r="453" spans="1:5" ht="12.75">
      <c r="A453" s="2">
        <v>28</v>
      </c>
      <c r="B453" s="2">
        <v>2</v>
      </c>
      <c r="C453" s="2" t="s">
        <v>26</v>
      </c>
      <c r="D453" s="19" t="s">
        <v>36</v>
      </c>
      <c r="E453" s="19">
        <v>8.521441830369076</v>
      </c>
    </row>
    <row r="454" spans="1:5" ht="12.75">
      <c r="A454" s="2">
        <v>29</v>
      </c>
      <c r="B454" s="2">
        <v>1</v>
      </c>
      <c r="C454" s="2" t="s">
        <v>26</v>
      </c>
      <c r="D454" s="19" t="s">
        <v>36</v>
      </c>
      <c r="E454" s="19">
        <v>0</v>
      </c>
    </row>
    <row r="455" spans="1:5" ht="12.75">
      <c r="A455" s="2">
        <v>29</v>
      </c>
      <c r="B455" s="2">
        <v>2</v>
      </c>
      <c r="C455" s="2" t="s">
        <v>26</v>
      </c>
      <c r="D455" s="19" t="s">
        <v>36</v>
      </c>
      <c r="E455" s="19">
        <v>0</v>
      </c>
    </row>
    <row r="456" spans="1:5" ht="12.75">
      <c r="A456" s="2">
        <v>30</v>
      </c>
      <c r="B456" s="2">
        <v>1</v>
      </c>
      <c r="C456" s="2" t="s">
        <v>25</v>
      </c>
      <c r="D456" s="19" t="s">
        <v>36</v>
      </c>
      <c r="E456" s="19">
        <v>0</v>
      </c>
    </row>
    <row r="457" spans="1:5" ht="12.75">
      <c r="A457" s="2">
        <v>30</v>
      </c>
      <c r="B457" s="2">
        <v>2</v>
      </c>
      <c r="C457" s="2" t="s">
        <v>25</v>
      </c>
      <c r="D457" s="19" t="s">
        <v>36</v>
      </c>
      <c r="E457" s="19">
        <v>10.52489790790559</v>
      </c>
    </row>
    <row r="458" spans="1:5" ht="12.75">
      <c r="A458" s="2">
        <v>31</v>
      </c>
      <c r="B458" s="2">
        <v>1</v>
      </c>
      <c r="C458" s="2" t="s">
        <v>25</v>
      </c>
      <c r="D458" s="19" t="s">
        <v>36</v>
      </c>
      <c r="E458" s="19">
        <v>0</v>
      </c>
    </row>
    <row r="459" spans="1:5" ht="12.75">
      <c r="A459" s="2">
        <v>31</v>
      </c>
      <c r="B459" s="2">
        <v>2</v>
      </c>
      <c r="C459" s="2" t="s">
        <v>25</v>
      </c>
      <c r="D459" s="19" t="s">
        <v>36</v>
      </c>
      <c r="E459" s="19">
        <v>0</v>
      </c>
    </row>
    <row r="460" spans="1:5" ht="12.75">
      <c r="A460" s="2">
        <v>32</v>
      </c>
      <c r="B460" s="2">
        <v>1</v>
      </c>
      <c r="C460" s="2" t="s">
        <v>25</v>
      </c>
      <c r="D460" s="19" t="s">
        <v>36</v>
      </c>
      <c r="E460" s="19">
        <v>0</v>
      </c>
    </row>
    <row r="461" spans="1:5" ht="12.75">
      <c r="A461" s="2">
        <v>32</v>
      </c>
      <c r="B461" s="2">
        <v>2</v>
      </c>
      <c r="C461" s="2" t="s">
        <v>25</v>
      </c>
      <c r="D461" s="19" t="s">
        <v>36</v>
      </c>
      <c r="E461" s="19">
        <v>0</v>
      </c>
    </row>
    <row r="462" spans="1:5" ht="12.75">
      <c r="A462" s="2">
        <v>33</v>
      </c>
      <c r="B462" s="2">
        <v>1</v>
      </c>
      <c r="C462" s="2" t="s">
        <v>26</v>
      </c>
      <c r="D462" s="19" t="s">
        <v>36</v>
      </c>
      <c r="E462" s="19">
        <v>0</v>
      </c>
    </row>
    <row r="463" spans="1:5" ht="12.75">
      <c r="A463" s="2">
        <v>33</v>
      </c>
      <c r="B463" s="2">
        <v>2</v>
      </c>
      <c r="C463" s="2" t="s">
        <v>26</v>
      </c>
      <c r="D463" s="19" t="s">
        <v>36</v>
      </c>
      <c r="E463" s="19">
        <v>0</v>
      </c>
    </row>
    <row r="464" spans="1:5" ht="12.75">
      <c r="A464" s="2">
        <v>34</v>
      </c>
      <c r="B464" s="2">
        <v>1</v>
      </c>
      <c r="C464" s="2" t="s">
        <v>26</v>
      </c>
      <c r="D464" s="19" t="s">
        <v>36</v>
      </c>
      <c r="E464" s="19">
        <v>0</v>
      </c>
    </row>
    <row r="465" spans="1:5" ht="12.75">
      <c r="A465" s="2">
        <v>34</v>
      </c>
      <c r="B465" s="2">
        <v>2</v>
      </c>
      <c r="C465" s="2" t="s">
        <v>26</v>
      </c>
      <c r="D465" s="19" t="s">
        <v>36</v>
      </c>
      <c r="E465" s="19">
        <v>0</v>
      </c>
    </row>
    <row r="466" spans="1:5" ht="12.75">
      <c r="A466" s="2">
        <v>35</v>
      </c>
      <c r="B466" s="2">
        <v>1</v>
      </c>
      <c r="C466" s="2" t="s">
        <v>26</v>
      </c>
      <c r="D466" s="19" t="s">
        <v>36</v>
      </c>
      <c r="E466" s="19">
        <v>0</v>
      </c>
    </row>
    <row r="467" spans="1:5" ht="12.75">
      <c r="A467" s="2">
        <v>35</v>
      </c>
      <c r="B467" s="2">
        <v>2</v>
      </c>
      <c r="C467" s="2" t="s">
        <v>26</v>
      </c>
      <c r="D467" s="19" t="s">
        <v>36</v>
      </c>
      <c r="E467" s="19">
        <v>0</v>
      </c>
    </row>
    <row r="468" spans="1:5" ht="12.75">
      <c r="A468" s="2">
        <v>36</v>
      </c>
      <c r="B468" s="2">
        <v>1</v>
      </c>
      <c r="C468" s="2" t="s">
        <v>26</v>
      </c>
      <c r="D468" s="19" t="s">
        <v>36</v>
      </c>
      <c r="E468" s="19">
        <v>8.085185847462995</v>
      </c>
    </row>
    <row r="469" spans="1:5" ht="12.75">
      <c r="A469" s="2">
        <v>36</v>
      </c>
      <c r="B469" s="2">
        <v>2</v>
      </c>
      <c r="C469" s="2" t="s">
        <v>26</v>
      </c>
      <c r="D469" s="19" t="s">
        <v>36</v>
      </c>
      <c r="E469" s="19">
        <v>8.445415883176327</v>
      </c>
    </row>
    <row r="470" spans="1:5" ht="12.75">
      <c r="A470" s="2">
        <v>37</v>
      </c>
      <c r="B470" s="2">
        <v>1</v>
      </c>
      <c r="C470" s="2" t="s">
        <v>26</v>
      </c>
      <c r="D470" s="19" t="s">
        <v>36</v>
      </c>
      <c r="E470" s="19">
        <v>0</v>
      </c>
    </row>
    <row r="471" spans="1:5" ht="12.75">
      <c r="A471" s="2">
        <v>37</v>
      </c>
      <c r="B471" s="2">
        <v>2</v>
      </c>
      <c r="C471" s="2" t="s">
        <v>26</v>
      </c>
      <c r="D471" s="19" t="s">
        <v>36</v>
      </c>
      <c r="E471" s="19">
        <v>0</v>
      </c>
    </row>
    <row r="472" spans="1:5" ht="12.75">
      <c r="A472" s="2">
        <v>38</v>
      </c>
      <c r="B472" s="2">
        <v>1</v>
      </c>
      <c r="C472" s="2" t="s">
        <v>25</v>
      </c>
      <c r="D472" s="19" t="s">
        <v>36</v>
      </c>
      <c r="E472" s="19">
        <v>0</v>
      </c>
    </row>
    <row r="473" spans="1:5" ht="12.75">
      <c r="A473" s="2">
        <v>38</v>
      </c>
      <c r="B473" s="2">
        <v>2</v>
      </c>
      <c r="C473" s="2" t="s">
        <v>25</v>
      </c>
      <c r="D473" s="19" t="s">
        <v>36</v>
      </c>
      <c r="E473" s="19">
        <v>0</v>
      </c>
    </row>
    <row r="474" spans="1:5" ht="12.75">
      <c r="A474" s="2">
        <v>39</v>
      </c>
      <c r="B474" s="2">
        <v>1</v>
      </c>
      <c r="C474" s="2" t="s">
        <v>25</v>
      </c>
      <c r="D474" s="19" t="s">
        <v>36</v>
      </c>
      <c r="E474" s="19">
        <v>0</v>
      </c>
    </row>
    <row r="475" spans="1:5" ht="12.75">
      <c r="A475" s="2">
        <v>39</v>
      </c>
      <c r="B475" s="2">
        <v>2</v>
      </c>
      <c r="C475" s="2" t="s">
        <v>25</v>
      </c>
      <c r="D475" s="19" t="s">
        <v>36</v>
      </c>
      <c r="E475" s="19">
        <v>0</v>
      </c>
    </row>
    <row r="476" spans="1:5" ht="12.75">
      <c r="A476" s="2">
        <v>40</v>
      </c>
      <c r="B476" s="2">
        <v>1</v>
      </c>
      <c r="C476" s="2" t="s">
        <v>26</v>
      </c>
      <c r="D476" s="19" t="s">
        <v>36</v>
      </c>
      <c r="E476" s="19">
        <v>0</v>
      </c>
    </row>
    <row r="477" spans="1:5" ht="12.75">
      <c r="A477" s="2">
        <v>40</v>
      </c>
      <c r="B477" s="2">
        <v>2</v>
      </c>
      <c r="C477" s="2" t="s">
        <v>26</v>
      </c>
      <c r="D477" s="19" t="s">
        <v>36</v>
      </c>
      <c r="E477" s="1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Food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Rosendale</dc:creator>
  <cp:keywords/>
  <dc:description/>
  <cp:lastModifiedBy>Doug Rosendale</cp:lastModifiedBy>
  <cp:lastPrinted>2008-09-25T14:05:44Z</cp:lastPrinted>
  <dcterms:created xsi:type="dcterms:W3CDTF">2007-08-03T04:44:30Z</dcterms:created>
  <dcterms:modified xsi:type="dcterms:W3CDTF">2016-08-12T06:14:04Z</dcterms:modified>
  <cp:category/>
  <cp:version/>
  <cp:contentType/>
  <cp:contentStatus/>
</cp:coreProperties>
</file>