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70" windowWidth="14910" windowHeight="7920" tabRatio="923" firstSheet="1" activeTab="4"/>
  </bookViews>
  <sheets>
    <sheet name="Raw data (in chlorobenzene)" sheetId="7" r:id="rId1"/>
    <sheet name="Raw data (in water)" sheetId="1" r:id="rId2"/>
    <sheet name="HODF" sheetId="2" r:id="rId3"/>
    <sheet name="HODMe" sheetId="5" r:id="rId4"/>
    <sheet name="HODNO2" sheetId="3" r:id="rId5"/>
    <sheet name="HODnBu" sheetId="4" r:id="rId6"/>
    <sheet name="From Scrutton et at. SI" sheetId="6" r:id="rId7"/>
  </sheets>
  <calcPr calcId="145621"/>
</workbook>
</file>

<file path=xl/calcChain.xml><?xml version="1.0" encoding="utf-8"?>
<calcChain xmlns="http://schemas.openxmlformats.org/spreadsheetml/2006/main">
  <c r="O49" i="1" l="1"/>
  <c r="O31" i="1"/>
  <c r="O29" i="1" l="1"/>
  <c r="P29" i="1"/>
  <c r="O30" i="1"/>
  <c r="P30" i="1"/>
  <c r="O32" i="1"/>
  <c r="P32" i="1"/>
  <c r="M29" i="1"/>
  <c r="N29" i="1"/>
  <c r="M31" i="1"/>
  <c r="N31" i="1"/>
  <c r="M32" i="1"/>
  <c r="N32" i="1"/>
  <c r="M33" i="1"/>
  <c r="I17" i="2" l="1"/>
  <c r="I18" i="2"/>
  <c r="I19" i="2"/>
  <c r="I20" i="2"/>
  <c r="I21" i="2"/>
  <c r="I22" i="2"/>
  <c r="I5" i="2"/>
  <c r="I6" i="2"/>
  <c r="I7" i="2"/>
  <c r="I8" i="2"/>
  <c r="I9" i="2"/>
  <c r="I10" i="2"/>
  <c r="I11" i="2"/>
  <c r="I4" i="2"/>
  <c r="I5" i="5"/>
  <c r="I6" i="5"/>
  <c r="I7" i="5"/>
  <c r="I8" i="5"/>
  <c r="I9" i="5"/>
  <c r="I18" i="5"/>
  <c r="I19" i="5"/>
  <c r="I20" i="5"/>
  <c r="I21" i="5"/>
  <c r="I22" i="5"/>
  <c r="I4" i="5"/>
  <c r="I9" i="3"/>
  <c r="I8" i="3"/>
  <c r="I7" i="3"/>
  <c r="I6" i="3"/>
  <c r="I5" i="3"/>
  <c r="I4" i="3"/>
  <c r="I16" i="3"/>
  <c r="I17" i="3"/>
  <c r="I18" i="3"/>
  <c r="I19" i="3"/>
  <c r="I20" i="3"/>
  <c r="I15" i="3"/>
  <c r="I33" i="4"/>
  <c r="I34" i="4"/>
  <c r="I35" i="4"/>
  <c r="I36" i="4"/>
  <c r="I37" i="4"/>
  <c r="I32" i="4"/>
  <c r="I5" i="4"/>
  <c r="I6" i="4"/>
  <c r="I7" i="4"/>
  <c r="I8" i="4"/>
  <c r="I9" i="4"/>
  <c r="I10" i="4"/>
  <c r="I11" i="4"/>
  <c r="I4" i="4"/>
  <c r="M46" i="6" l="1"/>
  <c r="L46" i="6"/>
  <c r="M36" i="6"/>
  <c r="L36" i="6"/>
  <c r="M13" i="6"/>
  <c r="L13" i="6"/>
  <c r="M24" i="6"/>
  <c r="L24" i="6"/>
  <c r="N45" i="6"/>
  <c r="M45" i="6"/>
  <c r="L45" i="6"/>
  <c r="N35" i="6"/>
  <c r="M35" i="6"/>
  <c r="L35" i="6"/>
  <c r="N23" i="6"/>
  <c r="M23" i="6"/>
  <c r="L23" i="6"/>
  <c r="M12" i="6"/>
  <c r="N12" i="6"/>
  <c r="L12" i="6"/>
  <c r="M49" i="7"/>
  <c r="K49" i="7"/>
  <c r="I49" i="7"/>
  <c r="P48" i="7"/>
  <c r="O48" i="7"/>
  <c r="N48" i="7"/>
  <c r="M48" i="7"/>
  <c r="L48" i="7"/>
  <c r="K48" i="7"/>
  <c r="J48" i="7"/>
  <c r="I48" i="7"/>
  <c r="P47" i="7"/>
  <c r="O47" i="7"/>
  <c r="N46" i="7"/>
  <c r="M46" i="7"/>
  <c r="L46" i="7"/>
  <c r="K46" i="7"/>
  <c r="J46" i="7"/>
  <c r="I46" i="7"/>
  <c r="P45" i="7"/>
  <c r="O45" i="7"/>
  <c r="P44" i="7"/>
  <c r="O44" i="7"/>
  <c r="N44" i="7"/>
  <c r="M44" i="7"/>
  <c r="L44" i="7"/>
  <c r="K44" i="7"/>
  <c r="J44" i="7"/>
  <c r="I44" i="7"/>
  <c r="M43" i="7"/>
  <c r="K43" i="7"/>
  <c r="I43" i="7"/>
  <c r="P42" i="7"/>
  <c r="O42" i="7"/>
  <c r="N42" i="7"/>
  <c r="M42" i="7"/>
  <c r="L42" i="7"/>
  <c r="K42" i="7"/>
  <c r="J42" i="7"/>
  <c r="I42" i="7"/>
  <c r="N41" i="7"/>
  <c r="M41" i="7"/>
  <c r="L41" i="7"/>
  <c r="K41" i="7"/>
  <c r="J41" i="7"/>
  <c r="I41" i="7"/>
  <c r="P40" i="7"/>
  <c r="O40" i="7"/>
  <c r="P39" i="7"/>
  <c r="O39" i="7"/>
  <c r="N39" i="7"/>
  <c r="M39" i="7"/>
  <c r="L39" i="7"/>
  <c r="K39" i="7"/>
  <c r="J39" i="7"/>
  <c r="I39" i="7"/>
  <c r="M38" i="7"/>
  <c r="K38" i="7"/>
  <c r="I38" i="7"/>
  <c r="P37" i="7"/>
  <c r="O37" i="7"/>
  <c r="N37" i="7"/>
  <c r="M37" i="7"/>
  <c r="L37" i="7"/>
  <c r="K37" i="7"/>
  <c r="J37" i="7"/>
  <c r="I37" i="7"/>
  <c r="N36" i="7"/>
  <c r="M36" i="7"/>
  <c r="L36" i="7"/>
  <c r="K36" i="7"/>
  <c r="J36" i="7"/>
  <c r="I36" i="7"/>
  <c r="P35" i="7"/>
  <c r="O35" i="7"/>
  <c r="P34" i="7"/>
  <c r="O34" i="7"/>
  <c r="N34" i="7"/>
  <c r="M34" i="7"/>
  <c r="L34" i="7"/>
  <c r="K34" i="7"/>
  <c r="J34" i="7"/>
  <c r="I34" i="7"/>
  <c r="M33" i="7"/>
  <c r="K33" i="7"/>
  <c r="I33" i="7"/>
  <c r="P32" i="7"/>
  <c r="O32" i="7"/>
  <c r="N32" i="7"/>
  <c r="M32" i="7"/>
  <c r="L32" i="7"/>
  <c r="K32" i="7"/>
  <c r="J32" i="7"/>
  <c r="I32" i="7"/>
  <c r="N31" i="7"/>
  <c r="M31" i="7"/>
  <c r="L31" i="7"/>
  <c r="K31" i="7"/>
  <c r="J31" i="7"/>
  <c r="I31" i="7"/>
  <c r="P30" i="7"/>
  <c r="O30" i="7"/>
  <c r="P29" i="7"/>
  <c r="O29" i="7"/>
  <c r="N29" i="7"/>
  <c r="M29" i="7"/>
  <c r="L29" i="7"/>
  <c r="K29" i="7"/>
  <c r="J29" i="7"/>
  <c r="I29" i="7"/>
  <c r="P27" i="7"/>
  <c r="N27" i="7"/>
  <c r="L27" i="7"/>
  <c r="J27" i="7"/>
  <c r="I38" i="1" l="1"/>
  <c r="H39" i="6" l="1"/>
  <c r="I39" i="6"/>
  <c r="J39" i="6"/>
  <c r="H40" i="6"/>
  <c r="I40" i="6"/>
  <c r="J40" i="6"/>
  <c r="H41" i="6"/>
  <c r="I41" i="6"/>
  <c r="J41" i="6"/>
  <c r="H42" i="6"/>
  <c r="I42" i="6"/>
  <c r="J42" i="6"/>
  <c r="H43" i="6"/>
  <c r="I43" i="6"/>
  <c r="J43" i="6"/>
  <c r="H44" i="6"/>
  <c r="I44" i="6"/>
  <c r="J44" i="6"/>
  <c r="H29" i="6"/>
  <c r="I29" i="6"/>
  <c r="J29" i="6"/>
  <c r="H30" i="6"/>
  <c r="I30" i="6"/>
  <c r="J30" i="6"/>
  <c r="H31" i="6"/>
  <c r="I31" i="6"/>
  <c r="J31" i="6"/>
  <c r="H32" i="6"/>
  <c r="I32" i="6"/>
  <c r="J32" i="6"/>
  <c r="H33" i="6"/>
  <c r="I33" i="6"/>
  <c r="J33" i="6"/>
  <c r="H34" i="6"/>
  <c r="I34" i="6"/>
  <c r="J34" i="6"/>
  <c r="J38" i="6"/>
  <c r="I38" i="6"/>
  <c r="H38" i="6"/>
  <c r="J28" i="6"/>
  <c r="I28" i="6"/>
  <c r="H28" i="6"/>
  <c r="J17" i="6"/>
  <c r="J18" i="6"/>
  <c r="J19" i="6"/>
  <c r="J20" i="6"/>
  <c r="J21" i="6"/>
  <c r="J22" i="6"/>
  <c r="J16" i="6"/>
  <c r="J6" i="6"/>
  <c r="J7" i="6"/>
  <c r="J8" i="6"/>
  <c r="J9" i="6"/>
  <c r="J10" i="6"/>
  <c r="J11" i="6"/>
  <c r="J5" i="6"/>
  <c r="H17" i="6"/>
  <c r="I17" i="6"/>
  <c r="H18" i="6"/>
  <c r="I18" i="6"/>
  <c r="H19" i="6"/>
  <c r="I19" i="6"/>
  <c r="H20" i="6"/>
  <c r="I20" i="6"/>
  <c r="H21" i="6"/>
  <c r="I21" i="6"/>
  <c r="H22" i="6"/>
  <c r="I22" i="6"/>
  <c r="I16" i="6"/>
  <c r="H16" i="6"/>
  <c r="H6" i="6"/>
  <c r="I6" i="6"/>
  <c r="H7" i="6"/>
  <c r="I7" i="6"/>
  <c r="H8" i="6"/>
  <c r="I8" i="6"/>
  <c r="H9" i="6"/>
  <c r="I9" i="6"/>
  <c r="H10" i="6"/>
  <c r="I10" i="6"/>
  <c r="H11" i="6"/>
  <c r="I11" i="6"/>
  <c r="I5" i="6"/>
  <c r="H5" i="6"/>
  <c r="G20" i="3" l="1"/>
  <c r="F20" i="3"/>
  <c r="E20" i="3"/>
  <c r="D20" i="3"/>
  <c r="G18" i="3"/>
  <c r="F18" i="3"/>
  <c r="E18" i="3"/>
  <c r="D18" i="3"/>
  <c r="G16" i="3"/>
  <c r="F16" i="3"/>
  <c r="E16" i="3"/>
  <c r="D16" i="3"/>
  <c r="F34" i="3"/>
  <c r="E34" i="3"/>
  <c r="D34" i="3"/>
  <c r="F32" i="3"/>
  <c r="E32" i="3"/>
  <c r="D32" i="3"/>
  <c r="F30" i="3"/>
  <c r="E30" i="3"/>
  <c r="D30" i="3"/>
  <c r="G11" i="3"/>
  <c r="F11" i="3"/>
  <c r="E11" i="3"/>
  <c r="D11" i="3"/>
  <c r="G9" i="3"/>
  <c r="F9" i="3"/>
  <c r="E9" i="3"/>
  <c r="D9" i="3"/>
  <c r="G7" i="3"/>
  <c r="F7" i="3"/>
  <c r="E7" i="3"/>
  <c r="D7" i="3"/>
  <c r="G5" i="3"/>
  <c r="F5" i="3"/>
  <c r="E5" i="3"/>
  <c r="D5" i="3"/>
  <c r="G22" i="5"/>
  <c r="F22" i="5"/>
  <c r="E22" i="5"/>
  <c r="D22" i="5"/>
  <c r="G20" i="5"/>
  <c r="F20" i="5"/>
  <c r="E20" i="5"/>
  <c r="D20" i="5"/>
  <c r="G18" i="5"/>
  <c r="F18" i="5"/>
  <c r="E18" i="5"/>
  <c r="D18" i="5"/>
  <c r="F32" i="5"/>
  <c r="E32" i="5"/>
  <c r="D32" i="5"/>
  <c r="F30" i="5"/>
  <c r="E30" i="5"/>
  <c r="D30" i="5"/>
  <c r="F28" i="5"/>
  <c r="E28" i="5"/>
  <c r="D28" i="5"/>
  <c r="G37" i="4"/>
  <c r="F37" i="4"/>
  <c r="E37" i="4"/>
  <c r="D37" i="4"/>
  <c r="G35" i="4"/>
  <c r="F35" i="4"/>
  <c r="E35" i="4"/>
  <c r="D35" i="4"/>
  <c r="G33" i="4"/>
  <c r="F33" i="4"/>
  <c r="E33" i="4"/>
  <c r="D33" i="4"/>
  <c r="F21" i="4"/>
  <c r="E21" i="4"/>
  <c r="D21" i="4"/>
  <c r="F19" i="4"/>
  <c r="E19" i="4"/>
  <c r="D19" i="4"/>
  <c r="F17" i="4"/>
  <c r="E17" i="4"/>
  <c r="D17" i="4"/>
  <c r="F23" i="4"/>
  <c r="E23" i="4"/>
  <c r="D23" i="4"/>
  <c r="F5" i="2"/>
  <c r="F7" i="2" s="1"/>
  <c r="F9" i="2" s="1"/>
  <c r="F11" i="2" s="1"/>
  <c r="F27" i="2" s="1"/>
  <c r="F29" i="2" s="1"/>
  <c r="F31" i="2" s="1"/>
  <c r="F18" i="2" s="1"/>
  <c r="F20" i="2" s="1"/>
  <c r="F22" i="2" s="1"/>
  <c r="G5" i="2"/>
  <c r="G7" i="2" s="1"/>
  <c r="G9" i="2" s="1"/>
  <c r="G11" i="2" s="1"/>
  <c r="G18" i="2" s="1"/>
  <c r="G20" i="2" s="1"/>
  <c r="G22" i="2" s="1"/>
  <c r="E5" i="2"/>
  <c r="E7" i="2" s="1"/>
  <c r="E9" i="2" s="1"/>
  <c r="E11" i="2" s="1"/>
  <c r="E27" i="2" s="1"/>
  <c r="E29" i="2" s="1"/>
  <c r="E31" i="2" s="1"/>
  <c r="E18" i="2" s="1"/>
  <c r="E20" i="2" s="1"/>
  <c r="E22" i="2" s="1"/>
  <c r="D5" i="2"/>
  <c r="D7" i="2" s="1"/>
  <c r="D9" i="2" s="1"/>
  <c r="D11" i="2" s="1"/>
  <c r="D27" i="2" s="1"/>
  <c r="D29" i="2" s="1"/>
  <c r="D31" i="2" s="1"/>
  <c r="D18" i="2" s="1"/>
  <c r="D20" i="2" s="1"/>
  <c r="D22" i="2" s="1"/>
  <c r="J27" i="1"/>
  <c r="L27" i="1"/>
  <c r="N27" i="1"/>
  <c r="P27" i="1"/>
  <c r="I29" i="1"/>
  <c r="J29" i="1"/>
  <c r="K29" i="1"/>
  <c r="L29" i="1"/>
  <c r="I31" i="1"/>
  <c r="J31" i="1"/>
  <c r="K31" i="1"/>
  <c r="L31" i="1"/>
  <c r="I32" i="1"/>
  <c r="J32" i="1"/>
  <c r="K32" i="1"/>
  <c r="L32" i="1"/>
  <c r="I33" i="1"/>
  <c r="K33" i="1"/>
  <c r="I35" i="1"/>
  <c r="J35" i="1"/>
  <c r="K35" i="1"/>
  <c r="L35" i="1"/>
  <c r="M35" i="1"/>
  <c r="N35" i="1"/>
  <c r="O35" i="1"/>
  <c r="P35" i="1"/>
  <c r="O36" i="1"/>
  <c r="P36" i="1"/>
  <c r="I37" i="1"/>
  <c r="J37" i="1"/>
  <c r="K37" i="1"/>
  <c r="L37" i="1"/>
  <c r="M37" i="1"/>
  <c r="N37" i="1"/>
  <c r="J38" i="1"/>
  <c r="K38" i="1"/>
  <c r="L38" i="1"/>
  <c r="M38" i="1"/>
  <c r="N38" i="1"/>
  <c r="O38" i="1"/>
  <c r="P38" i="1"/>
  <c r="I39" i="1"/>
  <c r="K39" i="1"/>
  <c r="M39" i="1"/>
  <c r="I41" i="1"/>
  <c r="J41" i="1"/>
  <c r="K41" i="1"/>
  <c r="L41" i="1"/>
  <c r="M41" i="1"/>
  <c r="N41" i="1"/>
  <c r="O41" i="1"/>
  <c r="P41" i="1"/>
  <c r="O42" i="1"/>
  <c r="P42" i="1"/>
  <c r="I43" i="1"/>
  <c r="J43" i="1"/>
  <c r="K43" i="1"/>
  <c r="L43" i="1"/>
  <c r="M43" i="1"/>
  <c r="N43" i="1"/>
  <c r="I44" i="1"/>
  <c r="J44" i="1"/>
  <c r="K44" i="1"/>
  <c r="L44" i="1"/>
  <c r="M44" i="1"/>
  <c r="N44" i="1"/>
  <c r="O44" i="1"/>
  <c r="P44" i="1"/>
  <c r="I45" i="1"/>
  <c r="K45" i="1"/>
  <c r="M45" i="1"/>
  <c r="I47" i="1"/>
  <c r="J47" i="1"/>
  <c r="K47" i="1"/>
  <c r="L47" i="1"/>
  <c r="M47" i="1"/>
  <c r="N47" i="1"/>
  <c r="O47" i="1"/>
  <c r="P47" i="1"/>
  <c r="O48" i="1"/>
  <c r="P48" i="1"/>
  <c r="I49" i="1"/>
  <c r="J49" i="1"/>
  <c r="K49" i="1"/>
  <c r="L49" i="1"/>
  <c r="M49" i="1"/>
  <c r="N49" i="1"/>
  <c r="O50" i="1"/>
  <c r="P50" i="1"/>
  <c r="I51" i="1"/>
  <c r="J51" i="1"/>
  <c r="K51" i="1"/>
  <c r="L51" i="1"/>
  <c r="M51" i="1"/>
  <c r="N51" i="1"/>
  <c r="I52" i="1"/>
  <c r="K52" i="1"/>
  <c r="M52" i="1"/>
</calcChain>
</file>

<file path=xl/sharedStrings.xml><?xml version="1.0" encoding="utf-8"?>
<sst xmlns="http://schemas.openxmlformats.org/spreadsheetml/2006/main" count="460" uniqueCount="45">
  <si>
    <t>Full model</t>
  </si>
  <si>
    <t>Substrate only</t>
  </si>
  <si>
    <t>Substrate_Asp_His</t>
  </si>
  <si>
    <t>newly optimized substrate_Asp_His</t>
  </si>
  <si>
    <t>singlet</t>
  </si>
  <si>
    <t>triplet</t>
  </si>
  <si>
    <t>HODF</t>
  </si>
  <si>
    <t>3R</t>
  </si>
  <si>
    <t>MECP</t>
  </si>
  <si>
    <t>3I1</t>
  </si>
  <si>
    <t>1i1</t>
  </si>
  <si>
    <t>1TS3</t>
  </si>
  <si>
    <t>HODMe</t>
  </si>
  <si>
    <t>HODnBu</t>
  </si>
  <si>
    <t>HODNO2</t>
  </si>
  <si>
    <t>1I1 charge transfer</t>
  </si>
  <si>
    <t xml:space="preserve">singlet </t>
  </si>
  <si>
    <t>Full model (Singlet)</t>
  </si>
  <si>
    <t>Substrate only (Singlet)</t>
  </si>
  <si>
    <t>Substrate_Asp_His (Singlet)</t>
  </si>
  <si>
    <t>newly optimized substrate_Asp_His (Singlet)</t>
  </si>
  <si>
    <t>Full model (Triplet)</t>
  </si>
  <si>
    <t>Substrate only (Triplet)</t>
  </si>
  <si>
    <t>Substrate_Asp_His (Triplet)</t>
  </si>
  <si>
    <t>newly optimized substrate_Asp_His (Triplet)</t>
  </si>
  <si>
    <t>literature values (include deltaG corrections)</t>
  </si>
  <si>
    <t>1TS2</t>
  </si>
  <si>
    <t>1I2</t>
  </si>
  <si>
    <t>Gibbs Correction</t>
  </si>
  <si>
    <t>SCF BS2</t>
  </si>
  <si>
    <t>SCF</t>
  </si>
  <si>
    <t>including PCM</t>
  </si>
  <si>
    <t>P</t>
  </si>
  <si>
    <t>SCF BS2+Solv.</t>
  </si>
  <si>
    <t>gas phase Delta G</t>
  </si>
  <si>
    <t>Solution Delta G</t>
  </si>
  <si>
    <t>Solution Delta electronic energy</t>
  </si>
  <si>
    <t>My HODnBu</t>
  </si>
  <si>
    <t>My HODF</t>
  </si>
  <si>
    <t>My HODNO2</t>
  </si>
  <si>
    <t>My HODMe</t>
  </si>
  <si>
    <t>water</t>
  </si>
  <si>
    <t>chlorobenzene</t>
  </si>
  <si>
    <t>correl</t>
  </si>
  <si>
    <t>R-squared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</si>
</sst>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4" borderId="0" xfId="0" applyFill="1"/>
    <xf numFmtId="164" fontId="0" fillId="4" borderId="0" xfId="0" applyNumberFormat="1" applyFill="1"/>
    <xf numFmtId="164" fontId="1" fillId="4" borderId="0" xfId="0" applyNumberFormat="1" applyFont="1" applyFill="1"/>
    <xf numFmtId="0" fontId="0" fillId="0" borderId="0" xfId="0" applyFont="1"/>
    <xf numFmtId="164" fontId="0" fillId="4" borderId="0" xfId="0" applyNumberFormat="1" applyFont="1" applyFill="1"/>
    <xf numFmtId="164" fontId="0" fillId="0" borderId="0" xfId="0" applyNumberFormat="1" applyFill="1"/>
    <xf numFmtId="164" fontId="1" fillId="0" borderId="0" xfId="0" applyNumberFormat="1" applyFont="1" applyFill="1"/>
    <xf numFmtId="164" fontId="0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339966"/>
      <rgbColor rgb="00003300"/>
      <rgbColor rgb="00314004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HODF!$E$3</c:f>
              <c:strCache>
                <c:ptCount val="1"/>
                <c:pt idx="0">
                  <c:v>Full model (Singlet)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HODF!$D$4:$D$9</c:f>
              <c:numCache>
                <c:formatCode>General</c:formatCode>
                <c:ptCount val="6"/>
                <c:pt idx="0">
                  <c:v>1</c:v>
                </c:pt>
                <c:pt idx="1">
                  <c:v>1.3</c:v>
                </c:pt>
                <c:pt idx="2">
                  <c:v>1.8</c:v>
                </c:pt>
                <c:pt idx="3">
                  <c:v>2.1</c:v>
                </c:pt>
                <c:pt idx="4">
                  <c:v>2.2000000000000002</c:v>
                </c:pt>
                <c:pt idx="5">
                  <c:v>2.5</c:v>
                </c:pt>
              </c:numCache>
            </c:numRef>
          </c:xVal>
          <c:yVal>
            <c:numRef>
              <c:f>HODF!$E$4:$E$9</c:f>
              <c:numCache>
                <c:formatCode>General</c:formatCode>
                <c:ptCount val="6"/>
                <c:pt idx="0">
                  <c:v>19.46999999973923</c:v>
                </c:pt>
                <c:pt idx="1">
                  <c:v>19.46999999973923</c:v>
                </c:pt>
                <c:pt idx="2">
                  <c:v>17.930000000167638</c:v>
                </c:pt>
                <c:pt idx="3">
                  <c:v>17.930000000167638</c:v>
                </c:pt>
                <c:pt idx="4">
                  <c:v>-10.060000000055879</c:v>
                </c:pt>
                <c:pt idx="5">
                  <c:v>-10.060000000055879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HODF!$F$3</c:f>
              <c:strCache>
                <c:ptCount val="1"/>
                <c:pt idx="0">
                  <c:v>Substrate only (Singlet)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HODF!$D$4:$D$9</c:f>
              <c:numCache>
                <c:formatCode>General</c:formatCode>
                <c:ptCount val="6"/>
                <c:pt idx="0">
                  <c:v>1</c:v>
                </c:pt>
                <c:pt idx="1">
                  <c:v>1.3</c:v>
                </c:pt>
                <c:pt idx="2">
                  <c:v>1.8</c:v>
                </c:pt>
                <c:pt idx="3">
                  <c:v>2.1</c:v>
                </c:pt>
                <c:pt idx="4">
                  <c:v>2.2000000000000002</c:v>
                </c:pt>
                <c:pt idx="5">
                  <c:v>2.5</c:v>
                </c:pt>
              </c:numCache>
            </c:numRef>
          </c:xVal>
          <c:yVal>
            <c:numRef>
              <c:f>HODF!$F$4:$F$9</c:f>
              <c:numCache>
                <c:formatCode>General</c:formatCode>
                <c:ptCount val="6"/>
                <c:pt idx="0">
                  <c:v>17.799999999988358</c:v>
                </c:pt>
                <c:pt idx="1">
                  <c:v>17.799999999988358</c:v>
                </c:pt>
                <c:pt idx="2">
                  <c:v>5.0200000000186265</c:v>
                </c:pt>
                <c:pt idx="3">
                  <c:v>5.0200000000186265</c:v>
                </c:pt>
                <c:pt idx="4">
                  <c:v>-14.989999999990687</c:v>
                </c:pt>
                <c:pt idx="5">
                  <c:v>-14.989999999990687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HODF!$G$3</c:f>
              <c:strCache>
                <c:ptCount val="1"/>
                <c:pt idx="0">
                  <c:v>Substrate_Asp_His (Singlet)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HODF!$D$4:$D$9</c:f>
              <c:numCache>
                <c:formatCode>General</c:formatCode>
                <c:ptCount val="6"/>
                <c:pt idx="0">
                  <c:v>1</c:v>
                </c:pt>
                <c:pt idx="1">
                  <c:v>1.3</c:v>
                </c:pt>
                <c:pt idx="2">
                  <c:v>1.8</c:v>
                </c:pt>
                <c:pt idx="3">
                  <c:v>2.1</c:v>
                </c:pt>
                <c:pt idx="4">
                  <c:v>2.2000000000000002</c:v>
                </c:pt>
                <c:pt idx="5">
                  <c:v>2.5</c:v>
                </c:pt>
              </c:numCache>
            </c:numRef>
          </c:xVal>
          <c:yVal>
            <c:numRef>
              <c:f>HODF!$G$4:$G$9</c:f>
              <c:numCache>
                <c:formatCode>General</c:formatCode>
                <c:ptCount val="6"/>
                <c:pt idx="0">
                  <c:v>19.520000000018626</c:v>
                </c:pt>
                <c:pt idx="1">
                  <c:v>19.520000000018626</c:v>
                </c:pt>
                <c:pt idx="2">
                  <c:v>11.720000000088476</c:v>
                </c:pt>
                <c:pt idx="3">
                  <c:v>11.720000000088476</c:v>
                </c:pt>
                <c:pt idx="4">
                  <c:v>-10.069999999948777</c:v>
                </c:pt>
                <c:pt idx="5">
                  <c:v>-10.069999999948777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HODF!$E$16</c:f>
              <c:strCache>
                <c:ptCount val="1"/>
                <c:pt idx="0">
                  <c:v>Full model (Triplet)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HODF!$D$17:$D$22</c:f>
              <c:numCache>
                <c:formatCode>General</c:formatCode>
                <c:ptCount val="6"/>
                <c:pt idx="0">
                  <c:v>1</c:v>
                </c:pt>
                <c:pt idx="1">
                  <c:v>1.3</c:v>
                </c:pt>
                <c:pt idx="2">
                  <c:v>1.8</c:v>
                </c:pt>
                <c:pt idx="3">
                  <c:v>2.1</c:v>
                </c:pt>
                <c:pt idx="4">
                  <c:v>2.2000000000000002</c:v>
                </c:pt>
                <c:pt idx="5">
                  <c:v>2.5</c:v>
                </c:pt>
              </c:numCache>
            </c:numRef>
          </c:xVal>
          <c:yVal>
            <c:numRef>
              <c:f>HODF!$E$17:$E$22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5.5400000000372529</c:v>
                </c:pt>
                <c:pt idx="3">
                  <c:v>5.5400000000372529</c:v>
                </c:pt>
                <c:pt idx="4">
                  <c:v>42.390000000130385</c:v>
                </c:pt>
                <c:pt idx="5">
                  <c:v>42.390000000130385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HODF!$F$16</c:f>
              <c:strCache>
                <c:ptCount val="1"/>
                <c:pt idx="0">
                  <c:v>Substrate only (Triplet)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HODF!$D$17:$D$22</c:f>
              <c:numCache>
                <c:formatCode>General</c:formatCode>
                <c:ptCount val="6"/>
                <c:pt idx="0">
                  <c:v>1</c:v>
                </c:pt>
                <c:pt idx="1">
                  <c:v>1.3</c:v>
                </c:pt>
                <c:pt idx="2">
                  <c:v>1.8</c:v>
                </c:pt>
                <c:pt idx="3">
                  <c:v>2.1</c:v>
                </c:pt>
                <c:pt idx="4">
                  <c:v>2.2000000000000002</c:v>
                </c:pt>
                <c:pt idx="5">
                  <c:v>2.5</c:v>
                </c:pt>
              </c:numCache>
            </c:numRef>
          </c:xVal>
          <c:yVal>
            <c:numRef>
              <c:f>HODF!$F$17:$F$22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3.4699999999720603</c:v>
                </c:pt>
                <c:pt idx="3">
                  <c:v>3.4699999999720603</c:v>
                </c:pt>
                <c:pt idx="4">
                  <c:v>41.539999999979045</c:v>
                </c:pt>
                <c:pt idx="5">
                  <c:v>41.539999999979045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HODF!$G$16</c:f>
              <c:strCache>
                <c:ptCount val="1"/>
                <c:pt idx="0">
                  <c:v>Substrate_Asp_His (Triplet)</c:v>
                </c:pt>
              </c:strCache>
            </c:strRef>
          </c:tx>
          <c:spPr>
            <a:ln w="19050">
              <a:solidFill>
                <a:srgbClr val="92D050"/>
              </a:solidFill>
              <a:prstDash val="sysDash"/>
            </a:ln>
          </c:spPr>
          <c:marker>
            <c:symbol val="none"/>
          </c:marker>
          <c:xVal>
            <c:numRef>
              <c:f>HODF!$D$17:$D$22</c:f>
              <c:numCache>
                <c:formatCode>General</c:formatCode>
                <c:ptCount val="6"/>
                <c:pt idx="0">
                  <c:v>1</c:v>
                </c:pt>
                <c:pt idx="1">
                  <c:v>1.3</c:v>
                </c:pt>
                <c:pt idx="2">
                  <c:v>1.8</c:v>
                </c:pt>
                <c:pt idx="3">
                  <c:v>2.1</c:v>
                </c:pt>
                <c:pt idx="4">
                  <c:v>2.2000000000000002</c:v>
                </c:pt>
                <c:pt idx="5">
                  <c:v>2.5</c:v>
                </c:pt>
              </c:numCache>
            </c:numRef>
          </c:xVal>
          <c:yVal>
            <c:numRef>
              <c:f>HODF!$G$17:$G$22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5.3100000000558794</c:v>
                </c:pt>
                <c:pt idx="3">
                  <c:v>5.3100000000558794</c:v>
                </c:pt>
                <c:pt idx="4">
                  <c:v>45.900000000023283</c:v>
                </c:pt>
                <c:pt idx="5">
                  <c:v>45.900000000023283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589760"/>
        <c:axId val="162967936"/>
      </c:scatterChart>
      <c:valAx>
        <c:axId val="14758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2967936"/>
        <c:crosses val="autoZero"/>
        <c:crossBetween val="midCat"/>
      </c:valAx>
      <c:valAx>
        <c:axId val="162967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5897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HODF!$E$25</c:f>
              <c:strCache>
                <c:ptCount val="1"/>
                <c:pt idx="0">
                  <c:v>newly optimized substrate_Asp_His (Singlet)</c:v>
                </c:pt>
              </c:strCache>
            </c:strRef>
          </c:tx>
          <c:spPr>
            <a:ln w="19050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HODF!$D$26:$D$31</c:f>
              <c:numCache>
                <c:formatCode>General</c:formatCode>
                <c:ptCount val="6"/>
                <c:pt idx="0">
                  <c:v>1</c:v>
                </c:pt>
                <c:pt idx="1">
                  <c:v>1.3</c:v>
                </c:pt>
                <c:pt idx="2">
                  <c:v>1.85</c:v>
                </c:pt>
                <c:pt idx="3">
                  <c:v>2.15</c:v>
                </c:pt>
                <c:pt idx="4">
                  <c:v>2.2000000000000002</c:v>
                </c:pt>
                <c:pt idx="5">
                  <c:v>2.5</c:v>
                </c:pt>
              </c:numCache>
            </c:numRef>
          </c:xVal>
          <c:yVal>
            <c:numRef>
              <c:f>HODF!$E$26:$E$31</c:f>
              <c:numCache>
                <c:formatCode>General</c:formatCode>
                <c:ptCount val="6"/>
                <c:pt idx="0">
                  <c:v>24.799999999930151</c:v>
                </c:pt>
                <c:pt idx="1">
                  <c:v>24.799999999930151</c:v>
                </c:pt>
                <c:pt idx="2">
                  <c:v>9.5</c:v>
                </c:pt>
                <c:pt idx="3">
                  <c:v>9.5</c:v>
                </c:pt>
                <c:pt idx="4">
                  <c:v>-3.4200000000419095</c:v>
                </c:pt>
                <c:pt idx="5">
                  <c:v>-3.4200000000419095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HODF!$F$25</c:f>
              <c:strCache>
                <c:ptCount val="1"/>
                <c:pt idx="0">
                  <c:v>newly optimized substrate_Asp_His (Triplet)</c:v>
                </c:pt>
              </c:strCache>
            </c:strRef>
          </c:tx>
          <c:spPr>
            <a:ln w="19050"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HODF!$D$26:$D$31</c:f>
              <c:numCache>
                <c:formatCode>General</c:formatCode>
                <c:ptCount val="6"/>
                <c:pt idx="0">
                  <c:v>1</c:v>
                </c:pt>
                <c:pt idx="1">
                  <c:v>1.3</c:v>
                </c:pt>
                <c:pt idx="2">
                  <c:v>1.85</c:v>
                </c:pt>
                <c:pt idx="3">
                  <c:v>2.15</c:v>
                </c:pt>
                <c:pt idx="4">
                  <c:v>2.2000000000000002</c:v>
                </c:pt>
                <c:pt idx="5">
                  <c:v>2.5</c:v>
                </c:pt>
              </c:numCache>
            </c:numRef>
          </c:xVal>
          <c:yVal>
            <c:numRef>
              <c:f>HODF!$F$26:$F$31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9.1699999999254942</c:v>
                </c:pt>
                <c:pt idx="3">
                  <c:v>9.1699999999254942</c:v>
                </c:pt>
                <c:pt idx="4">
                  <c:v>28.60999999998603</c:v>
                </c:pt>
                <c:pt idx="5">
                  <c:v>28.60999999998603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419392"/>
        <c:axId val="135420928"/>
      </c:scatterChart>
      <c:valAx>
        <c:axId val="13541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420928"/>
        <c:crosses val="autoZero"/>
        <c:crossBetween val="midCat"/>
      </c:valAx>
      <c:valAx>
        <c:axId val="135420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4193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HODMe!$E$3</c:f>
              <c:strCache>
                <c:ptCount val="1"/>
                <c:pt idx="0">
                  <c:v>Full model (Singlet)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HODMe!$D$4:$D$9</c:f>
              <c:numCache>
                <c:formatCode>General</c:formatCode>
                <c:ptCount val="6"/>
                <c:pt idx="0">
                  <c:v>1</c:v>
                </c:pt>
                <c:pt idx="1">
                  <c:v>1.3</c:v>
                </c:pt>
                <c:pt idx="2">
                  <c:v>1.8</c:v>
                </c:pt>
                <c:pt idx="3">
                  <c:v>2.1</c:v>
                </c:pt>
                <c:pt idx="4">
                  <c:v>2.2000000000000002</c:v>
                </c:pt>
                <c:pt idx="5">
                  <c:v>2.5</c:v>
                </c:pt>
              </c:numCache>
            </c:numRef>
          </c:xVal>
          <c:yVal>
            <c:numRef>
              <c:f>HODMe!$E$4:$E$9</c:f>
              <c:numCache>
                <c:formatCode>General</c:formatCode>
                <c:ptCount val="6"/>
                <c:pt idx="0">
                  <c:v>18.109999999869615</c:v>
                </c:pt>
                <c:pt idx="1">
                  <c:v>18.109999999869615</c:v>
                </c:pt>
                <c:pt idx="2">
                  <c:v>20.239999999757856</c:v>
                </c:pt>
                <c:pt idx="3">
                  <c:v>20.239999999757856</c:v>
                </c:pt>
                <c:pt idx="4">
                  <c:v>0.58000000007450581</c:v>
                </c:pt>
                <c:pt idx="5">
                  <c:v>0.58000000007450581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HODMe!$F$3</c:f>
              <c:strCache>
                <c:ptCount val="1"/>
                <c:pt idx="0">
                  <c:v>Substrate only (Singlet)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HODMe!$D$4:$D$9</c:f>
              <c:numCache>
                <c:formatCode>General</c:formatCode>
                <c:ptCount val="6"/>
                <c:pt idx="0">
                  <c:v>1</c:v>
                </c:pt>
                <c:pt idx="1">
                  <c:v>1.3</c:v>
                </c:pt>
                <c:pt idx="2">
                  <c:v>1.8</c:v>
                </c:pt>
                <c:pt idx="3">
                  <c:v>2.1</c:v>
                </c:pt>
                <c:pt idx="4">
                  <c:v>2.2000000000000002</c:v>
                </c:pt>
                <c:pt idx="5">
                  <c:v>2.5</c:v>
                </c:pt>
              </c:numCache>
            </c:numRef>
          </c:xVal>
          <c:yVal>
            <c:numRef>
              <c:f>HODMe!$F$4:$F$9</c:f>
              <c:numCache>
                <c:formatCode>General</c:formatCode>
                <c:ptCount val="6"/>
                <c:pt idx="0">
                  <c:v>16.720000000030268</c:v>
                </c:pt>
                <c:pt idx="1">
                  <c:v>16.720000000030268</c:v>
                </c:pt>
                <c:pt idx="2">
                  <c:v>9.6300000000046566</c:v>
                </c:pt>
                <c:pt idx="3">
                  <c:v>9.6300000000046566</c:v>
                </c:pt>
                <c:pt idx="4">
                  <c:v>-4.1099999999860302</c:v>
                </c:pt>
                <c:pt idx="5">
                  <c:v>-4.1099999999860302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HODMe!$G$3</c:f>
              <c:strCache>
                <c:ptCount val="1"/>
                <c:pt idx="0">
                  <c:v>Substrate_Asp_His (Singlet)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HODMe!$D$4:$D$9</c:f>
              <c:numCache>
                <c:formatCode>General</c:formatCode>
                <c:ptCount val="6"/>
                <c:pt idx="0">
                  <c:v>1</c:v>
                </c:pt>
                <c:pt idx="1">
                  <c:v>1.3</c:v>
                </c:pt>
                <c:pt idx="2">
                  <c:v>1.8</c:v>
                </c:pt>
                <c:pt idx="3">
                  <c:v>2.1</c:v>
                </c:pt>
                <c:pt idx="4">
                  <c:v>2.2000000000000002</c:v>
                </c:pt>
                <c:pt idx="5">
                  <c:v>2.5</c:v>
                </c:pt>
              </c:numCache>
            </c:numRef>
          </c:xVal>
          <c:yVal>
            <c:numRef>
              <c:f>HODMe!$G$4:$G$9</c:f>
              <c:numCache>
                <c:formatCode>General</c:formatCode>
                <c:ptCount val="6"/>
                <c:pt idx="0">
                  <c:v>18.270000000018626</c:v>
                </c:pt>
                <c:pt idx="1">
                  <c:v>18.270000000018626</c:v>
                </c:pt>
                <c:pt idx="2">
                  <c:v>15.679999999934807</c:v>
                </c:pt>
                <c:pt idx="3">
                  <c:v>15.679999999934807</c:v>
                </c:pt>
                <c:pt idx="4">
                  <c:v>1.2099999999627471</c:v>
                </c:pt>
                <c:pt idx="5">
                  <c:v>1.2099999999627471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HODMe!$E$16</c:f>
              <c:strCache>
                <c:ptCount val="1"/>
                <c:pt idx="0">
                  <c:v>Full model (Triplet)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HODMe!$D$17:$D$22</c:f>
              <c:numCache>
                <c:formatCode>General</c:formatCode>
                <c:ptCount val="6"/>
                <c:pt idx="0">
                  <c:v>1</c:v>
                </c:pt>
                <c:pt idx="1">
                  <c:v>1.3</c:v>
                </c:pt>
                <c:pt idx="2">
                  <c:v>1.8</c:v>
                </c:pt>
                <c:pt idx="3">
                  <c:v>2.1</c:v>
                </c:pt>
                <c:pt idx="4">
                  <c:v>2.2000000000000002</c:v>
                </c:pt>
                <c:pt idx="5">
                  <c:v>2.5</c:v>
                </c:pt>
              </c:numCache>
            </c:numRef>
          </c:xVal>
          <c:yVal>
            <c:numRef>
              <c:f>HODMe!$E$17:$E$22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12.589999999850988</c:v>
                </c:pt>
                <c:pt idx="3">
                  <c:v>12.589999999850988</c:v>
                </c:pt>
                <c:pt idx="4">
                  <c:v>45.65999999968335</c:v>
                </c:pt>
                <c:pt idx="5">
                  <c:v>45.65999999968335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HODMe!$F$16</c:f>
              <c:strCache>
                <c:ptCount val="1"/>
                <c:pt idx="0">
                  <c:v>Substrate only (Triplet)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HODMe!$D$17:$D$22</c:f>
              <c:numCache>
                <c:formatCode>General</c:formatCode>
                <c:ptCount val="6"/>
                <c:pt idx="0">
                  <c:v>1</c:v>
                </c:pt>
                <c:pt idx="1">
                  <c:v>1.3</c:v>
                </c:pt>
                <c:pt idx="2">
                  <c:v>1.8</c:v>
                </c:pt>
                <c:pt idx="3">
                  <c:v>2.1</c:v>
                </c:pt>
                <c:pt idx="4">
                  <c:v>2.2000000000000002</c:v>
                </c:pt>
                <c:pt idx="5">
                  <c:v>2.5</c:v>
                </c:pt>
              </c:numCache>
            </c:numRef>
          </c:xVal>
          <c:yVal>
            <c:numRef>
              <c:f>HODMe!$F$17:$F$22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11.64000000001397</c:v>
                </c:pt>
                <c:pt idx="3">
                  <c:v>11.64000000001397</c:v>
                </c:pt>
                <c:pt idx="4">
                  <c:v>46.650000000023283</c:v>
                </c:pt>
                <c:pt idx="5">
                  <c:v>46.650000000023283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HODMe!$G$16</c:f>
              <c:strCache>
                <c:ptCount val="1"/>
                <c:pt idx="0">
                  <c:v>Substrate_Asp_His (Triplet)</c:v>
                </c:pt>
              </c:strCache>
            </c:strRef>
          </c:tx>
          <c:spPr>
            <a:ln w="19050">
              <a:solidFill>
                <a:srgbClr val="92D050"/>
              </a:solidFill>
              <a:prstDash val="sysDash"/>
            </a:ln>
          </c:spPr>
          <c:marker>
            <c:symbol val="none"/>
          </c:marker>
          <c:xVal>
            <c:numRef>
              <c:f>HODMe!$D$17:$D$22</c:f>
              <c:numCache>
                <c:formatCode>General</c:formatCode>
                <c:ptCount val="6"/>
                <c:pt idx="0">
                  <c:v>1</c:v>
                </c:pt>
                <c:pt idx="1">
                  <c:v>1.3</c:v>
                </c:pt>
                <c:pt idx="2">
                  <c:v>1.8</c:v>
                </c:pt>
                <c:pt idx="3">
                  <c:v>2.1</c:v>
                </c:pt>
                <c:pt idx="4">
                  <c:v>2.2000000000000002</c:v>
                </c:pt>
                <c:pt idx="5">
                  <c:v>2.5</c:v>
                </c:pt>
              </c:numCache>
            </c:numRef>
          </c:xVal>
          <c:yVal>
            <c:numRef>
              <c:f>HODMe!$G$17:$G$22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13.53000000002794</c:v>
                </c:pt>
                <c:pt idx="3">
                  <c:v>13.53000000002794</c:v>
                </c:pt>
                <c:pt idx="4">
                  <c:v>48.839999999967404</c:v>
                </c:pt>
                <c:pt idx="5">
                  <c:v>48.839999999967404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486464"/>
        <c:axId val="135492352"/>
      </c:scatterChart>
      <c:valAx>
        <c:axId val="13548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492352"/>
        <c:crosses val="autoZero"/>
        <c:crossBetween val="midCat"/>
      </c:valAx>
      <c:valAx>
        <c:axId val="135492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4864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HODMe!$E$26</c:f>
              <c:strCache>
                <c:ptCount val="1"/>
                <c:pt idx="0">
                  <c:v>newly optimized substrate_Asp_His (Singlet)</c:v>
                </c:pt>
              </c:strCache>
            </c:strRef>
          </c:tx>
          <c:spPr>
            <a:ln w="19050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HODMe!$D$27:$D$32</c:f>
              <c:numCache>
                <c:formatCode>General</c:formatCode>
                <c:ptCount val="6"/>
                <c:pt idx="0">
                  <c:v>1</c:v>
                </c:pt>
                <c:pt idx="1">
                  <c:v>1.3</c:v>
                </c:pt>
                <c:pt idx="2">
                  <c:v>1.85</c:v>
                </c:pt>
                <c:pt idx="3">
                  <c:v>2.15</c:v>
                </c:pt>
                <c:pt idx="4">
                  <c:v>2.2000000000000002</c:v>
                </c:pt>
                <c:pt idx="5">
                  <c:v>2.5</c:v>
                </c:pt>
              </c:numCache>
            </c:numRef>
          </c:xVal>
          <c:yVal>
            <c:numRef>
              <c:f>HODMe!$E$27:$E$32</c:f>
              <c:numCache>
                <c:formatCode>General</c:formatCode>
                <c:ptCount val="6"/>
                <c:pt idx="0">
                  <c:v>22.839999999967404</c:v>
                </c:pt>
                <c:pt idx="1">
                  <c:v>22.839999999967404</c:v>
                </c:pt>
                <c:pt idx="2">
                  <c:v>15.189999999944121</c:v>
                </c:pt>
                <c:pt idx="3">
                  <c:v>15.189999999944121</c:v>
                </c:pt>
                <c:pt idx="4">
                  <c:v>9.0299999999115244</c:v>
                </c:pt>
                <c:pt idx="5">
                  <c:v>9.0299999999115244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HODMe!$F$26</c:f>
              <c:strCache>
                <c:ptCount val="1"/>
                <c:pt idx="0">
                  <c:v>newly optimized substrate_Asp_His (Triplet)</c:v>
                </c:pt>
              </c:strCache>
            </c:strRef>
          </c:tx>
          <c:spPr>
            <a:ln w="19050"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HODMe!$D$27:$D$32</c:f>
              <c:numCache>
                <c:formatCode>General</c:formatCode>
                <c:ptCount val="6"/>
                <c:pt idx="0">
                  <c:v>1</c:v>
                </c:pt>
                <c:pt idx="1">
                  <c:v>1.3</c:v>
                </c:pt>
                <c:pt idx="2">
                  <c:v>1.85</c:v>
                </c:pt>
                <c:pt idx="3">
                  <c:v>2.15</c:v>
                </c:pt>
                <c:pt idx="4">
                  <c:v>2.2000000000000002</c:v>
                </c:pt>
                <c:pt idx="5">
                  <c:v>2.5</c:v>
                </c:pt>
              </c:numCache>
            </c:numRef>
          </c:xVal>
          <c:yVal>
            <c:numRef>
              <c:f>HODMe!$F$27:$F$32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15.260000000009313</c:v>
                </c:pt>
                <c:pt idx="3">
                  <c:v>15.260000000009313</c:v>
                </c:pt>
                <c:pt idx="4">
                  <c:v>29.489999999990687</c:v>
                </c:pt>
                <c:pt idx="5">
                  <c:v>29.489999999990687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09120"/>
        <c:axId val="135510656"/>
      </c:scatterChart>
      <c:valAx>
        <c:axId val="13550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510656"/>
        <c:crosses val="autoZero"/>
        <c:crossBetween val="midCat"/>
      </c:valAx>
      <c:valAx>
        <c:axId val="135510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5091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HODNO2!$E$3</c:f>
              <c:strCache>
                <c:ptCount val="1"/>
                <c:pt idx="0">
                  <c:v>Full model (Singlet)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HODNO2!$D$4:$D$9</c:f>
              <c:numCache>
                <c:formatCode>General</c:formatCode>
                <c:ptCount val="6"/>
                <c:pt idx="0">
                  <c:v>1</c:v>
                </c:pt>
                <c:pt idx="1">
                  <c:v>1.3</c:v>
                </c:pt>
                <c:pt idx="2">
                  <c:v>1.8</c:v>
                </c:pt>
                <c:pt idx="3">
                  <c:v>2.1</c:v>
                </c:pt>
                <c:pt idx="4">
                  <c:v>2.5</c:v>
                </c:pt>
                <c:pt idx="5">
                  <c:v>2.8</c:v>
                </c:pt>
              </c:numCache>
            </c:numRef>
          </c:xVal>
          <c:yVal>
            <c:numRef>
              <c:f>HODNO2!$E$4:$E$9</c:f>
              <c:numCache>
                <c:formatCode>General</c:formatCode>
                <c:ptCount val="6"/>
                <c:pt idx="0">
                  <c:v>33.160000000149012</c:v>
                </c:pt>
                <c:pt idx="1">
                  <c:v>33.160000000149012</c:v>
                </c:pt>
                <c:pt idx="2">
                  <c:v>29.200000000186265</c:v>
                </c:pt>
                <c:pt idx="3">
                  <c:v>29.200000000186265</c:v>
                </c:pt>
                <c:pt idx="4">
                  <c:v>7.1699999999254942</c:v>
                </c:pt>
                <c:pt idx="5">
                  <c:v>7.1699999999254942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HODNO2!$F$3</c:f>
              <c:strCache>
                <c:ptCount val="1"/>
                <c:pt idx="0">
                  <c:v>Substrate only (Singlet)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HODNO2!$D$4:$D$9</c:f>
              <c:numCache>
                <c:formatCode>General</c:formatCode>
                <c:ptCount val="6"/>
                <c:pt idx="0">
                  <c:v>1</c:v>
                </c:pt>
                <c:pt idx="1">
                  <c:v>1.3</c:v>
                </c:pt>
                <c:pt idx="2">
                  <c:v>1.8</c:v>
                </c:pt>
                <c:pt idx="3">
                  <c:v>2.1</c:v>
                </c:pt>
                <c:pt idx="4">
                  <c:v>2.5</c:v>
                </c:pt>
                <c:pt idx="5">
                  <c:v>2.8</c:v>
                </c:pt>
              </c:numCache>
            </c:numRef>
          </c:xVal>
          <c:yVal>
            <c:numRef>
              <c:f>HODNO2!$F$4:$F$9</c:f>
              <c:numCache>
                <c:formatCode>General</c:formatCode>
                <c:ptCount val="6"/>
                <c:pt idx="0">
                  <c:v>30.619999999995343</c:v>
                </c:pt>
                <c:pt idx="1">
                  <c:v>30.619999999995343</c:v>
                </c:pt>
                <c:pt idx="2">
                  <c:v>21.410000000032596</c:v>
                </c:pt>
                <c:pt idx="3">
                  <c:v>21.410000000032596</c:v>
                </c:pt>
                <c:pt idx="4">
                  <c:v>9.1600000000325963</c:v>
                </c:pt>
                <c:pt idx="5">
                  <c:v>9.1600000000325963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HODNO2!$G$3</c:f>
              <c:strCache>
                <c:ptCount val="1"/>
                <c:pt idx="0">
                  <c:v>Substrate_Asp_His (Singlet)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HODNO2!$D$4:$D$9</c:f>
              <c:numCache>
                <c:formatCode>General</c:formatCode>
                <c:ptCount val="6"/>
                <c:pt idx="0">
                  <c:v>1</c:v>
                </c:pt>
                <c:pt idx="1">
                  <c:v>1.3</c:v>
                </c:pt>
                <c:pt idx="2">
                  <c:v>1.8</c:v>
                </c:pt>
                <c:pt idx="3">
                  <c:v>2.1</c:v>
                </c:pt>
                <c:pt idx="4">
                  <c:v>2.5</c:v>
                </c:pt>
                <c:pt idx="5">
                  <c:v>2.8</c:v>
                </c:pt>
              </c:numCache>
            </c:numRef>
          </c:xVal>
          <c:yVal>
            <c:numRef>
              <c:f>HODNO2!$G$4:$G$9</c:f>
              <c:numCache>
                <c:formatCode>General</c:formatCode>
                <c:ptCount val="6"/>
                <c:pt idx="0">
                  <c:v>31.839999999967404</c:v>
                </c:pt>
                <c:pt idx="1">
                  <c:v>31.839999999967404</c:v>
                </c:pt>
                <c:pt idx="2">
                  <c:v>25.03000000002794</c:v>
                </c:pt>
                <c:pt idx="3">
                  <c:v>25.03000000002794</c:v>
                </c:pt>
                <c:pt idx="4">
                  <c:v>10.560000000055879</c:v>
                </c:pt>
                <c:pt idx="5">
                  <c:v>10.560000000055879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HODNO2!$E$14</c:f>
              <c:strCache>
                <c:ptCount val="1"/>
                <c:pt idx="0">
                  <c:v>Full model (Triplet)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HODNO2!$D$15:$D$20</c:f>
              <c:numCache>
                <c:formatCode>General</c:formatCode>
                <c:ptCount val="6"/>
                <c:pt idx="0">
                  <c:v>1</c:v>
                </c:pt>
                <c:pt idx="1">
                  <c:v>1.3</c:v>
                </c:pt>
                <c:pt idx="2">
                  <c:v>1.8</c:v>
                </c:pt>
                <c:pt idx="3">
                  <c:v>2.1</c:v>
                </c:pt>
                <c:pt idx="4">
                  <c:v>2.5</c:v>
                </c:pt>
                <c:pt idx="5">
                  <c:v>2.8</c:v>
                </c:pt>
              </c:numCache>
            </c:numRef>
          </c:xVal>
          <c:yVal>
            <c:numRef>
              <c:f>HODNO2!$E$15:$E$20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19.010000000242144</c:v>
                </c:pt>
                <c:pt idx="3">
                  <c:v>19.010000000242144</c:v>
                </c:pt>
                <c:pt idx="4">
                  <c:v>57.850000000093132</c:v>
                </c:pt>
                <c:pt idx="5">
                  <c:v>57.850000000093132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HODNO2!$F$14</c:f>
              <c:strCache>
                <c:ptCount val="1"/>
                <c:pt idx="0">
                  <c:v>Substrate only (Triplet)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HODNO2!$D$15:$D$20</c:f>
              <c:numCache>
                <c:formatCode>General</c:formatCode>
                <c:ptCount val="6"/>
                <c:pt idx="0">
                  <c:v>1</c:v>
                </c:pt>
                <c:pt idx="1">
                  <c:v>1.3</c:v>
                </c:pt>
                <c:pt idx="2">
                  <c:v>1.8</c:v>
                </c:pt>
                <c:pt idx="3">
                  <c:v>2.1</c:v>
                </c:pt>
                <c:pt idx="4">
                  <c:v>2.5</c:v>
                </c:pt>
                <c:pt idx="5">
                  <c:v>2.8</c:v>
                </c:pt>
              </c:numCache>
            </c:numRef>
          </c:xVal>
          <c:yVal>
            <c:numRef>
              <c:f>HODNO2!$F$15:$F$20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24.82999999995809</c:v>
                </c:pt>
                <c:pt idx="3">
                  <c:v>24.82999999995809</c:v>
                </c:pt>
                <c:pt idx="4">
                  <c:v>68.96999999997206</c:v>
                </c:pt>
                <c:pt idx="5">
                  <c:v>68.96999999997206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HODNO2!$G$14</c:f>
              <c:strCache>
                <c:ptCount val="1"/>
                <c:pt idx="0">
                  <c:v>Substrate_Asp_His (Triplet)</c:v>
                </c:pt>
              </c:strCache>
            </c:strRef>
          </c:tx>
          <c:spPr>
            <a:ln w="19050">
              <a:solidFill>
                <a:srgbClr val="92D050"/>
              </a:solidFill>
              <a:prstDash val="sysDash"/>
            </a:ln>
          </c:spPr>
          <c:marker>
            <c:symbol val="none"/>
          </c:marker>
          <c:xVal>
            <c:numRef>
              <c:f>HODNO2!$D$15:$D$20</c:f>
              <c:numCache>
                <c:formatCode>General</c:formatCode>
                <c:ptCount val="6"/>
                <c:pt idx="0">
                  <c:v>1</c:v>
                </c:pt>
                <c:pt idx="1">
                  <c:v>1.3</c:v>
                </c:pt>
                <c:pt idx="2">
                  <c:v>1.8</c:v>
                </c:pt>
                <c:pt idx="3">
                  <c:v>2.1</c:v>
                </c:pt>
                <c:pt idx="4">
                  <c:v>2.5</c:v>
                </c:pt>
                <c:pt idx="5">
                  <c:v>2.8</c:v>
                </c:pt>
              </c:numCache>
            </c:numRef>
          </c:xVal>
          <c:yVal>
            <c:numRef>
              <c:f>HODNO2!$G$15:$G$20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24.040000000037253</c:v>
                </c:pt>
                <c:pt idx="3">
                  <c:v>24.040000000037253</c:v>
                </c:pt>
                <c:pt idx="4">
                  <c:v>61.080000000074506</c:v>
                </c:pt>
                <c:pt idx="5">
                  <c:v>61.080000000074506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59808"/>
        <c:axId val="135995776"/>
      </c:scatterChart>
      <c:valAx>
        <c:axId val="13555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995776"/>
        <c:crosses val="autoZero"/>
        <c:crossBetween val="midCat"/>
      </c:valAx>
      <c:valAx>
        <c:axId val="135995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5598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HODNO2!$E$28</c:f>
              <c:strCache>
                <c:ptCount val="1"/>
                <c:pt idx="0">
                  <c:v>newly optimized substrate_Asp_His (Singlet)</c:v>
                </c:pt>
              </c:strCache>
            </c:strRef>
          </c:tx>
          <c:spPr>
            <a:ln w="19050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HODNO2!$D$29:$D$36</c:f>
              <c:numCache>
                <c:formatCode>General</c:formatCode>
                <c:ptCount val="8"/>
                <c:pt idx="0">
                  <c:v>1</c:v>
                </c:pt>
                <c:pt idx="1">
                  <c:v>1.3</c:v>
                </c:pt>
                <c:pt idx="2">
                  <c:v>1.85</c:v>
                </c:pt>
                <c:pt idx="3">
                  <c:v>2.15</c:v>
                </c:pt>
                <c:pt idx="4">
                  <c:v>2.2000000000000002</c:v>
                </c:pt>
                <c:pt idx="5">
                  <c:v>2.5</c:v>
                </c:pt>
              </c:numCache>
            </c:numRef>
          </c:xVal>
          <c:yVal>
            <c:numRef>
              <c:f>HODNO2!$E$29:$E$36</c:f>
              <c:numCache>
                <c:formatCode>General</c:formatCode>
                <c:ptCount val="8"/>
                <c:pt idx="0">
                  <c:v>34.010000000009313</c:v>
                </c:pt>
                <c:pt idx="1">
                  <c:v>34.010000000009313</c:v>
                </c:pt>
                <c:pt idx="2">
                  <c:v>24.169999999925494</c:v>
                </c:pt>
                <c:pt idx="3">
                  <c:v>24.169999999925494</c:v>
                </c:pt>
                <c:pt idx="4">
                  <c:v>23.60999999998603</c:v>
                </c:pt>
                <c:pt idx="5">
                  <c:v>23.60999999998603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HODNO2!$F$28</c:f>
              <c:strCache>
                <c:ptCount val="1"/>
                <c:pt idx="0">
                  <c:v>newly optimized substrate_Asp_His (Triplet)</c:v>
                </c:pt>
              </c:strCache>
            </c:strRef>
          </c:tx>
          <c:spPr>
            <a:ln w="19050"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HODNO2!$D$29:$D$36</c:f>
              <c:numCache>
                <c:formatCode>General</c:formatCode>
                <c:ptCount val="8"/>
                <c:pt idx="0">
                  <c:v>1</c:v>
                </c:pt>
                <c:pt idx="1">
                  <c:v>1.3</c:v>
                </c:pt>
                <c:pt idx="2">
                  <c:v>1.85</c:v>
                </c:pt>
                <c:pt idx="3">
                  <c:v>2.15</c:v>
                </c:pt>
                <c:pt idx="4">
                  <c:v>2.2000000000000002</c:v>
                </c:pt>
                <c:pt idx="5">
                  <c:v>2.5</c:v>
                </c:pt>
              </c:numCache>
            </c:numRef>
          </c:xVal>
          <c:yVal>
            <c:numRef>
              <c:f>HODNO2!$F$29:$F$36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24.169999999925494</c:v>
                </c:pt>
                <c:pt idx="3">
                  <c:v>24.169999999925494</c:v>
                </c:pt>
                <c:pt idx="4">
                  <c:v>18.929999999934807</c:v>
                </c:pt>
                <c:pt idx="5">
                  <c:v>18.929999999934807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041600"/>
        <c:axId val="136043136"/>
      </c:scatterChart>
      <c:valAx>
        <c:axId val="13604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043136"/>
        <c:crosses val="autoZero"/>
        <c:crossBetween val="midCat"/>
      </c:valAx>
      <c:valAx>
        <c:axId val="136043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0416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HODnBu!$E$3</c:f>
              <c:strCache>
                <c:ptCount val="1"/>
                <c:pt idx="0">
                  <c:v>Full model (Singlet)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HODnBu!$D$4:$D$9</c:f>
              <c:numCache>
                <c:formatCode>General</c:formatCode>
                <c:ptCount val="6"/>
                <c:pt idx="0">
                  <c:v>1</c:v>
                </c:pt>
                <c:pt idx="1">
                  <c:v>1.3</c:v>
                </c:pt>
                <c:pt idx="2">
                  <c:v>1.8</c:v>
                </c:pt>
                <c:pt idx="3">
                  <c:v>2.1</c:v>
                </c:pt>
                <c:pt idx="4">
                  <c:v>2.2000000000000002</c:v>
                </c:pt>
                <c:pt idx="5">
                  <c:v>2.5</c:v>
                </c:pt>
              </c:numCache>
            </c:numRef>
          </c:xVal>
          <c:yVal>
            <c:numRef>
              <c:f>HODnBu!$E$4:$E$9</c:f>
              <c:numCache>
                <c:formatCode>General</c:formatCode>
                <c:ptCount val="6"/>
                <c:pt idx="0">
                  <c:v>24.939999999944121</c:v>
                </c:pt>
                <c:pt idx="1">
                  <c:v>24.939999999944121</c:v>
                </c:pt>
                <c:pt idx="2">
                  <c:v>17.009999999776483</c:v>
                </c:pt>
                <c:pt idx="3">
                  <c:v>17.009999999776483</c:v>
                </c:pt>
                <c:pt idx="4">
                  <c:v>4.8100000000558794</c:v>
                </c:pt>
                <c:pt idx="5">
                  <c:v>4.8100000000558794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HODnBu!$F$3</c:f>
              <c:strCache>
                <c:ptCount val="1"/>
                <c:pt idx="0">
                  <c:v>Substrate only (Singlet)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HODnBu!$D$4:$D$9</c:f>
              <c:numCache>
                <c:formatCode>General</c:formatCode>
                <c:ptCount val="6"/>
                <c:pt idx="0">
                  <c:v>1</c:v>
                </c:pt>
                <c:pt idx="1">
                  <c:v>1.3</c:v>
                </c:pt>
                <c:pt idx="2">
                  <c:v>1.8</c:v>
                </c:pt>
                <c:pt idx="3">
                  <c:v>2.1</c:v>
                </c:pt>
                <c:pt idx="4">
                  <c:v>2.2000000000000002</c:v>
                </c:pt>
                <c:pt idx="5">
                  <c:v>2.5</c:v>
                </c:pt>
              </c:numCache>
            </c:numRef>
          </c:xVal>
          <c:yVal>
            <c:numRef>
              <c:f>HODnBu!$F$4:$F$9</c:f>
              <c:numCache>
                <c:formatCode>General</c:formatCode>
                <c:ptCount val="6"/>
                <c:pt idx="0">
                  <c:v>25.270000000018626</c:v>
                </c:pt>
                <c:pt idx="1">
                  <c:v>25.270000000018626</c:v>
                </c:pt>
                <c:pt idx="2">
                  <c:v>10.020000000018626</c:v>
                </c:pt>
                <c:pt idx="3">
                  <c:v>10.020000000018626</c:v>
                </c:pt>
                <c:pt idx="4">
                  <c:v>-4.3699999999953434</c:v>
                </c:pt>
                <c:pt idx="5">
                  <c:v>-4.3699999999953434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HODnBu!$G$3</c:f>
              <c:strCache>
                <c:ptCount val="1"/>
                <c:pt idx="0">
                  <c:v>Substrate_Asp_His (Singlet)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HODnBu!$D$4:$D$9</c:f>
              <c:numCache>
                <c:formatCode>General</c:formatCode>
                <c:ptCount val="6"/>
                <c:pt idx="0">
                  <c:v>1</c:v>
                </c:pt>
                <c:pt idx="1">
                  <c:v>1.3</c:v>
                </c:pt>
                <c:pt idx="2">
                  <c:v>1.8</c:v>
                </c:pt>
                <c:pt idx="3">
                  <c:v>2.1</c:v>
                </c:pt>
                <c:pt idx="4">
                  <c:v>2.2000000000000002</c:v>
                </c:pt>
                <c:pt idx="5">
                  <c:v>2.5</c:v>
                </c:pt>
              </c:numCache>
            </c:numRef>
          </c:xVal>
          <c:yVal>
            <c:numRef>
              <c:f>HODnBu!$G$4:$G$9</c:f>
              <c:numCache>
                <c:formatCode>General</c:formatCode>
                <c:ptCount val="6"/>
                <c:pt idx="0">
                  <c:v>26.840000000083819</c:v>
                </c:pt>
                <c:pt idx="1">
                  <c:v>26.840000000083819</c:v>
                </c:pt>
                <c:pt idx="2">
                  <c:v>16.510000000009313</c:v>
                </c:pt>
                <c:pt idx="3">
                  <c:v>16.510000000009313</c:v>
                </c:pt>
                <c:pt idx="4">
                  <c:v>1.5200000000186265</c:v>
                </c:pt>
                <c:pt idx="5">
                  <c:v>1.5200000000186265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HODnBu!$E$31</c:f>
              <c:strCache>
                <c:ptCount val="1"/>
                <c:pt idx="0">
                  <c:v>Full model (Triplet)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HODnBu!$D$32:$D$37</c:f>
              <c:numCache>
                <c:formatCode>General</c:formatCode>
                <c:ptCount val="6"/>
                <c:pt idx="0">
                  <c:v>1</c:v>
                </c:pt>
                <c:pt idx="1">
                  <c:v>1.3</c:v>
                </c:pt>
                <c:pt idx="2">
                  <c:v>1.8</c:v>
                </c:pt>
                <c:pt idx="3">
                  <c:v>2.1</c:v>
                </c:pt>
                <c:pt idx="4">
                  <c:v>2.2000000000000002</c:v>
                </c:pt>
                <c:pt idx="5">
                  <c:v>2.5</c:v>
                </c:pt>
              </c:numCache>
            </c:numRef>
          </c:xVal>
          <c:yVal>
            <c:numRef>
              <c:f>HODnBu!$E$32:$E$37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19.239999999757856</c:v>
                </c:pt>
                <c:pt idx="3">
                  <c:v>19.239999999757856</c:v>
                </c:pt>
                <c:pt idx="4">
                  <c:v>51.649999999906868</c:v>
                </c:pt>
                <c:pt idx="5">
                  <c:v>51.649999999906868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HODnBu!$F$31</c:f>
              <c:strCache>
                <c:ptCount val="1"/>
                <c:pt idx="0">
                  <c:v>Substrate only (Triplet)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HODnBu!$D$32:$D$37</c:f>
              <c:numCache>
                <c:formatCode>General</c:formatCode>
                <c:ptCount val="6"/>
                <c:pt idx="0">
                  <c:v>1</c:v>
                </c:pt>
                <c:pt idx="1">
                  <c:v>1.3</c:v>
                </c:pt>
                <c:pt idx="2">
                  <c:v>1.8</c:v>
                </c:pt>
                <c:pt idx="3">
                  <c:v>2.1</c:v>
                </c:pt>
                <c:pt idx="4">
                  <c:v>2.2000000000000002</c:v>
                </c:pt>
                <c:pt idx="5">
                  <c:v>2.5</c:v>
                </c:pt>
              </c:numCache>
            </c:numRef>
          </c:xVal>
          <c:yVal>
            <c:numRef>
              <c:f>HODnBu!$F$32:$F$37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15.700000000069849</c:v>
                </c:pt>
                <c:pt idx="3">
                  <c:v>15.700000000069849</c:v>
                </c:pt>
                <c:pt idx="4">
                  <c:v>44.880000000004657</c:v>
                </c:pt>
                <c:pt idx="5">
                  <c:v>44.880000000004657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HODnBu!$G$31</c:f>
              <c:strCache>
                <c:ptCount val="1"/>
                <c:pt idx="0">
                  <c:v>Substrate_Asp_His (Triplet)</c:v>
                </c:pt>
              </c:strCache>
            </c:strRef>
          </c:tx>
          <c:spPr>
            <a:ln w="19050">
              <a:solidFill>
                <a:srgbClr val="92D050"/>
              </a:solidFill>
              <a:prstDash val="sysDash"/>
            </a:ln>
          </c:spPr>
          <c:marker>
            <c:symbol val="none"/>
          </c:marker>
          <c:xVal>
            <c:numRef>
              <c:f>HODnBu!$D$32:$D$37</c:f>
              <c:numCache>
                <c:formatCode>General</c:formatCode>
                <c:ptCount val="6"/>
                <c:pt idx="0">
                  <c:v>1</c:v>
                </c:pt>
                <c:pt idx="1">
                  <c:v>1.3</c:v>
                </c:pt>
                <c:pt idx="2">
                  <c:v>1.8</c:v>
                </c:pt>
                <c:pt idx="3">
                  <c:v>2.1</c:v>
                </c:pt>
                <c:pt idx="4">
                  <c:v>2.2000000000000002</c:v>
                </c:pt>
                <c:pt idx="5">
                  <c:v>2.5</c:v>
                </c:pt>
              </c:numCache>
            </c:numRef>
          </c:xVal>
          <c:yVal>
            <c:numRef>
              <c:f>HODnBu!$G$32:$G$37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18.690000000060536</c:v>
                </c:pt>
                <c:pt idx="3">
                  <c:v>18.690000000060536</c:v>
                </c:pt>
                <c:pt idx="4">
                  <c:v>50.160000000032596</c:v>
                </c:pt>
                <c:pt idx="5">
                  <c:v>50.160000000032596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16480"/>
        <c:axId val="136183808"/>
      </c:scatterChart>
      <c:valAx>
        <c:axId val="136116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183808"/>
        <c:crosses val="autoZero"/>
        <c:crossBetween val="midCat"/>
      </c:valAx>
      <c:valAx>
        <c:axId val="136183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1164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HODnBu!$E$15</c:f>
              <c:strCache>
                <c:ptCount val="1"/>
                <c:pt idx="0">
                  <c:v>newly optimized substrate_Asp_His (Singlet)</c:v>
                </c:pt>
              </c:strCache>
            </c:strRef>
          </c:tx>
          <c:spPr>
            <a:ln w="19050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HODnBu!$D$16:$D$21</c:f>
              <c:numCache>
                <c:formatCode>General</c:formatCode>
                <c:ptCount val="6"/>
                <c:pt idx="0">
                  <c:v>1</c:v>
                </c:pt>
                <c:pt idx="1">
                  <c:v>1.3</c:v>
                </c:pt>
                <c:pt idx="2">
                  <c:v>1.85</c:v>
                </c:pt>
                <c:pt idx="3">
                  <c:v>2.15</c:v>
                </c:pt>
                <c:pt idx="4">
                  <c:v>2.2000000000000002</c:v>
                </c:pt>
                <c:pt idx="5">
                  <c:v>2.5</c:v>
                </c:pt>
              </c:numCache>
            </c:numRef>
          </c:xVal>
          <c:yVal>
            <c:numRef>
              <c:f>HODnBu!$E$16:$E$21</c:f>
              <c:numCache>
                <c:formatCode>General</c:formatCode>
                <c:ptCount val="6"/>
                <c:pt idx="0">
                  <c:v>24.959999999962747</c:v>
                </c:pt>
                <c:pt idx="1">
                  <c:v>24.959999999962747</c:v>
                </c:pt>
                <c:pt idx="2">
                  <c:v>16.819999999948777</c:v>
                </c:pt>
                <c:pt idx="3">
                  <c:v>16.819999999948777</c:v>
                </c:pt>
                <c:pt idx="4">
                  <c:v>11.059999999939464</c:v>
                </c:pt>
                <c:pt idx="5">
                  <c:v>11.059999999939464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HODnBu!$F$15</c:f>
              <c:strCache>
                <c:ptCount val="1"/>
                <c:pt idx="0">
                  <c:v>newly optimized substrate_Asp_His (Triplet)</c:v>
                </c:pt>
              </c:strCache>
            </c:strRef>
          </c:tx>
          <c:spPr>
            <a:ln w="19050"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HODnBu!$D$16:$D$21</c:f>
              <c:numCache>
                <c:formatCode>General</c:formatCode>
                <c:ptCount val="6"/>
                <c:pt idx="0">
                  <c:v>1</c:v>
                </c:pt>
                <c:pt idx="1">
                  <c:v>1.3</c:v>
                </c:pt>
                <c:pt idx="2">
                  <c:v>1.85</c:v>
                </c:pt>
                <c:pt idx="3">
                  <c:v>2.15</c:v>
                </c:pt>
                <c:pt idx="4">
                  <c:v>2.2000000000000002</c:v>
                </c:pt>
                <c:pt idx="5">
                  <c:v>2.5</c:v>
                </c:pt>
              </c:numCache>
            </c:numRef>
          </c:xVal>
          <c:yVal>
            <c:numRef>
              <c:f>HODnBu!$F$16:$F$21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16.770000000018626</c:v>
                </c:pt>
                <c:pt idx="3">
                  <c:v>16.770000000018626</c:v>
                </c:pt>
                <c:pt idx="4">
                  <c:v>30.529999999911524</c:v>
                </c:pt>
                <c:pt idx="5">
                  <c:v>30.529999999911524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04672"/>
        <c:axId val="136206208"/>
      </c:scatterChart>
      <c:valAx>
        <c:axId val="13620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206208"/>
        <c:crosses val="autoZero"/>
        <c:crossBetween val="midCat"/>
      </c:valAx>
      <c:valAx>
        <c:axId val="136206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2046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'From Scrutton et at. SI'!$L$37</c:f>
              <c:strCache>
                <c:ptCount val="1"/>
                <c:pt idx="0">
                  <c:v>My HODnBu</c:v>
                </c:pt>
              </c:strCache>
            </c:strRef>
          </c:tx>
          <c:spPr>
            <a:ln w="28575">
              <a:noFill/>
            </a:ln>
          </c:spPr>
          <c:xVal>
            <c:numRef>
              <c:f>'From Scrutton et at. SI'!$J$38:$J$43</c:f>
              <c:numCache>
                <c:formatCode>0.0</c:formatCode>
                <c:ptCount val="6"/>
                <c:pt idx="0">
                  <c:v>0</c:v>
                </c:pt>
                <c:pt idx="1">
                  <c:v>22.966238490014938</c:v>
                </c:pt>
                <c:pt idx="2">
                  <c:v>10.748618789900066</c:v>
                </c:pt>
                <c:pt idx="3">
                  <c:v>10.291791509912009</c:v>
                </c:pt>
                <c:pt idx="4">
                  <c:v>9.7427202600855072</c:v>
                </c:pt>
                <c:pt idx="5">
                  <c:v>31.543672679974907</c:v>
                </c:pt>
              </c:numCache>
            </c:numRef>
          </c:xVal>
          <c:yVal>
            <c:numRef>
              <c:f>'From Scrutton et at. SI'!$L$38:$L$43</c:f>
              <c:numCache>
                <c:formatCode>General</c:formatCode>
                <c:ptCount val="6"/>
                <c:pt idx="0">
                  <c:v>0</c:v>
                </c:pt>
                <c:pt idx="1">
                  <c:v>19.13</c:v>
                </c:pt>
                <c:pt idx="2">
                  <c:v>5.45</c:v>
                </c:pt>
                <c:pt idx="5">
                  <c:v>26.71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'From Scrutton et at. SI'!$L$4</c:f>
              <c:strCache>
                <c:ptCount val="1"/>
                <c:pt idx="0">
                  <c:v>My HODMe</c:v>
                </c:pt>
              </c:strCache>
            </c:strRef>
          </c:tx>
          <c:spPr>
            <a:ln w="28575">
              <a:noFill/>
            </a:ln>
          </c:spPr>
          <c:xVal>
            <c:numRef>
              <c:f>'From Scrutton et at. SI'!$J$5:$J$10</c:f>
              <c:numCache>
                <c:formatCode>0.0</c:formatCode>
                <c:ptCount val="6"/>
                <c:pt idx="0">
                  <c:v>0</c:v>
                </c:pt>
                <c:pt idx="1">
                  <c:v>14.410767149785501</c:v>
                </c:pt>
                <c:pt idx="2">
                  <c:v>5.9519323500254764</c:v>
                </c:pt>
                <c:pt idx="3">
                  <c:v>6.5869724698489467</c:v>
                </c:pt>
                <c:pt idx="4">
                  <c:v>5.5189504498345379</c:v>
                </c:pt>
                <c:pt idx="5">
                  <c:v>11.396209109977208</c:v>
                </c:pt>
              </c:numCache>
            </c:numRef>
          </c:xVal>
          <c:yVal>
            <c:numRef>
              <c:f>'From Scrutton et at. SI'!$L$5:$L$10</c:f>
              <c:numCache>
                <c:formatCode>General</c:formatCode>
                <c:ptCount val="6"/>
                <c:pt idx="0">
                  <c:v>0</c:v>
                </c:pt>
                <c:pt idx="1">
                  <c:v>12.779999999795109</c:v>
                </c:pt>
                <c:pt idx="2">
                  <c:v>2.21</c:v>
                </c:pt>
                <c:pt idx="5">
                  <c:v>8.8000000000000007</c:v>
                </c:pt>
              </c:numCache>
            </c:numRef>
          </c:yVal>
          <c:smooth val="0"/>
        </c:ser>
        <c:ser>
          <c:idx val="5"/>
          <c:order val="2"/>
          <c:tx>
            <c:strRef>
              <c:f>'From Scrutton et at. SI'!$L$27</c:f>
              <c:strCache>
                <c:ptCount val="1"/>
                <c:pt idx="0">
                  <c:v>My HODF</c:v>
                </c:pt>
              </c:strCache>
            </c:strRef>
          </c:tx>
          <c:spPr>
            <a:ln w="28575">
              <a:noFill/>
            </a:ln>
          </c:spPr>
          <c:xVal>
            <c:numRef>
              <c:f>'From Scrutton et at. SI'!$J$28:$J$33</c:f>
              <c:numCache>
                <c:formatCode>0.0</c:formatCode>
                <c:ptCount val="6"/>
                <c:pt idx="0">
                  <c:v>0</c:v>
                </c:pt>
                <c:pt idx="1">
                  <c:v>7.6468368599552923</c:v>
                </c:pt>
                <c:pt idx="2">
                  <c:v>-3.4525600199865583</c:v>
                </c:pt>
                <c:pt idx="3">
                  <c:v>3.5435489699708524</c:v>
                </c:pt>
                <c:pt idx="4">
                  <c:v>1.3591866598500064</c:v>
                </c:pt>
                <c:pt idx="5">
                  <c:v>15.560992979949065</c:v>
                </c:pt>
              </c:numCache>
            </c:numRef>
          </c:xVal>
          <c:yVal>
            <c:numRef>
              <c:f>'From Scrutton et at. SI'!$L$28:$L$33</c:f>
              <c:numCache>
                <c:formatCode>General</c:formatCode>
                <c:ptCount val="6"/>
                <c:pt idx="0">
                  <c:v>0</c:v>
                </c:pt>
                <c:pt idx="1">
                  <c:v>5.89</c:v>
                </c:pt>
                <c:pt idx="2">
                  <c:v>-8.8699999999999992</c:v>
                </c:pt>
                <c:pt idx="5">
                  <c:v>13.3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'From Scrutton et at. SI'!$L$15</c:f>
              <c:strCache>
                <c:ptCount val="1"/>
                <c:pt idx="0">
                  <c:v>My HODNO2</c:v>
                </c:pt>
              </c:strCache>
            </c:strRef>
          </c:tx>
          <c:spPr>
            <a:ln w="28575">
              <a:noFill/>
            </a:ln>
          </c:spPr>
          <c:xVal>
            <c:numRef>
              <c:f>'From Scrutton et at. SI'!$J$16:$J$21</c:f>
              <c:numCache>
                <c:formatCode>0.0</c:formatCode>
                <c:ptCount val="6"/>
                <c:pt idx="0">
                  <c:v>0</c:v>
                </c:pt>
                <c:pt idx="1">
                  <c:v>23.803964339968733</c:v>
                </c:pt>
                <c:pt idx="2">
                  <c:v>11.859939000019176</c:v>
                </c:pt>
                <c:pt idx="3">
                  <c:v>17.218246889973937</c:v>
                </c:pt>
                <c:pt idx="4">
                  <c:v>14.657378579947604</c:v>
                </c:pt>
                <c:pt idx="5">
                  <c:v>22.043171279991252</c:v>
                </c:pt>
              </c:numCache>
            </c:numRef>
          </c:xVal>
          <c:yVal>
            <c:numRef>
              <c:f>'From Scrutton et at. SI'!$L$16:$L$21</c:f>
              <c:numCache>
                <c:formatCode>General</c:formatCode>
                <c:ptCount val="6"/>
                <c:pt idx="0">
                  <c:v>0</c:v>
                </c:pt>
                <c:pt idx="1">
                  <c:v>20.100000000000001</c:v>
                </c:pt>
                <c:pt idx="2">
                  <c:v>8.7100000000000009</c:v>
                </c:pt>
                <c:pt idx="5">
                  <c:v>19.37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32960"/>
        <c:axId val="136234496"/>
      </c:scatterChart>
      <c:valAx>
        <c:axId val="136232960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36234496"/>
        <c:crosses val="autoZero"/>
        <c:crossBetween val="midCat"/>
      </c:valAx>
      <c:valAx>
        <c:axId val="136234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62329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752475</xdr:colOff>
      <xdr:row>2</xdr:row>
      <xdr:rowOff>9525</xdr:rowOff>
    </xdr:from>
    <xdr:to>
      <xdr:col>11</xdr:col>
      <xdr:colOff>933450</xdr:colOff>
      <xdr:row>21</xdr:row>
      <xdr:rowOff>142875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66676</xdr:colOff>
      <xdr:row>23</xdr:row>
      <xdr:rowOff>95250</xdr:rowOff>
    </xdr:from>
    <xdr:to>
      <xdr:col>11</xdr:col>
      <xdr:colOff>714375</xdr:colOff>
      <xdr:row>43</xdr:row>
      <xdr:rowOff>133350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752475</xdr:colOff>
      <xdr:row>23</xdr:row>
      <xdr:rowOff>85725</xdr:rowOff>
    </xdr:from>
    <xdr:to>
      <xdr:col>11</xdr:col>
      <xdr:colOff>1809750</xdr:colOff>
      <xdr:row>43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809626</xdr:colOff>
      <xdr:row>2</xdr:row>
      <xdr:rowOff>142875</xdr:rowOff>
    </xdr:from>
    <xdr:to>
      <xdr:col>15</xdr:col>
      <xdr:colOff>447675</xdr:colOff>
      <xdr:row>23</xdr:row>
      <xdr:rowOff>19050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0</xdr:row>
      <xdr:rowOff>85725</xdr:rowOff>
    </xdr:from>
    <xdr:to>
      <xdr:col>11</xdr:col>
      <xdr:colOff>1733550</xdr:colOff>
      <xdr:row>20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628651</xdr:colOff>
      <xdr:row>20</xdr:row>
      <xdr:rowOff>152400</xdr:rowOff>
    </xdr:from>
    <xdr:to>
      <xdr:col>12</xdr:col>
      <xdr:colOff>66675</xdr:colOff>
      <xdr:row>41</xdr:row>
      <xdr:rowOff>28575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</xdr:row>
      <xdr:rowOff>19050</xdr:rowOff>
    </xdr:from>
    <xdr:to>
      <xdr:col>10</xdr:col>
      <xdr:colOff>1114425</xdr:colOff>
      <xdr:row>20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314326</xdr:colOff>
      <xdr:row>21</xdr:row>
      <xdr:rowOff>76200</xdr:rowOff>
    </xdr:from>
    <xdr:to>
      <xdr:col>10</xdr:col>
      <xdr:colOff>609600</xdr:colOff>
      <xdr:row>41</xdr:row>
      <xdr:rowOff>114300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485775</xdr:colOff>
      <xdr:row>27</xdr:row>
      <xdr:rowOff>0</xdr:rowOff>
    </xdr:from>
    <xdr:to>
      <xdr:col>24</xdr:col>
      <xdr:colOff>180975</xdr:colOff>
      <xdr:row>43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9"/>
  <sheetViews>
    <sheetView topLeftCell="E25" workbookViewId="0">
      <selection activeCell="P31" sqref="P31"/>
    </sheetView>
  </sheetViews>
  <sheetFormatPr defaultColWidth="11.5703125" defaultRowHeight="12.75" x14ac:dyDescent="0.2"/>
  <cols>
    <col min="1" max="1" width="23.28515625" customWidth="1"/>
    <col min="2" max="2" width="7.42578125" customWidth="1"/>
    <col min="3" max="3" width="6.42578125" customWidth="1"/>
    <col min="4" max="4" width="38.140625" bestFit="1" customWidth="1"/>
    <col min="5" max="5" width="3.42578125" customWidth="1"/>
    <col min="6" max="6" width="10.140625" customWidth="1"/>
    <col min="8" max="8" width="2.7109375" customWidth="1"/>
    <col min="9" max="14" width="12.5703125" customWidth="1"/>
    <col min="15" max="15" width="30.42578125" customWidth="1"/>
    <col min="16" max="16" width="17.42578125" customWidth="1"/>
  </cols>
  <sheetData>
    <row r="1" spans="4:16" x14ac:dyDescent="0.2">
      <c r="I1" t="s">
        <v>0</v>
      </c>
      <c r="K1" t="s">
        <v>1</v>
      </c>
      <c r="M1" t="s">
        <v>2</v>
      </c>
      <c r="O1" t="s">
        <v>3</v>
      </c>
    </row>
    <row r="2" spans="4:16" x14ac:dyDescent="0.2">
      <c r="D2" s="4"/>
      <c r="I2" t="s">
        <v>4</v>
      </c>
      <c r="J2" t="s">
        <v>5</v>
      </c>
      <c r="K2" t="s">
        <v>4</v>
      </c>
      <c r="L2" t="s">
        <v>5</v>
      </c>
      <c r="M2" t="s">
        <v>4</v>
      </c>
      <c r="N2" t="s">
        <v>5</v>
      </c>
      <c r="O2" t="s">
        <v>4</v>
      </c>
      <c r="P2" t="s">
        <v>5</v>
      </c>
    </row>
    <row r="3" spans="4:16" x14ac:dyDescent="0.2">
      <c r="F3" t="s">
        <v>6</v>
      </c>
      <c r="G3" t="s">
        <v>7</v>
      </c>
      <c r="H3">
        <v>1</v>
      </c>
      <c r="I3" s="3">
        <v>-2247455.2400000002</v>
      </c>
      <c r="J3" s="3">
        <v>-2247475</v>
      </c>
      <c r="K3" s="3">
        <v>-502881.93</v>
      </c>
      <c r="L3" s="3">
        <v>-502900.32</v>
      </c>
      <c r="M3" s="3">
        <v>-811893.97</v>
      </c>
      <c r="N3" s="3">
        <v>-811914.4</v>
      </c>
      <c r="O3" s="3">
        <v>-811969.91</v>
      </c>
      <c r="P3" s="3">
        <v>-811994.71</v>
      </c>
    </row>
    <row r="4" spans="4:16" x14ac:dyDescent="0.2">
      <c r="F4" t="s">
        <v>6</v>
      </c>
      <c r="G4" t="s">
        <v>8</v>
      </c>
      <c r="I4" s="3"/>
      <c r="J4" s="3"/>
      <c r="K4" s="3"/>
      <c r="L4" s="3"/>
      <c r="M4" s="3"/>
      <c r="N4" s="3"/>
      <c r="O4" s="3">
        <v>-811985.21</v>
      </c>
      <c r="P4" s="3">
        <v>-811985.54</v>
      </c>
    </row>
    <row r="5" spans="4:16" x14ac:dyDescent="0.2">
      <c r="F5" t="s">
        <v>6</v>
      </c>
      <c r="G5" t="s">
        <v>9</v>
      </c>
      <c r="H5">
        <v>2</v>
      </c>
      <c r="I5" s="3">
        <v>-2247455.64</v>
      </c>
      <c r="J5" s="3">
        <v>-2247469.11</v>
      </c>
      <c r="K5" s="3">
        <v>-502895.38</v>
      </c>
      <c r="L5" s="3">
        <v>-502898.09</v>
      </c>
      <c r="M5" s="3">
        <v>-811900.92</v>
      </c>
      <c r="N5" s="3">
        <v>-811909.81</v>
      </c>
      <c r="O5" s="3"/>
      <c r="P5" s="3"/>
    </row>
    <row r="6" spans="4:16" x14ac:dyDescent="0.2">
      <c r="F6" t="s">
        <v>6</v>
      </c>
      <c r="G6" t="s">
        <v>10</v>
      </c>
      <c r="H6">
        <v>3</v>
      </c>
      <c r="I6" s="3">
        <v>-2247483.87</v>
      </c>
      <c r="J6" s="3">
        <v>-2247431.92</v>
      </c>
      <c r="K6" s="3">
        <v>-502915.51</v>
      </c>
      <c r="L6" s="3">
        <v>-502859.94</v>
      </c>
      <c r="M6" s="3">
        <v>-811923.5</v>
      </c>
      <c r="N6" s="3">
        <v>-811868.36</v>
      </c>
      <c r="O6" s="3">
        <v>-811998.13</v>
      </c>
      <c r="P6" s="3">
        <v>-811966.1</v>
      </c>
    </row>
    <row r="7" spans="4:16" x14ac:dyDescent="0.2">
      <c r="F7" t="s">
        <v>6</v>
      </c>
      <c r="G7" t="s">
        <v>11</v>
      </c>
      <c r="H7">
        <v>4</v>
      </c>
      <c r="I7" s="3">
        <v>-2247461.7000000002</v>
      </c>
      <c r="J7" s="3"/>
      <c r="K7" s="3">
        <v>-502893.26</v>
      </c>
      <c r="L7" s="3"/>
      <c r="M7" s="3">
        <v>-811900.33</v>
      </c>
      <c r="N7" s="3"/>
      <c r="O7" s="3"/>
      <c r="P7" s="3"/>
    </row>
    <row r="8" spans="4:16" x14ac:dyDescent="0.2">
      <c r="F8" t="s">
        <v>12</v>
      </c>
      <c r="G8" t="s">
        <v>7</v>
      </c>
      <c r="H8">
        <v>1</v>
      </c>
      <c r="I8" s="3">
        <v>-2209862.0699999998</v>
      </c>
      <c r="J8" s="3">
        <v>-2209880.52</v>
      </c>
      <c r="K8" s="3">
        <v>-465288.07</v>
      </c>
      <c r="L8" s="3">
        <v>-465305.55</v>
      </c>
      <c r="M8" s="3">
        <v>-774301.1</v>
      </c>
      <c r="N8" s="3">
        <v>-774320.43</v>
      </c>
      <c r="O8" s="3">
        <v>-774380.49</v>
      </c>
      <c r="P8" s="3">
        <v>-774403.33</v>
      </c>
    </row>
    <row r="9" spans="4:16" x14ac:dyDescent="0.2">
      <c r="F9" t="s">
        <v>12</v>
      </c>
      <c r="G9" t="s">
        <v>8</v>
      </c>
      <c r="I9" s="3"/>
      <c r="J9" s="3"/>
      <c r="K9" s="3"/>
      <c r="L9" s="3"/>
      <c r="M9" s="3"/>
      <c r="N9" s="3"/>
      <c r="O9" s="3">
        <v>-774388.14</v>
      </c>
      <c r="P9" s="3">
        <v>-774388.07</v>
      </c>
    </row>
    <row r="10" spans="4:16" x14ac:dyDescent="0.2">
      <c r="F10" t="s">
        <v>12</v>
      </c>
      <c r="G10" t="s">
        <v>9</v>
      </c>
      <c r="H10">
        <v>2</v>
      </c>
      <c r="I10" s="3">
        <v>-2209859.09</v>
      </c>
      <c r="J10" s="3">
        <v>-2209867.7400000002</v>
      </c>
      <c r="K10" s="3">
        <v>-465295.71</v>
      </c>
      <c r="L10" s="3">
        <v>-465295.04</v>
      </c>
      <c r="M10" s="3">
        <v>-774302.71999999997</v>
      </c>
      <c r="N10" s="3">
        <v>-774307.87</v>
      </c>
      <c r="O10" s="3"/>
      <c r="P10" s="3"/>
    </row>
    <row r="11" spans="4:16" x14ac:dyDescent="0.2">
      <c r="F11" t="s">
        <v>12</v>
      </c>
      <c r="G11" t="s">
        <v>10</v>
      </c>
      <c r="H11">
        <v>3</v>
      </c>
      <c r="I11" s="3">
        <v>-2209878.31</v>
      </c>
      <c r="J11" s="3">
        <v>-2209833.67</v>
      </c>
      <c r="K11" s="3">
        <v>-465309.83</v>
      </c>
      <c r="L11" s="3">
        <v>-465258.5</v>
      </c>
      <c r="M11" s="3">
        <v>-774318.06</v>
      </c>
      <c r="N11" s="3">
        <v>-774270.85</v>
      </c>
      <c r="O11" s="3">
        <v>-774394.3</v>
      </c>
      <c r="P11" s="3">
        <v>-774373.84</v>
      </c>
    </row>
    <row r="12" spans="4:16" x14ac:dyDescent="0.2">
      <c r="F12" t="s">
        <v>12</v>
      </c>
      <c r="G12" t="s">
        <v>11</v>
      </c>
      <c r="H12">
        <v>4</v>
      </c>
      <c r="I12" s="3">
        <v>-2209871.7200000002</v>
      </c>
      <c r="J12" s="3"/>
      <c r="K12" s="3">
        <v>-465298.95</v>
      </c>
      <c r="L12" s="3"/>
      <c r="M12" s="3">
        <v>-774309.86</v>
      </c>
      <c r="N12" s="3"/>
      <c r="O12" s="3"/>
      <c r="P12" s="3"/>
    </row>
    <row r="13" spans="4:16" x14ac:dyDescent="0.2">
      <c r="F13" t="s">
        <v>13</v>
      </c>
      <c r="G13" t="s">
        <v>7</v>
      </c>
      <c r="H13">
        <v>1</v>
      </c>
      <c r="I13" s="3">
        <v>-2308512.4500000002</v>
      </c>
      <c r="J13" s="3">
        <v>-2308537.92</v>
      </c>
      <c r="K13" s="3">
        <v>-563943.24</v>
      </c>
      <c r="L13" s="3">
        <v>-563968.68999999994</v>
      </c>
      <c r="M13" s="3">
        <v>-872956.19</v>
      </c>
      <c r="N13" s="3">
        <v>-872983.43</v>
      </c>
      <c r="O13" s="3">
        <v>-873061.25</v>
      </c>
      <c r="P13" s="3">
        <v>-873086.21</v>
      </c>
    </row>
    <row r="14" spans="4:16" x14ac:dyDescent="0.2">
      <c r="F14" t="s">
        <v>13</v>
      </c>
      <c r="G14" t="s">
        <v>8</v>
      </c>
      <c r="I14" s="3"/>
      <c r="J14" s="3"/>
      <c r="K14" s="3"/>
      <c r="L14" s="3"/>
      <c r="M14" s="3"/>
      <c r="N14" s="3"/>
      <c r="O14" s="3">
        <v>-873069.39</v>
      </c>
      <c r="P14" s="3">
        <v>-873069.44</v>
      </c>
    </row>
    <row r="15" spans="4:16" x14ac:dyDescent="0.2">
      <c r="F15" t="s">
        <v>13</v>
      </c>
      <c r="G15" t="s">
        <v>9</v>
      </c>
      <c r="H15">
        <v>2</v>
      </c>
      <c r="I15" s="3">
        <v>-2308519.87</v>
      </c>
      <c r="J15" s="3">
        <v>-2308518.79</v>
      </c>
      <c r="K15" s="3">
        <v>-563958.66</v>
      </c>
      <c r="L15" s="3">
        <v>-563953</v>
      </c>
      <c r="M15" s="3">
        <v>-872965.25</v>
      </c>
      <c r="N15" s="3">
        <v>-872964.5</v>
      </c>
      <c r="O15" s="3"/>
      <c r="P15" s="3"/>
    </row>
    <row r="16" spans="4:16" x14ac:dyDescent="0.2">
      <c r="F16" t="s">
        <v>13</v>
      </c>
      <c r="G16" t="s">
        <v>10</v>
      </c>
      <c r="H16">
        <v>3</v>
      </c>
      <c r="I16" s="3">
        <v>-2308532.4700000002</v>
      </c>
      <c r="J16" s="3">
        <v>-2308485.85</v>
      </c>
      <c r="K16" s="3">
        <v>-563972.12</v>
      </c>
      <c r="L16" s="3">
        <v>-563923.80000000005</v>
      </c>
      <c r="M16" s="3">
        <v>-872980.22</v>
      </c>
      <c r="N16" s="3">
        <v>-872932.69</v>
      </c>
      <c r="O16" s="3">
        <v>-873075.15</v>
      </c>
      <c r="P16" s="3">
        <v>-873055.68</v>
      </c>
    </row>
    <row r="17" spans="2:16" x14ac:dyDescent="0.2">
      <c r="F17" t="s">
        <v>13</v>
      </c>
      <c r="G17" t="s">
        <v>11</v>
      </c>
      <c r="H17">
        <v>4</v>
      </c>
      <c r="I17" s="3">
        <v>-2308511.21</v>
      </c>
      <c r="J17" s="3"/>
      <c r="K17" s="3">
        <v>-563960.91</v>
      </c>
      <c r="L17" s="3"/>
      <c r="M17" s="3">
        <v>-872963.75</v>
      </c>
      <c r="N17" s="3"/>
      <c r="O17" s="3"/>
      <c r="P17" s="3"/>
    </row>
    <row r="18" spans="2:16" x14ac:dyDescent="0.2">
      <c r="F18" t="s">
        <v>14</v>
      </c>
      <c r="G18" t="s">
        <v>7</v>
      </c>
      <c r="H18">
        <v>1</v>
      </c>
      <c r="I18" s="3">
        <v>-2313498.6800000002</v>
      </c>
      <c r="J18" s="3">
        <v>-2313531.9</v>
      </c>
      <c r="K18" s="3">
        <v>-568941.14</v>
      </c>
      <c r="L18" s="3">
        <v>-568971.72</v>
      </c>
      <c r="M18" s="3">
        <v>-877948.61</v>
      </c>
      <c r="N18" s="3">
        <v>-877980.82</v>
      </c>
      <c r="O18" s="3">
        <v>-878031.47</v>
      </c>
      <c r="P18" s="3">
        <v>-878065.48</v>
      </c>
    </row>
    <row r="19" spans="2:16" x14ac:dyDescent="0.2">
      <c r="F19" t="s">
        <v>14</v>
      </c>
      <c r="G19" t="s">
        <v>8</v>
      </c>
      <c r="I19" s="3"/>
      <c r="J19" s="3"/>
      <c r="K19" s="3"/>
      <c r="L19" s="3"/>
      <c r="M19" s="3"/>
      <c r="N19" s="3"/>
      <c r="O19" s="3">
        <v>-878041.31</v>
      </c>
      <c r="P19" s="3">
        <v>-878041.31</v>
      </c>
    </row>
    <row r="20" spans="2:16" x14ac:dyDescent="0.2">
      <c r="F20" t="s">
        <v>14</v>
      </c>
      <c r="G20" t="s">
        <v>9</v>
      </c>
      <c r="H20">
        <v>2</v>
      </c>
      <c r="I20" s="3">
        <v>-2313500.56</v>
      </c>
      <c r="J20" s="3">
        <v>-2313511.89</v>
      </c>
      <c r="K20" s="3">
        <v>-568949.92000000004</v>
      </c>
      <c r="L20" s="3">
        <v>-568947.55000000005</v>
      </c>
      <c r="M20" s="3">
        <v>-877953.9</v>
      </c>
      <c r="N20" s="3">
        <v>-877957.27</v>
      </c>
      <c r="O20" s="3"/>
      <c r="P20" s="3"/>
    </row>
    <row r="21" spans="2:16" x14ac:dyDescent="0.2">
      <c r="F21" t="s">
        <v>14</v>
      </c>
      <c r="G21" t="s">
        <v>15</v>
      </c>
      <c r="I21" s="3"/>
      <c r="J21" s="3"/>
      <c r="K21" s="3"/>
      <c r="L21" s="3"/>
      <c r="M21" s="3"/>
      <c r="N21" s="3"/>
      <c r="O21" s="3">
        <v>-878041.87</v>
      </c>
      <c r="P21" s="3">
        <v>-878046.55</v>
      </c>
    </row>
    <row r="22" spans="2:16" x14ac:dyDescent="0.2">
      <c r="I22" s="3"/>
      <c r="J22" s="3"/>
      <c r="K22" s="3"/>
      <c r="L22" s="3"/>
      <c r="M22" s="3"/>
      <c r="N22" s="3"/>
      <c r="O22" s="3"/>
      <c r="P22" s="3"/>
    </row>
    <row r="23" spans="2:16" x14ac:dyDescent="0.2">
      <c r="F23" t="s">
        <v>14</v>
      </c>
      <c r="G23" t="s">
        <v>10</v>
      </c>
      <c r="H23">
        <v>3</v>
      </c>
      <c r="I23" s="3">
        <v>-2313523.19</v>
      </c>
      <c r="J23" s="3">
        <v>-2313472.7799999998</v>
      </c>
      <c r="K23" s="3">
        <v>-568961.74</v>
      </c>
      <c r="L23" s="3">
        <v>-568903.62</v>
      </c>
      <c r="M23" s="3">
        <v>-877968.87</v>
      </c>
      <c r="N23" s="3">
        <v>-877916.89</v>
      </c>
      <c r="O23" s="3">
        <v>-878049.88</v>
      </c>
      <c r="P23" s="3">
        <v>-878026.07</v>
      </c>
    </row>
    <row r="24" spans="2:16" x14ac:dyDescent="0.2">
      <c r="F24" t="s">
        <v>14</v>
      </c>
      <c r="G24" t="s">
        <v>11</v>
      </c>
      <c r="H24">
        <v>4</v>
      </c>
      <c r="I24" s="3">
        <v>-2313512.5299999998</v>
      </c>
      <c r="J24" s="3"/>
      <c r="K24" s="3">
        <v>-568946.34</v>
      </c>
      <c r="L24" s="3"/>
      <c r="M24" s="3">
        <v>-877952.63</v>
      </c>
      <c r="N24" s="3"/>
      <c r="O24" s="3"/>
      <c r="P24" s="3"/>
    </row>
    <row r="27" spans="2:16" x14ac:dyDescent="0.2">
      <c r="I27" t="s">
        <v>0</v>
      </c>
      <c r="J27" t="str">
        <f>I27</f>
        <v>Full model</v>
      </c>
      <c r="K27" t="s">
        <v>1</v>
      </c>
      <c r="L27" t="str">
        <f>K27</f>
        <v>Substrate only</v>
      </c>
      <c r="M27" t="s">
        <v>2</v>
      </c>
      <c r="N27" t="str">
        <f>M27</f>
        <v>Substrate_Asp_His</v>
      </c>
      <c r="O27" t="s">
        <v>3</v>
      </c>
      <c r="P27" t="str">
        <f>O27</f>
        <v>newly optimized substrate_Asp_His</v>
      </c>
    </row>
    <row r="28" spans="2:16" x14ac:dyDescent="0.2">
      <c r="D28" t="s">
        <v>25</v>
      </c>
      <c r="I28" t="s">
        <v>16</v>
      </c>
      <c r="J28" t="s">
        <v>5</v>
      </c>
      <c r="K28" t="s">
        <v>16</v>
      </c>
      <c r="L28" t="s">
        <v>5</v>
      </c>
      <c r="M28" t="s">
        <v>16</v>
      </c>
      <c r="N28" t="s">
        <v>5</v>
      </c>
      <c r="O28" t="s">
        <v>16</v>
      </c>
      <c r="P28" t="s">
        <v>5</v>
      </c>
    </row>
    <row r="29" spans="2:16" x14ac:dyDescent="0.2">
      <c r="B29" t="s">
        <v>6</v>
      </c>
      <c r="C29" t="s">
        <v>7</v>
      </c>
      <c r="D29">
        <v>0</v>
      </c>
      <c r="F29" t="s">
        <v>6</v>
      </c>
      <c r="G29" t="s">
        <v>7</v>
      </c>
      <c r="H29">
        <v>1</v>
      </c>
      <c r="I29" s="1">
        <f>I3-J3</f>
        <v>19.759999999776483</v>
      </c>
      <c r="J29" s="1">
        <f>J3-J3</f>
        <v>0</v>
      </c>
      <c r="K29" s="1">
        <f>K3-L3</f>
        <v>18.39000000001397</v>
      </c>
      <c r="L29" s="1">
        <f>L3-L3</f>
        <v>0</v>
      </c>
      <c r="M29" s="1">
        <f>M3-N3</f>
        <v>20.430000000051223</v>
      </c>
      <c r="N29" s="1">
        <f>N3-N3</f>
        <v>0</v>
      </c>
      <c r="O29" s="1">
        <f>O3-P3</f>
        <v>24.799999999930151</v>
      </c>
      <c r="P29" s="1">
        <f>P3-P3</f>
        <v>0</v>
      </c>
    </row>
    <row r="30" spans="2:16" x14ac:dyDescent="0.2">
      <c r="B30" t="s">
        <v>6</v>
      </c>
      <c r="C30" t="s">
        <v>8</v>
      </c>
      <c r="F30" t="s">
        <v>6</v>
      </c>
      <c r="G30" t="s">
        <v>8</v>
      </c>
      <c r="H30">
        <v>2</v>
      </c>
      <c r="I30" s="1"/>
      <c r="J30" s="1"/>
      <c r="K30" s="1"/>
      <c r="L30" s="1"/>
      <c r="M30" s="1"/>
      <c r="N30" s="1"/>
      <c r="O30" s="1">
        <f>O4-P3</f>
        <v>9.5</v>
      </c>
      <c r="P30" s="1">
        <f>P4-P3</f>
        <v>9.1699999999254942</v>
      </c>
    </row>
    <row r="31" spans="2:16" x14ac:dyDescent="0.2">
      <c r="B31" t="s">
        <v>6</v>
      </c>
      <c r="C31" t="s">
        <v>9</v>
      </c>
      <c r="D31">
        <v>11.1</v>
      </c>
      <c r="F31" t="s">
        <v>6</v>
      </c>
      <c r="G31" t="s">
        <v>9</v>
      </c>
      <c r="H31">
        <v>1.8</v>
      </c>
      <c r="I31" s="1">
        <f>I5-J3</f>
        <v>19.359999999869615</v>
      </c>
      <c r="J31" s="1">
        <f>J5-J3</f>
        <v>5.8900000001303852</v>
      </c>
      <c r="K31" s="1">
        <f>K5-L3</f>
        <v>4.9400000000023283</v>
      </c>
      <c r="L31" s="1">
        <f>L5-L3</f>
        <v>2.2299999999813735</v>
      </c>
      <c r="M31" s="1">
        <f>M5-N3</f>
        <v>13.479999999981374</v>
      </c>
      <c r="N31" s="1">
        <f>N5-N3</f>
        <v>4.5899999999674037</v>
      </c>
      <c r="O31" s="1"/>
      <c r="P31" s="1"/>
    </row>
    <row r="32" spans="2:16" x14ac:dyDescent="0.2">
      <c r="B32" t="s">
        <v>6</v>
      </c>
      <c r="C32" t="s">
        <v>10</v>
      </c>
      <c r="D32">
        <v>1.1000000000000001</v>
      </c>
      <c r="F32" t="s">
        <v>6</v>
      </c>
      <c r="G32" t="s">
        <v>10</v>
      </c>
      <c r="H32">
        <v>2.2000000000000002</v>
      </c>
      <c r="I32" s="1">
        <f>I6-J3</f>
        <v>-8.8700000001117587</v>
      </c>
      <c r="J32" s="1">
        <f>J6-J3</f>
        <v>43.080000000074506</v>
      </c>
      <c r="K32" s="1">
        <f>K6-L3</f>
        <v>-15.190000000002328</v>
      </c>
      <c r="L32" s="1">
        <f>L6-L3</f>
        <v>40.380000000004657</v>
      </c>
      <c r="M32" s="1">
        <f>M6-N3</f>
        <v>-9.0999999999767169</v>
      </c>
      <c r="N32" s="1">
        <f>N6-N3</f>
        <v>46.040000000037253</v>
      </c>
      <c r="O32" s="1">
        <f>O6-P3</f>
        <v>-3.4200000000419095</v>
      </c>
      <c r="P32" s="1">
        <f>P6-P3</f>
        <v>28.60999999998603</v>
      </c>
    </row>
    <row r="33" spans="2:16" x14ac:dyDescent="0.2">
      <c r="B33" t="s">
        <v>6</v>
      </c>
      <c r="C33" t="s">
        <v>11</v>
      </c>
      <c r="D33">
        <v>18</v>
      </c>
      <c r="F33" t="s">
        <v>6</v>
      </c>
      <c r="G33" t="s">
        <v>11</v>
      </c>
      <c r="H33">
        <v>3</v>
      </c>
      <c r="I33" s="1">
        <f>I7-J3</f>
        <v>13.299999999813735</v>
      </c>
      <c r="J33" s="1"/>
      <c r="K33" s="1">
        <f>K7-L3</f>
        <v>7.0599999999976717</v>
      </c>
      <c r="L33" s="1"/>
      <c r="M33" s="1">
        <f>M7-N3</f>
        <v>14.070000000065193</v>
      </c>
      <c r="N33" s="1"/>
      <c r="O33" s="1"/>
      <c r="P33" s="1"/>
    </row>
    <row r="34" spans="2:16" x14ac:dyDescent="0.2">
      <c r="B34" t="s">
        <v>12</v>
      </c>
      <c r="C34" t="s">
        <v>7</v>
      </c>
      <c r="D34">
        <v>0</v>
      </c>
      <c r="F34" t="s">
        <v>12</v>
      </c>
      <c r="G34" t="s">
        <v>7</v>
      </c>
      <c r="H34">
        <v>1</v>
      </c>
      <c r="I34" s="1">
        <f>I8-J8</f>
        <v>18.450000000186265</v>
      </c>
      <c r="J34" s="1">
        <f>J8-J8</f>
        <v>0</v>
      </c>
      <c r="K34" s="1">
        <f>K8-L8</f>
        <v>17.479999999981374</v>
      </c>
      <c r="L34" s="1">
        <f>L8-L8</f>
        <v>0</v>
      </c>
      <c r="M34" s="1">
        <f>M8-N8</f>
        <v>19.330000000074506</v>
      </c>
      <c r="N34" s="1">
        <f>N8-N8</f>
        <v>0</v>
      </c>
      <c r="O34" s="1">
        <f>O8-P8</f>
        <v>22.839999999967404</v>
      </c>
      <c r="P34" s="1">
        <f>P8-P8</f>
        <v>0</v>
      </c>
    </row>
    <row r="35" spans="2:16" x14ac:dyDescent="0.2">
      <c r="B35" t="s">
        <v>12</v>
      </c>
      <c r="C35" t="s">
        <v>8</v>
      </c>
      <c r="F35" t="s">
        <v>12</v>
      </c>
      <c r="G35" t="s">
        <v>8</v>
      </c>
      <c r="H35">
        <v>2</v>
      </c>
      <c r="I35" s="1"/>
      <c r="J35" s="1"/>
      <c r="K35" s="1"/>
      <c r="L35" s="1"/>
      <c r="M35" s="1"/>
      <c r="N35" s="1"/>
      <c r="O35" s="1">
        <f>O9-P8</f>
        <v>15.189999999944121</v>
      </c>
      <c r="P35" s="1">
        <f>P9-P8</f>
        <v>15.260000000009313</v>
      </c>
    </row>
    <row r="36" spans="2:16" x14ac:dyDescent="0.2">
      <c r="B36" t="s">
        <v>12</v>
      </c>
      <c r="C36" t="s">
        <v>9</v>
      </c>
      <c r="D36">
        <v>17.399999999999999</v>
      </c>
      <c r="F36" t="s">
        <v>12</v>
      </c>
      <c r="G36" t="s">
        <v>9</v>
      </c>
      <c r="H36">
        <v>1.8</v>
      </c>
      <c r="I36" s="1">
        <f>I10-J8</f>
        <v>21.430000000167638</v>
      </c>
      <c r="J36" s="1">
        <f>J10-J8</f>
        <v>12.779999999795109</v>
      </c>
      <c r="K36" s="1">
        <f>K10-L8</f>
        <v>9.8399999999674037</v>
      </c>
      <c r="L36" s="1">
        <f>L10-L8</f>
        <v>10.510000000009313</v>
      </c>
      <c r="M36" s="1">
        <f>M10-N8</f>
        <v>17.710000000079162</v>
      </c>
      <c r="N36" s="1">
        <f>N10-N8</f>
        <v>12.560000000055879</v>
      </c>
      <c r="O36" s="1"/>
      <c r="P36" s="1"/>
    </row>
    <row r="37" spans="2:16" x14ac:dyDescent="0.2">
      <c r="B37" t="s">
        <v>12</v>
      </c>
      <c r="C37" t="s">
        <v>10</v>
      </c>
      <c r="D37">
        <v>9.3000000000000007</v>
      </c>
      <c r="F37" t="s">
        <v>12</v>
      </c>
      <c r="G37" t="s">
        <v>10</v>
      </c>
      <c r="H37">
        <v>2.2000000000000002</v>
      </c>
      <c r="I37" s="1">
        <f>I11-J8</f>
        <v>2.2099999999627471</v>
      </c>
      <c r="J37" s="1">
        <f>J11-J8</f>
        <v>46.850000000093132</v>
      </c>
      <c r="K37" s="1">
        <f>K11-L8</f>
        <v>-4.2800000000279397</v>
      </c>
      <c r="L37" s="1">
        <f>L11-L8</f>
        <v>47.049999999988358</v>
      </c>
      <c r="M37" s="1">
        <f>M11-N8</f>
        <v>2.3699999999953434</v>
      </c>
      <c r="N37" s="1">
        <f>N11-N8</f>
        <v>49.580000000074506</v>
      </c>
      <c r="O37" s="1">
        <f>O11-P8</f>
        <v>9.0299999999115244</v>
      </c>
      <c r="P37" s="1">
        <f>P11-P8</f>
        <v>29.489999999990687</v>
      </c>
    </row>
    <row r="38" spans="2:16" x14ac:dyDescent="0.2">
      <c r="B38" t="s">
        <v>12</v>
      </c>
      <c r="C38" t="s">
        <v>11</v>
      </c>
      <c r="D38">
        <v>14.7</v>
      </c>
      <c r="F38" t="s">
        <v>12</v>
      </c>
      <c r="G38" t="s">
        <v>11</v>
      </c>
      <c r="H38">
        <v>3</v>
      </c>
      <c r="I38" s="1">
        <f>I12-J8</f>
        <v>8.7999999998137355</v>
      </c>
      <c r="J38" s="1"/>
      <c r="K38" s="1">
        <f>K12-L8</f>
        <v>6.5999999999767169</v>
      </c>
      <c r="L38" s="1"/>
      <c r="M38" s="1">
        <f>M12-N8</f>
        <v>10.570000000065193</v>
      </c>
      <c r="N38" s="1"/>
      <c r="O38" s="1"/>
      <c r="P38" s="1"/>
    </row>
    <row r="39" spans="2:16" x14ac:dyDescent="0.2">
      <c r="B39" t="s">
        <v>13</v>
      </c>
      <c r="C39" t="s">
        <v>7</v>
      </c>
      <c r="D39">
        <v>0</v>
      </c>
      <c r="F39" t="s">
        <v>13</v>
      </c>
      <c r="G39" t="s">
        <v>7</v>
      </c>
      <c r="H39">
        <v>1</v>
      </c>
      <c r="I39" s="1">
        <f>I13-J13</f>
        <v>25.46999999973923</v>
      </c>
      <c r="J39" s="1">
        <f>J13-J13</f>
        <v>0</v>
      </c>
      <c r="K39" s="1">
        <f>K13-L13</f>
        <v>25.449999999953434</v>
      </c>
      <c r="L39" s="1">
        <f>L13-L13</f>
        <v>0</v>
      </c>
      <c r="M39" s="1">
        <f>M13-N13</f>
        <v>27.240000000107102</v>
      </c>
      <c r="N39" s="1">
        <f>N13-N13</f>
        <v>0</v>
      </c>
      <c r="O39" s="1">
        <f>O13-P13</f>
        <v>24.959999999962747</v>
      </c>
      <c r="P39" s="1">
        <f>P13-P13</f>
        <v>0</v>
      </c>
    </row>
    <row r="40" spans="2:16" x14ac:dyDescent="0.2">
      <c r="B40" t="s">
        <v>13</v>
      </c>
      <c r="C40" t="s">
        <v>8</v>
      </c>
      <c r="F40" t="s">
        <v>13</v>
      </c>
      <c r="G40" t="s">
        <v>8</v>
      </c>
      <c r="H40">
        <v>2</v>
      </c>
      <c r="I40" s="1"/>
      <c r="J40" s="1"/>
      <c r="K40" s="1"/>
      <c r="L40" s="1"/>
      <c r="M40" s="1"/>
      <c r="N40" s="1"/>
      <c r="O40" s="1">
        <f>O14-P13</f>
        <v>16.819999999948777</v>
      </c>
      <c r="P40" s="1">
        <f>P14-P13</f>
        <v>16.770000000018626</v>
      </c>
    </row>
    <row r="41" spans="2:16" x14ac:dyDescent="0.2">
      <c r="B41" t="s">
        <v>13</v>
      </c>
      <c r="C41" t="s">
        <v>9</v>
      </c>
      <c r="D41">
        <v>26.8</v>
      </c>
      <c r="F41" t="s">
        <v>13</v>
      </c>
      <c r="G41" t="s">
        <v>9</v>
      </c>
      <c r="H41">
        <v>1.8</v>
      </c>
      <c r="I41" s="1">
        <f>I15-J13</f>
        <v>18.049999999813735</v>
      </c>
      <c r="J41" s="1">
        <f>J15-J13</f>
        <v>19.129999999888241</v>
      </c>
      <c r="K41" s="1">
        <f>K15-L13</f>
        <v>10.029999999911524</v>
      </c>
      <c r="L41" s="1">
        <f>L15-L13</f>
        <v>15.689999999944121</v>
      </c>
      <c r="M41" s="1">
        <f>M15-N13</f>
        <v>18.180000000051223</v>
      </c>
      <c r="N41" s="1">
        <f>N15-N13</f>
        <v>18.930000000051223</v>
      </c>
      <c r="O41" s="1"/>
      <c r="P41" s="1"/>
    </row>
    <row r="42" spans="2:16" x14ac:dyDescent="0.2">
      <c r="B42" t="s">
        <v>13</v>
      </c>
      <c r="C42" t="s">
        <v>10</v>
      </c>
      <c r="D42">
        <v>16.600000000000001</v>
      </c>
      <c r="F42" t="s">
        <v>13</v>
      </c>
      <c r="G42" t="s">
        <v>10</v>
      </c>
      <c r="H42">
        <v>2.2000000000000002</v>
      </c>
      <c r="I42" s="1">
        <f>I16-J13</f>
        <v>5.4499999997206032</v>
      </c>
      <c r="J42" s="1">
        <f>J16-J13</f>
        <v>52.069999999832362</v>
      </c>
      <c r="K42" s="1">
        <f>K16-L13</f>
        <v>-3.4300000000512227</v>
      </c>
      <c r="L42" s="1">
        <f>L16-L13</f>
        <v>44.889999999897555</v>
      </c>
      <c r="M42" s="1">
        <f>M16-N13</f>
        <v>3.2100000000791624</v>
      </c>
      <c r="N42" s="1">
        <f>N16-N13</f>
        <v>50.740000000107102</v>
      </c>
      <c r="O42" s="1">
        <f>O16-P13</f>
        <v>11.059999999939464</v>
      </c>
      <c r="P42" s="1">
        <f>P16-P13</f>
        <v>30.529999999911524</v>
      </c>
    </row>
    <row r="43" spans="2:16" x14ac:dyDescent="0.2">
      <c r="B43" t="s">
        <v>13</v>
      </c>
      <c r="C43" t="s">
        <v>11</v>
      </c>
      <c r="D43">
        <v>33.6</v>
      </c>
      <c r="F43" t="s">
        <v>13</v>
      </c>
      <c r="G43" t="s">
        <v>11</v>
      </c>
      <c r="H43">
        <v>3</v>
      </c>
      <c r="I43" s="1">
        <f>I17-J13</f>
        <v>26.709999999962747</v>
      </c>
      <c r="J43" s="1"/>
      <c r="K43" s="1">
        <f>K17-L13</f>
        <v>7.7799999999115244</v>
      </c>
      <c r="L43" s="1"/>
      <c r="M43" s="1">
        <f>M17-N13</f>
        <v>19.680000000051223</v>
      </c>
      <c r="N43" s="1"/>
      <c r="O43" s="1"/>
      <c r="P43" s="1"/>
    </row>
    <row r="44" spans="2:16" x14ac:dyDescent="0.2">
      <c r="B44" t="s">
        <v>14</v>
      </c>
      <c r="C44" t="s">
        <v>7</v>
      </c>
      <c r="D44">
        <v>0</v>
      </c>
      <c r="F44" t="s">
        <v>14</v>
      </c>
      <c r="G44" t="s">
        <v>7</v>
      </c>
      <c r="H44">
        <v>1</v>
      </c>
      <c r="I44" s="1">
        <f>I18-J18</f>
        <v>33.21999999973923</v>
      </c>
      <c r="J44" s="1">
        <f>J18-J18</f>
        <v>0</v>
      </c>
      <c r="K44" s="1">
        <f>K18-L18</f>
        <v>30.57999999995809</v>
      </c>
      <c r="L44" s="1">
        <f>L18-L18</f>
        <v>0</v>
      </c>
      <c r="M44" s="1">
        <f>M18-N18</f>
        <v>32.209999999962747</v>
      </c>
      <c r="N44" s="1">
        <f>N18-N18</f>
        <v>0</v>
      </c>
      <c r="O44" s="1">
        <f>O18-P18</f>
        <v>34.010000000009313</v>
      </c>
      <c r="P44" s="1">
        <f>P18-P18</f>
        <v>0</v>
      </c>
    </row>
    <row r="45" spans="2:16" x14ac:dyDescent="0.2">
      <c r="B45" t="s">
        <v>14</v>
      </c>
      <c r="C45" t="s">
        <v>8</v>
      </c>
      <c r="F45" t="s">
        <v>14</v>
      </c>
      <c r="G45" t="s">
        <v>8</v>
      </c>
      <c r="H45">
        <v>2</v>
      </c>
      <c r="I45" s="1"/>
      <c r="J45" s="1"/>
      <c r="K45" s="1"/>
      <c r="L45" s="1"/>
      <c r="M45" s="1"/>
      <c r="N45" s="1"/>
      <c r="O45" s="1">
        <f>O19-P18</f>
        <v>24.169999999925494</v>
      </c>
      <c r="P45" s="1">
        <f>P19-P18</f>
        <v>24.169999999925494</v>
      </c>
    </row>
    <row r="46" spans="2:16" x14ac:dyDescent="0.2">
      <c r="B46" t="s">
        <v>14</v>
      </c>
      <c r="C46" t="s">
        <v>9</v>
      </c>
      <c r="D46">
        <v>26.9</v>
      </c>
      <c r="F46" t="s">
        <v>14</v>
      </c>
      <c r="G46" t="s">
        <v>9</v>
      </c>
      <c r="H46">
        <v>1.8</v>
      </c>
      <c r="I46" s="1">
        <f>I20-J18</f>
        <v>31.339999999850988</v>
      </c>
      <c r="J46" s="1">
        <f>J20-J18</f>
        <v>20.009999999776483</v>
      </c>
      <c r="K46" s="1">
        <f>K20-L18</f>
        <v>21.799999999930151</v>
      </c>
      <c r="L46" s="1">
        <f>L20-L18</f>
        <v>24.169999999925494</v>
      </c>
      <c r="M46" s="1">
        <f>M20-N18</f>
        <v>26.919999999925494</v>
      </c>
      <c r="N46" s="1">
        <f>N20-N18</f>
        <v>23.549999999930151</v>
      </c>
      <c r="O46" s="1"/>
      <c r="P46" s="1"/>
    </row>
    <row r="47" spans="2:16" x14ac:dyDescent="0.2">
      <c r="B47" t="s">
        <v>14</v>
      </c>
      <c r="C47" t="s">
        <v>15</v>
      </c>
      <c r="F47" t="s">
        <v>14</v>
      </c>
      <c r="G47" t="s">
        <v>15</v>
      </c>
      <c r="H47">
        <v>2.2000000000000002</v>
      </c>
      <c r="I47" s="1"/>
      <c r="J47" s="1"/>
      <c r="K47" s="1"/>
      <c r="L47" s="1"/>
      <c r="M47" s="1"/>
      <c r="N47" s="1"/>
      <c r="O47" s="1">
        <f>O21-P18</f>
        <v>23.60999999998603</v>
      </c>
      <c r="P47" s="1">
        <f>P21-P18</f>
        <v>18.929999999934807</v>
      </c>
    </row>
    <row r="48" spans="2:16" x14ac:dyDescent="0.2">
      <c r="B48" t="s">
        <v>14</v>
      </c>
      <c r="C48" t="s">
        <v>10</v>
      </c>
      <c r="D48">
        <v>16</v>
      </c>
      <c r="F48" t="s">
        <v>14</v>
      </c>
      <c r="G48" t="s">
        <v>10</v>
      </c>
      <c r="H48">
        <v>2.5</v>
      </c>
      <c r="I48" s="1">
        <f>I23-J18</f>
        <v>8.7099999999627471</v>
      </c>
      <c r="J48" s="1">
        <f>J23-J18</f>
        <v>59.120000000111759</v>
      </c>
      <c r="K48" s="1">
        <f>K23-L18</f>
        <v>9.9799999999813735</v>
      </c>
      <c r="L48" s="1">
        <f>L23-L18</f>
        <v>68.099999999976717</v>
      </c>
      <c r="M48" s="1">
        <f>M23-N18</f>
        <v>11.949999999953434</v>
      </c>
      <c r="N48" s="1">
        <f>N23-N18</f>
        <v>63.929999999934807</v>
      </c>
      <c r="O48" s="1">
        <f>O23-P18</f>
        <v>15.599999999976717</v>
      </c>
      <c r="P48" s="1">
        <f>P23-P18</f>
        <v>39.410000000032596</v>
      </c>
    </row>
    <row r="49" spans="2:16" x14ac:dyDescent="0.2">
      <c r="B49" t="s">
        <v>14</v>
      </c>
      <c r="C49" t="s">
        <v>11</v>
      </c>
      <c r="D49">
        <v>25.2</v>
      </c>
      <c r="F49" t="s">
        <v>14</v>
      </c>
      <c r="G49" t="s">
        <v>11</v>
      </c>
      <c r="H49">
        <v>3</v>
      </c>
      <c r="I49" s="1">
        <f>I24-J18</f>
        <v>19.370000000111759</v>
      </c>
      <c r="J49" s="1"/>
      <c r="K49" s="1">
        <f>K24-L18</f>
        <v>25.380000000004657</v>
      </c>
      <c r="L49" s="1"/>
      <c r="M49" s="1">
        <f>M24-N18</f>
        <v>28.189999999944121</v>
      </c>
      <c r="N49" s="1"/>
      <c r="O49" s="1"/>
      <c r="P49" s="1"/>
    </row>
    <row r="69" spans="9:9" x14ac:dyDescent="0.2">
      <c r="I69" t="s">
        <v>30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Q52"/>
  <sheetViews>
    <sheetView topLeftCell="E34" workbookViewId="0">
      <selection activeCell="O51" sqref="O51:P51"/>
    </sheetView>
  </sheetViews>
  <sheetFormatPr defaultColWidth="11.5703125" defaultRowHeight="12.75" x14ac:dyDescent="0.2"/>
  <cols>
    <col min="1" max="1" width="23.28515625" customWidth="1"/>
    <col min="2" max="2" width="7.42578125" customWidth="1"/>
    <col min="3" max="3" width="6.42578125" customWidth="1"/>
    <col min="4" max="4" width="38.140625" bestFit="1" customWidth="1"/>
    <col min="5" max="5" width="3.42578125" customWidth="1"/>
    <col min="6" max="6" width="10.140625" customWidth="1"/>
    <col min="8" max="8" width="2.7109375" customWidth="1"/>
    <col min="9" max="14" width="12.5703125" customWidth="1"/>
    <col min="15" max="15" width="30.42578125" style="2" customWidth="1"/>
    <col min="16" max="16" width="17.42578125" style="2" customWidth="1"/>
  </cols>
  <sheetData>
    <row r="1" spans="6:16" x14ac:dyDescent="0.2">
      <c r="I1" s="5" t="s">
        <v>0</v>
      </c>
      <c r="J1" s="5"/>
      <c r="K1" t="s">
        <v>1</v>
      </c>
      <c r="M1" s="5" t="s">
        <v>2</v>
      </c>
      <c r="N1" s="5"/>
      <c r="O1" s="2" t="s">
        <v>3</v>
      </c>
    </row>
    <row r="2" spans="6:16" x14ac:dyDescent="0.2">
      <c r="I2" s="5" t="s">
        <v>4</v>
      </c>
      <c r="J2" s="5" t="s">
        <v>5</v>
      </c>
      <c r="K2" t="s">
        <v>4</v>
      </c>
      <c r="L2" t="s">
        <v>5</v>
      </c>
      <c r="M2" s="5" t="s">
        <v>4</v>
      </c>
      <c r="N2" s="5" t="s">
        <v>5</v>
      </c>
      <c r="O2" s="2" t="s">
        <v>4</v>
      </c>
      <c r="P2" s="2" t="s">
        <v>5</v>
      </c>
    </row>
    <row r="3" spans="6:16" x14ac:dyDescent="0.2">
      <c r="F3" t="s">
        <v>6</v>
      </c>
      <c r="G3" t="s">
        <v>7</v>
      </c>
      <c r="H3">
        <v>1</v>
      </c>
      <c r="I3" s="5">
        <v>-2247463.2200000002</v>
      </c>
      <c r="J3" s="5">
        <v>-2247482.69</v>
      </c>
      <c r="K3">
        <v>-502893.82</v>
      </c>
      <c r="L3">
        <v>-502911.62</v>
      </c>
      <c r="M3" s="5">
        <v>-811904.52</v>
      </c>
      <c r="N3" s="5">
        <v>-811924.04</v>
      </c>
      <c r="O3" s="2">
        <v>-811969.91</v>
      </c>
      <c r="P3" s="2">
        <v>-811994.71</v>
      </c>
    </row>
    <row r="4" spans="6:16" x14ac:dyDescent="0.2">
      <c r="F4" t="s">
        <v>6</v>
      </c>
      <c r="G4" t="s">
        <v>8</v>
      </c>
      <c r="I4" s="5"/>
      <c r="J4" s="5"/>
      <c r="M4" s="5"/>
      <c r="N4" s="5"/>
      <c r="O4" s="2">
        <v>-811985.21</v>
      </c>
      <c r="P4" s="2">
        <v>-811985.54</v>
      </c>
    </row>
    <row r="5" spans="6:16" x14ac:dyDescent="0.2">
      <c r="F5" t="s">
        <v>6</v>
      </c>
      <c r="G5" t="s">
        <v>9</v>
      </c>
      <c r="H5">
        <v>2</v>
      </c>
      <c r="I5" s="5">
        <v>-2247464.7599999998</v>
      </c>
      <c r="J5" s="5">
        <v>-2247477.15</v>
      </c>
      <c r="K5">
        <v>-502906.6</v>
      </c>
      <c r="L5">
        <v>-502908.15</v>
      </c>
      <c r="M5" s="5">
        <v>-811912.32</v>
      </c>
      <c r="N5" s="5">
        <v>-811918.73</v>
      </c>
      <c r="O5">
        <v>-811987.78</v>
      </c>
    </row>
    <row r="6" spans="6:16" x14ac:dyDescent="0.2">
      <c r="F6" t="s">
        <v>6</v>
      </c>
      <c r="G6" t="s">
        <v>10</v>
      </c>
      <c r="H6">
        <v>3</v>
      </c>
      <c r="I6" s="5">
        <v>-2247492.75</v>
      </c>
      <c r="J6" s="5">
        <v>-2247440.2999999998</v>
      </c>
      <c r="K6">
        <v>-502926.61</v>
      </c>
      <c r="L6">
        <v>-502870.08</v>
      </c>
      <c r="M6" s="5">
        <v>-811934.11</v>
      </c>
      <c r="N6" s="5">
        <v>-811878.14</v>
      </c>
      <c r="O6" s="2">
        <v>-811998.13</v>
      </c>
      <c r="P6" s="2">
        <v>-811966.1</v>
      </c>
    </row>
    <row r="7" spans="6:16" x14ac:dyDescent="0.2">
      <c r="F7" t="s">
        <v>6</v>
      </c>
      <c r="G7" t="s">
        <v>11</v>
      </c>
      <c r="H7">
        <v>4</v>
      </c>
      <c r="I7" s="5">
        <v>-2247470.0299999998</v>
      </c>
      <c r="J7" s="5"/>
      <c r="K7">
        <v>-502903.7</v>
      </c>
      <c r="M7" s="5">
        <v>-811910.62</v>
      </c>
      <c r="N7" s="5"/>
    </row>
    <row r="8" spans="6:16" x14ac:dyDescent="0.2">
      <c r="F8" t="s">
        <v>12</v>
      </c>
      <c r="G8" t="s">
        <v>7</v>
      </c>
      <c r="H8">
        <v>1</v>
      </c>
      <c r="I8" s="5">
        <v>-2209869.5</v>
      </c>
      <c r="J8" s="5">
        <v>-2209887.61</v>
      </c>
      <c r="K8">
        <v>-465300.56</v>
      </c>
      <c r="L8">
        <v>-465317.28</v>
      </c>
      <c r="M8" s="5">
        <v>-774311.97</v>
      </c>
      <c r="N8" s="5">
        <v>-774330.24</v>
      </c>
      <c r="O8" s="2">
        <v>-774380.49</v>
      </c>
      <c r="P8" s="2">
        <v>-774403.33</v>
      </c>
    </row>
    <row r="9" spans="6:16" x14ac:dyDescent="0.2">
      <c r="F9" t="s">
        <v>12</v>
      </c>
      <c r="G9" t="s">
        <v>8</v>
      </c>
      <c r="I9" s="5"/>
      <c r="J9" s="5"/>
      <c r="M9" s="5"/>
      <c r="N9" s="5"/>
      <c r="O9" s="2">
        <v>-774388.14</v>
      </c>
      <c r="P9" s="2">
        <v>-774388.07</v>
      </c>
    </row>
    <row r="10" spans="6:16" x14ac:dyDescent="0.2">
      <c r="F10" t="s">
        <v>12</v>
      </c>
      <c r="G10" t="s">
        <v>9</v>
      </c>
      <c r="H10">
        <v>2</v>
      </c>
      <c r="I10" s="5">
        <v>-2209867.37</v>
      </c>
      <c r="J10" s="5">
        <v>-2209875.02</v>
      </c>
      <c r="K10">
        <v>-465307.65</v>
      </c>
      <c r="L10">
        <v>-465305.64</v>
      </c>
      <c r="M10" s="5">
        <v>-774314.56</v>
      </c>
      <c r="N10" s="5">
        <v>-774316.71</v>
      </c>
    </row>
    <row r="11" spans="6:16" x14ac:dyDescent="0.2">
      <c r="F11" t="s">
        <v>12</v>
      </c>
      <c r="G11" t="s">
        <v>10</v>
      </c>
      <c r="H11">
        <v>3</v>
      </c>
      <c r="I11" s="5">
        <v>-2209887.0299999998</v>
      </c>
      <c r="J11" s="5">
        <v>-2209841.9500000002</v>
      </c>
      <c r="K11">
        <v>-465321.39</v>
      </c>
      <c r="L11">
        <v>-465270.63</v>
      </c>
      <c r="M11" s="5">
        <v>-774329.03</v>
      </c>
      <c r="N11" s="5">
        <v>-774281.4</v>
      </c>
      <c r="O11" s="2">
        <v>-774394.3</v>
      </c>
      <c r="P11" s="2">
        <v>-774373.84</v>
      </c>
    </row>
    <row r="12" spans="6:16" x14ac:dyDescent="0.2">
      <c r="F12" t="s">
        <v>12</v>
      </c>
      <c r="G12" t="s">
        <v>11</v>
      </c>
      <c r="H12">
        <v>4</v>
      </c>
      <c r="I12" s="5">
        <v>-2209879.7599999998</v>
      </c>
      <c r="J12" s="5"/>
      <c r="K12">
        <v>-465310.48</v>
      </c>
      <c r="M12" s="5">
        <v>-774320.52</v>
      </c>
      <c r="N12" s="5"/>
    </row>
    <row r="13" spans="6:16" x14ac:dyDescent="0.2">
      <c r="F13" t="s">
        <v>13</v>
      </c>
      <c r="G13" t="s">
        <v>7</v>
      </c>
      <c r="H13">
        <v>1</v>
      </c>
      <c r="I13" s="5">
        <v>-2308518.67</v>
      </c>
      <c r="J13" s="5">
        <v>-2308543.61</v>
      </c>
      <c r="K13">
        <v>-563953.14</v>
      </c>
      <c r="L13">
        <v>-563978.41</v>
      </c>
      <c r="M13" s="5">
        <v>-872964.7</v>
      </c>
      <c r="N13" s="5">
        <v>-872991.54</v>
      </c>
      <c r="O13" s="2">
        <v>-873061.25</v>
      </c>
      <c r="P13" s="2">
        <v>-873086.21</v>
      </c>
    </row>
    <row r="14" spans="6:16" x14ac:dyDescent="0.2">
      <c r="F14" t="s">
        <v>13</v>
      </c>
      <c r="G14" t="s">
        <v>8</v>
      </c>
      <c r="I14" s="5"/>
      <c r="J14" s="5"/>
      <c r="M14" s="5"/>
      <c r="N14" s="5"/>
      <c r="O14" s="2">
        <v>-873069.39</v>
      </c>
      <c r="P14" s="2">
        <v>-873069.44</v>
      </c>
    </row>
    <row r="15" spans="6:16" x14ac:dyDescent="0.2">
      <c r="F15" t="s">
        <v>13</v>
      </c>
      <c r="G15" t="s">
        <v>9</v>
      </c>
      <c r="H15">
        <v>2</v>
      </c>
      <c r="I15" s="5">
        <v>-2308526.6</v>
      </c>
      <c r="J15" s="5">
        <v>-2308524.37</v>
      </c>
      <c r="K15">
        <v>-563968.39</v>
      </c>
      <c r="L15">
        <v>-563962.71</v>
      </c>
      <c r="M15" s="5">
        <v>-872975.03</v>
      </c>
      <c r="N15" s="5">
        <v>-872972.85</v>
      </c>
    </row>
    <row r="16" spans="6:16" x14ac:dyDescent="0.2">
      <c r="F16" t="s">
        <v>13</v>
      </c>
      <c r="G16" t="s">
        <v>10</v>
      </c>
      <c r="H16">
        <v>3</v>
      </c>
      <c r="I16" s="5">
        <v>-2308538.7999999998</v>
      </c>
      <c r="J16" s="5">
        <v>-2308491.96</v>
      </c>
      <c r="K16">
        <v>-563982.78</v>
      </c>
      <c r="L16">
        <v>-563933.53</v>
      </c>
      <c r="M16" s="5">
        <v>-872990.02</v>
      </c>
      <c r="N16" s="5">
        <v>-872941.38</v>
      </c>
      <c r="O16" s="2">
        <v>-873075.15</v>
      </c>
      <c r="P16" s="2">
        <v>-873055.68</v>
      </c>
    </row>
    <row r="17" spans="6:16" x14ac:dyDescent="0.2">
      <c r="F17" t="s">
        <v>13</v>
      </c>
      <c r="G17" t="s">
        <v>11</v>
      </c>
      <c r="H17">
        <v>4</v>
      </c>
      <c r="I17" s="5">
        <v>-2308518.0699999998</v>
      </c>
      <c r="J17" s="5"/>
      <c r="K17">
        <v>-563971.30000000005</v>
      </c>
      <c r="M17" s="5">
        <v>-872974.32</v>
      </c>
      <c r="N17" s="5"/>
    </row>
    <row r="18" spans="6:16" x14ac:dyDescent="0.2">
      <c r="F18" t="s">
        <v>14</v>
      </c>
      <c r="G18" t="s">
        <v>7</v>
      </c>
      <c r="H18">
        <v>1</v>
      </c>
      <c r="I18" s="5">
        <v>-2313505.92</v>
      </c>
      <c r="J18" s="5">
        <v>-2313539.08</v>
      </c>
      <c r="K18">
        <v>-568950.73</v>
      </c>
      <c r="L18">
        <v>-568981.35</v>
      </c>
      <c r="M18" s="5">
        <v>-877957.81</v>
      </c>
      <c r="N18" s="5">
        <v>-877989.65</v>
      </c>
      <c r="O18" s="2">
        <v>-878031.47</v>
      </c>
      <c r="P18" s="2">
        <v>-878065.48</v>
      </c>
    </row>
    <row r="19" spans="6:16" x14ac:dyDescent="0.2">
      <c r="F19" t="s">
        <v>14</v>
      </c>
      <c r="G19" t="s">
        <v>8</v>
      </c>
      <c r="I19" s="5"/>
      <c r="J19" s="5"/>
      <c r="M19" s="5"/>
      <c r="N19" s="5"/>
      <c r="O19" s="2">
        <v>-878041.31</v>
      </c>
      <c r="P19" s="2">
        <v>-878041.31</v>
      </c>
    </row>
    <row r="20" spans="6:16" x14ac:dyDescent="0.2">
      <c r="F20" t="s">
        <v>14</v>
      </c>
      <c r="G20" t="s">
        <v>9</v>
      </c>
      <c r="H20">
        <v>2</v>
      </c>
      <c r="I20" s="5">
        <v>-2313509.88</v>
      </c>
      <c r="J20" s="5">
        <v>-2313520.0699999998</v>
      </c>
      <c r="K20">
        <v>-568959.93999999994</v>
      </c>
      <c r="L20">
        <v>-568956.52</v>
      </c>
      <c r="M20" s="5">
        <v>-877964.62</v>
      </c>
      <c r="N20" s="5">
        <v>-877965.61</v>
      </c>
      <c r="O20">
        <v>-878040.1</v>
      </c>
    </row>
    <row r="21" spans="6:16" x14ac:dyDescent="0.2">
      <c r="F21" t="s">
        <v>14</v>
      </c>
      <c r="G21" t="s">
        <v>15</v>
      </c>
      <c r="I21" s="5"/>
      <c r="J21" s="5"/>
      <c r="M21" s="5"/>
      <c r="N21" s="5"/>
      <c r="O21" s="2">
        <v>-878041.87</v>
      </c>
      <c r="P21" s="2">
        <v>-878046.55</v>
      </c>
    </row>
    <row r="22" spans="6:16" x14ac:dyDescent="0.2">
      <c r="I22" s="5"/>
      <c r="J22" s="5"/>
      <c r="M22" s="5"/>
      <c r="N22" s="5"/>
    </row>
    <row r="23" spans="6:16" x14ac:dyDescent="0.2">
      <c r="F23" t="s">
        <v>14</v>
      </c>
      <c r="G23" t="s">
        <v>10</v>
      </c>
      <c r="H23">
        <v>3</v>
      </c>
      <c r="I23" s="5">
        <v>-2313531.91</v>
      </c>
      <c r="J23" s="5">
        <v>-2313481.23</v>
      </c>
      <c r="K23">
        <v>-568972.18999999994</v>
      </c>
      <c r="L23">
        <v>-568912.38</v>
      </c>
      <c r="M23" s="5">
        <v>-877979.09</v>
      </c>
      <c r="N23" s="5">
        <v>-877928.57</v>
      </c>
    </row>
    <row r="24" spans="6:16" x14ac:dyDescent="0.2">
      <c r="F24" t="s">
        <v>14</v>
      </c>
      <c r="G24" t="s">
        <v>11</v>
      </c>
      <c r="H24">
        <v>4</v>
      </c>
      <c r="I24" s="5">
        <v>-2313520.06</v>
      </c>
      <c r="J24" s="5"/>
      <c r="K24">
        <v>-568955.82999999996</v>
      </c>
      <c r="M24" s="5">
        <v>-877962.27</v>
      </c>
      <c r="N24" s="5"/>
    </row>
    <row r="25" spans="6:16" x14ac:dyDescent="0.2">
      <c r="I25" s="5"/>
      <c r="J25" s="5"/>
      <c r="K25" s="2"/>
      <c r="L25" s="2"/>
      <c r="M25" s="5"/>
      <c r="N25" s="5"/>
    </row>
    <row r="26" spans="6:16" x14ac:dyDescent="0.2">
      <c r="I26" s="5"/>
      <c r="J26" s="5"/>
      <c r="K26" s="2"/>
      <c r="L26" s="2"/>
      <c r="M26" s="5"/>
      <c r="N26" s="5"/>
    </row>
    <row r="27" spans="6:16" x14ac:dyDescent="0.2">
      <c r="I27" s="5" t="s">
        <v>0</v>
      </c>
      <c r="J27" s="5" t="str">
        <f>I27</f>
        <v>Full model</v>
      </c>
      <c r="K27" s="2" t="s">
        <v>1</v>
      </c>
      <c r="L27" s="2" t="str">
        <f>K27</f>
        <v>Substrate only</v>
      </c>
      <c r="M27" s="5" t="s">
        <v>2</v>
      </c>
      <c r="N27" s="5" t="str">
        <f>M27</f>
        <v>Substrate_Asp_His</v>
      </c>
      <c r="O27" s="2" t="s">
        <v>3</v>
      </c>
      <c r="P27" s="2" t="str">
        <f>O27</f>
        <v>newly optimized substrate_Asp_His</v>
      </c>
    </row>
    <row r="28" spans="6:16" x14ac:dyDescent="0.2">
      <c r="I28" s="5" t="s">
        <v>16</v>
      </c>
      <c r="J28" s="5" t="s">
        <v>5</v>
      </c>
      <c r="K28" s="2" t="s">
        <v>16</v>
      </c>
      <c r="L28" s="2" t="s">
        <v>5</v>
      </c>
      <c r="M28" s="5" t="s">
        <v>16</v>
      </c>
      <c r="N28" s="5" t="s">
        <v>5</v>
      </c>
      <c r="O28" s="2" t="s">
        <v>16</v>
      </c>
      <c r="P28" s="2" t="s">
        <v>5</v>
      </c>
    </row>
    <row r="29" spans="6:16" x14ac:dyDescent="0.2">
      <c r="F29" t="s">
        <v>6</v>
      </c>
      <c r="G29" t="s">
        <v>7</v>
      </c>
      <c r="H29">
        <v>1</v>
      </c>
      <c r="I29" s="6">
        <f>I3-J3</f>
        <v>19.46999999973923</v>
      </c>
      <c r="J29" s="7">
        <f>J3-J3</f>
        <v>0</v>
      </c>
      <c r="K29" s="10">
        <f>K3-L3</f>
        <v>17.799999999988358</v>
      </c>
      <c r="L29" s="11">
        <f>L3-L3</f>
        <v>0</v>
      </c>
      <c r="M29" s="6">
        <f>M3-N3</f>
        <v>19.520000000018626</v>
      </c>
      <c r="N29" s="7">
        <f>N3-N3</f>
        <v>0</v>
      </c>
      <c r="O29" s="10">
        <f>O3-P3</f>
        <v>24.799999999930151</v>
      </c>
      <c r="P29" s="11">
        <f>P3-P3</f>
        <v>0</v>
      </c>
    </row>
    <row r="30" spans="6:16" s="8" customFormat="1" x14ac:dyDescent="0.2">
      <c r="F30" s="8" t="s">
        <v>6</v>
      </c>
      <c r="G30" s="8" t="s">
        <v>8</v>
      </c>
      <c r="H30" s="8">
        <v>2</v>
      </c>
      <c r="I30" s="9"/>
      <c r="J30" s="7"/>
      <c r="K30" s="12"/>
      <c r="L30" s="11"/>
      <c r="M30" s="9"/>
      <c r="N30" s="7"/>
      <c r="O30" s="12">
        <f>O4-P3</f>
        <v>9.5</v>
      </c>
      <c r="P30" s="11">
        <f>P4-P3</f>
        <v>9.1699999999254942</v>
      </c>
    </row>
    <row r="31" spans="6:16" x14ac:dyDescent="0.2">
      <c r="F31" t="s">
        <v>6</v>
      </c>
      <c r="G31" t="s">
        <v>9</v>
      </c>
      <c r="H31">
        <v>1.8</v>
      </c>
      <c r="I31" s="6">
        <f>I5-J3</f>
        <v>17.930000000167638</v>
      </c>
      <c r="J31" s="7">
        <f>J5-J3</f>
        <v>5.5400000000372529</v>
      </c>
      <c r="K31" s="10">
        <f>K5-L3</f>
        <v>5.0200000000186265</v>
      </c>
      <c r="L31" s="11">
        <f>L5-L3</f>
        <v>3.4699999999720603</v>
      </c>
      <c r="M31" s="6">
        <f>M5-N3</f>
        <v>11.720000000088476</v>
      </c>
      <c r="N31" s="7">
        <f>N5-N3</f>
        <v>5.3100000000558794</v>
      </c>
      <c r="O31" s="11">
        <f>O5-P3</f>
        <v>6.9299999999348074</v>
      </c>
      <c r="P31" s="11"/>
    </row>
    <row r="32" spans="6:16" s="8" customFormat="1" x14ac:dyDescent="0.2">
      <c r="F32" s="8" t="s">
        <v>6</v>
      </c>
      <c r="G32" s="8" t="s">
        <v>10</v>
      </c>
      <c r="H32" s="8">
        <v>2.2000000000000002</v>
      </c>
      <c r="I32" s="7">
        <f>I6-J3</f>
        <v>-10.060000000055879</v>
      </c>
      <c r="J32" s="9">
        <f>J6-J3</f>
        <v>42.390000000130385</v>
      </c>
      <c r="K32" s="11">
        <f>K6-L3</f>
        <v>-14.989999999990687</v>
      </c>
      <c r="L32" s="12">
        <f>L6-L3</f>
        <v>41.539999999979045</v>
      </c>
      <c r="M32" s="7">
        <f>M6-N3</f>
        <v>-10.069999999948777</v>
      </c>
      <c r="N32" s="9">
        <f>N6-N3</f>
        <v>45.900000000023283</v>
      </c>
      <c r="O32" s="11">
        <f>O6-P3</f>
        <v>-3.4200000000419095</v>
      </c>
      <c r="P32" s="12">
        <f>P6-P3</f>
        <v>28.60999999998603</v>
      </c>
    </row>
    <row r="33" spans="6:17" x14ac:dyDescent="0.2">
      <c r="F33" t="s">
        <v>6</v>
      </c>
      <c r="G33" t="s">
        <v>11</v>
      </c>
      <c r="H33">
        <v>3</v>
      </c>
      <c r="I33" s="7">
        <f>I7-J3</f>
        <v>12.660000000149012</v>
      </c>
      <c r="J33" s="6"/>
      <c r="K33" s="11">
        <f>K7-L3</f>
        <v>7.9199999999837019</v>
      </c>
      <c r="L33" s="10"/>
      <c r="M33" s="7">
        <f>M7-N3</f>
        <v>13.42000000004191</v>
      </c>
      <c r="N33" s="6"/>
      <c r="O33" s="11"/>
      <c r="P33" s="10"/>
    </row>
    <row r="34" spans="6:17" x14ac:dyDescent="0.2">
      <c r="I34" s="6"/>
      <c r="J34" s="6"/>
      <c r="K34" s="10"/>
      <c r="L34" s="10"/>
      <c r="M34" s="6"/>
      <c r="N34" s="6"/>
      <c r="O34" s="10"/>
      <c r="P34" s="10"/>
    </row>
    <row r="35" spans="6:17" x14ac:dyDescent="0.2">
      <c r="F35" t="s">
        <v>12</v>
      </c>
      <c r="G35" t="s">
        <v>7</v>
      </c>
      <c r="H35">
        <v>1</v>
      </c>
      <c r="I35" s="6">
        <f>I8-J8</f>
        <v>18.109999999869615</v>
      </c>
      <c r="J35" s="7">
        <f>J8-J8</f>
        <v>0</v>
      </c>
      <c r="K35" s="10">
        <f>K8-L8</f>
        <v>16.720000000030268</v>
      </c>
      <c r="L35" s="11">
        <f>L8-L8</f>
        <v>0</v>
      </c>
      <c r="M35" s="6">
        <f>M8-N8</f>
        <v>18.270000000018626</v>
      </c>
      <c r="N35" s="7">
        <f>N8-N8</f>
        <v>0</v>
      </c>
      <c r="O35" s="10">
        <f>O8-P8</f>
        <v>22.839999999967404</v>
      </c>
      <c r="P35" s="11">
        <f>P8-P8</f>
        <v>0</v>
      </c>
    </row>
    <row r="36" spans="6:17" x14ac:dyDescent="0.2">
      <c r="F36" t="s">
        <v>12</v>
      </c>
      <c r="G36" t="s">
        <v>8</v>
      </c>
      <c r="H36">
        <v>2</v>
      </c>
      <c r="I36" s="9"/>
      <c r="J36" s="7"/>
      <c r="K36" s="12"/>
      <c r="L36" s="11"/>
      <c r="M36" s="9"/>
      <c r="N36" s="7"/>
      <c r="O36" s="12">
        <f>O9-P8</f>
        <v>15.189999999944121</v>
      </c>
      <c r="P36" s="11">
        <f>P9-P8</f>
        <v>15.260000000009313</v>
      </c>
      <c r="Q36" s="8"/>
    </row>
    <row r="37" spans="6:17" x14ac:dyDescent="0.2">
      <c r="F37" t="s">
        <v>12</v>
      </c>
      <c r="G37" t="s">
        <v>9</v>
      </c>
      <c r="H37">
        <v>1.8</v>
      </c>
      <c r="I37" s="6">
        <f>I10-J8</f>
        <v>20.239999999757856</v>
      </c>
      <c r="J37" s="7">
        <f>J10-J8</f>
        <v>12.589999999850988</v>
      </c>
      <c r="K37" s="10">
        <f>K10-L8</f>
        <v>9.6300000000046566</v>
      </c>
      <c r="L37" s="11">
        <f>L10-L8</f>
        <v>11.64000000001397</v>
      </c>
      <c r="M37" s="6">
        <f>M10-N8</f>
        <v>15.679999999934807</v>
      </c>
      <c r="N37" s="7">
        <f>N10-N8</f>
        <v>13.53000000002794</v>
      </c>
      <c r="O37" s="10"/>
      <c r="P37" s="11"/>
    </row>
    <row r="38" spans="6:17" x14ac:dyDescent="0.2">
      <c r="F38" t="s">
        <v>12</v>
      </c>
      <c r="G38" t="s">
        <v>10</v>
      </c>
      <c r="H38">
        <v>2.2000000000000002</v>
      </c>
      <c r="I38" s="7">
        <f>I11-J8</f>
        <v>0.58000000007450581</v>
      </c>
      <c r="J38" s="9">
        <f>J11-J8</f>
        <v>45.65999999968335</v>
      </c>
      <c r="K38" s="11">
        <f>K11-L8</f>
        <v>-4.1099999999860302</v>
      </c>
      <c r="L38" s="12">
        <f>L11-L8</f>
        <v>46.650000000023283</v>
      </c>
      <c r="M38" s="7">
        <f>M11-N8</f>
        <v>1.2099999999627471</v>
      </c>
      <c r="N38" s="9">
        <f>N11-N8</f>
        <v>48.839999999967404</v>
      </c>
      <c r="O38" s="11">
        <f>O11-P8</f>
        <v>9.0299999999115244</v>
      </c>
      <c r="P38" s="12">
        <f>P11-P8</f>
        <v>29.489999999990687</v>
      </c>
      <c r="Q38" s="8"/>
    </row>
    <row r="39" spans="6:17" x14ac:dyDescent="0.2">
      <c r="F39" t="s">
        <v>12</v>
      </c>
      <c r="G39" t="s">
        <v>11</v>
      </c>
      <c r="H39">
        <v>3</v>
      </c>
      <c r="I39" s="7">
        <f>I12-J8</f>
        <v>7.8500000000931323</v>
      </c>
      <c r="J39" s="6"/>
      <c r="K39" s="11">
        <f>K12-L8</f>
        <v>6.8000000000465661</v>
      </c>
      <c r="L39" s="10"/>
      <c r="M39" s="7">
        <f>M12-N8</f>
        <v>9.7199999999720603</v>
      </c>
      <c r="N39" s="6"/>
      <c r="O39" s="11"/>
      <c r="P39" s="10"/>
    </row>
    <row r="40" spans="6:17" x14ac:dyDescent="0.2">
      <c r="I40" s="6"/>
      <c r="J40" s="6"/>
      <c r="K40" s="10"/>
      <c r="L40" s="10"/>
      <c r="M40" s="6"/>
      <c r="N40" s="6"/>
      <c r="O40" s="10"/>
      <c r="P40" s="10"/>
    </row>
    <row r="41" spans="6:17" x14ac:dyDescent="0.2">
      <c r="F41" t="s">
        <v>13</v>
      </c>
      <c r="G41" t="s">
        <v>7</v>
      </c>
      <c r="H41">
        <v>1</v>
      </c>
      <c r="I41" s="6">
        <f>I13-J13</f>
        <v>24.939999999944121</v>
      </c>
      <c r="J41" s="7">
        <f>J13-J13</f>
        <v>0</v>
      </c>
      <c r="K41" s="10">
        <f>K13-L13</f>
        <v>25.270000000018626</v>
      </c>
      <c r="L41" s="11">
        <f>L13-L13</f>
        <v>0</v>
      </c>
      <c r="M41" s="6">
        <f>M13-N13</f>
        <v>26.840000000083819</v>
      </c>
      <c r="N41" s="7">
        <f>N13-N13</f>
        <v>0</v>
      </c>
      <c r="O41" s="10">
        <f>O13-P13</f>
        <v>24.959999999962747</v>
      </c>
      <c r="P41" s="11">
        <f>P13-P13</f>
        <v>0</v>
      </c>
    </row>
    <row r="42" spans="6:17" x14ac:dyDescent="0.2">
      <c r="F42" t="s">
        <v>13</v>
      </c>
      <c r="G42" t="s">
        <v>8</v>
      </c>
      <c r="H42">
        <v>2</v>
      </c>
      <c r="I42" s="9"/>
      <c r="J42" s="7"/>
      <c r="K42" s="12"/>
      <c r="L42" s="11"/>
      <c r="M42" s="9"/>
      <c r="N42" s="7"/>
      <c r="O42" s="12">
        <f>O14-P13</f>
        <v>16.819999999948777</v>
      </c>
      <c r="P42" s="11">
        <f>P14-P13</f>
        <v>16.770000000018626</v>
      </c>
    </row>
    <row r="43" spans="6:17" x14ac:dyDescent="0.2">
      <c r="F43" t="s">
        <v>13</v>
      </c>
      <c r="G43" t="s">
        <v>9</v>
      </c>
      <c r="H43">
        <v>1.8</v>
      </c>
      <c r="I43" s="6">
        <f>I15-J13</f>
        <v>17.009999999776483</v>
      </c>
      <c r="J43" s="7">
        <f>J15-J13</f>
        <v>19.239999999757856</v>
      </c>
      <c r="K43" s="10">
        <f>K15-L13</f>
        <v>10.020000000018626</v>
      </c>
      <c r="L43" s="11">
        <f>L15-L13</f>
        <v>15.700000000069849</v>
      </c>
      <c r="M43" s="6">
        <f>M15-N13</f>
        <v>16.510000000009313</v>
      </c>
      <c r="N43" s="7">
        <f>N15-N13</f>
        <v>18.690000000060536</v>
      </c>
      <c r="O43" s="10"/>
      <c r="P43" s="11"/>
    </row>
    <row r="44" spans="6:17" x14ac:dyDescent="0.2">
      <c r="F44" t="s">
        <v>13</v>
      </c>
      <c r="G44" t="s">
        <v>10</v>
      </c>
      <c r="H44">
        <v>2.2000000000000002</v>
      </c>
      <c r="I44" s="7">
        <f>I16-J13</f>
        <v>4.8100000000558794</v>
      </c>
      <c r="J44" s="9">
        <f>J16-J13</f>
        <v>51.649999999906868</v>
      </c>
      <c r="K44" s="11">
        <f>K16-L13</f>
        <v>-4.3699999999953434</v>
      </c>
      <c r="L44" s="12">
        <f>L16-L13</f>
        <v>44.880000000004657</v>
      </c>
      <c r="M44" s="7">
        <f>M16-N13</f>
        <v>1.5200000000186265</v>
      </c>
      <c r="N44" s="9">
        <f>N16-N13</f>
        <v>50.160000000032596</v>
      </c>
      <c r="O44" s="11">
        <f>O16-P13</f>
        <v>11.059999999939464</v>
      </c>
      <c r="P44" s="12">
        <f>P16-P13</f>
        <v>30.529999999911524</v>
      </c>
    </row>
    <row r="45" spans="6:17" x14ac:dyDescent="0.2">
      <c r="F45" t="s">
        <v>13</v>
      </c>
      <c r="G45" t="s">
        <v>11</v>
      </c>
      <c r="H45">
        <v>3</v>
      </c>
      <c r="I45" s="7">
        <f>I17-J13</f>
        <v>25.540000000037253</v>
      </c>
      <c r="J45" s="6"/>
      <c r="K45" s="11">
        <f>K17-L13</f>
        <v>7.1099999999860302</v>
      </c>
      <c r="L45" s="10"/>
      <c r="M45" s="7">
        <f>M17-N13</f>
        <v>17.220000000088476</v>
      </c>
      <c r="N45" s="6"/>
      <c r="O45" s="11"/>
      <c r="P45" s="10"/>
    </row>
    <row r="46" spans="6:17" x14ac:dyDescent="0.2">
      <c r="I46" s="6"/>
      <c r="J46" s="6"/>
      <c r="K46" s="10"/>
      <c r="L46" s="10"/>
      <c r="M46" s="6"/>
      <c r="N46" s="6"/>
      <c r="O46" s="10"/>
      <c r="P46" s="10"/>
    </row>
    <row r="47" spans="6:17" x14ac:dyDescent="0.2">
      <c r="F47" t="s">
        <v>14</v>
      </c>
      <c r="G47" t="s">
        <v>7</v>
      </c>
      <c r="H47">
        <v>1</v>
      </c>
      <c r="I47" s="6">
        <f>I18-J18</f>
        <v>33.160000000149012</v>
      </c>
      <c r="J47" s="7">
        <f>J18-J18</f>
        <v>0</v>
      </c>
      <c r="K47" s="10">
        <f>K18-L18</f>
        <v>30.619999999995343</v>
      </c>
      <c r="L47" s="11">
        <f>L18-L18</f>
        <v>0</v>
      </c>
      <c r="M47" s="6">
        <f>M18-N18</f>
        <v>31.839999999967404</v>
      </c>
      <c r="N47" s="7">
        <f>N18-N18</f>
        <v>0</v>
      </c>
      <c r="O47" s="10">
        <f>O18-P18</f>
        <v>34.010000000009313</v>
      </c>
      <c r="P47" s="11">
        <f>P18-P18</f>
        <v>0</v>
      </c>
    </row>
    <row r="48" spans="6:17" x14ac:dyDescent="0.2">
      <c r="F48" t="s">
        <v>14</v>
      </c>
      <c r="G48" t="s">
        <v>8</v>
      </c>
      <c r="H48">
        <v>2</v>
      </c>
      <c r="I48" s="9"/>
      <c r="J48" s="7"/>
      <c r="K48" s="12"/>
      <c r="L48" s="11"/>
      <c r="M48" s="9"/>
      <c r="N48" s="7"/>
      <c r="O48" s="12">
        <f>O19-P18</f>
        <v>24.169999999925494</v>
      </c>
      <c r="P48" s="11">
        <f>P19-P18</f>
        <v>24.169999999925494</v>
      </c>
    </row>
    <row r="49" spans="6:16" x14ac:dyDescent="0.2">
      <c r="F49" t="s">
        <v>14</v>
      </c>
      <c r="G49" t="s">
        <v>9</v>
      </c>
      <c r="H49">
        <v>1.8</v>
      </c>
      <c r="I49" s="6">
        <f>I20-J18</f>
        <v>29.200000000186265</v>
      </c>
      <c r="J49" s="7">
        <f>J20-J18</f>
        <v>19.010000000242144</v>
      </c>
      <c r="K49" s="10">
        <f>K20-L18</f>
        <v>21.410000000032596</v>
      </c>
      <c r="L49" s="11">
        <f>L20-L18</f>
        <v>24.82999999995809</v>
      </c>
      <c r="M49" s="6">
        <f>M20-N18</f>
        <v>25.03000000002794</v>
      </c>
      <c r="N49" s="7">
        <f>N20-N18</f>
        <v>24.040000000037253</v>
      </c>
      <c r="O49" s="11">
        <f>O20-P18</f>
        <v>25.380000000004657</v>
      </c>
      <c r="P49" s="11"/>
    </row>
    <row r="50" spans="6:16" x14ac:dyDescent="0.2">
      <c r="F50" t="s">
        <v>14</v>
      </c>
      <c r="G50" t="s">
        <v>15</v>
      </c>
      <c r="H50">
        <v>2.2000000000000002</v>
      </c>
      <c r="I50" s="7"/>
      <c r="J50" s="9"/>
      <c r="K50" s="11"/>
      <c r="L50" s="12"/>
      <c r="M50" s="7"/>
      <c r="N50" s="9"/>
      <c r="O50" s="11">
        <f>O21-P18</f>
        <v>23.60999999998603</v>
      </c>
      <c r="P50" s="12">
        <f>P21-P18</f>
        <v>18.929999999934807</v>
      </c>
    </row>
    <row r="51" spans="6:16" x14ac:dyDescent="0.2">
      <c r="F51" t="s">
        <v>14</v>
      </c>
      <c r="G51" t="s">
        <v>10</v>
      </c>
      <c r="H51">
        <v>2.5</v>
      </c>
      <c r="I51" s="7">
        <f>I23-J18</f>
        <v>7.1699999999254942</v>
      </c>
      <c r="J51" s="6">
        <f>J23-J18</f>
        <v>57.850000000093132</v>
      </c>
      <c r="K51" s="11">
        <f>K23-L18</f>
        <v>9.1600000000325963</v>
      </c>
      <c r="L51" s="10">
        <f>L23-L18</f>
        <v>68.96999999997206</v>
      </c>
      <c r="M51" s="7">
        <f>M23-N18</f>
        <v>10.560000000055879</v>
      </c>
      <c r="N51" s="6">
        <f>N23-N18</f>
        <v>61.080000000074506</v>
      </c>
      <c r="O51" s="11"/>
      <c r="P51" s="10"/>
    </row>
    <row r="52" spans="6:16" x14ac:dyDescent="0.2">
      <c r="F52" t="s">
        <v>14</v>
      </c>
      <c r="G52" t="s">
        <v>11</v>
      </c>
      <c r="H52">
        <v>3</v>
      </c>
      <c r="I52" s="6">
        <f>I24-J18</f>
        <v>19.020000000018626</v>
      </c>
      <c r="J52" s="7"/>
      <c r="K52" s="10">
        <f>K24-L18</f>
        <v>25.520000000018626</v>
      </c>
      <c r="L52" s="11"/>
      <c r="M52" s="6">
        <f>M24-N18</f>
        <v>27.380000000004657</v>
      </c>
      <c r="N52" s="7"/>
      <c r="O52" s="10"/>
      <c r="P52" s="11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opLeftCell="H1" workbookViewId="0">
      <selection sqref="A1:A1048576"/>
    </sheetView>
  </sheetViews>
  <sheetFormatPr defaultRowHeight="12.75" x14ac:dyDescent="0.2"/>
  <cols>
    <col min="5" max="5" width="9.5703125" bestFit="1" customWidth="1"/>
    <col min="6" max="6" width="38.28515625" bestFit="1" customWidth="1"/>
    <col min="7" max="8" width="13.140625" bestFit="1" customWidth="1"/>
    <col min="9" max="10" width="17.28515625" bestFit="1" customWidth="1"/>
    <col min="11" max="12" width="31.28515625" bestFit="1" customWidth="1"/>
  </cols>
  <sheetData>
    <row r="2" spans="1:9" x14ac:dyDescent="0.2">
      <c r="E2" t="s">
        <v>16</v>
      </c>
      <c r="F2" t="s">
        <v>16</v>
      </c>
      <c r="G2" t="s">
        <v>16</v>
      </c>
    </row>
    <row r="3" spans="1:9" x14ac:dyDescent="0.2">
      <c r="E3" t="s">
        <v>17</v>
      </c>
      <c r="F3" t="s">
        <v>18</v>
      </c>
      <c r="G3" t="s">
        <v>19</v>
      </c>
    </row>
    <row r="4" spans="1:9" x14ac:dyDescent="0.2">
      <c r="A4">
        <v>1</v>
      </c>
      <c r="B4" t="s">
        <v>6</v>
      </c>
      <c r="C4" t="s">
        <v>7</v>
      </c>
      <c r="D4">
        <v>1</v>
      </c>
      <c r="E4">
        <v>19.46999999973923</v>
      </c>
      <c r="F4">
        <v>17.799999999988358</v>
      </c>
      <c r="G4">
        <v>19.520000000018626</v>
      </c>
      <c r="I4">
        <f>E4-G4</f>
        <v>-5.0000000279396772E-2</v>
      </c>
    </row>
    <row r="5" spans="1:9" x14ac:dyDescent="0.2">
      <c r="A5">
        <v>2</v>
      </c>
      <c r="D5">
        <f>D4+0.3</f>
        <v>1.3</v>
      </c>
      <c r="E5">
        <f>E4</f>
        <v>19.46999999973923</v>
      </c>
      <c r="F5">
        <f>F4</f>
        <v>17.799999999988358</v>
      </c>
      <c r="G5">
        <f>G4</f>
        <v>19.520000000018626</v>
      </c>
      <c r="I5">
        <f t="shared" ref="I5:I22" si="0">E5-G5</f>
        <v>-5.0000000279396772E-2</v>
      </c>
    </row>
    <row r="6" spans="1:9" x14ac:dyDescent="0.2">
      <c r="A6">
        <v>3</v>
      </c>
      <c r="B6" t="s">
        <v>6</v>
      </c>
      <c r="C6" t="s">
        <v>9</v>
      </c>
      <c r="D6">
        <v>1.8</v>
      </c>
      <c r="E6">
        <v>17.930000000167638</v>
      </c>
      <c r="F6">
        <v>5.0200000000186265</v>
      </c>
      <c r="G6">
        <v>11.720000000088476</v>
      </c>
      <c r="I6">
        <f t="shared" si="0"/>
        <v>6.2100000000791624</v>
      </c>
    </row>
    <row r="7" spans="1:9" x14ac:dyDescent="0.2">
      <c r="A7">
        <v>4</v>
      </c>
      <c r="D7">
        <f>D6+0.3</f>
        <v>2.1</v>
      </c>
      <c r="E7">
        <f>E6</f>
        <v>17.930000000167638</v>
      </c>
      <c r="F7">
        <f>F6</f>
        <v>5.0200000000186265</v>
      </c>
      <c r="G7">
        <f>G6</f>
        <v>11.720000000088476</v>
      </c>
      <c r="I7">
        <f t="shared" si="0"/>
        <v>6.2100000000791624</v>
      </c>
    </row>
    <row r="8" spans="1:9" x14ac:dyDescent="0.2">
      <c r="A8">
        <v>5</v>
      </c>
      <c r="B8" t="s">
        <v>6</v>
      </c>
      <c r="C8" t="s">
        <v>10</v>
      </c>
      <c r="D8">
        <v>2.2000000000000002</v>
      </c>
      <c r="E8">
        <v>-10.060000000055879</v>
      </c>
      <c r="F8">
        <v>-14.989999999990687</v>
      </c>
      <c r="G8">
        <v>-10.069999999948777</v>
      </c>
      <c r="I8">
        <f t="shared" si="0"/>
        <v>9.9999998928979039E-3</v>
      </c>
    </row>
    <row r="9" spans="1:9" x14ac:dyDescent="0.2">
      <c r="A9">
        <v>6</v>
      </c>
      <c r="D9">
        <f>D8+0.3</f>
        <v>2.5</v>
      </c>
      <c r="E9">
        <f>E8</f>
        <v>-10.060000000055879</v>
      </c>
      <c r="F9">
        <f>F8</f>
        <v>-14.989999999990687</v>
      </c>
      <c r="G9">
        <f>G8</f>
        <v>-10.069999999948777</v>
      </c>
      <c r="I9">
        <f t="shared" si="0"/>
        <v>9.9999998928979039E-3</v>
      </c>
    </row>
    <row r="10" spans="1:9" x14ac:dyDescent="0.2">
      <c r="A10">
        <v>7</v>
      </c>
      <c r="B10" t="s">
        <v>6</v>
      </c>
      <c r="C10" t="s">
        <v>11</v>
      </c>
      <c r="D10">
        <v>3</v>
      </c>
      <c r="E10">
        <v>12.660000000149012</v>
      </c>
      <c r="F10">
        <v>7.9199999999837019</v>
      </c>
      <c r="G10">
        <v>13.42000000004191</v>
      </c>
      <c r="I10">
        <f t="shared" si="0"/>
        <v>-0.7599999998928979</v>
      </c>
    </row>
    <row r="11" spans="1:9" x14ac:dyDescent="0.2">
      <c r="A11">
        <v>8</v>
      </c>
      <c r="D11">
        <f>D10+0.3</f>
        <v>3.3</v>
      </c>
      <c r="E11">
        <f>E10</f>
        <v>12.660000000149012</v>
      </c>
      <c r="F11">
        <f>F10</f>
        <v>7.9199999999837019</v>
      </c>
      <c r="G11">
        <f>G10</f>
        <v>13.42000000004191</v>
      </c>
      <c r="I11">
        <f t="shared" si="0"/>
        <v>-0.7599999998928979</v>
      </c>
    </row>
    <row r="16" spans="1:9" x14ac:dyDescent="0.2">
      <c r="E16" t="s">
        <v>21</v>
      </c>
      <c r="F16" t="s">
        <v>22</v>
      </c>
      <c r="G16" t="s">
        <v>23</v>
      </c>
    </row>
    <row r="17" spans="1:9" x14ac:dyDescent="0.2">
      <c r="A17">
        <v>75</v>
      </c>
      <c r="B17" t="s">
        <v>6</v>
      </c>
      <c r="C17" t="s">
        <v>7</v>
      </c>
      <c r="D17">
        <v>1</v>
      </c>
      <c r="E17">
        <v>0</v>
      </c>
      <c r="F17">
        <v>0</v>
      </c>
      <c r="G17">
        <v>0</v>
      </c>
      <c r="I17">
        <f t="shared" si="0"/>
        <v>0</v>
      </c>
    </row>
    <row r="18" spans="1:9" x14ac:dyDescent="0.2">
      <c r="A18">
        <v>76</v>
      </c>
      <c r="D18">
        <f>D17+0.3</f>
        <v>1.3</v>
      </c>
      <c r="E18">
        <f>E17</f>
        <v>0</v>
      </c>
      <c r="F18">
        <f>F17</f>
        <v>0</v>
      </c>
      <c r="G18">
        <f>G17</f>
        <v>0</v>
      </c>
      <c r="I18">
        <f t="shared" si="0"/>
        <v>0</v>
      </c>
    </row>
    <row r="19" spans="1:9" x14ac:dyDescent="0.2">
      <c r="A19">
        <v>77</v>
      </c>
      <c r="B19" t="s">
        <v>6</v>
      </c>
      <c r="C19" t="s">
        <v>9</v>
      </c>
      <c r="D19">
        <v>1.8</v>
      </c>
      <c r="E19">
        <v>5.5400000000372529</v>
      </c>
      <c r="F19">
        <v>3.4699999999720603</v>
      </c>
      <c r="G19">
        <v>5.3100000000558794</v>
      </c>
      <c r="I19">
        <f t="shared" si="0"/>
        <v>0.22999999998137355</v>
      </c>
    </row>
    <row r="20" spans="1:9" x14ac:dyDescent="0.2">
      <c r="A20">
        <v>78</v>
      </c>
      <c r="D20">
        <f>D19+0.3</f>
        <v>2.1</v>
      </c>
      <c r="E20">
        <f>E19</f>
        <v>5.5400000000372529</v>
      </c>
      <c r="F20">
        <f>F19</f>
        <v>3.4699999999720603</v>
      </c>
      <c r="G20">
        <f>G19</f>
        <v>5.3100000000558794</v>
      </c>
      <c r="I20">
        <f t="shared" si="0"/>
        <v>0.22999999998137355</v>
      </c>
    </row>
    <row r="21" spans="1:9" x14ac:dyDescent="0.2">
      <c r="A21">
        <v>79</v>
      </c>
      <c r="B21" t="s">
        <v>6</v>
      </c>
      <c r="C21" t="s">
        <v>10</v>
      </c>
      <c r="D21">
        <v>2.2000000000000002</v>
      </c>
      <c r="E21">
        <v>42.390000000130385</v>
      </c>
      <c r="F21">
        <v>41.539999999979045</v>
      </c>
      <c r="G21">
        <v>45.900000000023283</v>
      </c>
      <c r="I21">
        <f t="shared" si="0"/>
        <v>-3.5099999998928979</v>
      </c>
    </row>
    <row r="22" spans="1:9" x14ac:dyDescent="0.2">
      <c r="A22">
        <v>80</v>
      </c>
      <c r="D22">
        <f>D21+0.3</f>
        <v>2.5</v>
      </c>
      <c r="E22">
        <f>E21</f>
        <v>42.390000000130385</v>
      </c>
      <c r="F22">
        <f>F21</f>
        <v>41.539999999979045</v>
      </c>
      <c r="G22">
        <f>G21</f>
        <v>45.900000000023283</v>
      </c>
      <c r="I22">
        <f t="shared" si="0"/>
        <v>-3.5099999998928979</v>
      </c>
    </row>
    <row r="25" spans="1:9" x14ac:dyDescent="0.2">
      <c r="E25" t="s">
        <v>20</v>
      </c>
      <c r="F25" t="s">
        <v>24</v>
      </c>
    </row>
    <row r="26" spans="1:9" x14ac:dyDescent="0.2">
      <c r="A26">
        <v>41</v>
      </c>
      <c r="B26" t="s">
        <v>6</v>
      </c>
      <c r="C26" t="s">
        <v>7</v>
      </c>
      <c r="D26">
        <v>1</v>
      </c>
      <c r="E26">
        <v>24.799999999930151</v>
      </c>
      <c r="F26">
        <v>0</v>
      </c>
    </row>
    <row r="27" spans="1:9" x14ac:dyDescent="0.2">
      <c r="A27">
        <v>42</v>
      </c>
      <c r="D27">
        <f>D26+0.3</f>
        <v>1.3</v>
      </c>
      <c r="E27">
        <f>E26</f>
        <v>24.799999999930151</v>
      </c>
      <c r="F27">
        <f>F26</f>
        <v>0</v>
      </c>
    </row>
    <row r="28" spans="1:9" x14ac:dyDescent="0.2">
      <c r="A28">
        <v>43</v>
      </c>
      <c r="B28" t="s">
        <v>6</v>
      </c>
      <c r="C28" t="s">
        <v>8</v>
      </c>
      <c r="D28">
        <v>1.85</v>
      </c>
      <c r="E28">
        <v>9.5</v>
      </c>
      <c r="F28">
        <v>9.1699999999254942</v>
      </c>
    </row>
    <row r="29" spans="1:9" x14ac:dyDescent="0.2">
      <c r="A29">
        <v>44</v>
      </c>
      <c r="D29">
        <f>D28+0.3</f>
        <v>2.15</v>
      </c>
      <c r="E29">
        <f>E28</f>
        <v>9.5</v>
      </c>
      <c r="F29">
        <f>F28</f>
        <v>9.1699999999254942</v>
      </c>
    </row>
    <row r="30" spans="1:9" x14ac:dyDescent="0.2">
      <c r="A30">
        <v>45</v>
      </c>
      <c r="B30" t="s">
        <v>6</v>
      </c>
      <c r="C30" t="s">
        <v>10</v>
      </c>
      <c r="D30">
        <v>2.2000000000000002</v>
      </c>
      <c r="E30">
        <v>-3.4200000000419095</v>
      </c>
      <c r="F30">
        <v>28.60999999998603</v>
      </c>
    </row>
    <row r="31" spans="1:9" x14ac:dyDescent="0.2">
      <c r="A31">
        <v>46</v>
      </c>
      <c r="D31">
        <f>D30+0.3</f>
        <v>2.5</v>
      </c>
      <c r="E31">
        <f>E30</f>
        <v>-3.4200000000419095</v>
      </c>
      <c r="F31">
        <f>F30</f>
        <v>28.60999999998603</v>
      </c>
    </row>
  </sheetData>
  <sortState ref="A4:G103">
    <sortCondition ref="A4:A103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workbookViewId="0">
      <selection activeCell="I4" sqref="I4"/>
    </sheetView>
  </sheetViews>
  <sheetFormatPr defaultRowHeight="12.75" x14ac:dyDescent="0.2"/>
  <cols>
    <col min="5" max="5" width="9.5703125" bestFit="1" customWidth="1"/>
    <col min="6" max="6" width="38.28515625" bestFit="1" customWidth="1"/>
    <col min="7" max="8" width="13.140625" bestFit="1" customWidth="1"/>
    <col min="9" max="10" width="17.28515625" bestFit="1" customWidth="1"/>
    <col min="11" max="12" width="31.28515625" bestFit="1" customWidth="1"/>
  </cols>
  <sheetData>
    <row r="2" spans="1:9" x14ac:dyDescent="0.2">
      <c r="E2" t="s">
        <v>16</v>
      </c>
      <c r="F2" t="s">
        <v>16</v>
      </c>
      <c r="G2" t="s">
        <v>16</v>
      </c>
    </row>
    <row r="3" spans="1:9" x14ac:dyDescent="0.2">
      <c r="E3" t="s">
        <v>17</v>
      </c>
      <c r="F3" t="s">
        <v>18</v>
      </c>
      <c r="G3" t="s">
        <v>19</v>
      </c>
    </row>
    <row r="4" spans="1:9" x14ac:dyDescent="0.2">
      <c r="A4">
        <v>1</v>
      </c>
      <c r="B4" t="s">
        <v>12</v>
      </c>
      <c r="C4" t="s">
        <v>7</v>
      </c>
      <c r="D4">
        <v>1</v>
      </c>
      <c r="E4">
        <v>18.109999999869615</v>
      </c>
      <c r="F4">
        <v>16.720000000030268</v>
      </c>
      <c r="G4">
        <v>18.270000000018626</v>
      </c>
      <c r="I4">
        <f>E4-G4</f>
        <v>-0.16000000014901161</v>
      </c>
    </row>
    <row r="5" spans="1:9" x14ac:dyDescent="0.2">
      <c r="A5">
        <v>2</v>
      </c>
      <c r="D5">
        <v>1.3</v>
      </c>
      <c r="E5">
        <v>18.109999999869615</v>
      </c>
      <c r="F5">
        <v>16.720000000030268</v>
      </c>
      <c r="G5">
        <v>18.270000000018626</v>
      </c>
      <c r="I5">
        <f t="shared" ref="I5:I22" si="0">E5-G5</f>
        <v>-0.16000000014901161</v>
      </c>
    </row>
    <row r="6" spans="1:9" x14ac:dyDescent="0.2">
      <c r="A6">
        <v>3</v>
      </c>
      <c r="B6" t="s">
        <v>12</v>
      </c>
      <c r="C6" t="s">
        <v>9</v>
      </c>
      <c r="D6">
        <v>1.8</v>
      </c>
      <c r="E6">
        <v>20.239999999757856</v>
      </c>
      <c r="F6">
        <v>9.6300000000046566</v>
      </c>
      <c r="G6">
        <v>15.679999999934807</v>
      </c>
      <c r="I6">
        <f t="shared" si="0"/>
        <v>4.5599999998230487</v>
      </c>
    </row>
    <row r="7" spans="1:9" x14ac:dyDescent="0.2">
      <c r="A7">
        <v>4</v>
      </c>
      <c r="D7">
        <v>2.1</v>
      </c>
      <c r="E7">
        <v>20.239999999757856</v>
      </c>
      <c r="F7">
        <v>9.6300000000046566</v>
      </c>
      <c r="G7">
        <v>15.679999999934807</v>
      </c>
      <c r="I7">
        <f t="shared" si="0"/>
        <v>4.5599999998230487</v>
      </c>
    </row>
    <row r="8" spans="1:9" x14ac:dyDescent="0.2">
      <c r="A8">
        <v>5</v>
      </c>
      <c r="B8" t="s">
        <v>12</v>
      </c>
      <c r="C8" t="s">
        <v>10</v>
      </c>
      <c r="D8">
        <v>2.2000000000000002</v>
      </c>
      <c r="E8">
        <v>0.58000000007450581</v>
      </c>
      <c r="F8">
        <v>-4.1099999999860302</v>
      </c>
      <c r="G8">
        <v>1.2099999999627471</v>
      </c>
      <c r="I8">
        <f t="shared" si="0"/>
        <v>-0.62999999988824129</v>
      </c>
    </row>
    <row r="9" spans="1:9" x14ac:dyDescent="0.2">
      <c r="A9">
        <v>6</v>
      </c>
      <c r="D9">
        <v>2.5</v>
      </c>
      <c r="E9">
        <v>0.58000000007450581</v>
      </c>
      <c r="F9">
        <v>-4.1099999999860302</v>
      </c>
      <c r="G9">
        <v>1.2099999999627471</v>
      </c>
      <c r="I9">
        <f t="shared" si="0"/>
        <v>-0.62999999988824129</v>
      </c>
    </row>
    <row r="10" spans="1:9" x14ac:dyDescent="0.2">
      <c r="A10">
        <v>7</v>
      </c>
      <c r="B10" t="s">
        <v>12</v>
      </c>
      <c r="C10" t="s">
        <v>11</v>
      </c>
      <c r="D10">
        <v>3</v>
      </c>
      <c r="E10">
        <v>7.8500000000931323</v>
      </c>
      <c r="F10">
        <v>6.8000000000465661</v>
      </c>
      <c r="G10">
        <v>9.7199999999720603</v>
      </c>
    </row>
    <row r="11" spans="1:9" x14ac:dyDescent="0.2">
      <c r="A11">
        <v>8</v>
      </c>
      <c r="D11">
        <v>3.3</v>
      </c>
      <c r="E11">
        <v>7.8500000000931323</v>
      </c>
      <c r="F11">
        <v>6.8000000000465661</v>
      </c>
      <c r="G11">
        <v>9.7199999999720603</v>
      </c>
    </row>
    <row r="16" spans="1:9" x14ac:dyDescent="0.2">
      <c r="E16" t="s">
        <v>21</v>
      </c>
      <c r="F16" t="s">
        <v>22</v>
      </c>
      <c r="G16" t="s">
        <v>23</v>
      </c>
    </row>
    <row r="17" spans="1:9" x14ac:dyDescent="0.2">
      <c r="A17">
        <v>75</v>
      </c>
      <c r="B17" t="s">
        <v>12</v>
      </c>
      <c r="C17" t="s">
        <v>7</v>
      </c>
      <c r="D17">
        <v>1</v>
      </c>
      <c r="E17">
        <v>0</v>
      </c>
      <c r="F17">
        <v>0</v>
      </c>
      <c r="G17">
        <v>0</v>
      </c>
    </row>
    <row r="18" spans="1:9" x14ac:dyDescent="0.2">
      <c r="A18">
        <v>76</v>
      </c>
      <c r="D18">
        <f>D17+0.3</f>
        <v>1.3</v>
      </c>
      <c r="E18">
        <f>E17</f>
        <v>0</v>
      </c>
      <c r="F18">
        <f>F17</f>
        <v>0</v>
      </c>
      <c r="G18">
        <f>G17</f>
        <v>0</v>
      </c>
      <c r="I18">
        <f t="shared" si="0"/>
        <v>0</v>
      </c>
    </row>
    <row r="19" spans="1:9" x14ac:dyDescent="0.2">
      <c r="A19">
        <v>77</v>
      </c>
      <c r="B19" t="s">
        <v>12</v>
      </c>
      <c r="C19" t="s">
        <v>9</v>
      </c>
      <c r="D19">
        <v>1.8</v>
      </c>
      <c r="E19">
        <v>12.589999999850988</v>
      </c>
      <c r="F19">
        <v>11.64000000001397</v>
      </c>
      <c r="G19">
        <v>13.53000000002794</v>
      </c>
      <c r="I19">
        <f t="shared" si="0"/>
        <v>-0.94000000017695129</v>
      </c>
    </row>
    <row r="20" spans="1:9" x14ac:dyDescent="0.2">
      <c r="A20">
        <v>78</v>
      </c>
      <c r="D20">
        <f>D19+0.3</f>
        <v>2.1</v>
      </c>
      <c r="E20">
        <f>E19</f>
        <v>12.589999999850988</v>
      </c>
      <c r="F20">
        <f>F19</f>
        <v>11.64000000001397</v>
      </c>
      <c r="G20">
        <f>G19</f>
        <v>13.53000000002794</v>
      </c>
      <c r="I20">
        <f t="shared" si="0"/>
        <v>-0.94000000017695129</v>
      </c>
    </row>
    <row r="21" spans="1:9" x14ac:dyDescent="0.2">
      <c r="A21">
        <v>79</v>
      </c>
      <c r="B21" t="s">
        <v>12</v>
      </c>
      <c r="C21" t="s">
        <v>10</v>
      </c>
      <c r="D21">
        <v>2.2000000000000002</v>
      </c>
      <c r="E21">
        <v>45.65999999968335</v>
      </c>
      <c r="F21">
        <v>46.650000000023283</v>
      </c>
      <c r="G21">
        <v>48.839999999967404</v>
      </c>
      <c r="I21">
        <f t="shared" si="0"/>
        <v>-3.1800000002840534</v>
      </c>
    </row>
    <row r="22" spans="1:9" x14ac:dyDescent="0.2">
      <c r="A22">
        <v>80</v>
      </c>
      <c r="D22">
        <f>D21+0.3</f>
        <v>2.5</v>
      </c>
      <c r="E22">
        <f>E21</f>
        <v>45.65999999968335</v>
      </c>
      <c r="F22">
        <f>F21</f>
        <v>46.650000000023283</v>
      </c>
      <c r="G22">
        <f>G21</f>
        <v>48.839999999967404</v>
      </c>
      <c r="I22">
        <f t="shared" si="0"/>
        <v>-3.1800000002840534</v>
      </c>
    </row>
    <row r="26" spans="1:9" x14ac:dyDescent="0.2">
      <c r="E26" t="s">
        <v>20</v>
      </c>
      <c r="F26" t="s">
        <v>24</v>
      </c>
    </row>
    <row r="27" spans="1:9" x14ac:dyDescent="0.2">
      <c r="A27">
        <v>41</v>
      </c>
      <c r="B27" t="s">
        <v>12</v>
      </c>
      <c r="C27" t="s">
        <v>7</v>
      </c>
      <c r="D27">
        <v>1</v>
      </c>
      <c r="E27">
        <v>22.839999999967404</v>
      </c>
      <c r="F27">
        <v>0</v>
      </c>
    </row>
    <row r="28" spans="1:9" x14ac:dyDescent="0.2">
      <c r="A28">
        <v>42</v>
      </c>
      <c r="D28">
        <f>D27+0.3</f>
        <v>1.3</v>
      </c>
      <c r="E28">
        <f>E27</f>
        <v>22.839999999967404</v>
      </c>
      <c r="F28">
        <f>F27</f>
        <v>0</v>
      </c>
    </row>
    <row r="29" spans="1:9" x14ac:dyDescent="0.2">
      <c r="A29">
        <v>43</v>
      </c>
      <c r="B29" t="s">
        <v>12</v>
      </c>
      <c r="C29" t="s">
        <v>8</v>
      </c>
      <c r="D29">
        <v>1.85</v>
      </c>
      <c r="E29">
        <v>15.189999999944121</v>
      </c>
      <c r="F29">
        <v>15.260000000009313</v>
      </c>
    </row>
    <row r="30" spans="1:9" x14ac:dyDescent="0.2">
      <c r="A30">
        <v>44</v>
      </c>
      <c r="D30">
        <f>D29+0.3</f>
        <v>2.15</v>
      </c>
      <c r="E30">
        <f>E29</f>
        <v>15.189999999944121</v>
      </c>
      <c r="F30">
        <f>F29</f>
        <v>15.260000000009313</v>
      </c>
    </row>
    <row r="31" spans="1:9" x14ac:dyDescent="0.2">
      <c r="A31">
        <v>45</v>
      </c>
      <c r="B31" t="s">
        <v>12</v>
      </c>
      <c r="C31" t="s">
        <v>10</v>
      </c>
      <c r="D31">
        <v>2.2000000000000002</v>
      </c>
      <c r="E31">
        <v>9.0299999999115244</v>
      </c>
      <c r="F31">
        <v>29.489999999990687</v>
      </c>
    </row>
    <row r="32" spans="1:9" x14ac:dyDescent="0.2">
      <c r="A32">
        <v>46</v>
      </c>
      <c r="D32">
        <f>D31+0.3</f>
        <v>2.5</v>
      </c>
      <c r="E32">
        <f>E31</f>
        <v>9.0299999999115244</v>
      </c>
      <c r="F32">
        <f>F31</f>
        <v>29.489999999990687</v>
      </c>
    </row>
    <row r="53" ht="11.25" customHeight="1" x14ac:dyDescent="0.2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abSelected="1" topLeftCell="A16" workbookViewId="0">
      <selection activeCell="G36" sqref="A35:G36"/>
    </sheetView>
  </sheetViews>
  <sheetFormatPr defaultRowHeight="12.75" x14ac:dyDescent="0.2"/>
  <cols>
    <col min="5" max="6" width="9.5703125" bestFit="1" customWidth="1"/>
    <col min="7" max="8" width="13.140625" bestFit="1" customWidth="1"/>
    <col min="9" max="10" width="17.28515625" bestFit="1" customWidth="1"/>
    <col min="11" max="12" width="31.28515625" bestFit="1" customWidth="1"/>
  </cols>
  <sheetData>
    <row r="2" spans="1:9" x14ac:dyDescent="0.2">
      <c r="E2" t="s">
        <v>16</v>
      </c>
      <c r="F2" t="s">
        <v>16</v>
      </c>
      <c r="G2" t="s">
        <v>16</v>
      </c>
    </row>
    <row r="3" spans="1:9" x14ac:dyDescent="0.2">
      <c r="E3" t="s">
        <v>17</v>
      </c>
      <c r="F3" t="s">
        <v>18</v>
      </c>
      <c r="G3" t="s">
        <v>19</v>
      </c>
    </row>
    <row r="4" spans="1:9" x14ac:dyDescent="0.2">
      <c r="A4">
        <v>1</v>
      </c>
      <c r="B4" t="s">
        <v>14</v>
      </c>
      <c r="C4" t="s">
        <v>7</v>
      </c>
      <c r="D4">
        <v>1</v>
      </c>
      <c r="E4">
        <v>33.160000000149012</v>
      </c>
      <c r="F4">
        <v>30.619999999995343</v>
      </c>
      <c r="G4">
        <v>31.839999999967404</v>
      </c>
      <c r="I4">
        <f>E4-G4</f>
        <v>1.3200000001816079</v>
      </c>
    </row>
    <row r="5" spans="1:9" x14ac:dyDescent="0.2">
      <c r="A5">
        <v>2</v>
      </c>
      <c r="D5">
        <f>D4+0.3</f>
        <v>1.3</v>
      </c>
      <c r="E5">
        <f>E4</f>
        <v>33.160000000149012</v>
      </c>
      <c r="F5">
        <f>F4</f>
        <v>30.619999999995343</v>
      </c>
      <c r="G5">
        <f>G4</f>
        <v>31.839999999967404</v>
      </c>
      <c r="I5">
        <f t="shared" ref="I5:I9" si="0">E5-G5</f>
        <v>1.3200000001816079</v>
      </c>
    </row>
    <row r="6" spans="1:9" x14ac:dyDescent="0.2">
      <c r="A6">
        <v>3</v>
      </c>
      <c r="B6" t="s">
        <v>14</v>
      </c>
      <c r="C6" t="s">
        <v>9</v>
      </c>
      <c r="D6">
        <v>1.8</v>
      </c>
      <c r="E6">
        <v>29.200000000186265</v>
      </c>
      <c r="F6">
        <v>21.410000000032596</v>
      </c>
      <c r="G6">
        <v>25.03000000002794</v>
      </c>
      <c r="I6">
        <f t="shared" si="0"/>
        <v>4.1700000001583248</v>
      </c>
    </row>
    <row r="7" spans="1:9" x14ac:dyDescent="0.2">
      <c r="A7">
        <v>4</v>
      </c>
      <c r="D7">
        <f>D6+0.3</f>
        <v>2.1</v>
      </c>
      <c r="E7">
        <f>E6</f>
        <v>29.200000000186265</v>
      </c>
      <c r="F7">
        <f>F6</f>
        <v>21.410000000032596</v>
      </c>
      <c r="G7">
        <f>G6</f>
        <v>25.03000000002794</v>
      </c>
      <c r="I7">
        <f t="shared" si="0"/>
        <v>4.1700000001583248</v>
      </c>
    </row>
    <row r="8" spans="1:9" x14ac:dyDescent="0.2">
      <c r="A8">
        <v>5</v>
      </c>
      <c r="B8" t="s">
        <v>14</v>
      </c>
      <c r="C8" t="s">
        <v>10</v>
      </c>
      <c r="D8">
        <v>2.5</v>
      </c>
      <c r="E8">
        <v>7.1699999999254942</v>
      </c>
      <c r="F8">
        <v>9.1600000000325963</v>
      </c>
      <c r="G8">
        <v>10.560000000055879</v>
      </c>
      <c r="I8">
        <f t="shared" si="0"/>
        <v>-3.3900000001303852</v>
      </c>
    </row>
    <row r="9" spans="1:9" x14ac:dyDescent="0.2">
      <c r="A9">
        <v>6</v>
      </c>
      <c r="D9">
        <f>D8+0.3</f>
        <v>2.8</v>
      </c>
      <c r="E9">
        <f>E8</f>
        <v>7.1699999999254942</v>
      </c>
      <c r="F9">
        <f>F8</f>
        <v>9.1600000000325963</v>
      </c>
      <c r="G9">
        <f>G8</f>
        <v>10.560000000055879</v>
      </c>
      <c r="I9">
        <f t="shared" si="0"/>
        <v>-3.3900000001303852</v>
      </c>
    </row>
    <row r="10" spans="1:9" x14ac:dyDescent="0.2">
      <c r="A10">
        <v>7</v>
      </c>
      <c r="B10" t="s">
        <v>14</v>
      </c>
      <c r="C10" t="s">
        <v>11</v>
      </c>
      <c r="D10">
        <v>3</v>
      </c>
      <c r="E10">
        <v>19.020000000018626</v>
      </c>
      <c r="F10">
        <v>25.520000000018626</v>
      </c>
      <c r="G10">
        <v>27.380000000004657</v>
      </c>
    </row>
    <row r="11" spans="1:9" x14ac:dyDescent="0.2">
      <c r="A11">
        <v>8</v>
      </c>
      <c r="D11">
        <f>D10+0.3</f>
        <v>3.3</v>
      </c>
      <c r="E11">
        <f>E10</f>
        <v>19.020000000018626</v>
      </c>
      <c r="F11">
        <f>F10</f>
        <v>25.520000000018626</v>
      </c>
      <c r="G11">
        <f>G10</f>
        <v>27.380000000004657</v>
      </c>
    </row>
    <row r="14" spans="1:9" x14ac:dyDescent="0.2">
      <c r="E14" t="s">
        <v>21</v>
      </c>
      <c r="F14" t="s">
        <v>22</v>
      </c>
      <c r="G14" t="s">
        <v>23</v>
      </c>
    </row>
    <row r="15" spans="1:9" x14ac:dyDescent="0.2">
      <c r="A15">
        <v>75</v>
      </c>
      <c r="B15" t="s">
        <v>14</v>
      </c>
      <c r="C15" t="s">
        <v>7</v>
      </c>
      <c r="D15">
        <v>1</v>
      </c>
      <c r="E15">
        <v>0</v>
      </c>
      <c r="F15">
        <v>0</v>
      </c>
      <c r="G15">
        <v>0</v>
      </c>
      <c r="I15">
        <f>E15-G15</f>
        <v>0</v>
      </c>
    </row>
    <row r="16" spans="1:9" x14ac:dyDescent="0.2">
      <c r="A16">
        <v>76</v>
      </c>
      <c r="D16">
        <f>D15+0.3</f>
        <v>1.3</v>
      </c>
      <c r="E16">
        <f>E15</f>
        <v>0</v>
      </c>
      <c r="F16">
        <f>F15</f>
        <v>0</v>
      </c>
      <c r="G16">
        <f>G15</f>
        <v>0</v>
      </c>
      <c r="I16">
        <f t="shared" ref="I16:I20" si="1">E16-G16</f>
        <v>0</v>
      </c>
    </row>
    <row r="17" spans="1:9" x14ac:dyDescent="0.2">
      <c r="A17">
        <v>77</v>
      </c>
      <c r="B17" t="s">
        <v>14</v>
      </c>
      <c r="C17" t="s">
        <v>9</v>
      </c>
      <c r="D17">
        <v>1.8</v>
      </c>
      <c r="E17">
        <v>19.010000000242144</v>
      </c>
      <c r="F17">
        <v>24.82999999995809</v>
      </c>
      <c r="G17">
        <v>24.040000000037253</v>
      </c>
      <c r="I17">
        <f t="shared" si="1"/>
        <v>-5.029999999795109</v>
      </c>
    </row>
    <row r="18" spans="1:9" x14ac:dyDescent="0.2">
      <c r="A18">
        <v>78</v>
      </c>
      <c r="D18">
        <f>D17+0.3</f>
        <v>2.1</v>
      </c>
      <c r="E18">
        <f>E17</f>
        <v>19.010000000242144</v>
      </c>
      <c r="F18">
        <f>F17</f>
        <v>24.82999999995809</v>
      </c>
      <c r="G18">
        <f>G17</f>
        <v>24.040000000037253</v>
      </c>
      <c r="I18">
        <f t="shared" si="1"/>
        <v>-5.029999999795109</v>
      </c>
    </row>
    <row r="19" spans="1:9" x14ac:dyDescent="0.2">
      <c r="A19">
        <v>79</v>
      </c>
      <c r="B19" t="s">
        <v>14</v>
      </c>
      <c r="C19" t="s">
        <v>10</v>
      </c>
      <c r="D19">
        <v>2.5</v>
      </c>
      <c r="E19">
        <v>57.850000000093132</v>
      </c>
      <c r="F19">
        <v>68.96999999997206</v>
      </c>
      <c r="G19">
        <v>61.080000000074506</v>
      </c>
      <c r="I19">
        <f t="shared" si="1"/>
        <v>-3.2299999999813735</v>
      </c>
    </row>
    <row r="20" spans="1:9" x14ac:dyDescent="0.2">
      <c r="A20">
        <v>80</v>
      </c>
      <c r="D20">
        <f>D19+0.3</f>
        <v>2.8</v>
      </c>
      <c r="E20">
        <f>E19</f>
        <v>57.850000000093132</v>
      </c>
      <c r="F20">
        <f>F19</f>
        <v>68.96999999997206</v>
      </c>
      <c r="G20">
        <f>G19</f>
        <v>61.080000000074506</v>
      </c>
      <c r="I20">
        <f t="shared" si="1"/>
        <v>-3.2299999999813735</v>
      </c>
    </row>
    <row r="28" spans="1:9" x14ac:dyDescent="0.2">
      <c r="E28" t="s">
        <v>20</v>
      </c>
      <c r="F28" t="s">
        <v>24</v>
      </c>
    </row>
    <row r="29" spans="1:9" x14ac:dyDescent="0.2">
      <c r="A29">
        <v>41</v>
      </c>
      <c r="B29" t="s">
        <v>14</v>
      </c>
      <c r="C29" t="s">
        <v>7</v>
      </c>
      <c r="D29">
        <v>1</v>
      </c>
      <c r="E29">
        <v>34.010000000009313</v>
      </c>
      <c r="F29">
        <v>0</v>
      </c>
    </row>
    <row r="30" spans="1:9" x14ac:dyDescent="0.2">
      <c r="A30">
        <v>42</v>
      </c>
      <c r="D30">
        <f>D29+0.3</f>
        <v>1.3</v>
      </c>
      <c r="E30">
        <f>E29</f>
        <v>34.010000000009313</v>
      </c>
      <c r="F30">
        <f>F29</f>
        <v>0</v>
      </c>
    </row>
    <row r="31" spans="1:9" x14ac:dyDescent="0.2">
      <c r="A31">
        <v>43</v>
      </c>
      <c r="B31" t="s">
        <v>14</v>
      </c>
      <c r="C31" t="s">
        <v>8</v>
      </c>
      <c r="D31">
        <v>1.85</v>
      </c>
      <c r="E31">
        <v>24.169999999925494</v>
      </c>
      <c r="F31">
        <v>24.169999999925494</v>
      </c>
    </row>
    <row r="32" spans="1:9" x14ac:dyDescent="0.2">
      <c r="A32">
        <v>44</v>
      </c>
      <c r="D32">
        <f>D31+0.3</f>
        <v>2.15</v>
      </c>
      <c r="E32">
        <f>E31</f>
        <v>24.169999999925494</v>
      </c>
      <c r="F32">
        <f>F31</f>
        <v>24.169999999925494</v>
      </c>
    </row>
    <row r="33" spans="1:6" x14ac:dyDescent="0.2">
      <c r="A33">
        <v>45</v>
      </c>
      <c r="B33" t="s">
        <v>14</v>
      </c>
      <c r="C33" t="s">
        <v>15</v>
      </c>
      <c r="D33">
        <v>2.2000000000000002</v>
      </c>
      <c r="E33">
        <v>23.60999999998603</v>
      </c>
      <c r="F33">
        <v>18.929999999934807</v>
      </c>
    </row>
    <row r="34" spans="1:6" x14ac:dyDescent="0.2">
      <c r="A34">
        <v>46</v>
      </c>
      <c r="D34">
        <f>D33+0.3</f>
        <v>2.5</v>
      </c>
      <c r="E34">
        <f>E33</f>
        <v>23.60999999998603</v>
      </c>
      <c r="F34">
        <f>F33</f>
        <v>18.929999999934807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workbookViewId="0">
      <selection activeCell="L13" sqref="L13"/>
    </sheetView>
  </sheetViews>
  <sheetFormatPr defaultRowHeight="12.75" x14ac:dyDescent="0.2"/>
  <cols>
    <col min="5" max="6" width="9.5703125" bestFit="1" customWidth="1"/>
    <col min="7" max="8" width="13.140625" bestFit="1" customWidth="1"/>
    <col min="9" max="10" width="17.28515625" bestFit="1" customWidth="1"/>
    <col min="11" max="12" width="31.28515625" bestFit="1" customWidth="1"/>
  </cols>
  <sheetData>
    <row r="2" spans="1:9" x14ac:dyDescent="0.2">
      <c r="E2" t="s">
        <v>16</v>
      </c>
      <c r="F2" t="s">
        <v>16</v>
      </c>
      <c r="G2" t="s">
        <v>16</v>
      </c>
    </row>
    <row r="3" spans="1:9" x14ac:dyDescent="0.2">
      <c r="E3" t="s">
        <v>17</v>
      </c>
      <c r="F3" t="s">
        <v>18</v>
      </c>
      <c r="G3" t="s">
        <v>19</v>
      </c>
    </row>
    <row r="4" spans="1:9" x14ac:dyDescent="0.2">
      <c r="A4">
        <v>1</v>
      </c>
      <c r="B4" t="s">
        <v>13</v>
      </c>
      <c r="C4" t="s">
        <v>7</v>
      </c>
      <c r="D4">
        <v>1</v>
      </c>
      <c r="E4">
        <v>24.939999999944121</v>
      </c>
      <c r="F4">
        <v>25.270000000018626</v>
      </c>
      <c r="G4">
        <v>26.840000000083819</v>
      </c>
      <c r="I4">
        <f>E4-G4</f>
        <v>-1.9000000001396984</v>
      </c>
    </row>
    <row r="5" spans="1:9" x14ac:dyDescent="0.2">
      <c r="A5">
        <v>2</v>
      </c>
      <c r="D5">
        <v>1.3</v>
      </c>
      <c r="E5">
        <v>24.939999999944121</v>
      </c>
      <c r="F5">
        <v>25.270000000018626</v>
      </c>
      <c r="G5">
        <v>26.840000000083819</v>
      </c>
      <c r="I5">
        <f t="shared" ref="I5:I11" si="0">E5-G5</f>
        <v>-1.9000000001396984</v>
      </c>
    </row>
    <row r="6" spans="1:9" x14ac:dyDescent="0.2">
      <c r="A6">
        <v>3</v>
      </c>
      <c r="B6" t="s">
        <v>13</v>
      </c>
      <c r="C6" t="s">
        <v>9</v>
      </c>
      <c r="D6">
        <v>1.8</v>
      </c>
      <c r="E6">
        <v>17.009999999776483</v>
      </c>
      <c r="F6">
        <v>10.020000000018626</v>
      </c>
      <c r="G6">
        <v>16.510000000009313</v>
      </c>
      <c r="I6">
        <f t="shared" si="0"/>
        <v>0.49999999976716936</v>
      </c>
    </row>
    <row r="7" spans="1:9" x14ac:dyDescent="0.2">
      <c r="A7">
        <v>4</v>
      </c>
      <c r="D7">
        <v>2.1</v>
      </c>
      <c r="E7">
        <v>17.009999999776483</v>
      </c>
      <c r="F7">
        <v>10.020000000018626</v>
      </c>
      <c r="G7">
        <v>16.510000000009313</v>
      </c>
      <c r="I7">
        <f t="shared" si="0"/>
        <v>0.49999999976716936</v>
      </c>
    </row>
    <row r="8" spans="1:9" x14ac:dyDescent="0.2">
      <c r="A8">
        <v>5</v>
      </c>
      <c r="B8" t="s">
        <v>13</v>
      </c>
      <c r="C8" t="s">
        <v>10</v>
      </c>
      <c r="D8">
        <v>2.2000000000000002</v>
      </c>
      <c r="E8">
        <v>4.8100000000558794</v>
      </c>
      <c r="F8">
        <v>-4.3699999999953434</v>
      </c>
      <c r="G8">
        <v>1.5200000000186265</v>
      </c>
      <c r="I8">
        <f t="shared" si="0"/>
        <v>3.2900000000372529</v>
      </c>
    </row>
    <row r="9" spans="1:9" x14ac:dyDescent="0.2">
      <c r="A9">
        <v>6</v>
      </c>
      <c r="D9">
        <v>2.5</v>
      </c>
      <c r="E9">
        <v>4.8100000000558794</v>
      </c>
      <c r="F9">
        <v>-4.3699999999953434</v>
      </c>
      <c r="G9">
        <v>1.5200000000186265</v>
      </c>
      <c r="I9">
        <f t="shared" si="0"/>
        <v>3.2900000000372529</v>
      </c>
    </row>
    <row r="10" spans="1:9" x14ac:dyDescent="0.2">
      <c r="A10">
        <v>7</v>
      </c>
      <c r="B10" t="s">
        <v>13</v>
      </c>
      <c r="C10" t="s">
        <v>11</v>
      </c>
      <c r="D10">
        <v>3</v>
      </c>
      <c r="E10">
        <v>25.540000000037253</v>
      </c>
      <c r="F10">
        <v>7.1099999999860302</v>
      </c>
      <c r="G10">
        <v>17.220000000088476</v>
      </c>
      <c r="I10">
        <f t="shared" si="0"/>
        <v>8.3199999999487773</v>
      </c>
    </row>
    <row r="11" spans="1:9" x14ac:dyDescent="0.2">
      <c r="A11">
        <v>8</v>
      </c>
      <c r="D11">
        <v>3.3</v>
      </c>
      <c r="E11">
        <v>25.540000000037253</v>
      </c>
      <c r="F11">
        <v>7.1099999999860302</v>
      </c>
      <c r="G11">
        <v>17.220000000088476</v>
      </c>
      <c r="I11">
        <f t="shared" si="0"/>
        <v>8.3199999999487773</v>
      </c>
    </row>
    <row r="15" spans="1:9" x14ac:dyDescent="0.2">
      <c r="E15" t="s">
        <v>20</v>
      </c>
      <c r="F15" t="s">
        <v>24</v>
      </c>
    </row>
    <row r="16" spans="1:9" x14ac:dyDescent="0.2">
      <c r="A16">
        <v>41</v>
      </c>
      <c r="B16" t="s">
        <v>13</v>
      </c>
      <c r="C16" t="s">
        <v>7</v>
      </c>
      <c r="D16">
        <v>1</v>
      </c>
      <c r="E16">
        <v>24.959999999962747</v>
      </c>
      <c r="F16">
        <v>0</v>
      </c>
    </row>
    <row r="17" spans="1:9" x14ac:dyDescent="0.2">
      <c r="A17">
        <v>42</v>
      </c>
      <c r="D17">
        <f>D16+0.3</f>
        <v>1.3</v>
      </c>
      <c r="E17">
        <f>E16</f>
        <v>24.959999999962747</v>
      </c>
      <c r="F17">
        <f>F16</f>
        <v>0</v>
      </c>
    </row>
    <row r="18" spans="1:9" x14ac:dyDescent="0.2">
      <c r="A18">
        <v>43</v>
      </c>
      <c r="B18" t="s">
        <v>13</v>
      </c>
      <c r="C18" t="s">
        <v>8</v>
      </c>
      <c r="D18">
        <v>1.85</v>
      </c>
      <c r="E18">
        <v>16.819999999948777</v>
      </c>
      <c r="F18">
        <v>16.770000000018626</v>
      </c>
    </row>
    <row r="19" spans="1:9" x14ac:dyDescent="0.2">
      <c r="A19">
        <v>44</v>
      </c>
      <c r="D19">
        <f>D18+0.3</f>
        <v>2.15</v>
      </c>
      <c r="E19">
        <f>E18</f>
        <v>16.819999999948777</v>
      </c>
      <c r="F19">
        <f>F18</f>
        <v>16.770000000018626</v>
      </c>
    </row>
    <row r="20" spans="1:9" x14ac:dyDescent="0.2">
      <c r="A20">
        <v>45</v>
      </c>
      <c r="B20" t="s">
        <v>13</v>
      </c>
      <c r="C20" t="s">
        <v>10</v>
      </c>
      <c r="D20">
        <v>2.2000000000000002</v>
      </c>
      <c r="E20">
        <v>11.059999999939464</v>
      </c>
      <c r="F20">
        <v>30.529999999911524</v>
      </c>
    </row>
    <row r="21" spans="1:9" x14ac:dyDescent="0.2">
      <c r="A21">
        <v>46</v>
      </c>
      <c r="D21">
        <f>D20+0.3</f>
        <v>2.5</v>
      </c>
      <c r="E21">
        <f>E20</f>
        <v>11.059999999939464</v>
      </c>
      <c r="F21">
        <f>F20</f>
        <v>30.529999999911524</v>
      </c>
    </row>
    <row r="22" spans="1:9" x14ac:dyDescent="0.2">
      <c r="A22">
        <v>47</v>
      </c>
      <c r="B22" t="s">
        <v>12</v>
      </c>
      <c r="C22" t="s">
        <v>7</v>
      </c>
      <c r="D22">
        <v>1</v>
      </c>
      <c r="E22">
        <v>22.839999999967404</v>
      </c>
      <c r="F22">
        <v>0</v>
      </c>
    </row>
    <row r="23" spans="1:9" x14ac:dyDescent="0.2">
      <c r="A23">
        <v>48</v>
      </c>
      <c r="D23">
        <f>D22+0.3</f>
        <v>1.3</v>
      </c>
      <c r="E23">
        <f>E22</f>
        <v>22.839999999967404</v>
      </c>
      <c r="F23">
        <f>F22</f>
        <v>0</v>
      </c>
    </row>
    <row r="31" spans="1:9" x14ac:dyDescent="0.2">
      <c r="E31" t="s">
        <v>21</v>
      </c>
      <c r="F31" t="s">
        <v>22</v>
      </c>
      <c r="G31" t="s">
        <v>23</v>
      </c>
    </row>
    <row r="32" spans="1:9" x14ac:dyDescent="0.2">
      <c r="A32">
        <v>75</v>
      </c>
      <c r="B32" t="s">
        <v>13</v>
      </c>
      <c r="C32" t="s">
        <v>7</v>
      </c>
      <c r="D32">
        <v>1</v>
      </c>
      <c r="E32">
        <v>0</v>
      </c>
      <c r="F32">
        <v>0</v>
      </c>
      <c r="G32">
        <v>0</v>
      </c>
      <c r="I32">
        <f>E32-G32</f>
        <v>0</v>
      </c>
    </row>
    <row r="33" spans="1:9" x14ac:dyDescent="0.2">
      <c r="A33">
        <v>76</v>
      </c>
      <c r="D33">
        <f>D32+0.3</f>
        <v>1.3</v>
      </c>
      <c r="E33">
        <f>E32</f>
        <v>0</v>
      </c>
      <c r="F33">
        <f>F32</f>
        <v>0</v>
      </c>
      <c r="G33">
        <f>G32</f>
        <v>0</v>
      </c>
      <c r="I33">
        <f t="shared" ref="I33:I37" si="1">E33-G33</f>
        <v>0</v>
      </c>
    </row>
    <row r="34" spans="1:9" x14ac:dyDescent="0.2">
      <c r="A34">
        <v>77</v>
      </c>
      <c r="B34" t="s">
        <v>13</v>
      </c>
      <c r="C34" t="s">
        <v>9</v>
      </c>
      <c r="D34">
        <v>1.8</v>
      </c>
      <c r="E34">
        <v>19.239999999757856</v>
      </c>
      <c r="F34">
        <v>15.700000000069849</v>
      </c>
      <c r="G34">
        <v>18.690000000060536</v>
      </c>
      <c r="I34">
        <f t="shared" si="1"/>
        <v>0.54999999969732016</v>
      </c>
    </row>
    <row r="35" spans="1:9" x14ac:dyDescent="0.2">
      <c r="A35">
        <v>78</v>
      </c>
      <c r="D35">
        <f>D34+0.3</f>
        <v>2.1</v>
      </c>
      <c r="E35">
        <f>E34</f>
        <v>19.239999999757856</v>
      </c>
      <c r="F35">
        <f>F34</f>
        <v>15.700000000069849</v>
      </c>
      <c r="G35">
        <f>G34</f>
        <v>18.690000000060536</v>
      </c>
      <c r="I35">
        <f t="shared" si="1"/>
        <v>0.54999999969732016</v>
      </c>
    </row>
    <row r="36" spans="1:9" x14ac:dyDescent="0.2">
      <c r="A36">
        <v>79</v>
      </c>
      <c r="B36" t="s">
        <v>13</v>
      </c>
      <c r="C36" t="s">
        <v>10</v>
      </c>
      <c r="D36">
        <v>2.2000000000000002</v>
      </c>
      <c r="E36">
        <v>51.649999999906868</v>
      </c>
      <c r="F36">
        <v>44.880000000004657</v>
      </c>
      <c r="G36">
        <v>50.160000000032596</v>
      </c>
      <c r="I36">
        <f t="shared" si="1"/>
        <v>1.4899999998742715</v>
      </c>
    </row>
    <row r="37" spans="1:9" x14ac:dyDescent="0.2">
      <c r="A37">
        <v>80</v>
      </c>
      <c r="D37">
        <f>D36+0.3</f>
        <v>2.5</v>
      </c>
      <c r="E37">
        <f>E36</f>
        <v>51.649999999906868</v>
      </c>
      <c r="F37">
        <f>F36</f>
        <v>44.880000000004657</v>
      </c>
      <c r="G37">
        <f>G36</f>
        <v>50.160000000032596</v>
      </c>
      <c r="I37">
        <f t="shared" si="1"/>
        <v>1.4899999998742715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6"/>
  <sheetViews>
    <sheetView topLeftCell="A16" workbookViewId="0">
      <selection activeCell="G8" sqref="G8"/>
    </sheetView>
  </sheetViews>
  <sheetFormatPr defaultRowHeight="12.75" x14ac:dyDescent="0.2"/>
  <cols>
    <col min="4" max="4" width="15" customWidth="1"/>
    <col min="5" max="5" width="9.140625" customWidth="1"/>
    <col min="6" max="6" width="14.140625" customWidth="1"/>
    <col min="7" max="7" width="9.140625" customWidth="1"/>
    <col min="8" max="9" width="12.42578125" customWidth="1"/>
    <col min="10" max="10" width="27.85546875" bestFit="1" customWidth="1"/>
  </cols>
  <sheetData>
    <row r="2" spans="2:14" x14ac:dyDescent="0.2">
      <c r="B2" t="s">
        <v>12</v>
      </c>
    </row>
    <row r="3" spans="2:14" x14ac:dyDescent="0.2">
      <c r="L3" t="s">
        <v>42</v>
      </c>
      <c r="N3" t="s">
        <v>41</v>
      </c>
    </row>
    <row r="4" spans="2:14" x14ac:dyDescent="0.2">
      <c r="D4" t="s">
        <v>28</v>
      </c>
      <c r="E4" t="s">
        <v>29</v>
      </c>
      <c r="F4" t="s">
        <v>31</v>
      </c>
      <c r="H4" t="s">
        <v>34</v>
      </c>
      <c r="I4" t="s">
        <v>35</v>
      </c>
      <c r="J4" t="s">
        <v>36</v>
      </c>
      <c r="L4" t="s">
        <v>40</v>
      </c>
      <c r="N4" t="s">
        <v>40</v>
      </c>
    </row>
    <row r="5" spans="2:14" x14ac:dyDescent="0.2">
      <c r="C5" t="s">
        <v>7</v>
      </c>
      <c r="D5">
        <v>0.81987600000000005</v>
      </c>
      <c r="E5">
        <v>-3522.715177</v>
      </c>
      <c r="F5">
        <v>-3522.8281849999998</v>
      </c>
      <c r="H5" s="1">
        <f>627.51*(E5+D5-E$5-D$5)</f>
        <v>1.3794185793614133E-11</v>
      </c>
      <c r="I5" s="1">
        <f>627.51*(F5+D5-F$5-D$5)</f>
        <v>1.3794185793614133E-11</v>
      </c>
      <c r="J5" s="1">
        <f>627.51*(F5-F$5)</f>
        <v>0</v>
      </c>
      <c r="L5">
        <v>0</v>
      </c>
      <c r="N5">
        <v>0</v>
      </c>
    </row>
    <row r="6" spans="2:14" x14ac:dyDescent="0.2">
      <c r="C6" t="s">
        <v>9</v>
      </c>
      <c r="D6">
        <v>0.82474800000000004</v>
      </c>
      <c r="E6">
        <v>-3522.6930139999999</v>
      </c>
      <c r="F6">
        <v>-3522.8052200000002</v>
      </c>
      <c r="H6" s="1">
        <f t="shared" ref="H6:H11" si="0">627.51*(E6+D6-E$5-D$5)</f>
        <v>16.964732850057079</v>
      </c>
      <c r="I6" s="1">
        <f t="shared" ref="I6:I11" si="1">627.51*(F6+D6-F$5-D$5)</f>
        <v>17.467995869785216</v>
      </c>
      <c r="J6" s="1">
        <f t="shared" ref="J6:J11" si="2">627.51*(F6-F$5)</f>
        <v>14.410767149785501</v>
      </c>
      <c r="L6">
        <v>12.779999999795109</v>
      </c>
      <c r="N6">
        <v>12.589999999850988</v>
      </c>
    </row>
    <row r="7" spans="2:14" x14ac:dyDescent="0.2">
      <c r="C7" t="s">
        <v>10</v>
      </c>
      <c r="D7">
        <v>0.82527300000000003</v>
      </c>
      <c r="E7">
        <v>-3522.703935</v>
      </c>
      <c r="F7">
        <v>-3522.8186999999998</v>
      </c>
      <c r="H7" s="1">
        <f t="shared" si="0"/>
        <v>10.441138889976775</v>
      </c>
      <c r="I7" s="1">
        <f t="shared" si="1"/>
        <v>9.3386038199781627</v>
      </c>
      <c r="J7" s="1">
        <f t="shared" si="2"/>
        <v>5.9519323500254764</v>
      </c>
      <c r="L7">
        <v>2.21</v>
      </c>
      <c r="N7">
        <v>0.58000000007450581</v>
      </c>
    </row>
    <row r="8" spans="2:14" x14ac:dyDescent="0.2">
      <c r="C8" t="s">
        <v>26</v>
      </c>
      <c r="D8">
        <v>0.82725800000000005</v>
      </c>
      <c r="E8">
        <v>-3522.7035340000002</v>
      </c>
      <c r="F8">
        <v>-3522.8176880000001</v>
      </c>
      <c r="H8" s="1">
        <f t="shared" si="0"/>
        <v>11.938377749763591</v>
      </c>
      <c r="I8" s="1">
        <f t="shared" si="1"/>
        <v>11.219251289724381</v>
      </c>
      <c r="J8" s="1">
        <f t="shared" si="2"/>
        <v>6.5869724698489467</v>
      </c>
    </row>
    <row r="9" spans="2:14" x14ac:dyDescent="0.2">
      <c r="C9" t="s">
        <v>27</v>
      </c>
      <c r="D9">
        <v>0.827851</v>
      </c>
      <c r="E9">
        <v>-3522.7068260000001</v>
      </c>
      <c r="F9">
        <v>-3522.8193900000001</v>
      </c>
      <c r="H9" s="1">
        <f t="shared" si="0"/>
        <v>10.244728259973288</v>
      </c>
      <c r="I9" s="1">
        <f t="shared" si="1"/>
        <v>10.523342699840571</v>
      </c>
      <c r="J9" s="1">
        <f t="shared" si="2"/>
        <v>5.5189504498345379</v>
      </c>
    </row>
    <row r="10" spans="2:14" x14ac:dyDescent="0.2">
      <c r="C10" t="s">
        <v>11</v>
      </c>
      <c r="D10">
        <v>0.82508700000000001</v>
      </c>
      <c r="E10">
        <v>-3522.6965140000002</v>
      </c>
      <c r="F10">
        <v>-3522.8100239999999</v>
      </c>
      <c r="H10" s="1">
        <f t="shared" si="0"/>
        <v>14.981173739999969</v>
      </c>
      <c r="I10" s="1">
        <f t="shared" si="1"/>
        <v>14.666163720081897</v>
      </c>
      <c r="J10" s="1">
        <f t="shared" si="2"/>
        <v>11.396209109977208</v>
      </c>
      <c r="L10">
        <v>8.8000000000000007</v>
      </c>
      <c r="N10">
        <v>7.8500000000931323</v>
      </c>
    </row>
    <row r="11" spans="2:14" x14ac:dyDescent="0.2">
      <c r="C11" t="s">
        <v>32</v>
      </c>
      <c r="D11">
        <v>0.81832000000000005</v>
      </c>
      <c r="E11">
        <v>-3522.8813369999998</v>
      </c>
      <c r="F11">
        <v>-3522.9870489999998</v>
      </c>
      <c r="H11" s="1">
        <f t="shared" si="0"/>
        <v>-105.24346715994076</v>
      </c>
      <c r="I11" s="1">
        <f t="shared" si="1"/>
        <v>-100.66515420008555</v>
      </c>
      <c r="J11" s="1">
        <f t="shared" si="2"/>
        <v>-99.688748639996305</v>
      </c>
    </row>
    <row r="12" spans="2:14" x14ac:dyDescent="0.2">
      <c r="J12" s="1"/>
      <c r="K12" t="s">
        <v>43</v>
      </c>
      <c r="L12">
        <f>CORREL(J5:J11,L5:L11)</f>
        <v>0.96920590181835264</v>
      </c>
      <c r="M12">
        <f>CORREL(J5:J11,N5:N11)</f>
        <v>0.93206131039858042</v>
      </c>
      <c r="N12">
        <f t="shared" ref="N12" si="3">CORREL(L5:L11,N5:N11)</f>
        <v>0.99253818797975069</v>
      </c>
    </row>
    <row r="13" spans="2:14" x14ac:dyDescent="0.2">
      <c r="J13" s="1"/>
      <c r="K13" t="s">
        <v>44</v>
      </c>
      <c r="L13">
        <f>L12*L12</f>
        <v>0.93936008011952621</v>
      </c>
      <c r="M13">
        <f>M12*M12</f>
        <v>0.86873828634191885</v>
      </c>
    </row>
    <row r="14" spans="2:14" x14ac:dyDescent="0.2">
      <c r="B14" t="s">
        <v>14</v>
      </c>
      <c r="J14" s="1"/>
    </row>
    <row r="15" spans="2:14" x14ac:dyDescent="0.2">
      <c r="D15" t="s">
        <v>28</v>
      </c>
      <c r="E15" t="s">
        <v>29</v>
      </c>
      <c r="F15" t="s">
        <v>33</v>
      </c>
      <c r="H15" t="s">
        <v>34</v>
      </c>
      <c r="I15" t="s">
        <v>35</v>
      </c>
      <c r="J15" t="s">
        <v>36</v>
      </c>
      <c r="L15" t="s">
        <v>39</v>
      </c>
      <c r="N15" t="s">
        <v>39</v>
      </c>
    </row>
    <row r="16" spans="2:14" x14ac:dyDescent="0.2">
      <c r="C16" t="s">
        <v>7</v>
      </c>
      <c r="D16">
        <v>0.78931300000000004</v>
      </c>
      <c r="E16">
        <v>-3687.9448769999999</v>
      </c>
      <c r="F16">
        <v>-3688.0586039999998</v>
      </c>
      <c r="H16" s="1">
        <f>627.51*(E16+D16-E$16-D$16)</f>
        <v>1.381508607511961E-10</v>
      </c>
      <c r="I16" s="1">
        <f>627.51*(F16+D16-F$16-D$16)</f>
        <v>1.381508607511961E-10</v>
      </c>
      <c r="J16" s="1">
        <f>627.51*(F16-F$16)</f>
        <v>0</v>
      </c>
      <c r="L16">
        <v>0</v>
      </c>
      <c r="N16">
        <v>0</v>
      </c>
    </row>
    <row r="17" spans="2:14" x14ac:dyDescent="0.2">
      <c r="C17" t="s">
        <v>9</v>
      </c>
      <c r="D17">
        <v>0.79423200000000005</v>
      </c>
      <c r="E17">
        <v>-3687.906708</v>
      </c>
      <c r="F17">
        <v>-3688.0206699999999</v>
      </c>
      <c r="H17" s="1">
        <f t="shared" ref="H17:H22" si="4">627.51*(E17+D17-E$16-D$16)</f>
        <v>27.038150880074067</v>
      </c>
      <c r="I17" s="1">
        <f t="shared" ref="I17:I22" si="5">627.51*(F17+D17-F$16-D$16)</f>
        <v>26.890686030089682</v>
      </c>
      <c r="J17" s="1">
        <f t="shared" ref="J17:J22" si="6">627.51*(F17-F$16)</f>
        <v>23.803964339968733</v>
      </c>
      <c r="L17">
        <v>20.100000000000001</v>
      </c>
      <c r="N17">
        <v>19.010000000242144</v>
      </c>
    </row>
    <row r="18" spans="2:14" x14ac:dyDescent="0.2">
      <c r="C18" t="s">
        <v>10</v>
      </c>
      <c r="D18">
        <v>0.79586100000000004</v>
      </c>
      <c r="E18">
        <v>-3687.9220409999998</v>
      </c>
      <c r="F18">
        <v>-3688.0397039999998</v>
      </c>
      <c r="H18" s="1">
        <f t="shared" si="4"/>
        <v>18.438753840098208</v>
      </c>
      <c r="I18" s="1">
        <f t="shared" si="5"/>
        <v>15.968874480056169</v>
      </c>
      <c r="J18" s="1">
        <f t="shared" si="6"/>
        <v>11.859939000019176</v>
      </c>
      <c r="L18">
        <v>8.7100000000000009</v>
      </c>
      <c r="N18">
        <v>7.1699999999254942</v>
      </c>
    </row>
    <row r="19" spans="2:14" x14ac:dyDescent="0.2">
      <c r="C19" t="s">
        <v>26</v>
      </c>
      <c r="D19">
        <v>0.79740200000000006</v>
      </c>
      <c r="E19">
        <v>-3687.9177829999999</v>
      </c>
      <c r="F19">
        <v>-3688.0311649999999</v>
      </c>
      <c r="H19" s="1">
        <f t="shared" si="4"/>
        <v>22.077684330113605</v>
      </c>
      <c r="I19" s="1">
        <f t="shared" si="5"/>
        <v>22.294175280066394</v>
      </c>
      <c r="J19" s="1">
        <f t="shared" si="6"/>
        <v>17.218246889973937</v>
      </c>
    </row>
    <row r="20" spans="2:14" x14ac:dyDescent="0.2">
      <c r="C20" t="s">
        <v>27</v>
      </c>
      <c r="D20">
        <v>0.79708999999999997</v>
      </c>
      <c r="E20">
        <v>-3687.9238289999998</v>
      </c>
      <c r="F20">
        <v>-3688.0352459999999</v>
      </c>
      <c r="H20" s="1">
        <f t="shared" si="4"/>
        <v>18.087975750056422</v>
      </c>
      <c r="I20" s="1">
        <f t="shared" si="5"/>
        <v>19.537523849963648</v>
      </c>
      <c r="J20" s="1">
        <f t="shared" si="6"/>
        <v>14.657378579947604</v>
      </c>
    </row>
    <row r="21" spans="2:14" x14ac:dyDescent="0.2">
      <c r="C21" t="s">
        <v>11</v>
      </c>
      <c r="D21">
        <v>0.79434099999999996</v>
      </c>
      <c r="E21">
        <v>-3687.9104160000002</v>
      </c>
      <c r="F21">
        <v>-3688.0234759999998</v>
      </c>
      <c r="H21" s="1">
        <f t="shared" si="4"/>
        <v>24.77974238971213</v>
      </c>
      <c r="I21" s="1">
        <f t="shared" si="5"/>
        <v>25.198291559868171</v>
      </c>
      <c r="J21" s="1">
        <f t="shared" si="6"/>
        <v>22.043171279991252</v>
      </c>
      <c r="L21">
        <v>19.37</v>
      </c>
      <c r="N21">
        <v>19.020000000018626</v>
      </c>
    </row>
    <row r="22" spans="2:14" x14ac:dyDescent="0.2">
      <c r="C22" t="s">
        <v>32</v>
      </c>
      <c r="D22">
        <v>0.78682799999999997</v>
      </c>
      <c r="E22">
        <v>-3688.0835310000002</v>
      </c>
      <c r="F22">
        <v>-3688.1948229999998</v>
      </c>
      <c r="H22" s="1">
        <f t="shared" si="4"/>
        <v>-88.566133890331628</v>
      </c>
      <c r="I22" s="1">
        <f t="shared" si="5"/>
        <v>-87.038147040123064</v>
      </c>
      <c r="J22" s="1">
        <f t="shared" si="6"/>
        <v>-85.478784689989183</v>
      </c>
    </row>
    <row r="23" spans="2:14" x14ac:dyDescent="0.2">
      <c r="J23" s="1"/>
      <c r="K23" t="s">
        <v>43</v>
      </c>
      <c r="L23">
        <f>CORREL(J16:J22,L16:L22)</f>
        <v>0.99640976061016784</v>
      </c>
      <c r="M23">
        <f>CORREL(J16:J22,N16:N22)</f>
        <v>0.98792216607090466</v>
      </c>
      <c r="N23">
        <f t="shared" ref="N23" si="7">CORREL(L16:L22,N16:N22)</f>
        <v>0.99749137912581864</v>
      </c>
    </row>
    <row r="24" spans="2:14" x14ac:dyDescent="0.2">
      <c r="J24" s="1"/>
      <c r="K24" t="s">
        <v>44</v>
      </c>
      <c r="L24">
        <f>L23*L23</f>
        <v>0.99283241103921194</v>
      </c>
      <c r="M24">
        <f>M23*M23</f>
        <v>0.97599020621422816</v>
      </c>
    </row>
    <row r="25" spans="2:14" x14ac:dyDescent="0.2">
      <c r="J25" s="1"/>
    </row>
    <row r="26" spans="2:14" x14ac:dyDescent="0.2">
      <c r="B26" t="s">
        <v>6</v>
      </c>
      <c r="J26" s="1"/>
    </row>
    <row r="27" spans="2:14" x14ac:dyDescent="0.2">
      <c r="D27" t="s">
        <v>28</v>
      </c>
      <c r="E27" t="s">
        <v>29</v>
      </c>
      <c r="F27" t="s">
        <v>33</v>
      </c>
      <c r="H27" t="s">
        <v>34</v>
      </c>
      <c r="I27" t="s">
        <v>35</v>
      </c>
      <c r="J27" t="s">
        <v>36</v>
      </c>
      <c r="L27" t="s">
        <v>38</v>
      </c>
      <c r="N27" t="s">
        <v>38</v>
      </c>
    </row>
    <row r="28" spans="2:14" x14ac:dyDescent="0.2">
      <c r="C28" t="s">
        <v>7</v>
      </c>
      <c r="D28">
        <v>0.78338799999999997</v>
      </c>
      <c r="E28">
        <v>-3582.6482620000002</v>
      </c>
      <c r="F28">
        <v>-3582.7644359999999</v>
      </c>
      <c r="H28" s="1">
        <f>627.51*(E28+D28-E$28-D$28)</f>
        <v>-1.0561608920767185E-10</v>
      </c>
      <c r="I28" s="1">
        <f>627.51*(F28+D28-F$28-D$28)</f>
        <v>-1.0561608920767185E-10</v>
      </c>
      <c r="J28" s="1">
        <f>627.51*(F28-F$28)</f>
        <v>0</v>
      </c>
      <c r="L28">
        <v>0</v>
      </c>
      <c r="N28">
        <v>0</v>
      </c>
    </row>
    <row r="29" spans="2:14" x14ac:dyDescent="0.2">
      <c r="C29" t="s">
        <v>9</v>
      </c>
      <c r="D29">
        <v>0.78889799999999999</v>
      </c>
      <c r="E29">
        <v>-3582.6360420000001</v>
      </c>
      <c r="F29">
        <v>-3582.75225</v>
      </c>
      <c r="H29" s="1">
        <f t="shared" ref="H29:H34" si="8">627.51*(E29+D29-E$28-D$28)</f>
        <v>11.125752299912373</v>
      </c>
      <c r="I29" s="1">
        <f t="shared" ref="I29:I34" si="9">627.51*(F29+D29-F$28-D$28)</f>
        <v>11.10441695982356</v>
      </c>
      <c r="J29" s="1">
        <f t="shared" ref="J29:J34" si="10">627.51*(F29-F$28)</f>
        <v>7.6468368599552923</v>
      </c>
      <c r="L29">
        <v>5.89</v>
      </c>
      <c r="N29">
        <v>5.5400000000372529</v>
      </c>
    </row>
    <row r="30" spans="2:14" x14ac:dyDescent="0.2">
      <c r="C30" t="s">
        <v>10</v>
      </c>
      <c r="D30">
        <v>0.79071499999999995</v>
      </c>
      <c r="E30">
        <v>-3582.6528520000002</v>
      </c>
      <c r="F30">
        <v>-3582.7699379999999</v>
      </c>
      <c r="H30" s="1">
        <f t="shared" si="8"/>
        <v>1.7174948700525228</v>
      </c>
      <c r="I30" s="1">
        <f t="shared" si="9"/>
        <v>1.1452057500706214</v>
      </c>
      <c r="J30" s="1">
        <f t="shared" si="10"/>
        <v>-3.4525600199865583</v>
      </c>
      <c r="L30">
        <v>-8.8699999999999992</v>
      </c>
      <c r="N30">
        <v>-10.060000000055879</v>
      </c>
    </row>
    <row r="31" spans="2:14" x14ac:dyDescent="0.2">
      <c r="C31" t="s">
        <v>26</v>
      </c>
      <c r="D31">
        <v>0.79152100000000003</v>
      </c>
      <c r="E31">
        <v>-3582.6448999999998</v>
      </c>
      <c r="F31">
        <v>-3582.758789</v>
      </c>
      <c r="H31" s="1">
        <f t="shared" si="8"/>
        <v>7.2132274503023783</v>
      </c>
      <c r="I31" s="1">
        <f t="shared" si="9"/>
        <v>8.647087800035191</v>
      </c>
      <c r="J31" s="1">
        <f t="shared" si="10"/>
        <v>3.5435489699708524</v>
      </c>
    </row>
    <row r="32" spans="2:14" x14ac:dyDescent="0.2">
      <c r="C32" t="s">
        <v>27</v>
      </c>
      <c r="D32">
        <v>0.79014399999999996</v>
      </c>
      <c r="E32">
        <v>-3582.648901</v>
      </c>
      <c r="F32">
        <v>-3582.7622700000002</v>
      </c>
      <c r="H32" s="1">
        <f t="shared" si="8"/>
        <v>3.8384786701193652</v>
      </c>
      <c r="I32" s="1">
        <f t="shared" si="9"/>
        <v>5.5986442198844122</v>
      </c>
      <c r="J32" s="1">
        <f t="shared" si="10"/>
        <v>1.3591866598500064</v>
      </c>
    </row>
    <row r="33" spans="2:14" x14ac:dyDescent="0.2">
      <c r="C33" t="s">
        <v>11</v>
      </c>
      <c r="D33">
        <v>0.78723799999999999</v>
      </c>
      <c r="E33">
        <v>-3582.62408</v>
      </c>
      <c r="F33">
        <v>-3582.739638</v>
      </c>
      <c r="H33" s="1">
        <f t="shared" si="8"/>
        <v>17.590360319998922</v>
      </c>
      <c r="I33" s="1">
        <f t="shared" si="9"/>
        <v>17.976906479879062</v>
      </c>
      <c r="J33" s="1">
        <f t="shared" si="10"/>
        <v>15.560992979949065</v>
      </c>
      <c r="L33">
        <v>13.3</v>
      </c>
      <c r="N33">
        <v>12.660000000149012</v>
      </c>
    </row>
    <row r="34" spans="2:14" x14ac:dyDescent="0.2">
      <c r="C34" t="s">
        <v>32</v>
      </c>
      <c r="D34">
        <v>0.77989600000000003</v>
      </c>
      <c r="E34">
        <v>-3582.7985319999998</v>
      </c>
      <c r="F34">
        <v>-3582.9089399999998</v>
      </c>
      <c r="H34" s="1">
        <f t="shared" si="8"/>
        <v>-96.487192619767001</v>
      </c>
      <c r="I34" s="1">
        <f t="shared" si="9"/>
        <v>-92.868969959913343</v>
      </c>
      <c r="J34" s="1">
        <f t="shared" si="10"/>
        <v>-90.677705039918322</v>
      </c>
    </row>
    <row r="35" spans="2:14" x14ac:dyDescent="0.2">
      <c r="J35" s="1"/>
      <c r="K35" t="s">
        <v>43</v>
      </c>
      <c r="L35">
        <f>CORREL(J28:J34,L28:L34)</f>
        <v>0.97309349734795281</v>
      </c>
      <c r="M35">
        <f>CORREL(J28:J34,N28:N34)</f>
        <v>0.96092452376853776</v>
      </c>
      <c r="N35">
        <f t="shared" ref="N35" si="11">CORREL(L28:L34,N28:N34)</f>
        <v>0.99883664246307202</v>
      </c>
    </row>
    <row r="36" spans="2:14" x14ac:dyDescent="0.2">
      <c r="B36" t="s">
        <v>13</v>
      </c>
      <c r="J36" s="1"/>
      <c r="K36" t="s">
        <v>44</v>
      </c>
      <c r="L36">
        <f>L35*L35</f>
        <v>0.94691095458087027</v>
      </c>
      <c r="M36">
        <f>M35*M35</f>
        <v>0.92337594037979109</v>
      </c>
    </row>
    <row r="37" spans="2:14" x14ac:dyDescent="0.2">
      <c r="D37" t="s">
        <v>28</v>
      </c>
      <c r="E37" t="s">
        <v>29</v>
      </c>
      <c r="F37" t="s">
        <v>33</v>
      </c>
      <c r="H37" t="s">
        <v>34</v>
      </c>
      <c r="I37" t="s">
        <v>35</v>
      </c>
      <c r="J37" t="s">
        <v>36</v>
      </c>
      <c r="L37" t="s">
        <v>37</v>
      </c>
      <c r="N37" t="s">
        <v>37</v>
      </c>
    </row>
    <row r="38" spans="2:14" x14ac:dyDescent="0.2">
      <c r="C38" t="s">
        <v>7</v>
      </c>
      <c r="D38">
        <v>0.93108500000000005</v>
      </c>
      <c r="E38">
        <v>-3679.98549</v>
      </c>
      <c r="F38">
        <v>-3680.0934219999999</v>
      </c>
      <c r="H38" s="1">
        <f>627.51*(E38+D38-E$38-D$38)</f>
        <v>1.0443173992236154E-10</v>
      </c>
      <c r="I38" s="1">
        <f>627.51*(F38+D38-F$38-D$38)</f>
        <v>1.0443173992236154E-10</v>
      </c>
      <c r="J38" s="1">
        <f>627.51*(F38-F$38)</f>
        <v>0</v>
      </c>
      <c r="L38">
        <v>0</v>
      </c>
      <c r="N38">
        <v>0</v>
      </c>
    </row>
    <row r="39" spans="2:14" x14ac:dyDescent="0.2">
      <c r="C39" t="s">
        <v>9</v>
      </c>
      <c r="D39">
        <v>0.93724300000000005</v>
      </c>
      <c r="E39">
        <v>-3679.9515120000001</v>
      </c>
      <c r="F39">
        <v>-3680.0568229999999</v>
      </c>
      <c r="H39" s="1">
        <f t="shared" ref="H39:H44" si="12">627.51*(E39+D39-E$38-D$38)</f>
        <v>25.185741359866135</v>
      </c>
      <c r="I39" s="1">
        <f t="shared" ref="I39:I44" si="13">627.51*(F39+D39-F$38-D$38)</f>
        <v>26.830445069922696</v>
      </c>
      <c r="J39" s="1">
        <f t="shared" ref="J39:J44" si="14">627.51*(F39-F$38)</f>
        <v>22.966238490014938</v>
      </c>
      <c r="L39">
        <v>19.13</v>
      </c>
      <c r="N39">
        <v>19.239999999757856</v>
      </c>
    </row>
    <row r="40" spans="2:14" x14ac:dyDescent="0.2">
      <c r="C40" t="s">
        <v>10</v>
      </c>
      <c r="D40">
        <v>0.94046600000000002</v>
      </c>
      <c r="E40">
        <v>-3679.9683049999999</v>
      </c>
      <c r="F40">
        <v>-3680.0762930000001</v>
      </c>
      <c r="H40" s="1">
        <f t="shared" si="12"/>
        <v>16.670430660106021</v>
      </c>
      <c r="I40" s="1">
        <f t="shared" si="13"/>
        <v>16.635290099909383</v>
      </c>
      <c r="J40" s="1">
        <f t="shared" si="14"/>
        <v>10.748618789900066</v>
      </c>
      <c r="L40">
        <v>5.45</v>
      </c>
      <c r="N40">
        <v>4.8100000000558794</v>
      </c>
    </row>
    <row r="41" spans="2:14" x14ac:dyDescent="0.2">
      <c r="C41" t="s">
        <v>26</v>
      </c>
      <c r="D41">
        <v>0.94171800000000006</v>
      </c>
      <c r="E41">
        <v>-3679.970656</v>
      </c>
      <c r="F41">
        <v>-3680.0770210000001</v>
      </c>
      <c r="H41" s="1">
        <f t="shared" si="12"/>
        <v>15.980797170063687</v>
      </c>
      <c r="I41" s="1">
        <f t="shared" si="13"/>
        <v>16.96410533993528</v>
      </c>
      <c r="J41" s="1">
        <f t="shared" si="14"/>
        <v>10.291791509912009</v>
      </c>
    </row>
    <row r="42" spans="2:14" x14ac:dyDescent="0.2">
      <c r="C42" t="s">
        <v>27</v>
      </c>
      <c r="D42">
        <v>0.94101100000000004</v>
      </c>
      <c r="E42">
        <v>-3679.9706729999998</v>
      </c>
      <c r="F42">
        <v>-3680.0778959999998</v>
      </c>
      <c r="H42" s="1">
        <f t="shared" si="12"/>
        <v>15.526479930069293</v>
      </c>
      <c r="I42" s="1">
        <f t="shared" si="13"/>
        <v>15.971384520016112</v>
      </c>
      <c r="J42" s="1">
        <f t="shared" si="14"/>
        <v>9.7427202600855072</v>
      </c>
    </row>
    <row r="43" spans="2:14" x14ac:dyDescent="0.2">
      <c r="C43" t="s">
        <v>11</v>
      </c>
      <c r="D43">
        <v>0.93442099999999995</v>
      </c>
      <c r="E43">
        <v>-3679.9377789999999</v>
      </c>
      <c r="F43">
        <v>-3680.043154</v>
      </c>
      <c r="H43" s="1">
        <f t="shared" si="12"/>
        <v>32.032502970057934</v>
      </c>
      <c r="I43" s="1">
        <f t="shared" si="13"/>
        <v>33.637046039930532</v>
      </c>
      <c r="J43" s="1">
        <f t="shared" si="14"/>
        <v>31.543672679974907</v>
      </c>
      <c r="L43">
        <v>26.71</v>
      </c>
      <c r="N43">
        <v>25.540000000037253</v>
      </c>
    </row>
    <row r="44" spans="2:14" x14ac:dyDescent="0.2">
      <c r="C44" t="s">
        <v>32</v>
      </c>
      <c r="D44">
        <v>0.92894399999999999</v>
      </c>
      <c r="E44">
        <v>-3680.1477300000001</v>
      </c>
      <c r="F44">
        <v>-3680.2557539999998</v>
      </c>
      <c r="H44" s="1">
        <f t="shared" si="12"/>
        <v>-103.15072131021137</v>
      </c>
      <c r="I44" s="1">
        <f t="shared" si="13"/>
        <v>-103.20845223006562</v>
      </c>
      <c r="J44" s="1">
        <f t="shared" si="14"/>
        <v>-101.86495331992373</v>
      </c>
    </row>
    <row r="45" spans="2:14" x14ac:dyDescent="0.2">
      <c r="K45" t="s">
        <v>43</v>
      </c>
      <c r="L45">
        <f>CORREL(J38:J44,L38:L44)</f>
        <v>0.99007282446430833</v>
      </c>
      <c r="M45">
        <f>CORREL(J38:J44,N38:N44)</f>
        <v>0.98625975415392109</v>
      </c>
      <c r="N45">
        <f t="shared" ref="N45" si="15">CORREL(L38:L44,N38:N44)</f>
        <v>0.99906182040376701</v>
      </c>
    </row>
    <row r="46" spans="2:14" x14ac:dyDescent="0.2">
      <c r="K46" t="s">
        <v>44</v>
      </c>
      <c r="L46">
        <f>L45*L45</f>
        <v>0.98024419774273308</v>
      </c>
      <c r="M46">
        <f>M45*M45</f>
        <v>0.97270830266375286</v>
      </c>
    </row>
  </sheetData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7</vt:i4>
      </vt:variant>
    </vt:vector>
  </HeadingPairs>
  <TitlesOfParts>
    <vt:vector size="7" baseType="lpstr">
      <vt:lpstr>Raw data (in chlorobenzene)</vt:lpstr>
      <vt:lpstr>Raw data (in water)</vt:lpstr>
      <vt:lpstr>HODF</vt:lpstr>
      <vt:lpstr>HODMe</vt:lpstr>
      <vt:lpstr>HODNO2</vt:lpstr>
      <vt:lpstr>HODnBu</vt:lpstr>
      <vt:lpstr>From Scrutton et at. 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Silva</dc:creator>
  <cp:lastModifiedBy>Pedro Silva</cp:lastModifiedBy>
  <dcterms:created xsi:type="dcterms:W3CDTF">2015-10-05T15:41:56Z</dcterms:created>
  <dcterms:modified xsi:type="dcterms:W3CDTF">2016-10-12T16:48:35Z</dcterms:modified>
</cp:coreProperties>
</file>