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0" yWindow="0" windowWidth="9540" windowHeight="8205" tabRatio="838" activeTab="2"/>
  </bookViews>
  <sheets>
    <sheet name="Data" sheetId="1" r:id="rId1"/>
    <sheet name="HODF parabolas" sheetId="2" r:id="rId2"/>
    <sheet name="HODMe parabolas (protonated)" sheetId="17" r:id="rId3"/>
    <sheet name="HODMe parabolas" sheetId="10" r:id="rId4"/>
    <sheet name="HODnBu parabolas" sheetId="8" r:id="rId5"/>
    <sheet name="HODNO2 parabolas" sheetId="9" r:id="rId6"/>
    <sheet name="HODNO" sheetId="11" r:id="rId7"/>
    <sheet name="HODCN" sheetId="13" r:id="rId8"/>
    <sheet name="HODNH2" sheetId="12" r:id="rId9"/>
    <sheet name="HODCOCH3" sheetId="14" r:id="rId10"/>
    <sheet name="HODCOO-" sheetId="16" r:id="rId11"/>
  </sheets>
  <calcPr calcId="145621"/>
</workbook>
</file>

<file path=xl/calcChain.xml><?xml version="1.0" encoding="utf-8"?>
<calcChain xmlns="http://schemas.openxmlformats.org/spreadsheetml/2006/main">
  <c r="J17" i="17" l="1"/>
  <c r="J22" i="17" s="1"/>
  <c r="H17" i="17"/>
  <c r="H22" i="17" s="1"/>
  <c r="J15" i="17"/>
  <c r="J20" i="17" s="1"/>
  <c r="H15" i="17"/>
  <c r="J12" i="17"/>
  <c r="H12" i="17"/>
  <c r="H20" i="17" l="1"/>
  <c r="H16" i="17"/>
  <c r="H21" i="17" s="1"/>
  <c r="J16" i="17"/>
  <c r="J21" i="17" s="1"/>
  <c r="C137" i="1"/>
  <c r="E47" i="1"/>
  <c r="E48" i="1"/>
  <c r="E49" i="1"/>
  <c r="E50" i="1"/>
  <c r="E51" i="1"/>
  <c r="E52" i="1"/>
  <c r="E53" i="1"/>
  <c r="E54" i="1"/>
  <c r="E55" i="1"/>
  <c r="E56" i="1"/>
  <c r="E116" i="1"/>
  <c r="E117" i="1"/>
  <c r="E118" i="1"/>
  <c r="E119" i="1"/>
  <c r="E120" i="1"/>
  <c r="E121" i="1"/>
  <c r="E122" i="1"/>
  <c r="E123" i="1"/>
  <c r="E124" i="1"/>
  <c r="E125" i="1"/>
  <c r="D137" i="1"/>
  <c r="E137" i="1"/>
  <c r="C68" i="1"/>
  <c r="D68" i="1"/>
  <c r="E68" i="1"/>
  <c r="J25" i="17" l="1"/>
  <c r="J27" i="17" s="1"/>
  <c r="J24" i="17"/>
  <c r="H25" i="17"/>
  <c r="H27" i="17" s="1"/>
  <c r="H24" i="17"/>
  <c r="C136" i="1"/>
  <c r="D136" i="1"/>
  <c r="E136" i="1"/>
  <c r="C67" i="1" l="1"/>
  <c r="D67" i="1"/>
  <c r="E67" i="1"/>
  <c r="J10" i="16" l="1"/>
  <c r="J15" i="16" s="1"/>
  <c r="H10" i="16"/>
  <c r="H17" i="16" s="1"/>
  <c r="H22" i="16" s="1"/>
  <c r="J7" i="16"/>
  <c r="J12" i="16" s="1"/>
  <c r="I7" i="16"/>
  <c r="H7" i="16"/>
  <c r="H12" i="16" s="1"/>
  <c r="J10" i="14"/>
  <c r="J17" i="14" s="1"/>
  <c r="J22" i="14" s="1"/>
  <c r="H10" i="14"/>
  <c r="H15" i="14" s="1"/>
  <c r="J7" i="14"/>
  <c r="J12" i="14" s="1"/>
  <c r="H7" i="14"/>
  <c r="H12" i="14" s="1"/>
  <c r="J10" i="12"/>
  <c r="J17" i="12" s="1"/>
  <c r="J22" i="12" s="1"/>
  <c r="H10" i="12"/>
  <c r="H17" i="12" s="1"/>
  <c r="H22" i="12" s="1"/>
  <c r="J7" i="12"/>
  <c r="J12" i="12" s="1"/>
  <c r="H7" i="12"/>
  <c r="H12" i="12" s="1"/>
  <c r="J10" i="13"/>
  <c r="J17" i="13" s="1"/>
  <c r="J22" i="13" s="1"/>
  <c r="H10" i="13"/>
  <c r="H17" i="13" s="1"/>
  <c r="H22" i="13" s="1"/>
  <c r="J7" i="13"/>
  <c r="J12" i="13" s="1"/>
  <c r="H7" i="13"/>
  <c r="H12" i="13" s="1"/>
  <c r="H10" i="11"/>
  <c r="J10" i="11"/>
  <c r="H7" i="11"/>
  <c r="J7" i="11"/>
  <c r="J15" i="14" l="1"/>
  <c r="J20" i="14" s="1"/>
  <c r="J17" i="16"/>
  <c r="J22" i="16" s="1"/>
  <c r="J20" i="16"/>
  <c r="J16" i="16"/>
  <c r="J21" i="16" s="1"/>
  <c r="H15" i="16"/>
  <c r="H20" i="14"/>
  <c r="H16" i="14"/>
  <c r="H21" i="14" s="1"/>
  <c r="H17" i="14"/>
  <c r="H22" i="14" s="1"/>
  <c r="J16" i="14"/>
  <c r="J21" i="14" s="1"/>
  <c r="J15" i="12"/>
  <c r="H15" i="12"/>
  <c r="H15" i="13"/>
  <c r="J15" i="13"/>
  <c r="H20" i="16" l="1"/>
  <c r="H16" i="16"/>
  <c r="H21" i="16" s="1"/>
  <c r="J25" i="16"/>
  <c r="J27" i="16" s="1"/>
  <c r="J24" i="16"/>
  <c r="H25" i="14"/>
  <c r="H27" i="14" s="1"/>
  <c r="H24" i="14"/>
  <c r="J25" i="14"/>
  <c r="J27" i="14" s="1"/>
  <c r="J24" i="14"/>
  <c r="H20" i="12"/>
  <c r="H16" i="12"/>
  <c r="H21" i="12" s="1"/>
  <c r="J20" i="12"/>
  <c r="J16" i="12"/>
  <c r="J21" i="12" s="1"/>
  <c r="J20" i="13"/>
  <c r="J16" i="13"/>
  <c r="J21" i="13" s="1"/>
  <c r="H20" i="13"/>
  <c r="H16" i="13"/>
  <c r="H21" i="13" s="1"/>
  <c r="H24" i="16" l="1"/>
  <c r="H25" i="16"/>
  <c r="H27" i="16" s="1"/>
  <c r="J25" i="12"/>
  <c r="J27" i="12" s="1"/>
  <c r="J24" i="12"/>
  <c r="H24" i="12"/>
  <c r="H25" i="12"/>
  <c r="H27" i="12" s="1"/>
  <c r="H24" i="13"/>
  <c r="H25" i="13"/>
  <c r="H27" i="13" s="1"/>
  <c r="J24" i="13"/>
  <c r="J25" i="13"/>
  <c r="J27" i="13" s="1"/>
  <c r="J17" i="11" l="1"/>
  <c r="J22" i="11" s="1"/>
  <c r="H17" i="11"/>
  <c r="H22" i="11" s="1"/>
  <c r="J15" i="11"/>
  <c r="H15" i="11"/>
  <c r="J12" i="11"/>
  <c r="H12" i="11"/>
  <c r="C63" i="1"/>
  <c r="D63" i="1"/>
  <c r="E63" i="1"/>
  <c r="C64" i="1"/>
  <c r="D64" i="1"/>
  <c r="E64" i="1"/>
  <c r="C65" i="1"/>
  <c r="D65" i="1"/>
  <c r="E65" i="1"/>
  <c r="C66" i="1"/>
  <c r="D66" i="1"/>
  <c r="E66" i="1"/>
  <c r="E62" i="1"/>
  <c r="D62" i="1"/>
  <c r="C62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1" i="1"/>
  <c r="D131" i="1"/>
  <c r="E131" i="1"/>
  <c r="H20" i="11" l="1"/>
  <c r="J20" i="11"/>
  <c r="H16" i="11"/>
  <c r="H21" i="11" s="1"/>
  <c r="J16" i="11"/>
  <c r="J21" i="11" s="1"/>
  <c r="J17" i="2"/>
  <c r="I17" i="2"/>
  <c r="H17" i="2"/>
  <c r="G17" i="2"/>
  <c r="J15" i="2"/>
  <c r="J16" i="2" s="1"/>
  <c r="I15" i="2"/>
  <c r="I16" i="2" s="1"/>
  <c r="H15" i="2"/>
  <c r="H16" i="2" s="1"/>
  <c r="G15" i="2"/>
  <c r="G16" i="2" s="1"/>
  <c r="J12" i="2"/>
  <c r="I12" i="2"/>
  <c r="H12" i="2"/>
  <c r="G12" i="2"/>
  <c r="J17" i="10"/>
  <c r="I17" i="10"/>
  <c r="H17" i="10"/>
  <c r="G17" i="10"/>
  <c r="J15" i="10"/>
  <c r="J16" i="10" s="1"/>
  <c r="I15" i="10"/>
  <c r="I16" i="10" s="1"/>
  <c r="H15" i="10"/>
  <c r="H16" i="10" s="1"/>
  <c r="G15" i="10"/>
  <c r="G16" i="10" s="1"/>
  <c r="J12" i="10"/>
  <c r="I12" i="10"/>
  <c r="H12" i="10"/>
  <c r="G12" i="10"/>
  <c r="J17" i="8"/>
  <c r="I17" i="8"/>
  <c r="H17" i="8"/>
  <c r="G17" i="8"/>
  <c r="J15" i="8"/>
  <c r="J16" i="8" s="1"/>
  <c r="I15" i="8"/>
  <c r="I16" i="8" s="1"/>
  <c r="H15" i="8"/>
  <c r="H16" i="8" s="1"/>
  <c r="G15" i="8"/>
  <c r="G16" i="8" s="1"/>
  <c r="J12" i="8"/>
  <c r="I12" i="8"/>
  <c r="H12" i="8"/>
  <c r="G12" i="8"/>
  <c r="H12" i="9"/>
  <c r="I12" i="9"/>
  <c r="J12" i="9"/>
  <c r="H15" i="9"/>
  <c r="I15" i="9"/>
  <c r="I16" i="9" s="1"/>
  <c r="J15" i="9"/>
  <c r="H16" i="9"/>
  <c r="J16" i="9"/>
  <c r="H17" i="9"/>
  <c r="I17" i="9"/>
  <c r="J17" i="9"/>
  <c r="G17" i="9"/>
  <c r="G16" i="9"/>
  <c r="G15" i="9"/>
  <c r="G12" i="9"/>
  <c r="J25" i="11" l="1"/>
  <c r="J27" i="11" s="1"/>
  <c r="J24" i="11"/>
  <c r="H25" i="11"/>
  <c r="H27" i="11" s="1"/>
  <c r="H24" i="11"/>
  <c r="J22" i="9"/>
  <c r="I22" i="9"/>
  <c r="H22" i="9"/>
  <c r="G22" i="9"/>
  <c r="J21" i="9"/>
  <c r="I21" i="9"/>
  <c r="H21" i="9"/>
  <c r="G21" i="9"/>
  <c r="J20" i="9"/>
  <c r="I20" i="9"/>
  <c r="H20" i="9"/>
  <c r="G20" i="9"/>
  <c r="J22" i="8"/>
  <c r="I22" i="8"/>
  <c r="H22" i="8"/>
  <c r="G22" i="8"/>
  <c r="J21" i="8"/>
  <c r="I21" i="8"/>
  <c r="H21" i="8"/>
  <c r="G21" i="8"/>
  <c r="J20" i="8"/>
  <c r="I20" i="8"/>
  <c r="H20" i="8"/>
  <c r="G20" i="8"/>
  <c r="J22" i="2"/>
  <c r="I22" i="2"/>
  <c r="H22" i="2"/>
  <c r="G22" i="2"/>
  <c r="J21" i="2"/>
  <c r="I21" i="2"/>
  <c r="H21" i="2"/>
  <c r="G21" i="2"/>
  <c r="J20" i="2"/>
  <c r="I20" i="2"/>
  <c r="H20" i="2"/>
  <c r="G20" i="2"/>
  <c r="H20" i="10"/>
  <c r="H24" i="10" s="1"/>
  <c r="I20" i="10"/>
  <c r="I24" i="10" s="1"/>
  <c r="J20" i="10"/>
  <c r="H21" i="10"/>
  <c r="H25" i="10" s="1"/>
  <c r="H27" i="10" s="1"/>
  <c r="I21" i="10"/>
  <c r="I25" i="10" s="1"/>
  <c r="I27" i="10" s="1"/>
  <c r="J21" i="10"/>
  <c r="J24" i="10" s="1"/>
  <c r="H22" i="10"/>
  <c r="I22" i="10"/>
  <c r="J22" i="10"/>
  <c r="G21" i="10"/>
  <c r="G25" i="10" s="1"/>
  <c r="G27" i="10" s="1"/>
  <c r="G22" i="10"/>
  <c r="G20" i="10"/>
  <c r="J25" i="10" l="1"/>
  <c r="J27" i="10" s="1"/>
  <c r="G24" i="10"/>
  <c r="I25" i="9"/>
  <c r="I27" i="9" s="1"/>
  <c r="J25" i="8"/>
  <c r="J27" i="8" s="1"/>
  <c r="G25" i="8"/>
  <c r="G27" i="8" s="1"/>
  <c r="H25" i="8"/>
  <c r="H27" i="8" s="1"/>
  <c r="I25" i="8"/>
  <c r="I27" i="8" s="1"/>
  <c r="J25" i="2"/>
  <c r="J27" i="2" s="1"/>
  <c r="G25" i="2"/>
  <c r="G27" i="2" s="1"/>
  <c r="H25" i="2"/>
  <c r="H27" i="2" s="1"/>
  <c r="I25" i="2"/>
  <c r="I27" i="2" s="1"/>
  <c r="G25" i="9"/>
  <c r="G27" i="9" s="1"/>
  <c r="H25" i="9"/>
  <c r="H27" i="9" s="1"/>
  <c r="J25" i="9"/>
  <c r="J27" i="9" s="1"/>
  <c r="J24" i="9"/>
  <c r="G24" i="9"/>
  <c r="I24" i="9"/>
  <c r="H24" i="9"/>
  <c r="G24" i="8"/>
  <c r="H24" i="8"/>
  <c r="I24" i="8"/>
  <c r="J24" i="8"/>
  <c r="G24" i="2"/>
  <c r="H24" i="2"/>
  <c r="I24" i="2"/>
  <c r="J24" i="2"/>
  <c r="E59" i="1"/>
  <c r="E15" i="1"/>
  <c r="M15" i="1"/>
  <c r="E16" i="1"/>
  <c r="M16" i="1"/>
  <c r="E17" i="1"/>
  <c r="M17" i="1"/>
  <c r="E18" i="1"/>
  <c r="M18" i="1"/>
  <c r="E19" i="1"/>
  <c r="M19" i="1"/>
  <c r="C24" i="1"/>
  <c r="D24" i="1"/>
  <c r="E24" i="1"/>
  <c r="K24" i="1"/>
  <c r="L24" i="1"/>
  <c r="M24" i="1"/>
  <c r="C25" i="1"/>
  <c r="D25" i="1"/>
  <c r="E25" i="1"/>
  <c r="K25" i="1"/>
  <c r="L25" i="1"/>
  <c r="M25" i="1"/>
  <c r="C26" i="1"/>
  <c r="D26" i="1"/>
  <c r="E26" i="1"/>
  <c r="K26" i="1"/>
  <c r="L26" i="1"/>
  <c r="M26" i="1"/>
  <c r="C27" i="1"/>
  <c r="D27" i="1"/>
  <c r="E27" i="1"/>
  <c r="K27" i="1"/>
  <c r="L27" i="1"/>
  <c r="M27" i="1"/>
  <c r="E46" i="1"/>
  <c r="M46" i="1"/>
  <c r="M47" i="1"/>
  <c r="M48" i="1"/>
  <c r="M49" i="1"/>
  <c r="M50" i="1"/>
  <c r="C59" i="1"/>
  <c r="D59" i="1"/>
  <c r="K59" i="1"/>
  <c r="L59" i="1"/>
  <c r="M59" i="1"/>
  <c r="C60" i="1"/>
  <c r="D60" i="1"/>
  <c r="E60" i="1"/>
  <c r="K60" i="1"/>
  <c r="L60" i="1"/>
  <c r="M60" i="1"/>
  <c r="C61" i="1"/>
  <c r="D61" i="1"/>
  <c r="E61" i="1"/>
  <c r="K61" i="1"/>
  <c r="L61" i="1"/>
  <c r="M61" i="1"/>
  <c r="K62" i="1"/>
  <c r="L62" i="1"/>
  <c r="M62" i="1"/>
  <c r="E84" i="1"/>
  <c r="E85" i="1"/>
  <c r="E86" i="1"/>
  <c r="E87" i="1"/>
  <c r="E88" i="1"/>
  <c r="C93" i="1"/>
  <c r="D93" i="1"/>
  <c r="E93" i="1"/>
  <c r="C94" i="1"/>
  <c r="D94" i="1"/>
  <c r="E94" i="1"/>
  <c r="C95" i="1"/>
  <c r="D95" i="1"/>
  <c r="E95" i="1"/>
  <c r="C96" i="1"/>
  <c r="D96" i="1"/>
  <c r="E96" i="1"/>
  <c r="E115" i="1"/>
  <c r="C128" i="1"/>
  <c r="D128" i="1"/>
  <c r="E128" i="1"/>
  <c r="C129" i="1"/>
  <c r="D129" i="1"/>
  <c r="E129" i="1"/>
  <c r="C130" i="1"/>
  <c r="D130" i="1"/>
  <c r="E130" i="1"/>
</calcChain>
</file>

<file path=xl/sharedStrings.xml><?xml version="1.0" encoding="utf-8"?>
<sst xmlns="http://schemas.openxmlformats.org/spreadsheetml/2006/main" count="549" uniqueCount="42">
  <si>
    <t>water</t>
  </si>
  <si>
    <t>gas</t>
  </si>
  <si>
    <t>6-31(+)G**</t>
  </si>
  <si>
    <t>Reactant geometry</t>
  </si>
  <si>
    <t>product geometry</t>
  </si>
  <si>
    <t>products</t>
  </si>
  <si>
    <t>superoxide</t>
  </si>
  <si>
    <t>HODMe radical</t>
  </si>
  <si>
    <t>HODF radical</t>
  </si>
  <si>
    <t>HODnBu radical</t>
  </si>
  <si>
    <t>HODNO2 radical</t>
  </si>
  <si>
    <t>Electron affinity (eV)</t>
  </si>
  <si>
    <t>reactants</t>
  </si>
  <si>
    <t>o2</t>
  </si>
  <si>
    <t>HODMe</t>
  </si>
  <si>
    <t>HODF</t>
  </si>
  <si>
    <t>HODnBu</t>
  </si>
  <si>
    <t>HODNO2</t>
  </si>
  <si>
    <t>rxn energy</t>
  </si>
  <si>
    <t>energy of produts  at reactant geometries</t>
  </si>
  <si>
    <t>Energy of reactants at product geometries</t>
  </si>
  <si>
    <t>6-311(+)G**</t>
  </si>
  <si>
    <t>chlorobenzene</t>
  </si>
  <si>
    <t>a</t>
  </si>
  <si>
    <t>b</t>
  </si>
  <si>
    <t>BS1 chlorobenzene</t>
  </si>
  <si>
    <t>BS2 chlorobenzene</t>
  </si>
  <si>
    <t>BS1 water</t>
  </si>
  <si>
    <t>BS2 water</t>
  </si>
  <si>
    <t>c</t>
  </si>
  <si>
    <t>reactant parabola</t>
  </si>
  <si>
    <t>product parabola</t>
  </si>
  <si>
    <t>A</t>
  </si>
  <si>
    <t>B</t>
  </si>
  <si>
    <t>C</t>
  </si>
  <si>
    <t>E act=</t>
  </si>
  <si>
    <t>HODCN</t>
  </si>
  <si>
    <t>HODNO</t>
  </si>
  <si>
    <t>HODNH2</t>
  </si>
  <si>
    <t>HODCOCH3</t>
  </si>
  <si>
    <t>HODCOO-</t>
  </si>
  <si>
    <t>protonated HODMe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</si>
</sst>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name val="Arial"/>
      <family val="2"/>
    </font>
    <font>
      <sz val="16"/>
      <name val="Arial"/>
      <family val="2"/>
    </font>
    <font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31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3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ont="1" applyFill="1"/>
    <xf numFmtId="0" fontId="0" fillId="3" borderId="0" xfId="0" applyFont="1" applyFill="1"/>
    <xf numFmtId="0" fontId="0" fillId="0" borderId="0" xfId="0" applyFill="1"/>
    <xf numFmtId="0" fontId="0" fillId="0" borderId="0" xfId="0" applyFont="1" applyFill="1"/>
    <xf numFmtId="164" fontId="0" fillId="0" borderId="0" xfId="0" applyNumberFormat="1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0" fillId="4" borderId="0" xfId="0" applyFont="1" applyFill="1"/>
    <xf numFmtId="0" fontId="0" fillId="5" borderId="0" xfId="0" applyFill="1"/>
    <xf numFmtId="0" fontId="0" fillId="6" borderId="0" xfId="0" applyFont="1" applyFill="1"/>
    <xf numFmtId="0" fontId="0" fillId="7" borderId="0" xfId="0" applyFont="1" applyFill="1"/>
    <xf numFmtId="0" fontId="0" fillId="8" borderId="0" xfId="0" applyFill="1"/>
    <xf numFmtId="0" fontId="0" fillId="9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'HODF parabolas'!$G$4</c:f>
              <c:strCache>
                <c:ptCount val="1"/>
                <c:pt idx="0">
                  <c:v>BS1 chlorobenzene</c:v>
                </c:pt>
              </c:strCache>
            </c:strRef>
          </c:tx>
          <c:spPr>
            <a:ln w="28575">
              <a:noFill/>
            </a:ln>
          </c:spPr>
          <c:xVal>
            <c:numRef>
              <c:f>'HODF parabolas'!$F$5:$F$7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'HODF parabolas'!$G$5:$G$7</c:f>
              <c:numCache>
                <c:formatCode>General</c:formatCode>
                <c:ptCount val="3"/>
                <c:pt idx="0">
                  <c:v>0</c:v>
                </c:pt>
                <c:pt idx="1">
                  <c:v>13.950000000011642</c:v>
                </c:pt>
                <c:pt idx="2">
                  <c:v>13.950000000011642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'HODF parabolas'!$H$4</c:f>
              <c:strCache>
                <c:ptCount val="1"/>
                <c:pt idx="0">
                  <c:v>BS2 chlorobenzene</c:v>
                </c:pt>
              </c:strCache>
            </c:strRef>
          </c:tx>
          <c:spPr>
            <a:ln w="28575">
              <a:noFill/>
            </a:ln>
          </c:spPr>
          <c:xVal>
            <c:numRef>
              <c:f>'HODF parabolas'!$F$5:$F$7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'HODF parabolas'!$H$5:$H$7</c:f>
              <c:numCache>
                <c:formatCode>General</c:formatCode>
                <c:ptCount val="3"/>
                <c:pt idx="0">
                  <c:v>0</c:v>
                </c:pt>
                <c:pt idx="1">
                  <c:v>14.510000000009313</c:v>
                </c:pt>
                <c:pt idx="2">
                  <c:v>14.510000000009313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'HODF parabolas'!$I$4</c:f>
              <c:strCache>
                <c:ptCount val="1"/>
                <c:pt idx="0">
                  <c:v>BS1 water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  <c:dispRSqr val="0"/>
            <c:dispEq val="0"/>
          </c:trendline>
          <c:xVal>
            <c:numRef>
              <c:f>'HODF parabolas'!$F$5:$F$7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'HODF parabolas'!$I$5:$I$7</c:f>
              <c:numCache>
                <c:formatCode>General</c:formatCode>
                <c:ptCount val="3"/>
                <c:pt idx="0">
                  <c:v>0</c:v>
                </c:pt>
                <c:pt idx="1">
                  <c:v>14.25</c:v>
                </c:pt>
                <c:pt idx="2">
                  <c:v>14.25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'HODF parabolas'!$J$4</c:f>
              <c:strCache>
                <c:ptCount val="1"/>
                <c:pt idx="0">
                  <c:v>BS2 water</c:v>
                </c:pt>
              </c:strCache>
            </c:strRef>
          </c:tx>
          <c:spPr>
            <a:ln w="28575">
              <a:noFill/>
            </a:ln>
          </c:spPr>
          <c:xVal>
            <c:numRef>
              <c:f>'HODF parabolas'!$F$5:$F$7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'HODF parabolas'!$J$5:$J$7</c:f>
              <c:numCache>
                <c:formatCode>General</c:formatCode>
                <c:ptCount val="3"/>
                <c:pt idx="0">
                  <c:v>0</c:v>
                </c:pt>
                <c:pt idx="1">
                  <c:v>14.82999999995809</c:v>
                </c:pt>
                <c:pt idx="2">
                  <c:v>14.82999999995809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xVal>
            <c:numRef>
              <c:f>'HODF parabolas'!$F$8:$F$10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'HODF parabolas'!$G$8:$G$10</c:f>
              <c:numCache>
                <c:formatCode>General</c:formatCode>
                <c:ptCount val="3"/>
                <c:pt idx="0">
                  <c:v>6.5300000000279397</c:v>
                </c:pt>
                <c:pt idx="1">
                  <c:v>21.679999999993015</c:v>
                </c:pt>
                <c:pt idx="2">
                  <c:v>21.679999999993015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trendline>
            <c:trendlineType val="poly"/>
            <c:order val="2"/>
            <c:dispRSqr val="0"/>
            <c:dispEq val="1"/>
            <c:trendlineLbl>
              <c:numFmt formatCode="General" sourceLinked="0"/>
            </c:trendlineLbl>
          </c:trendline>
          <c:xVal>
            <c:numRef>
              <c:f>'HODF parabolas'!$F$8:$F$10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'HODF parabolas'!$H$8:$H$10</c:f>
              <c:numCache>
                <c:formatCode>General</c:formatCode>
                <c:ptCount val="3"/>
                <c:pt idx="0">
                  <c:v>10.900000000023283</c:v>
                </c:pt>
                <c:pt idx="1">
                  <c:v>25.470000000030268</c:v>
                </c:pt>
                <c:pt idx="2">
                  <c:v>25.470000000030268</c:v>
                </c:pt>
              </c:numCache>
            </c:numRef>
          </c:yVal>
          <c:smooth val="0"/>
        </c:ser>
        <c:ser>
          <c:idx val="6"/>
          <c:order val="6"/>
          <c:spPr>
            <a:ln w="28575">
              <a:noFill/>
            </a:ln>
          </c:spPr>
          <c:xVal>
            <c:numRef>
              <c:f>'HODF parabolas'!$F$8:$F$10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'HODF parabolas'!$I$8:$I$10</c:f>
              <c:numCache>
                <c:formatCode>General</c:formatCode>
                <c:ptCount val="3"/>
                <c:pt idx="0">
                  <c:v>3.5300000000279397</c:v>
                </c:pt>
                <c:pt idx="1">
                  <c:v>18.57999999995809</c:v>
                </c:pt>
                <c:pt idx="2">
                  <c:v>18.57999999995809</c:v>
                </c:pt>
              </c:numCache>
            </c:numRef>
          </c:yVal>
          <c:smooth val="0"/>
        </c:ser>
        <c:ser>
          <c:idx val="7"/>
          <c:order val="7"/>
          <c:spPr>
            <a:ln w="28575">
              <a:noFill/>
            </a:ln>
          </c:spPr>
          <c:trendline>
            <c:trendlineType val="poly"/>
            <c:order val="2"/>
            <c:dispRSqr val="0"/>
            <c:dispEq val="1"/>
            <c:trendlineLbl>
              <c:numFmt formatCode="General" sourceLinked="0"/>
            </c:trendlineLbl>
          </c:trendline>
          <c:xVal>
            <c:numRef>
              <c:f>'HODF parabolas'!$F$8:$F$10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'HODF parabolas'!$J$8:$J$10</c:f>
              <c:numCache>
                <c:formatCode>General</c:formatCode>
                <c:ptCount val="3"/>
                <c:pt idx="0">
                  <c:v>7.7699999999604188</c:v>
                </c:pt>
                <c:pt idx="1">
                  <c:v>22.260000000009313</c:v>
                </c:pt>
                <c:pt idx="2">
                  <c:v>22.260000000009313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614016"/>
        <c:axId val="130615552"/>
      </c:scatterChart>
      <c:valAx>
        <c:axId val="13061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615552"/>
        <c:crosses val="autoZero"/>
        <c:crossBetween val="midCat"/>
      </c:valAx>
      <c:valAx>
        <c:axId val="130615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06140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'HODCOO-'!$G$4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'HODCOO-'!$F$5:$F$7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'HODCOO-'!$G$5:$G$7</c:f>
              <c:numCache>
                <c:formatCode>General</c:formatCode>
                <c:ptCount val="3"/>
              </c:numCache>
            </c:numRef>
          </c:yVal>
          <c:smooth val="0"/>
        </c:ser>
        <c:ser>
          <c:idx val="1"/>
          <c:order val="1"/>
          <c:tx>
            <c:strRef>
              <c:f>'HODCOO-'!$H$4</c:f>
              <c:strCache>
                <c:ptCount val="1"/>
                <c:pt idx="0">
                  <c:v>BS2 chlorobenzene</c:v>
                </c:pt>
              </c:strCache>
            </c:strRef>
          </c:tx>
          <c:spPr>
            <a:ln w="28575">
              <a:noFill/>
            </a:ln>
          </c:spPr>
          <c:xVal>
            <c:numRef>
              <c:f>'HODCOO-'!$F$5:$F$7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'HODCOO-'!$H$5:$H$7</c:f>
              <c:numCache>
                <c:formatCode>General</c:formatCode>
                <c:ptCount val="3"/>
                <c:pt idx="0">
                  <c:v>0</c:v>
                </c:pt>
                <c:pt idx="1">
                  <c:v>14.44</c:v>
                </c:pt>
                <c:pt idx="2">
                  <c:v>14.44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'HODCOO-'!$I$4</c:f>
              <c:strCache>
                <c:ptCount val="1"/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  <c:dispRSqr val="0"/>
            <c:dispEq val="0"/>
          </c:trendline>
          <c:xVal>
            <c:numRef>
              <c:f>'HODCOO-'!$F$5:$F$7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'HODCOO-'!$I$5:$I$7</c:f>
              <c:numCache>
                <c:formatCode>General</c:formatCode>
                <c:ptCount val="3"/>
                <c:pt idx="2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'HODCOO-'!$J$4</c:f>
              <c:strCache>
                <c:ptCount val="1"/>
                <c:pt idx="0">
                  <c:v>BS2 water</c:v>
                </c:pt>
              </c:strCache>
            </c:strRef>
          </c:tx>
          <c:spPr>
            <a:ln w="28575">
              <a:noFill/>
            </a:ln>
          </c:spPr>
          <c:xVal>
            <c:numRef>
              <c:f>'HODCOO-'!$F$5:$F$7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'HODCOO-'!$J$5:$J$7</c:f>
              <c:numCache>
                <c:formatCode>General</c:formatCode>
                <c:ptCount val="3"/>
                <c:pt idx="0">
                  <c:v>0</c:v>
                </c:pt>
                <c:pt idx="1">
                  <c:v>14.89</c:v>
                </c:pt>
                <c:pt idx="2">
                  <c:v>14.89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xVal>
            <c:numRef>
              <c:f>'HODCOO-'!$F$8:$F$10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'HODCOO-'!$G$8:$G$10</c:f>
              <c:numCache>
                <c:formatCode>General</c:formatCode>
                <c:ptCount val="3"/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trendline>
            <c:trendlineType val="poly"/>
            <c:order val="2"/>
            <c:dispRSqr val="0"/>
            <c:dispEq val="1"/>
            <c:trendlineLbl>
              <c:numFmt formatCode="General" sourceLinked="0"/>
            </c:trendlineLbl>
          </c:trendline>
          <c:xVal>
            <c:numRef>
              <c:f>'HODCOO-'!$F$8:$F$10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'HODCOO-'!$H$8:$H$10</c:f>
              <c:numCache>
                <c:formatCode>General</c:formatCode>
                <c:ptCount val="3"/>
                <c:pt idx="0">
                  <c:v>-5.08</c:v>
                </c:pt>
                <c:pt idx="1">
                  <c:v>9.16</c:v>
                </c:pt>
                <c:pt idx="2">
                  <c:v>9.16</c:v>
                </c:pt>
              </c:numCache>
            </c:numRef>
          </c:yVal>
          <c:smooth val="0"/>
        </c:ser>
        <c:ser>
          <c:idx val="6"/>
          <c:order val="6"/>
          <c:spPr>
            <a:ln w="28575">
              <a:noFill/>
            </a:ln>
          </c:spPr>
          <c:xVal>
            <c:numRef>
              <c:f>'HODCOO-'!$F$8:$F$10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'HODCOO-'!$I$8:$I$10</c:f>
              <c:numCache>
                <c:formatCode>General</c:formatCode>
                <c:ptCount val="3"/>
              </c:numCache>
            </c:numRef>
          </c:yVal>
          <c:smooth val="0"/>
        </c:ser>
        <c:ser>
          <c:idx val="7"/>
          <c:order val="7"/>
          <c:spPr>
            <a:ln w="28575">
              <a:noFill/>
            </a:ln>
          </c:spPr>
          <c:trendline>
            <c:trendlineType val="poly"/>
            <c:order val="2"/>
            <c:dispRSqr val="0"/>
            <c:dispEq val="1"/>
            <c:trendlineLbl>
              <c:numFmt formatCode="General" sourceLinked="0"/>
            </c:trendlineLbl>
          </c:trendline>
          <c:xVal>
            <c:numRef>
              <c:f>'HODCOO-'!$F$8:$F$10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'HODCOO-'!$J$8:$J$10</c:f>
              <c:numCache>
                <c:formatCode>General</c:formatCode>
                <c:ptCount val="3"/>
                <c:pt idx="0">
                  <c:v>4.4000000000000004</c:v>
                </c:pt>
                <c:pt idx="1">
                  <c:v>15.57</c:v>
                </c:pt>
                <c:pt idx="2">
                  <c:v>15.57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086016"/>
        <c:axId val="150087552"/>
      </c:scatterChart>
      <c:valAx>
        <c:axId val="15008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0087552"/>
        <c:crosses val="autoZero"/>
        <c:crossBetween val="midCat"/>
      </c:valAx>
      <c:valAx>
        <c:axId val="150087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00860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'HODMe parabolas (protonated)'!$G$4</c:f>
              <c:strCache>
                <c:ptCount val="1"/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'HODMe parabolas (protonated)'!$F$5:$F$7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'HODMe parabolas (protonated)'!$G$5:$G$7</c:f>
              <c:numCache>
                <c:formatCode>General</c:formatCode>
                <c:ptCount val="3"/>
              </c:numCache>
            </c:numRef>
          </c:yVal>
          <c:smooth val="0"/>
        </c:ser>
        <c:ser>
          <c:idx val="1"/>
          <c:order val="1"/>
          <c:tx>
            <c:strRef>
              <c:f>'HODMe parabolas (protonated)'!$H$4</c:f>
              <c:strCache>
                <c:ptCount val="1"/>
                <c:pt idx="0">
                  <c:v>BS2 chlorobenzene</c:v>
                </c:pt>
              </c:strCache>
            </c:strRef>
          </c:tx>
          <c:spPr>
            <a:ln w="28575">
              <a:noFill/>
            </a:ln>
          </c:spPr>
          <c:xVal>
            <c:numRef>
              <c:f>'HODMe parabolas (protonated)'!$F$5:$F$7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'HODMe parabolas (protonated)'!$H$5:$H$7</c:f>
              <c:numCache>
                <c:formatCode>General</c:formatCode>
                <c:ptCount val="3"/>
                <c:pt idx="0">
                  <c:v>0</c:v>
                </c:pt>
                <c:pt idx="1">
                  <c:v>15.070000000006985</c:v>
                </c:pt>
                <c:pt idx="2">
                  <c:v>15.070000000006985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'HODMe parabolas (protonated)'!$I$4</c:f>
              <c:strCache>
                <c:ptCount val="1"/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0.18787200014021618"/>
                  <c:y val="0.15259152824874994"/>
                </c:manualLayout>
              </c:layout>
              <c:numFmt formatCode="General" sourceLinked="0"/>
            </c:trendlineLbl>
          </c:trendline>
          <c:xVal>
            <c:numRef>
              <c:f>'HODMe parabolas (protonated)'!$F$5:$F$7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'HODMe parabolas (protonated)'!$I$5:$I$7</c:f>
              <c:numCache>
                <c:formatCode>General</c:formatCode>
                <c:ptCount val="3"/>
              </c:numCache>
            </c:numRef>
          </c:yVal>
          <c:smooth val="0"/>
        </c:ser>
        <c:ser>
          <c:idx val="3"/>
          <c:order val="3"/>
          <c:tx>
            <c:strRef>
              <c:f>'HODMe parabolas (protonated)'!$J$4</c:f>
              <c:strCache>
                <c:ptCount val="1"/>
                <c:pt idx="0">
                  <c:v>BS2 water</c:v>
                </c:pt>
              </c:strCache>
            </c:strRef>
          </c:tx>
          <c:spPr>
            <a:ln w="28575">
              <a:noFill/>
            </a:ln>
          </c:spPr>
          <c:xVal>
            <c:numRef>
              <c:f>'HODMe parabolas (protonated)'!$F$5:$F$7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'HODMe parabolas (protonated)'!$J$5:$J$7</c:f>
              <c:numCache>
                <c:formatCode>General</c:formatCode>
                <c:ptCount val="3"/>
                <c:pt idx="0">
                  <c:v>0</c:v>
                </c:pt>
                <c:pt idx="1">
                  <c:v>15.199999999953434</c:v>
                </c:pt>
                <c:pt idx="2">
                  <c:v>15.199999999953434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xVal>
            <c:numRef>
              <c:f>'HODMe parabolas (protonated)'!$F$8:$F$10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'HODMe parabolas (protonated)'!$G$8:$G$10</c:f>
              <c:numCache>
                <c:formatCode>General</c:formatCode>
                <c:ptCount val="3"/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xVal>
            <c:numRef>
              <c:f>'HODMe parabolas (protonated)'!$F$8:$F$10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'HODMe parabolas (protonated)'!$H$8:$H$10</c:f>
              <c:numCache>
                <c:formatCode>General</c:formatCode>
                <c:ptCount val="3"/>
                <c:pt idx="0">
                  <c:v>58.059999999997672</c:v>
                </c:pt>
                <c:pt idx="1">
                  <c:v>72.580000000016298</c:v>
                </c:pt>
                <c:pt idx="2">
                  <c:v>72.580000000016298</c:v>
                </c:pt>
              </c:numCache>
            </c:numRef>
          </c:yVal>
          <c:smooth val="0"/>
        </c:ser>
        <c:ser>
          <c:idx val="6"/>
          <c:order val="6"/>
          <c:spPr>
            <a:ln w="28575">
              <a:noFill/>
            </a:ln>
          </c:spPr>
          <c:xVal>
            <c:numRef>
              <c:f>'HODMe parabolas (protonated)'!$F$8:$F$10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'HODMe parabolas (protonated)'!$I$8:$I$10</c:f>
              <c:numCache>
                <c:formatCode>General</c:formatCode>
                <c:ptCount val="3"/>
              </c:numCache>
            </c:numRef>
          </c:yVal>
          <c:smooth val="0"/>
        </c:ser>
        <c:ser>
          <c:idx val="7"/>
          <c:order val="7"/>
          <c:spPr>
            <a:ln w="28575">
              <a:noFill/>
            </a:ln>
          </c:spPr>
          <c:xVal>
            <c:numRef>
              <c:f>'HODMe parabolas (protonated)'!$F$8:$F$10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'HODMe parabolas (protonated)'!$J$8:$J$10</c:f>
              <c:numCache>
                <c:formatCode>General</c:formatCode>
                <c:ptCount val="3"/>
                <c:pt idx="0">
                  <c:v>38.660000000032596</c:v>
                </c:pt>
                <c:pt idx="1">
                  <c:v>53.100000000034925</c:v>
                </c:pt>
                <c:pt idx="2">
                  <c:v>53.100000000034925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737984"/>
        <c:axId val="185739520"/>
      </c:scatterChart>
      <c:valAx>
        <c:axId val="18573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739520"/>
        <c:crosses val="autoZero"/>
        <c:crossBetween val="midCat"/>
      </c:valAx>
      <c:valAx>
        <c:axId val="185739520"/>
        <c:scaling>
          <c:orientation val="minMax"/>
          <c:max val="80"/>
          <c:min val="10"/>
        </c:scaling>
        <c:delete val="0"/>
        <c:axPos val="l"/>
        <c:numFmt formatCode="General" sourceLinked="1"/>
        <c:majorTickMark val="out"/>
        <c:minorTickMark val="none"/>
        <c:tickLblPos val="nextTo"/>
        <c:crossAx val="1857379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'HODMe parabolas'!$G$4</c:f>
              <c:strCache>
                <c:ptCount val="1"/>
                <c:pt idx="0">
                  <c:v>BS1 chlorobenzene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'HODMe parabolas'!$F$5:$F$7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'HODMe parabolas'!$G$5:$G$7</c:f>
              <c:numCache>
                <c:formatCode>General</c:formatCode>
                <c:ptCount val="3"/>
                <c:pt idx="0">
                  <c:v>0</c:v>
                </c:pt>
                <c:pt idx="1">
                  <c:v>13.200000000011642</c:v>
                </c:pt>
                <c:pt idx="2">
                  <c:v>13.200000000011642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'HODMe parabolas'!$H$4</c:f>
              <c:strCache>
                <c:ptCount val="1"/>
                <c:pt idx="0">
                  <c:v>BS2 chlorobenzene</c:v>
                </c:pt>
              </c:strCache>
            </c:strRef>
          </c:tx>
          <c:spPr>
            <a:ln w="28575">
              <a:noFill/>
            </a:ln>
          </c:spPr>
          <c:xVal>
            <c:numRef>
              <c:f>'HODMe parabolas'!$F$5:$F$7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'HODMe parabolas'!$H$5:$H$7</c:f>
              <c:numCache>
                <c:formatCode>General</c:formatCode>
                <c:ptCount val="3"/>
                <c:pt idx="0">
                  <c:v>0</c:v>
                </c:pt>
                <c:pt idx="1">
                  <c:v>13.830000000016298</c:v>
                </c:pt>
                <c:pt idx="2">
                  <c:v>13.830000000016298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'HODMe parabolas'!$I$4</c:f>
              <c:strCache>
                <c:ptCount val="1"/>
                <c:pt idx="0">
                  <c:v>BS1 water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0.18787200014021618"/>
                  <c:y val="0.15259152824874994"/>
                </c:manualLayout>
              </c:layout>
              <c:numFmt formatCode="General" sourceLinked="0"/>
            </c:trendlineLbl>
          </c:trendline>
          <c:xVal>
            <c:numRef>
              <c:f>'HODMe parabolas'!$F$5:$F$7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'HODMe parabolas'!$I$5:$I$7</c:f>
              <c:numCache>
                <c:formatCode>General</c:formatCode>
                <c:ptCount val="3"/>
                <c:pt idx="0">
                  <c:v>0</c:v>
                </c:pt>
                <c:pt idx="1">
                  <c:v>13.490000000048894</c:v>
                </c:pt>
                <c:pt idx="2">
                  <c:v>13.490000000048894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'HODMe parabolas'!$J$4</c:f>
              <c:strCache>
                <c:ptCount val="1"/>
                <c:pt idx="0">
                  <c:v>BS2 water</c:v>
                </c:pt>
              </c:strCache>
            </c:strRef>
          </c:tx>
          <c:spPr>
            <a:ln w="28575">
              <a:noFill/>
            </a:ln>
          </c:spPr>
          <c:xVal>
            <c:numRef>
              <c:f>'HODMe parabolas'!$F$5:$F$7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'HODMe parabolas'!$J$5:$J$7</c:f>
              <c:numCache>
                <c:formatCode>General</c:formatCode>
                <c:ptCount val="3"/>
                <c:pt idx="0">
                  <c:v>0</c:v>
                </c:pt>
                <c:pt idx="1">
                  <c:v>14.119999999995343</c:v>
                </c:pt>
                <c:pt idx="2">
                  <c:v>14.119999999995343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xVal>
            <c:numRef>
              <c:f>'HODMe parabolas'!$F$8:$F$10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'HODMe parabolas'!$G$8:$G$10</c:f>
              <c:numCache>
                <c:formatCode>General</c:formatCode>
                <c:ptCount val="3"/>
                <c:pt idx="0">
                  <c:v>1.4199999999837019</c:v>
                </c:pt>
                <c:pt idx="1">
                  <c:v>16.440000000002328</c:v>
                </c:pt>
                <c:pt idx="2">
                  <c:v>16.440000000002328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xVal>
            <c:numRef>
              <c:f>'HODMe parabolas'!$F$8:$F$10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'HODMe parabolas'!$H$8:$H$10</c:f>
              <c:numCache>
                <c:formatCode>General</c:formatCode>
                <c:ptCount val="3"/>
                <c:pt idx="0">
                  <c:v>5.5300000000279397</c:v>
                </c:pt>
                <c:pt idx="1">
                  <c:v>19.92000000004191</c:v>
                </c:pt>
                <c:pt idx="2">
                  <c:v>19.92000000004191</c:v>
                </c:pt>
              </c:numCache>
            </c:numRef>
          </c:yVal>
          <c:smooth val="0"/>
        </c:ser>
        <c:ser>
          <c:idx val="6"/>
          <c:order val="6"/>
          <c:spPr>
            <a:ln w="28575">
              <a:noFill/>
            </a:ln>
          </c:spPr>
          <c:xVal>
            <c:numRef>
              <c:f>'HODMe parabolas'!$F$8:$F$10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'HODMe parabolas'!$I$8:$I$10</c:f>
              <c:numCache>
                <c:formatCode>General</c:formatCode>
                <c:ptCount val="3"/>
                <c:pt idx="0">
                  <c:v>-1.5399999999790452</c:v>
                </c:pt>
                <c:pt idx="1">
                  <c:v>13.390000000072177</c:v>
                </c:pt>
                <c:pt idx="2">
                  <c:v>13.390000000072177</c:v>
                </c:pt>
              </c:numCache>
            </c:numRef>
          </c:yVal>
          <c:smooth val="0"/>
        </c:ser>
        <c:ser>
          <c:idx val="7"/>
          <c:order val="7"/>
          <c:spPr>
            <a:ln w="28575">
              <a:noFill/>
            </a:ln>
          </c:spPr>
          <c:xVal>
            <c:numRef>
              <c:f>'HODMe parabolas'!$F$8:$F$10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'HODMe parabolas'!$J$8:$J$10</c:f>
              <c:numCache>
                <c:formatCode>General</c:formatCode>
                <c:ptCount val="3"/>
                <c:pt idx="0">
                  <c:v>2.4600000000209548</c:v>
                </c:pt>
                <c:pt idx="1">
                  <c:v>16.799999999988358</c:v>
                </c:pt>
                <c:pt idx="2">
                  <c:v>16.799999999988358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717952"/>
        <c:axId val="130723840"/>
      </c:scatterChart>
      <c:valAx>
        <c:axId val="13071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723840"/>
        <c:crosses val="autoZero"/>
        <c:crossBetween val="midCat"/>
      </c:valAx>
      <c:valAx>
        <c:axId val="130723840"/>
        <c:scaling>
          <c:orientation val="minMax"/>
          <c:max val="15"/>
          <c:min val="10"/>
        </c:scaling>
        <c:delete val="0"/>
        <c:axPos val="l"/>
        <c:numFmt formatCode="General" sourceLinked="1"/>
        <c:majorTickMark val="out"/>
        <c:minorTickMark val="none"/>
        <c:tickLblPos val="nextTo"/>
        <c:crossAx val="1307179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'HODnBu parabolas'!$G$4</c:f>
              <c:strCache>
                <c:ptCount val="1"/>
                <c:pt idx="0">
                  <c:v>BS1 chlorobenzene</c:v>
                </c:pt>
              </c:strCache>
            </c:strRef>
          </c:tx>
          <c:spPr>
            <a:ln w="28575">
              <a:noFill/>
            </a:ln>
          </c:spPr>
          <c:xVal>
            <c:numRef>
              <c:f>'HODnBu parabolas'!$F$5:$F$7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'HODnBu parabolas'!$G$5:$G$7</c:f>
              <c:numCache>
                <c:formatCode>General</c:formatCode>
                <c:ptCount val="3"/>
                <c:pt idx="0">
                  <c:v>0</c:v>
                </c:pt>
                <c:pt idx="1">
                  <c:v>13.190000000002328</c:v>
                </c:pt>
                <c:pt idx="2">
                  <c:v>13.190000000002328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'HODnBu parabolas'!$H$4</c:f>
              <c:strCache>
                <c:ptCount val="1"/>
                <c:pt idx="0">
                  <c:v>BS2 chlorobenzene</c:v>
                </c:pt>
              </c:strCache>
            </c:strRef>
          </c:tx>
          <c:spPr>
            <a:ln w="28575">
              <a:noFill/>
            </a:ln>
          </c:spPr>
          <c:xVal>
            <c:numRef>
              <c:f>'HODnBu parabolas'!$F$5:$F$7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'HODnBu parabolas'!$H$5:$H$7</c:f>
              <c:numCache>
                <c:formatCode>General</c:formatCode>
                <c:ptCount val="3"/>
                <c:pt idx="0">
                  <c:v>0</c:v>
                </c:pt>
                <c:pt idx="1">
                  <c:v>13.769999999960419</c:v>
                </c:pt>
                <c:pt idx="2">
                  <c:v>13.769999999960419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'HODnBu parabolas'!$I$4</c:f>
              <c:strCache>
                <c:ptCount val="1"/>
                <c:pt idx="0">
                  <c:v>BS1 water</c:v>
                </c:pt>
              </c:strCache>
            </c:strRef>
          </c:tx>
          <c:spPr>
            <a:ln w="28575">
              <a:noFill/>
            </a:ln>
          </c:spPr>
          <c:xVal>
            <c:numRef>
              <c:f>'HODnBu parabolas'!$F$5:$F$7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'HODnBu parabolas'!$I$5:$I$7</c:f>
              <c:numCache>
                <c:formatCode>General</c:formatCode>
                <c:ptCount val="3"/>
                <c:pt idx="0">
                  <c:v>0</c:v>
                </c:pt>
                <c:pt idx="1">
                  <c:v>13.430000000051223</c:v>
                </c:pt>
                <c:pt idx="2">
                  <c:v>13.430000000051223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'HODnBu parabolas'!$J$4</c:f>
              <c:strCache>
                <c:ptCount val="1"/>
                <c:pt idx="0">
                  <c:v>BS2 water</c:v>
                </c:pt>
              </c:strCache>
            </c:strRef>
          </c:tx>
          <c:spPr>
            <a:ln w="28575">
              <a:noFill/>
            </a:ln>
          </c:spPr>
          <c:xVal>
            <c:numRef>
              <c:f>'HODnBu parabolas'!$F$5:$F$7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'HODnBu parabolas'!$J$5:$J$7</c:f>
              <c:numCache>
                <c:formatCode>General</c:formatCode>
                <c:ptCount val="3"/>
                <c:pt idx="0">
                  <c:v>0</c:v>
                </c:pt>
                <c:pt idx="1">
                  <c:v>14.03000000002794</c:v>
                </c:pt>
                <c:pt idx="2">
                  <c:v>14.03000000002794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xVal>
            <c:numRef>
              <c:f>'HODnBu parabolas'!$F$8:$F$10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'HODnBu parabolas'!$G$8:$G$10</c:f>
              <c:numCache>
                <c:formatCode>General</c:formatCode>
                <c:ptCount val="3"/>
                <c:pt idx="0">
                  <c:v>1.7599999999511056</c:v>
                </c:pt>
                <c:pt idx="1">
                  <c:v>16.409999999974389</c:v>
                </c:pt>
                <c:pt idx="2">
                  <c:v>16.409999999974389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xVal>
            <c:numRef>
              <c:f>'HODnBu parabolas'!$F$8:$F$10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'HODnBu parabolas'!$H$8:$H$10</c:f>
              <c:numCache>
                <c:formatCode>General</c:formatCode>
                <c:ptCount val="3"/>
                <c:pt idx="0">
                  <c:v>5.9600000000209548</c:v>
                </c:pt>
                <c:pt idx="1">
                  <c:v>20.019999999960419</c:v>
                </c:pt>
                <c:pt idx="2">
                  <c:v>20.019999999960419</c:v>
                </c:pt>
              </c:numCache>
            </c:numRef>
          </c:yVal>
          <c:smooth val="0"/>
        </c:ser>
        <c:ser>
          <c:idx val="6"/>
          <c:order val="6"/>
          <c:spPr>
            <a:ln w="28575">
              <a:noFill/>
            </a:ln>
          </c:spPr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-6.9731266897147043E-3"/>
                  <c:y val="5.7763089832749005E-2"/>
                </c:manualLayout>
              </c:layout>
              <c:numFmt formatCode="General" sourceLinked="0"/>
            </c:trendlineLbl>
          </c:trendline>
          <c:xVal>
            <c:numRef>
              <c:f>'HODnBu parabolas'!$F$8:$F$10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'HODnBu parabolas'!$I$8:$I$10</c:f>
              <c:numCache>
                <c:formatCode>General</c:formatCode>
                <c:ptCount val="3"/>
                <c:pt idx="0">
                  <c:v>-1.0799999999580905</c:v>
                </c:pt>
                <c:pt idx="1">
                  <c:v>13.440000000060536</c:v>
                </c:pt>
                <c:pt idx="2">
                  <c:v>13.440000000060536</c:v>
                </c:pt>
              </c:numCache>
            </c:numRef>
          </c:yVal>
          <c:smooth val="0"/>
        </c:ser>
        <c:ser>
          <c:idx val="7"/>
          <c:order val="7"/>
          <c:spPr>
            <a:ln w="28575">
              <a:noFill/>
            </a:ln>
          </c:spPr>
          <c:xVal>
            <c:numRef>
              <c:f>'HODnBu parabolas'!$F$8:$F$10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'HODnBu parabolas'!$J$8:$J$10</c:f>
              <c:numCache>
                <c:formatCode>General</c:formatCode>
                <c:ptCount val="3"/>
                <c:pt idx="0">
                  <c:v>3.0200000000186265</c:v>
                </c:pt>
                <c:pt idx="1">
                  <c:v>16.979999999981374</c:v>
                </c:pt>
                <c:pt idx="2">
                  <c:v>16.979999999981374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791680"/>
        <c:axId val="130809856"/>
      </c:scatterChart>
      <c:valAx>
        <c:axId val="13079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809856"/>
        <c:crosses val="autoZero"/>
        <c:crossBetween val="midCat"/>
      </c:valAx>
      <c:valAx>
        <c:axId val="130809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07916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'HODNO2 parabolas'!$G$4</c:f>
              <c:strCache>
                <c:ptCount val="1"/>
                <c:pt idx="0">
                  <c:v>BS1 chlorobenzene</c:v>
                </c:pt>
              </c:strCache>
            </c:strRef>
          </c:tx>
          <c:spPr>
            <a:ln w="28575">
              <a:noFill/>
            </a:ln>
          </c:spPr>
          <c:xVal>
            <c:numRef>
              <c:f>'HODNO2 parabolas'!$F$5:$F$7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'HODNO2 parabolas'!$G$5:$G$7</c:f>
              <c:numCache>
                <c:formatCode>General</c:formatCode>
                <c:ptCount val="3"/>
                <c:pt idx="0">
                  <c:v>0</c:v>
                </c:pt>
                <c:pt idx="1">
                  <c:v>13.349999999976717</c:v>
                </c:pt>
                <c:pt idx="2">
                  <c:v>13.349999999976717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'HODNO2 parabolas'!$H$4</c:f>
              <c:strCache>
                <c:ptCount val="1"/>
                <c:pt idx="0">
                  <c:v>BS2 chlorobenzene</c:v>
                </c:pt>
              </c:strCache>
            </c:strRef>
          </c:tx>
          <c:spPr>
            <a:ln w="28575">
              <a:noFill/>
            </a:ln>
          </c:spPr>
          <c:xVal>
            <c:numRef>
              <c:f>'HODNO2 parabolas'!$F$5:$F$7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'HODNO2 parabolas'!$H$5:$H$7</c:f>
              <c:numCache>
                <c:formatCode>General</c:formatCode>
                <c:ptCount val="3"/>
                <c:pt idx="0">
                  <c:v>0</c:v>
                </c:pt>
                <c:pt idx="1">
                  <c:v>13.60999999998603</c:v>
                </c:pt>
                <c:pt idx="2">
                  <c:v>13.60999999998603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'HODNO2 parabolas'!$I$4</c:f>
              <c:strCache>
                <c:ptCount val="1"/>
                <c:pt idx="0">
                  <c:v>BS1 water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  <c:forward val="1"/>
            <c:dispRSqr val="0"/>
            <c:dispEq val="1"/>
            <c:trendlineLbl>
              <c:numFmt formatCode="General" sourceLinked="0"/>
            </c:trendlineLbl>
          </c:trendline>
          <c:xVal>
            <c:numRef>
              <c:f>'HODNO2 parabolas'!$F$5:$F$7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'HODNO2 parabolas'!$I$5:$I$7</c:f>
              <c:numCache>
                <c:formatCode>General</c:formatCode>
                <c:ptCount val="3"/>
                <c:pt idx="0">
                  <c:v>0</c:v>
                </c:pt>
                <c:pt idx="1">
                  <c:v>13.60999999998603</c:v>
                </c:pt>
                <c:pt idx="2">
                  <c:v>13.60999999998603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'HODNO2 parabolas'!$J$4</c:f>
              <c:strCache>
                <c:ptCount val="1"/>
                <c:pt idx="0">
                  <c:v>BS2 water</c:v>
                </c:pt>
              </c:strCache>
            </c:strRef>
          </c:tx>
          <c:spPr>
            <a:ln w="28575">
              <a:noFill/>
            </a:ln>
          </c:spPr>
          <c:xVal>
            <c:numRef>
              <c:f>'HODNO2 parabolas'!$F$5:$F$7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'HODNO2 parabolas'!$J$5:$J$7</c:f>
              <c:numCache>
                <c:formatCode>General</c:formatCode>
                <c:ptCount val="3"/>
                <c:pt idx="0">
                  <c:v>0</c:v>
                </c:pt>
                <c:pt idx="1">
                  <c:v>13.889999999955762</c:v>
                </c:pt>
                <c:pt idx="2">
                  <c:v>13.889999999955762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-0.32143756654792105"/>
                  <c:y val="0.25083472230204801"/>
                </c:manualLayout>
              </c:layout>
              <c:numFmt formatCode="General" sourceLinked="0"/>
            </c:trendlineLbl>
          </c:trendline>
          <c:xVal>
            <c:numRef>
              <c:f>'HODNO2 parabolas'!$F$8:$F$10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'HODNO2 parabolas'!$G$8:$G$10</c:f>
              <c:numCache>
                <c:formatCode>General</c:formatCode>
                <c:ptCount val="3"/>
                <c:pt idx="0">
                  <c:v>30.510000000009313</c:v>
                </c:pt>
                <c:pt idx="1">
                  <c:v>45.489999999990687</c:v>
                </c:pt>
                <c:pt idx="2">
                  <c:v>45.489999999990687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trendline>
            <c:trendlineType val="poly"/>
            <c:order val="2"/>
            <c:dispRSqr val="0"/>
            <c:dispEq val="1"/>
            <c:trendlineLbl>
              <c:numFmt formatCode="General" sourceLinked="0"/>
            </c:trendlineLbl>
          </c:trendline>
          <c:xVal>
            <c:numRef>
              <c:f>'HODNO2 parabolas'!$F$8:$F$10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'HODNO2 parabolas'!$H$8:$H$10</c:f>
              <c:numCache>
                <c:formatCode>General</c:formatCode>
                <c:ptCount val="3"/>
                <c:pt idx="0">
                  <c:v>33.089999999967404</c:v>
                </c:pt>
                <c:pt idx="1">
                  <c:v>47.89000000001397</c:v>
                </c:pt>
                <c:pt idx="2">
                  <c:v>47.89000000001397</c:v>
                </c:pt>
              </c:numCache>
            </c:numRef>
          </c:yVal>
          <c:smooth val="0"/>
        </c:ser>
        <c:ser>
          <c:idx val="6"/>
          <c:order val="6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1.3668975852142022E-2"/>
                  <c:y val="0.51956625859723737"/>
                </c:manualLayout>
              </c:layout>
              <c:numFmt formatCode="General" sourceLinked="0"/>
            </c:trendlineLbl>
          </c:trendline>
          <c:xVal>
            <c:numRef>
              <c:f>'HODNO2 parabolas'!$F$8:$F$10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'HODNO2 parabolas'!$I$8:$I$10</c:f>
              <c:numCache>
                <c:formatCode>General</c:formatCode>
                <c:ptCount val="3"/>
                <c:pt idx="0">
                  <c:v>25.010000000009313</c:v>
                </c:pt>
                <c:pt idx="1">
                  <c:v>39.510000000009313</c:v>
                </c:pt>
                <c:pt idx="2">
                  <c:v>39.510000000009313</c:v>
                </c:pt>
              </c:numCache>
            </c:numRef>
          </c:yVal>
          <c:smooth val="0"/>
        </c:ser>
        <c:ser>
          <c:idx val="7"/>
          <c:order val="7"/>
          <c:spPr>
            <a:ln w="28575">
              <a:noFill/>
            </a:ln>
          </c:spPr>
          <c:trendline>
            <c:trendlineType val="poly"/>
            <c:order val="2"/>
            <c:dispRSqr val="0"/>
            <c:dispEq val="1"/>
            <c:trendlineLbl>
              <c:numFmt formatCode="General" sourceLinked="0"/>
            </c:trendlineLbl>
          </c:trendline>
          <c:xVal>
            <c:numRef>
              <c:f>'HODNO2 parabolas'!$F$8:$F$10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'HODNO2 parabolas'!$J$8:$J$10</c:f>
              <c:numCache>
                <c:formatCode>General</c:formatCode>
                <c:ptCount val="3"/>
                <c:pt idx="0">
                  <c:v>27.529999999969732</c:v>
                </c:pt>
                <c:pt idx="1">
                  <c:v>41.899999999965075</c:v>
                </c:pt>
                <c:pt idx="2">
                  <c:v>41.899999999965075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973056"/>
        <c:axId val="130974848"/>
      </c:scatterChart>
      <c:valAx>
        <c:axId val="13097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974848"/>
        <c:crosses val="autoZero"/>
        <c:crossBetween val="midCat"/>
      </c:valAx>
      <c:valAx>
        <c:axId val="130974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09730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HODNO!$G$4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HODNO!$F$5:$F$7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HODNO!$G$5:$G$7</c:f>
              <c:numCache>
                <c:formatCode>General</c:formatCode>
                <c:ptCount val="3"/>
              </c:numCache>
            </c:numRef>
          </c:yVal>
          <c:smooth val="0"/>
        </c:ser>
        <c:ser>
          <c:idx val="1"/>
          <c:order val="1"/>
          <c:tx>
            <c:strRef>
              <c:f>HODNO!$H$4</c:f>
              <c:strCache>
                <c:ptCount val="1"/>
                <c:pt idx="0">
                  <c:v>BS2 chlorobenzene</c:v>
                </c:pt>
              </c:strCache>
            </c:strRef>
          </c:tx>
          <c:spPr>
            <a:ln w="28575">
              <a:noFill/>
            </a:ln>
          </c:spPr>
          <c:xVal>
            <c:numRef>
              <c:f>HODNO!$F$5:$F$7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HODNO!$H$5:$H$7</c:f>
              <c:numCache>
                <c:formatCode>General</c:formatCode>
                <c:ptCount val="3"/>
                <c:pt idx="0">
                  <c:v>0</c:v>
                </c:pt>
                <c:pt idx="1">
                  <c:v>19.490000000048894</c:v>
                </c:pt>
                <c:pt idx="2">
                  <c:v>19.490000000048894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HODNO!$I$4</c:f>
              <c:strCache>
                <c:ptCount val="1"/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  <c:dispRSqr val="0"/>
            <c:dispEq val="0"/>
          </c:trendline>
          <c:xVal>
            <c:numRef>
              <c:f>HODNO!$F$5:$F$7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HODNO!$I$5:$I$7</c:f>
              <c:numCache>
                <c:formatCode>General</c:formatCode>
                <c:ptCount val="3"/>
              </c:numCache>
            </c:numRef>
          </c:yVal>
          <c:smooth val="0"/>
        </c:ser>
        <c:ser>
          <c:idx val="3"/>
          <c:order val="3"/>
          <c:tx>
            <c:strRef>
              <c:f>HODNO!$J$4</c:f>
              <c:strCache>
                <c:ptCount val="1"/>
                <c:pt idx="0">
                  <c:v>BS2 water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  <c:dispRSqr val="0"/>
            <c:dispEq val="0"/>
          </c:trendline>
          <c:xVal>
            <c:numRef>
              <c:f>HODNO!$F$5:$F$7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HODNO!$J$5:$J$7</c:f>
              <c:numCache>
                <c:formatCode>General</c:formatCode>
                <c:ptCount val="3"/>
                <c:pt idx="0">
                  <c:v>0</c:v>
                </c:pt>
                <c:pt idx="1">
                  <c:v>19.510000000009313</c:v>
                </c:pt>
                <c:pt idx="2">
                  <c:v>19.510000000009313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xVal>
            <c:numRef>
              <c:f>HODNO!$F$8:$F$10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HODNO!$G$8:$G$10</c:f>
              <c:numCache>
                <c:formatCode>General</c:formatCode>
                <c:ptCount val="3"/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trendline>
            <c:trendlineType val="poly"/>
            <c:order val="2"/>
            <c:dispRSqr val="0"/>
            <c:dispEq val="1"/>
            <c:trendlineLbl>
              <c:numFmt formatCode="General" sourceLinked="0"/>
            </c:trendlineLbl>
          </c:trendline>
          <c:xVal>
            <c:numRef>
              <c:f>HODNO!$F$8:$F$10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HODNO!$H$8:$H$10</c:f>
              <c:numCache>
                <c:formatCode>General</c:formatCode>
                <c:ptCount val="3"/>
                <c:pt idx="0">
                  <c:v>23.659999999974389</c:v>
                </c:pt>
                <c:pt idx="1">
                  <c:v>42.080000000016298</c:v>
                </c:pt>
                <c:pt idx="2">
                  <c:v>42.080000000016298</c:v>
                </c:pt>
              </c:numCache>
            </c:numRef>
          </c:yVal>
          <c:smooth val="0"/>
        </c:ser>
        <c:ser>
          <c:idx val="6"/>
          <c:order val="6"/>
          <c:spPr>
            <a:ln w="28575">
              <a:noFill/>
            </a:ln>
          </c:spPr>
          <c:xVal>
            <c:numRef>
              <c:f>HODNO!$F$8:$F$10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HODNO!$I$8:$I$10</c:f>
              <c:numCache>
                <c:formatCode>General</c:formatCode>
                <c:ptCount val="3"/>
              </c:numCache>
            </c:numRef>
          </c:yVal>
          <c:smooth val="0"/>
        </c:ser>
        <c:ser>
          <c:idx val="7"/>
          <c:order val="7"/>
          <c:spPr>
            <a:ln w="28575">
              <a:noFill/>
            </a:ln>
          </c:spPr>
          <c:trendline>
            <c:trendlineType val="poly"/>
            <c:order val="2"/>
            <c:dispRSqr val="0"/>
            <c:dispEq val="1"/>
            <c:trendlineLbl>
              <c:numFmt formatCode="General" sourceLinked="0"/>
            </c:trendlineLbl>
          </c:trendline>
          <c:xVal>
            <c:numRef>
              <c:f>HODNO!$F$8:$F$10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HODNO!$J$8:$J$10</c:f>
              <c:numCache>
                <c:formatCode>General</c:formatCode>
                <c:ptCount val="3"/>
                <c:pt idx="0">
                  <c:v>20.03000000002794</c:v>
                </c:pt>
                <c:pt idx="1">
                  <c:v>38.35999999998603</c:v>
                </c:pt>
                <c:pt idx="2">
                  <c:v>38.35999999998603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045248"/>
        <c:axId val="131046784"/>
      </c:scatterChart>
      <c:valAx>
        <c:axId val="13104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046784"/>
        <c:crosses val="autoZero"/>
        <c:crossBetween val="midCat"/>
      </c:valAx>
      <c:valAx>
        <c:axId val="131046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10452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HODCN!$G$4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HODCN!$F$5:$F$7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HODCN!$G$5:$G$7</c:f>
              <c:numCache>
                <c:formatCode>General</c:formatCode>
                <c:ptCount val="3"/>
              </c:numCache>
            </c:numRef>
          </c:yVal>
          <c:smooth val="0"/>
        </c:ser>
        <c:ser>
          <c:idx val="1"/>
          <c:order val="1"/>
          <c:tx>
            <c:strRef>
              <c:f>HODCN!$H$4</c:f>
              <c:strCache>
                <c:ptCount val="1"/>
                <c:pt idx="0">
                  <c:v>BS2 chlorobenzene</c:v>
                </c:pt>
              </c:strCache>
            </c:strRef>
          </c:tx>
          <c:spPr>
            <a:ln w="28575">
              <a:noFill/>
            </a:ln>
          </c:spPr>
          <c:xVal>
            <c:numRef>
              <c:f>HODCN!$F$5:$F$7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HODCN!$H$5:$H$7</c:f>
              <c:numCache>
                <c:formatCode>General</c:formatCode>
                <c:ptCount val="3"/>
                <c:pt idx="0">
                  <c:v>0</c:v>
                </c:pt>
                <c:pt idx="1">
                  <c:v>13.51</c:v>
                </c:pt>
                <c:pt idx="2">
                  <c:v>13.51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HODCN!$I$4</c:f>
              <c:strCache>
                <c:ptCount val="1"/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  <c:dispRSqr val="0"/>
            <c:dispEq val="0"/>
          </c:trendline>
          <c:xVal>
            <c:numRef>
              <c:f>HODCN!$F$5:$F$7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HODCN!$I$5:$I$7</c:f>
              <c:numCache>
                <c:formatCode>General</c:formatCode>
                <c:ptCount val="3"/>
              </c:numCache>
            </c:numRef>
          </c:yVal>
          <c:smooth val="0"/>
        </c:ser>
        <c:ser>
          <c:idx val="3"/>
          <c:order val="3"/>
          <c:tx>
            <c:strRef>
              <c:f>HODCN!$J$4</c:f>
              <c:strCache>
                <c:ptCount val="1"/>
                <c:pt idx="0">
                  <c:v>BS2 water</c:v>
                </c:pt>
              </c:strCache>
            </c:strRef>
          </c:tx>
          <c:spPr>
            <a:ln w="28575">
              <a:noFill/>
            </a:ln>
          </c:spPr>
          <c:xVal>
            <c:numRef>
              <c:f>HODCN!$F$5:$F$7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HODCN!$J$5:$J$7</c:f>
              <c:numCache>
                <c:formatCode>General</c:formatCode>
                <c:ptCount val="3"/>
                <c:pt idx="0">
                  <c:v>0</c:v>
                </c:pt>
                <c:pt idx="1">
                  <c:v>13.82</c:v>
                </c:pt>
                <c:pt idx="2">
                  <c:v>13.82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xVal>
            <c:numRef>
              <c:f>HODCN!$F$8:$F$10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HODCN!$G$8:$G$10</c:f>
              <c:numCache>
                <c:formatCode>General</c:formatCode>
                <c:ptCount val="3"/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trendline>
            <c:trendlineType val="poly"/>
            <c:order val="2"/>
            <c:dispRSqr val="0"/>
            <c:dispEq val="1"/>
            <c:trendlineLbl>
              <c:numFmt formatCode="General" sourceLinked="0"/>
            </c:trendlineLbl>
          </c:trendline>
          <c:xVal>
            <c:numRef>
              <c:f>HODCN!$F$8:$F$10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HODCN!$H$8:$H$10</c:f>
              <c:numCache>
                <c:formatCode>General</c:formatCode>
                <c:ptCount val="3"/>
                <c:pt idx="0">
                  <c:v>22.89</c:v>
                </c:pt>
                <c:pt idx="1">
                  <c:v>36.770000000000003</c:v>
                </c:pt>
                <c:pt idx="2">
                  <c:v>36.770000000000003</c:v>
                </c:pt>
              </c:numCache>
            </c:numRef>
          </c:yVal>
          <c:smooth val="0"/>
        </c:ser>
        <c:ser>
          <c:idx val="6"/>
          <c:order val="6"/>
          <c:spPr>
            <a:ln w="28575">
              <a:noFill/>
            </a:ln>
          </c:spPr>
          <c:xVal>
            <c:numRef>
              <c:f>HODCN!$F$8:$F$10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HODCN!$I$8:$I$10</c:f>
              <c:numCache>
                <c:formatCode>General</c:formatCode>
                <c:ptCount val="3"/>
              </c:numCache>
            </c:numRef>
          </c:yVal>
          <c:smooth val="0"/>
        </c:ser>
        <c:ser>
          <c:idx val="7"/>
          <c:order val="7"/>
          <c:spPr>
            <a:ln w="28575">
              <a:noFill/>
            </a:ln>
          </c:spPr>
          <c:trendline>
            <c:trendlineType val="poly"/>
            <c:order val="2"/>
            <c:dispRSqr val="0"/>
            <c:dispEq val="1"/>
            <c:trendlineLbl>
              <c:numFmt formatCode="General" sourceLinked="0"/>
            </c:trendlineLbl>
          </c:trendline>
          <c:xVal>
            <c:numRef>
              <c:f>HODCN!$F$8:$F$10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HODCN!$J$8:$J$10</c:f>
              <c:numCache>
                <c:formatCode>General</c:formatCode>
                <c:ptCount val="3"/>
                <c:pt idx="0">
                  <c:v>18.02</c:v>
                </c:pt>
                <c:pt idx="1">
                  <c:v>31.7</c:v>
                </c:pt>
                <c:pt idx="2">
                  <c:v>31.7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826944"/>
        <c:axId val="149836928"/>
      </c:scatterChart>
      <c:valAx>
        <c:axId val="14982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836928"/>
        <c:crosses val="autoZero"/>
        <c:crossBetween val="midCat"/>
      </c:valAx>
      <c:valAx>
        <c:axId val="149836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98269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HODNH2!$G$4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HODNH2!$F$5:$F$7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HODNH2!$G$5:$G$7</c:f>
              <c:numCache>
                <c:formatCode>General</c:formatCode>
                <c:ptCount val="3"/>
              </c:numCache>
            </c:numRef>
          </c:yVal>
          <c:smooth val="0"/>
        </c:ser>
        <c:ser>
          <c:idx val="1"/>
          <c:order val="1"/>
          <c:tx>
            <c:strRef>
              <c:f>HODNH2!$H$4</c:f>
              <c:strCache>
                <c:ptCount val="1"/>
                <c:pt idx="0">
                  <c:v>BS2 chlorobenzene</c:v>
                </c:pt>
              </c:strCache>
            </c:strRef>
          </c:tx>
          <c:spPr>
            <a:ln w="28575">
              <a:noFill/>
            </a:ln>
          </c:spPr>
          <c:xVal>
            <c:numRef>
              <c:f>HODNH2!$F$5:$F$7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HODNH2!$H$5:$H$7</c:f>
              <c:numCache>
                <c:formatCode>General</c:formatCode>
                <c:ptCount val="3"/>
                <c:pt idx="0">
                  <c:v>0</c:v>
                </c:pt>
                <c:pt idx="1">
                  <c:v>16.2</c:v>
                </c:pt>
                <c:pt idx="2">
                  <c:v>16.2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HODNH2!$I$4</c:f>
              <c:strCache>
                <c:ptCount val="1"/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  <c:dispRSqr val="0"/>
            <c:dispEq val="0"/>
          </c:trendline>
          <c:xVal>
            <c:numRef>
              <c:f>HODNH2!$F$5:$F$7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HODNH2!$I$5:$I$7</c:f>
              <c:numCache>
                <c:formatCode>General</c:formatCode>
                <c:ptCount val="3"/>
              </c:numCache>
            </c:numRef>
          </c:yVal>
          <c:smooth val="0"/>
        </c:ser>
        <c:ser>
          <c:idx val="3"/>
          <c:order val="3"/>
          <c:tx>
            <c:strRef>
              <c:f>HODNH2!$J$4</c:f>
              <c:strCache>
                <c:ptCount val="1"/>
                <c:pt idx="0">
                  <c:v>BS2 water</c:v>
                </c:pt>
              </c:strCache>
            </c:strRef>
          </c:tx>
          <c:spPr>
            <a:ln w="28575">
              <a:noFill/>
            </a:ln>
          </c:spPr>
          <c:xVal>
            <c:numRef>
              <c:f>HODNH2!$F$5:$F$7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HODNH2!$J$5:$J$7</c:f>
              <c:numCache>
                <c:formatCode>General</c:formatCode>
                <c:ptCount val="3"/>
                <c:pt idx="0">
                  <c:v>0</c:v>
                </c:pt>
                <c:pt idx="1">
                  <c:v>15.71</c:v>
                </c:pt>
                <c:pt idx="2">
                  <c:v>15.71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xVal>
            <c:numRef>
              <c:f>HODNH2!$F$8:$F$10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HODNH2!$G$8:$G$10</c:f>
              <c:numCache>
                <c:formatCode>General</c:formatCode>
                <c:ptCount val="3"/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trendline>
            <c:trendlineType val="poly"/>
            <c:order val="2"/>
            <c:dispRSqr val="0"/>
            <c:dispEq val="1"/>
            <c:trendlineLbl>
              <c:numFmt formatCode="General" sourceLinked="0"/>
            </c:trendlineLbl>
          </c:trendline>
          <c:xVal>
            <c:numRef>
              <c:f>HODNH2!$F$8:$F$10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HODNH2!$H$8:$H$10</c:f>
              <c:numCache>
                <c:formatCode>General</c:formatCode>
                <c:ptCount val="3"/>
                <c:pt idx="0">
                  <c:v>-1.48</c:v>
                </c:pt>
                <c:pt idx="1">
                  <c:v>14.79</c:v>
                </c:pt>
                <c:pt idx="2">
                  <c:v>14.79</c:v>
                </c:pt>
              </c:numCache>
            </c:numRef>
          </c:yVal>
          <c:smooth val="0"/>
        </c:ser>
        <c:ser>
          <c:idx val="6"/>
          <c:order val="6"/>
          <c:spPr>
            <a:ln w="28575">
              <a:noFill/>
            </a:ln>
          </c:spPr>
          <c:xVal>
            <c:numRef>
              <c:f>HODNH2!$F$8:$F$10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HODNH2!$I$8:$I$10</c:f>
              <c:numCache>
                <c:formatCode>General</c:formatCode>
                <c:ptCount val="3"/>
              </c:numCache>
            </c:numRef>
          </c:yVal>
          <c:smooth val="0"/>
        </c:ser>
        <c:ser>
          <c:idx val="7"/>
          <c:order val="7"/>
          <c:spPr>
            <a:ln w="28575">
              <a:noFill/>
            </a:ln>
          </c:spPr>
          <c:trendline>
            <c:trendlineType val="poly"/>
            <c:order val="2"/>
            <c:dispRSqr val="0"/>
            <c:dispEq val="1"/>
            <c:trendlineLbl>
              <c:numFmt formatCode="General" sourceLinked="0"/>
            </c:trendlineLbl>
          </c:trendline>
          <c:xVal>
            <c:numRef>
              <c:f>HODNH2!$F$8:$F$10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HODNH2!$J$8:$J$10</c:f>
              <c:numCache>
                <c:formatCode>General</c:formatCode>
                <c:ptCount val="3"/>
                <c:pt idx="0">
                  <c:v>-4.82</c:v>
                </c:pt>
                <c:pt idx="1">
                  <c:v>11.85</c:v>
                </c:pt>
                <c:pt idx="2">
                  <c:v>11.85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479424"/>
        <c:axId val="151480960"/>
      </c:scatterChart>
      <c:valAx>
        <c:axId val="15147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1480960"/>
        <c:crosses val="autoZero"/>
        <c:crossBetween val="midCat"/>
      </c:valAx>
      <c:valAx>
        <c:axId val="151480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14794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HODCOCH3!$G$4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HODCOCH3!$F$5:$F$7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HODCOCH3!$G$5:$G$7</c:f>
              <c:numCache>
                <c:formatCode>General</c:formatCode>
                <c:ptCount val="3"/>
              </c:numCache>
            </c:numRef>
          </c:yVal>
          <c:smooth val="0"/>
        </c:ser>
        <c:ser>
          <c:idx val="1"/>
          <c:order val="1"/>
          <c:tx>
            <c:strRef>
              <c:f>HODCOCH3!$H$4</c:f>
              <c:strCache>
                <c:ptCount val="1"/>
                <c:pt idx="0">
                  <c:v>BS2 chlorobenzene</c:v>
                </c:pt>
              </c:strCache>
            </c:strRef>
          </c:tx>
          <c:spPr>
            <a:ln w="28575">
              <a:noFill/>
            </a:ln>
          </c:spPr>
          <c:xVal>
            <c:numRef>
              <c:f>HODCOCH3!$F$5:$F$7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HODCOCH3!$H$5:$H$7</c:f>
              <c:numCache>
                <c:formatCode>General</c:formatCode>
                <c:ptCount val="3"/>
                <c:pt idx="0">
                  <c:v>0</c:v>
                </c:pt>
                <c:pt idx="1">
                  <c:v>14.03</c:v>
                </c:pt>
                <c:pt idx="2">
                  <c:v>14.03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HODCOCH3!$I$4</c:f>
              <c:strCache>
                <c:ptCount val="1"/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  <c:dispRSqr val="0"/>
            <c:dispEq val="0"/>
          </c:trendline>
          <c:xVal>
            <c:numRef>
              <c:f>HODCOCH3!$F$5:$F$7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HODCOCH3!$I$5:$I$7</c:f>
              <c:numCache>
                <c:formatCode>General</c:formatCode>
                <c:ptCount val="3"/>
              </c:numCache>
            </c:numRef>
          </c:yVal>
          <c:smooth val="0"/>
        </c:ser>
        <c:ser>
          <c:idx val="3"/>
          <c:order val="3"/>
          <c:tx>
            <c:strRef>
              <c:f>HODCOCH3!$J$4</c:f>
              <c:strCache>
                <c:ptCount val="1"/>
                <c:pt idx="0">
                  <c:v>BS2 water</c:v>
                </c:pt>
              </c:strCache>
            </c:strRef>
          </c:tx>
          <c:spPr>
            <a:ln w="28575">
              <a:noFill/>
            </a:ln>
          </c:spPr>
          <c:xVal>
            <c:numRef>
              <c:f>HODCOCH3!$F$5:$F$7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HODCOCH3!$J$5:$J$7</c:f>
              <c:numCache>
                <c:formatCode>General</c:formatCode>
                <c:ptCount val="3"/>
                <c:pt idx="0">
                  <c:v>0</c:v>
                </c:pt>
                <c:pt idx="1">
                  <c:v>14.18</c:v>
                </c:pt>
                <c:pt idx="2">
                  <c:v>14.18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xVal>
            <c:numRef>
              <c:f>HODCOCH3!$F$8:$F$10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HODCOCH3!$G$8:$G$10</c:f>
              <c:numCache>
                <c:formatCode>General</c:formatCode>
                <c:ptCount val="3"/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trendline>
            <c:trendlineType val="poly"/>
            <c:order val="2"/>
            <c:dispRSqr val="0"/>
            <c:dispEq val="1"/>
            <c:trendlineLbl>
              <c:numFmt formatCode="General" sourceLinked="0"/>
            </c:trendlineLbl>
          </c:trendline>
          <c:xVal>
            <c:numRef>
              <c:f>HODCOCH3!$F$8:$F$10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HODCOCH3!$H$8:$H$10</c:f>
              <c:numCache>
                <c:formatCode>General</c:formatCode>
                <c:ptCount val="3"/>
                <c:pt idx="0">
                  <c:v>21.45</c:v>
                </c:pt>
                <c:pt idx="1">
                  <c:v>36.409999999999997</c:v>
                </c:pt>
                <c:pt idx="2">
                  <c:v>36.409999999999997</c:v>
                </c:pt>
              </c:numCache>
            </c:numRef>
          </c:yVal>
          <c:smooth val="0"/>
        </c:ser>
        <c:ser>
          <c:idx val="6"/>
          <c:order val="6"/>
          <c:spPr>
            <a:ln w="28575">
              <a:noFill/>
            </a:ln>
          </c:spPr>
          <c:xVal>
            <c:numRef>
              <c:f>HODCOCH3!$F$8:$F$10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HODCOCH3!$I$8:$I$10</c:f>
              <c:numCache>
                <c:formatCode>General</c:formatCode>
                <c:ptCount val="3"/>
              </c:numCache>
            </c:numRef>
          </c:yVal>
          <c:smooth val="0"/>
        </c:ser>
        <c:ser>
          <c:idx val="7"/>
          <c:order val="7"/>
          <c:spPr>
            <a:ln w="28575">
              <a:noFill/>
            </a:ln>
          </c:spPr>
          <c:trendline>
            <c:trendlineType val="poly"/>
            <c:order val="2"/>
            <c:dispRSqr val="0"/>
            <c:dispEq val="1"/>
            <c:trendlineLbl>
              <c:numFmt formatCode="General" sourceLinked="0"/>
            </c:trendlineLbl>
          </c:trendline>
          <c:xVal>
            <c:numRef>
              <c:f>HODCOCH3!$F$8:$F$10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HODCOCH3!$J$8:$J$10</c:f>
              <c:numCache>
                <c:formatCode>General</c:formatCode>
                <c:ptCount val="3"/>
                <c:pt idx="0">
                  <c:v>16.46</c:v>
                </c:pt>
                <c:pt idx="1">
                  <c:v>31.23</c:v>
                </c:pt>
                <c:pt idx="2">
                  <c:v>31.23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09632"/>
        <c:axId val="151511424"/>
      </c:scatterChart>
      <c:valAx>
        <c:axId val="15150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1511424"/>
        <c:crosses val="autoZero"/>
        <c:crossBetween val="midCat"/>
      </c:valAx>
      <c:valAx>
        <c:axId val="151511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15096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400050</xdr:colOff>
      <xdr:row>8</xdr:row>
      <xdr:rowOff>123825</xdr:rowOff>
    </xdr:from>
    <xdr:to>
      <xdr:col>17</xdr:col>
      <xdr:colOff>704850</xdr:colOff>
      <xdr:row>24</xdr:row>
      <xdr:rowOff>142875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400050</xdr:colOff>
      <xdr:row>8</xdr:row>
      <xdr:rowOff>123825</xdr:rowOff>
    </xdr:from>
    <xdr:to>
      <xdr:col>17</xdr:col>
      <xdr:colOff>704850</xdr:colOff>
      <xdr:row>24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18</xdr:row>
      <xdr:rowOff>66675</xdr:rowOff>
    </xdr:from>
    <xdr:to>
      <xdr:col>17</xdr:col>
      <xdr:colOff>552450</xdr:colOff>
      <xdr:row>34</xdr:row>
      <xdr:rowOff>85725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18</xdr:row>
      <xdr:rowOff>66675</xdr:rowOff>
    </xdr:from>
    <xdr:to>
      <xdr:col>17</xdr:col>
      <xdr:colOff>552450</xdr:colOff>
      <xdr:row>34</xdr:row>
      <xdr:rowOff>85725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2</xdr:row>
      <xdr:rowOff>85725</xdr:rowOff>
    </xdr:from>
    <xdr:to>
      <xdr:col>18</xdr:col>
      <xdr:colOff>333375</xdr:colOff>
      <xdr:row>18</xdr:row>
      <xdr:rowOff>104775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209550</xdr:colOff>
      <xdr:row>3</xdr:row>
      <xdr:rowOff>57150</xdr:rowOff>
    </xdr:from>
    <xdr:to>
      <xdr:col>18</xdr:col>
      <xdr:colOff>514350</xdr:colOff>
      <xdr:row>19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400050</xdr:colOff>
      <xdr:row>8</xdr:row>
      <xdr:rowOff>123825</xdr:rowOff>
    </xdr:from>
    <xdr:to>
      <xdr:col>17</xdr:col>
      <xdr:colOff>704850</xdr:colOff>
      <xdr:row>24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400050</xdr:colOff>
      <xdr:row>8</xdr:row>
      <xdr:rowOff>123825</xdr:rowOff>
    </xdr:from>
    <xdr:to>
      <xdr:col>17</xdr:col>
      <xdr:colOff>704850</xdr:colOff>
      <xdr:row>24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400050</xdr:colOff>
      <xdr:row>8</xdr:row>
      <xdr:rowOff>123825</xdr:rowOff>
    </xdr:from>
    <xdr:to>
      <xdr:col>17</xdr:col>
      <xdr:colOff>704850</xdr:colOff>
      <xdr:row>24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400050</xdr:colOff>
      <xdr:row>8</xdr:row>
      <xdr:rowOff>123825</xdr:rowOff>
    </xdr:from>
    <xdr:to>
      <xdr:col>17</xdr:col>
      <xdr:colOff>704850</xdr:colOff>
      <xdr:row>24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topLeftCell="A54" workbookViewId="0">
      <selection activeCell="C68" sqref="C68:E68"/>
    </sheetView>
  </sheetViews>
  <sheetFormatPr defaultColWidth="11.5703125" defaultRowHeight="12.75" x14ac:dyDescent="0.2"/>
  <cols>
    <col min="3" max="3" width="10.42578125" customWidth="1"/>
  </cols>
  <sheetData>
    <row r="1" spans="1:15" ht="23.25" x14ac:dyDescent="0.35">
      <c r="B1" s="8" t="s">
        <v>0</v>
      </c>
      <c r="J1" s="7" t="s">
        <v>1</v>
      </c>
    </row>
    <row r="2" spans="1:15" x14ac:dyDescent="0.2">
      <c r="A2" s="9" t="s">
        <v>2</v>
      </c>
      <c r="B2" s="9"/>
      <c r="C2" s="9"/>
      <c r="D2" s="9" t="s">
        <v>3</v>
      </c>
      <c r="E2" s="9"/>
      <c r="F2" s="9"/>
      <c r="G2" s="9" t="s">
        <v>4</v>
      </c>
      <c r="I2" s="2" t="s">
        <v>2</v>
      </c>
      <c r="J2" s="2"/>
      <c r="K2" s="2"/>
      <c r="L2" s="2" t="s">
        <v>3</v>
      </c>
      <c r="M2" s="2"/>
      <c r="N2" s="2"/>
      <c r="O2" s="2" t="s">
        <v>4</v>
      </c>
    </row>
    <row r="3" spans="1:15" x14ac:dyDescent="0.2">
      <c r="A3" s="9"/>
      <c r="B3" s="9"/>
      <c r="C3" s="9"/>
      <c r="D3" s="9"/>
      <c r="E3" s="9"/>
      <c r="F3" s="9"/>
      <c r="G3" s="9"/>
      <c r="I3" s="2"/>
      <c r="J3" s="2"/>
      <c r="K3" s="2"/>
      <c r="L3" s="2"/>
      <c r="M3" s="2"/>
      <c r="N3" s="2"/>
      <c r="O3" s="2"/>
    </row>
    <row r="4" spans="1:15" x14ac:dyDescent="0.2">
      <c r="A4" s="9"/>
      <c r="B4" s="9"/>
      <c r="C4" s="9"/>
      <c r="D4" s="9"/>
      <c r="E4" s="9"/>
      <c r="F4" s="9"/>
      <c r="G4" s="9"/>
      <c r="I4" s="2"/>
      <c r="J4" s="2"/>
      <c r="K4" s="2"/>
      <c r="L4" s="2"/>
      <c r="M4" s="2"/>
      <c r="N4" s="2"/>
      <c r="O4" s="2"/>
    </row>
    <row r="5" spans="1:15" x14ac:dyDescent="0.2">
      <c r="A5" s="9"/>
      <c r="B5" s="9" t="s">
        <v>5</v>
      </c>
      <c r="C5" s="9" t="s">
        <v>6</v>
      </c>
      <c r="D5" s="10">
        <v>-94409.48</v>
      </c>
      <c r="E5" s="9"/>
      <c r="F5" s="9"/>
      <c r="G5" s="10">
        <v>-94420.65</v>
      </c>
      <c r="I5" s="2"/>
      <c r="J5" s="2" t="s">
        <v>5</v>
      </c>
      <c r="K5" s="2" t="s">
        <v>6</v>
      </c>
      <c r="L5">
        <v>-150.32856813859999</v>
      </c>
      <c r="M5" s="2"/>
      <c r="N5" s="2"/>
      <c r="O5">
        <v>-150.34695671520001</v>
      </c>
    </row>
    <row r="6" spans="1:15" x14ac:dyDescent="0.2">
      <c r="A6" s="9"/>
      <c r="B6" s="9"/>
      <c r="C6" s="9" t="s">
        <v>7</v>
      </c>
      <c r="D6" s="10">
        <v>-370923.22</v>
      </c>
      <c r="E6" s="9"/>
      <c r="F6" s="9"/>
      <c r="G6" s="10">
        <v>-370926.98</v>
      </c>
      <c r="I6" s="2"/>
      <c r="J6" s="2"/>
      <c r="K6" s="2" t="s">
        <v>7</v>
      </c>
      <c r="L6">
        <v>-591.07390658689997</v>
      </c>
      <c r="M6" s="2"/>
      <c r="N6" s="2"/>
      <c r="O6">
        <v>-591.07983548410004</v>
      </c>
    </row>
    <row r="7" spans="1:15" x14ac:dyDescent="0.2">
      <c r="A7" s="9"/>
      <c r="B7" s="9"/>
      <c r="C7" s="9" t="s">
        <v>8</v>
      </c>
      <c r="D7" s="10">
        <v>-408511.09</v>
      </c>
      <c r="E7" s="9"/>
      <c r="F7" s="9"/>
      <c r="G7" s="10">
        <v>-408514.97</v>
      </c>
      <c r="I7" s="2"/>
      <c r="J7" s="2"/>
      <c r="K7" s="2" t="s">
        <v>8</v>
      </c>
      <c r="L7">
        <v>-650.9751410435</v>
      </c>
      <c r="M7" s="2"/>
      <c r="N7" s="2"/>
      <c r="O7">
        <v>-650.98130546920004</v>
      </c>
    </row>
    <row r="8" spans="1:15" x14ac:dyDescent="0.2">
      <c r="A8" s="9"/>
      <c r="B8" s="9"/>
      <c r="C8" s="9" t="s">
        <v>9</v>
      </c>
      <c r="D8" s="10">
        <v>-469606.74</v>
      </c>
      <c r="E8" s="9"/>
      <c r="F8" s="9"/>
      <c r="G8" s="10">
        <v>-469610.09</v>
      </c>
      <c r="I8" s="2"/>
      <c r="J8" s="2"/>
      <c r="K8" s="2" t="s">
        <v>9</v>
      </c>
      <c r="L8">
        <v>-748.33644054440003</v>
      </c>
      <c r="M8" s="2"/>
      <c r="N8" s="2"/>
      <c r="O8">
        <v>-748.34207636810004</v>
      </c>
    </row>
    <row r="9" spans="1:15" x14ac:dyDescent="0.2">
      <c r="A9" s="9"/>
      <c r="B9" s="9"/>
      <c r="C9" s="9" t="s">
        <v>10</v>
      </c>
      <c r="D9" s="10">
        <v>-474568.89</v>
      </c>
      <c r="E9" s="9"/>
      <c r="F9" s="9"/>
      <c r="G9" s="10">
        <v>-474572.22</v>
      </c>
      <c r="I9" s="2"/>
      <c r="J9" s="2"/>
      <c r="K9" s="2" t="s">
        <v>10</v>
      </c>
      <c r="L9">
        <v>-756.24203574779995</v>
      </c>
      <c r="M9" s="2"/>
      <c r="N9" s="2"/>
      <c r="O9" s="2">
        <v>-756.24937022460006</v>
      </c>
    </row>
    <row r="10" spans="1:15" x14ac:dyDescent="0.2">
      <c r="A10" s="9"/>
      <c r="B10" s="9"/>
      <c r="C10" s="9"/>
      <c r="D10" s="9"/>
      <c r="E10" s="9"/>
      <c r="F10" s="9"/>
      <c r="G10" s="9"/>
      <c r="I10" s="2"/>
      <c r="J10" s="2"/>
      <c r="K10" s="2"/>
      <c r="L10" s="2"/>
      <c r="M10" s="2"/>
      <c r="N10" s="2"/>
      <c r="O10" s="2"/>
    </row>
    <row r="11" spans="1:15" x14ac:dyDescent="0.2">
      <c r="A11" s="9"/>
      <c r="B11" s="9"/>
      <c r="C11" s="9"/>
      <c r="D11" s="9"/>
      <c r="E11" s="9"/>
      <c r="F11" s="9"/>
      <c r="G11" s="9"/>
      <c r="I11" s="2"/>
      <c r="J11" s="2"/>
      <c r="K11" s="2"/>
      <c r="L11" s="2"/>
      <c r="M11" s="2"/>
      <c r="N11" s="2"/>
      <c r="O11" s="2"/>
    </row>
    <row r="12" spans="1:15" x14ac:dyDescent="0.2">
      <c r="A12" s="9"/>
      <c r="B12" s="9"/>
      <c r="C12" s="9"/>
      <c r="D12" s="9"/>
      <c r="E12" s="9"/>
      <c r="F12" s="9"/>
      <c r="G12" s="9"/>
      <c r="I12" s="2"/>
      <c r="J12" s="2"/>
      <c r="K12" s="2"/>
      <c r="L12" s="2"/>
      <c r="M12" s="2"/>
      <c r="N12" s="2"/>
      <c r="O12" s="2"/>
    </row>
    <row r="13" spans="1:15" x14ac:dyDescent="0.2">
      <c r="A13" s="9"/>
      <c r="B13" s="9"/>
      <c r="C13" s="9"/>
      <c r="D13" s="9"/>
      <c r="E13" s="9"/>
      <c r="F13" s="9"/>
      <c r="G13" s="9"/>
      <c r="I13" s="2"/>
      <c r="J13" s="2"/>
      <c r="K13" s="2"/>
      <c r="L13" s="2"/>
      <c r="M13" s="2"/>
      <c r="N13" s="2"/>
      <c r="O13" s="2"/>
    </row>
    <row r="14" spans="1:15" x14ac:dyDescent="0.2">
      <c r="A14" s="9"/>
      <c r="B14" s="9"/>
      <c r="C14" s="9"/>
      <c r="D14" s="9"/>
      <c r="E14" s="11" t="s">
        <v>11</v>
      </c>
      <c r="F14" s="9"/>
      <c r="G14" s="9"/>
      <c r="I14" s="2"/>
      <c r="J14" s="2"/>
      <c r="K14" s="2"/>
      <c r="L14" s="2"/>
      <c r="M14" s="2" t="s">
        <v>11</v>
      </c>
      <c r="N14" s="2"/>
      <c r="O14" s="2"/>
    </row>
    <row r="15" spans="1:15" x14ac:dyDescent="0.2">
      <c r="A15" s="9"/>
      <c r="B15" s="9" t="s">
        <v>12</v>
      </c>
      <c r="C15" s="9" t="s">
        <v>13</v>
      </c>
      <c r="D15" s="10">
        <v>-94330.78</v>
      </c>
      <c r="E15" s="11">
        <f>(D15-G5) /( 96484/4184)</f>
        <v>3.8971858546492735</v>
      </c>
      <c r="F15" s="9"/>
      <c r="G15" s="10">
        <v>-94320.81</v>
      </c>
      <c r="I15" s="2"/>
      <c r="J15" s="2" t="s">
        <v>12</v>
      </c>
      <c r="K15" s="2" t="s">
        <v>13</v>
      </c>
      <c r="L15">
        <v>-150.3254817765</v>
      </c>
      <c r="M15" s="2">
        <f>627.51*(L15-O5) /( 96484/4184)</f>
        <v>0.58437140946439525</v>
      </c>
      <c r="N15" s="2"/>
      <c r="O15">
        <v>-150.30969435520001</v>
      </c>
    </row>
    <row r="16" spans="1:15" x14ac:dyDescent="0.2">
      <c r="A16" s="9"/>
      <c r="B16" s="9"/>
      <c r="C16" s="9" t="s">
        <v>14</v>
      </c>
      <c r="D16" s="10">
        <v>-371015.31</v>
      </c>
      <c r="E16" s="11">
        <f>(D16-G6) /( 96484/4184)</f>
        <v>-3.8304042120980495</v>
      </c>
      <c r="F16" s="9"/>
      <c r="G16" s="10">
        <v>-371011.79</v>
      </c>
      <c r="I16" s="2"/>
      <c r="J16" s="2"/>
      <c r="K16" s="2" t="s">
        <v>14</v>
      </c>
      <c r="L16">
        <v>-591.1381054295</v>
      </c>
      <c r="M16" s="2">
        <f>627.51*(L16-O6) /( 96484/4184)</f>
        <v>-1.5856292117271855</v>
      </c>
      <c r="N16" s="2"/>
      <c r="O16">
        <v>-591.13385841460001</v>
      </c>
    </row>
    <row r="17" spans="1:15" x14ac:dyDescent="0.2">
      <c r="A17" s="9"/>
      <c r="B17" s="9"/>
      <c r="C17" s="9" t="s">
        <v>15</v>
      </c>
      <c r="D17" s="10">
        <v>-408608.37</v>
      </c>
      <c r="E17" s="11">
        <f>(D17-G7) /( 96484/4184)</f>
        <v>-4.0502632560849197</v>
      </c>
      <c r="F17" s="9"/>
      <c r="G17" s="10">
        <v>-408604.09</v>
      </c>
      <c r="I17" s="2"/>
      <c r="J17" s="2"/>
      <c r="K17" s="2" t="s">
        <v>15</v>
      </c>
      <c r="L17">
        <v>-651.04638821319998</v>
      </c>
      <c r="M17" s="2">
        <f>627.51*(L17-O7) /( 96484/4184)</f>
        <v>-1.7710176207877462</v>
      </c>
      <c r="N17" s="2"/>
      <c r="O17">
        <v>-651.04134145060004</v>
      </c>
    </row>
    <row r="18" spans="1:15" x14ac:dyDescent="0.2">
      <c r="A18" s="9"/>
      <c r="B18" s="9"/>
      <c r="C18" s="9" t="s">
        <v>16</v>
      </c>
      <c r="D18" s="10">
        <v>-469698.88</v>
      </c>
      <c r="E18" s="11">
        <f>(D18-G8) /( 96484/4184)</f>
        <v>-3.8503519754561619</v>
      </c>
      <c r="F18" s="9"/>
      <c r="G18" s="10">
        <v>-469695.42</v>
      </c>
      <c r="I18" s="2"/>
      <c r="J18" s="2"/>
      <c r="K18" s="2" t="s">
        <v>16</v>
      </c>
      <c r="L18">
        <v>-748.40173829640003</v>
      </c>
      <c r="M18" s="2">
        <f>627.51*(L18-O8) /( 96484/4184)</f>
        <v>-1.623507550781135</v>
      </c>
      <c r="N18" s="2"/>
      <c r="O18">
        <v>-748.39749963860004</v>
      </c>
    </row>
    <row r="19" spans="1:15" x14ac:dyDescent="0.2">
      <c r="A19" s="9"/>
      <c r="B19" s="9"/>
      <c r="C19" s="9" t="s">
        <v>17</v>
      </c>
      <c r="D19" s="10">
        <v>-474687.1</v>
      </c>
      <c r="E19" s="11">
        <f>(D19-G9) /( 96484/4184)</f>
        <v>-4.9817370755774997</v>
      </c>
      <c r="F19" s="9"/>
      <c r="G19" s="10">
        <v>-474683.46</v>
      </c>
      <c r="I19" s="2"/>
      <c r="J19" s="2"/>
      <c r="K19" s="2" t="s">
        <v>17</v>
      </c>
      <c r="L19">
        <v>-756.36375259320005</v>
      </c>
      <c r="M19" s="2">
        <f>627.51*(L19-O9) /( 96484/4184)</f>
        <v>-3.112548393752677</v>
      </c>
      <c r="N19" s="2"/>
      <c r="O19">
        <v>-756.35951605820003</v>
      </c>
    </row>
    <row r="20" spans="1:15" x14ac:dyDescent="0.2">
      <c r="A20" s="9"/>
      <c r="B20" s="9"/>
      <c r="C20" s="9"/>
      <c r="D20" s="9"/>
      <c r="E20" s="9"/>
      <c r="F20" s="9"/>
      <c r="G20" s="9"/>
      <c r="I20" s="2"/>
      <c r="J20" s="2"/>
      <c r="K20" s="2"/>
      <c r="L20" s="2"/>
      <c r="M20" s="2"/>
      <c r="N20" s="2"/>
      <c r="O20" s="2"/>
    </row>
    <row r="21" spans="1:15" x14ac:dyDescent="0.2">
      <c r="A21" s="9"/>
      <c r="B21" s="9"/>
      <c r="C21" s="9"/>
      <c r="D21" s="9"/>
      <c r="E21" s="9"/>
      <c r="F21" s="9"/>
      <c r="G21" s="9"/>
      <c r="I21" s="2"/>
      <c r="J21" s="2"/>
      <c r="K21" s="2"/>
      <c r="L21" s="2"/>
      <c r="M21" s="2"/>
      <c r="N21" s="2"/>
      <c r="O21" s="2"/>
    </row>
    <row r="22" spans="1:15" x14ac:dyDescent="0.2">
      <c r="A22" s="9"/>
      <c r="B22" s="9"/>
      <c r="C22" s="9"/>
      <c r="D22" s="9"/>
      <c r="E22" s="9"/>
      <c r="F22" s="9"/>
      <c r="G22" s="9"/>
      <c r="I22" s="2"/>
      <c r="J22" s="2"/>
      <c r="K22" s="2"/>
      <c r="L22" s="2"/>
      <c r="M22" s="2"/>
      <c r="N22" s="2"/>
      <c r="O22" s="2"/>
    </row>
    <row r="23" spans="1:15" x14ac:dyDescent="0.2">
      <c r="A23" s="9"/>
      <c r="B23" s="9"/>
      <c r="C23" s="9" t="s">
        <v>18</v>
      </c>
      <c r="D23" s="9" t="s">
        <v>19</v>
      </c>
      <c r="E23" s="9" t="s">
        <v>20</v>
      </c>
      <c r="F23" s="9"/>
      <c r="G23" s="9"/>
      <c r="I23" s="2"/>
      <c r="J23" s="2"/>
      <c r="K23" s="2" t="s">
        <v>18</v>
      </c>
      <c r="L23" s="2" t="s">
        <v>19</v>
      </c>
      <c r="M23" s="2" t="s">
        <v>20</v>
      </c>
      <c r="N23" s="2"/>
      <c r="O23" s="2"/>
    </row>
    <row r="24" spans="1:15" x14ac:dyDescent="0.2">
      <c r="A24" s="9" t="s">
        <v>2</v>
      </c>
      <c r="B24" s="9" t="s">
        <v>14</v>
      </c>
      <c r="C24" s="9">
        <f>G5+G6-D15-D16</f>
        <v>-1.5399999999790452</v>
      </c>
      <c r="D24" s="9">
        <f>D5+D6-D15-D16</f>
        <v>13.390000000072177</v>
      </c>
      <c r="E24" s="9">
        <f>G15+G16-D15-D16</f>
        <v>13.490000000048894</v>
      </c>
      <c r="F24" s="9"/>
      <c r="G24" s="9"/>
      <c r="I24" s="2"/>
      <c r="J24" s="2" t="s">
        <v>14</v>
      </c>
      <c r="K24" s="2">
        <f>627.51*(O5+O6-L15-L16)</f>
        <v>23.08923465431938</v>
      </c>
      <c r="L24" s="2">
        <f>627.51*(L5+L6-L15-L16)</f>
        <v>38.348692638564096</v>
      </c>
      <c r="M24" s="2">
        <f>627.51*(O15+O16-L15-L16)</f>
        <v>12.571809059812679</v>
      </c>
      <c r="N24" s="2"/>
      <c r="O24" s="2"/>
    </row>
    <row r="25" spans="1:15" x14ac:dyDescent="0.2">
      <c r="A25" s="9" t="s">
        <v>2</v>
      </c>
      <c r="B25" s="9" t="s">
        <v>15</v>
      </c>
      <c r="C25" s="9">
        <f>G5+G7-D15-D17</f>
        <v>3.5300000000279397</v>
      </c>
      <c r="D25" s="9">
        <f>D5+D7-D15-D17</f>
        <v>18.57999999995809</v>
      </c>
      <c r="E25" s="9">
        <f>G15+G17-D15-D17</f>
        <v>14.25</v>
      </c>
      <c r="F25" s="9"/>
      <c r="G25" s="9"/>
      <c r="I25" s="2"/>
      <c r="J25" s="2" t="s">
        <v>15</v>
      </c>
      <c r="K25" s="2">
        <f>627.51*(O5+O7-L15-L17)</f>
        <v>27.364333903793366</v>
      </c>
      <c r="L25" s="2">
        <f>627.51*(L5+L7-L15-L17)</f>
        <v>42.771588377117233</v>
      </c>
      <c r="M25" s="2">
        <f>627.51*(O15+O17-L15-L17)</f>
        <v>13.07365873900423</v>
      </c>
      <c r="N25" s="2"/>
      <c r="O25" s="2"/>
    </row>
    <row r="26" spans="1:15" x14ac:dyDescent="0.2">
      <c r="A26" s="9" t="s">
        <v>2</v>
      </c>
      <c r="B26" s="9" t="s">
        <v>16</v>
      </c>
      <c r="C26" s="9">
        <f>G5+G8-D15-D18</f>
        <v>-1.0799999999580905</v>
      </c>
      <c r="D26" s="9">
        <f>D5+D8-D15-D18</f>
        <v>13.440000000060536</v>
      </c>
      <c r="E26" s="9">
        <f>G15+G18-D15-D18</f>
        <v>13.430000000051223</v>
      </c>
      <c r="F26" s="9"/>
      <c r="G26" s="9"/>
      <c r="I26" s="2"/>
      <c r="J26" s="2" t="s">
        <v>16</v>
      </c>
      <c r="K26" s="2">
        <f>627.51*(O5+O8-L15-L18)</f>
        <v>23.962717843918153</v>
      </c>
      <c r="L26" s="2">
        <f>627.51*(L5+L8-L15-L18)</f>
        <v>39.038269276202413</v>
      </c>
      <c r="M26" s="2">
        <f>627.51*(O15+O18-L15-L18)</f>
        <v>12.566564896062726</v>
      </c>
      <c r="N26" s="2"/>
      <c r="O26" s="2"/>
    </row>
    <row r="27" spans="1:15" x14ac:dyDescent="0.2">
      <c r="A27" s="9" t="s">
        <v>2</v>
      </c>
      <c r="B27" s="9" t="s">
        <v>17</v>
      </c>
      <c r="C27" s="9">
        <f>G5+G9-D15-D19</f>
        <v>25.010000000009313</v>
      </c>
      <c r="D27" s="9">
        <f>D5+D9-D15-D19</f>
        <v>39.510000000009313</v>
      </c>
      <c r="E27" s="9">
        <f>G15+G19-D15-D19</f>
        <v>13.60999999998603</v>
      </c>
      <c r="F27" s="9"/>
      <c r="G27" s="9"/>
      <c r="I27" s="2"/>
      <c r="J27" s="2" t="s">
        <v>17</v>
      </c>
      <c r="K27" s="2">
        <f>627.51*(O5+O9-L15-L19)</f>
        <v>58.300341336572622</v>
      </c>
      <c r="L27" s="2">
        <f>627.51*(L5+L9-L15-L19)</f>
        <v>74.441814575633458</v>
      </c>
      <c r="M27" s="2">
        <f>627.51*(O15+O19-L15-L19)</f>
        <v>12.565232817782473</v>
      </c>
      <c r="N27" s="2"/>
      <c r="O27" s="2"/>
    </row>
    <row r="28" spans="1:15" x14ac:dyDescent="0.2">
      <c r="A28" s="9"/>
      <c r="B28" s="9"/>
      <c r="C28" s="9"/>
      <c r="D28" s="9"/>
      <c r="E28" s="9"/>
      <c r="F28" s="9"/>
      <c r="G28" s="9"/>
      <c r="I28" s="2"/>
      <c r="J28" s="2"/>
      <c r="K28" s="2"/>
      <c r="L28" s="2"/>
      <c r="M28" s="2"/>
      <c r="N28" s="2"/>
      <c r="O28" s="2"/>
    </row>
    <row r="29" spans="1:15" x14ac:dyDescent="0.2">
      <c r="A29" s="9"/>
      <c r="B29" s="9"/>
      <c r="C29" s="9"/>
      <c r="D29" s="9"/>
      <c r="E29" s="9"/>
      <c r="F29" s="9"/>
      <c r="G29" s="9"/>
      <c r="I29" s="2"/>
      <c r="J29" s="2"/>
      <c r="K29" s="2"/>
      <c r="L29" s="2"/>
      <c r="M29" s="2"/>
      <c r="N29" s="2"/>
      <c r="O29" s="2"/>
    </row>
    <row r="30" spans="1:15" x14ac:dyDescent="0.2">
      <c r="A30" s="9" t="s">
        <v>21</v>
      </c>
      <c r="B30" s="9"/>
      <c r="C30" s="9"/>
      <c r="D30" s="9"/>
      <c r="E30" s="9"/>
      <c r="F30" s="9"/>
      <c r="G30" s="9"/>
      <c r="I30" s="2" t="s">
        <v>21</v>
      </c>
      <c r="J30" s="2"/>
      <c r="K30" s="2"/>
      <c r="L30" s="2"/>
      <c r="M30" s="2"/>
      <c r="N30" s="2"/>
      <c r="O30" s="2"/>
    </row>
    <row r="31" spans="1:15" x14ac:dyDescent="0.2">
      <c r="A31" s="9"/>
      <c r="B31" s="9"/>
      <c r="C31" s="9"/>
      <c r="D31" s="9" t="s">
        <v>3</v>
      </c>
      <c r="E31" s="9"/>
      <c r="F31" s="9"/>
      <c r="G31" s="9" t="s">
        <v>4</v>
      </c>
      <c r="I31" s="2"/>
      <c r="J31" s="2"/>
      <c r="K31" s="2"/>
      <c r="L31" s="2" t="s">
        <v>3</v>
      </c>
      <c r="M31" s="2"/>
      <c r="N31" s="2"/>
      <c r="O31" s="2" t="s">
        <v>4</v>
      </c>
    </row>
    <row r="32" spans="1:15" x14ac:dyDescent="0.2">
      <c r="A32" s="9"/>
      <c r="B32" s="9"/>
      <c r="C32" s="9"/>
      <c r="D32" s="9"/>
      <c r="E32" s="9"/>
      <c r="F32" s="9"/>
      <c r="G32" s="9"/>
      <c r="I32" s="2"/>
      <c r="J32" s="2"/>
      <c r="K32" s="2"/>
      <c r="L32" s="2"/>
      <c r="M32" s="2"/>
      <c r="N32" s="2"/>
      <c r="O32" s="2"/>
    </row>
    <row r="33" spans="1:15" x14ac:dyDescent="0.2">
      <c r="A33" s="9"/>
      <c r="B33" s="9"/>
      <c r="C33" s="9"/>
      <c r="D33" s="9"/>
      <c r="E33" s="9"/>
      <c r="F33" s="9"/>
      <c r="G33" s="9"/>
      <c r="I33" s="2"/>
      <c r="J33" s="2"/>
      <c r="K33" s="2"/>
      <c r="L33" s="2"/>
      <c r="M33" s="2"/>
      <c r="N33" s="2"/>
      <c r="O33" s="2"/>
    </row>
    <row r="34" spans="1:15" x14ac:dyDescent="0.2">
      <c r="A34" s="9"/>
      <c r="B34" s="9" t="s">
        <v>5</v>
      </c>
      <c r="C34" s="9" t="s">
        <v>6</v>
      </c>
      <c r="D34" s="10">
        <v>-94438.66</v>
      </c>
      <c r="E34" s="9"/>
      <c r="F34" s="9"/>
      <c r="G34" s="10">
        <v>-94448.79</v>
      </c>
      <c r="I34" s="2"/>
      <c r="J34" s="2" t="s">
        <v>5</v>
      </c>
      <c r="K34" s="2" t="s">
        <v>6</v>
      </c>
      <c r="L34">
        <v>-150.37484507600001</v>
      </c>
      <c r="M34" s="2"/>
      <c r="N34" s="2"/>
      <c r="O34">
        <v>-150.3915992949</v>
      </c>
    </row>
    <row r="35" spans="1:15" x14ac:dyDescent="0.2">
      <c r="A35" s="9"/>
      <c r="B35" s="9"/>
      <c r="C35" s="9" t="s">
        <v>7</v>
      </c>
      <c r="D35" s="10">
        <v>-371011.58</v>
      </c>
      <c r="E35" s="9"/>
      <c r="F35" s="9"/>
      <c r="G35" s="10">
        <v>-371015.79</v>
      </c>
      <c r="I35" s="2"/>
      <c r="J35" s="2"/>
      <c r="K35" s="2" t="s">
        <v>7</v>
      </c>
      <c r="L35">
        <v>-591.21478293070004</v>
      </c>
      <c r="M35" s="2"/>
      <c r="N35" s="2"/>
      <c r="O35">
        <v>-591.22138618760005</v>
      </c>
    </row>
    <row r="36" spans="1:15" x14ac:dyDescent="0.2">
      <c r="A36" s="9"/>
      <c r="B36" s="9"/>
      <c r="C36" s="9" t="s">
        <v>8</v>
      </c>
      <c r="D36" s="10">
        <v>-408615.16</v>
      </c>
      <c r="E36" s="9"/>
      <c r="F36" s="9"/>
      <c r="G36" s="10">
        <v>-408619.52000000002</v>
      </c>
      <c r="I36" s="2"/>
      <c r="J36" s="2"/>
      <c r="K36" s="2" t="s">
        <v>8</v>
      </c>
      <c r="L36">
        <v>-651.14099251020002</v>
      </c>
      <c r="M36" s="2"/>
      <c r="N36" s="2"/>
      <c r="O36">
        <v>-651.14792430370005</v>
      </c>
    </row>
    <row r="37" spans="1:15" x14ac:dyDescent="0.2">
      <c r="A37" s="9"/>
      <c r="B37" s="9"/>
      <c r="C37" s="9" t="s">
        <v>9</v>
      </c>
      <c r="D37" s="9">
        <v>-469716.34</v>
      </c>
      <c r="E37" s="9"/>
      <c r="F37" s="9"/>
      <c r="G37" s="10">
        <v>-469720.17</v>
      </c>
      <c r="I37" s="2"/>
      <c r="J37" s="2"/>
      <c r="K37" s="2" t="s">
        <v>9</v>
      </c>
      <c r="L37">
        <v>-748.51105529589995</v>
      </c>
      <c r="M37" s="2"/>
      <c r="N37" s="2"/>
      <c r="O37">
        <v>-748.51742584939996</v>
      </c>
    </row>
    <row r="38" spans="1:15" x14ac:dyDescent="0.2">
      <c r="A38" s="9"/>
      <c r="B38" s="9"/>
      <c r="C38" s="9" t="s">
        <v>10</v>
      </c>
      <c r="D38" s="10">
        <v>-474686.97</v>
      </c>
      <c r="E38" s="9"/>
      <c r="F38" s="9"/>
      <c r="G38" s="10">
        <v>-474691.21</v>
      </c>
      <c r="I38" s="2"/>
      <c r="J38" s="2"/>
      <c r="K38" s="2" t="s">
        <v>10</v>
      </c>
      <c r="L38">
        <v>-756.43004121770002</v>
      </c>
      <c r="M38" s="2"/>
      <c r="N38" s="2"/>
      <c r="O38">
        <v>-756.43876250139999</v>
      </c>
    </row>
    <row r="39" spans="1:15" x14ac:dyDescent="0.2">
      <c r="A39" s="9"/>
      <c r="B39" s="9"/>
      <c r="C39" s="9" t="s">
        <v>37</v>
      </c>
      <c r="D39" s="10">
        <v>-427480.85</v>
      </c>
      <c r="E39" s="9"/>
      <c r="F39" s="9"/>
      <c r="G39" s="10">
        <v>-427489.05</v>
      </c>
      <c r="I39" s="2"/>
      <c r="J39" s="2"/>
      <c r="K39" s="2"/>
      <c r="L39" s="2"/>
      <c r="M39" s="2"/>
      <c r="N39" s="2"/>
      <c r="O39" s="2"/>
    </row>
    <row r="40" spans="1:15" x14ac:dyDescent="0.2">
      <c r="A40" s="9"/>
      <c r="B40" s="9"/>
      <c r="C40" s="9" t="s">
        <v>36</v>
      </c>
      <c r="D40" s="10">
        <v>-404222.26</v>
      </c>
      <c r="E40" s="9"/>
      <c r="F40" s="9"/>
      <c r="G40" s="10">
        <v>-404225.81</v>
      </c>
      <c r="I40" s="2"/>
      <c r="J40" s="2"/>
      <c r="K40" s="2"/>
      <c r="L40" s="2"/>
      <c r="M40" s="2"/>
      <c r="N40" s="2"/>
      <c r="O40" s="2"/>
    </row>
    <row r="41" spans="1:15" x14ac:dyDescent="0.2">
      <c r="A41" s="9"/>
      <c r="B41" s="9"/>
      <c r="C41" s="9" t="s">
        <v>39</v>
      </c>
      <c r="D41" s="10">
        <v>-442145.37</v>
      </c>
      <c r="E41" s="9"/>
      <c r="F41" s="9"/>
      <c r="G41" s="10">
        <v>-442150.01</v>
      </c>
      <c r="I41" s="2"/>
      <c r="J41" s="2"/>
      <c r="K41" s="2"/>
      <c r="L41" s="2"/>
      <c r="M41" s="2"/>
      <c r="N41" s="2"/>
      <c r="O41" s="2"/>
    </row>
    <row r="42" spans="1:15" x14ac:dyDescent="0.2">
      <c r="A42" s="9"/>
      <c r="B42" s="9"/>
      <c r="C42" s="9" t="s">
        <v>38</v>
      </c>
      <c r="D42" s="10">
        <v>-381088.69</v>
      </c>
      <c r="E42" s="9"/>
      <c r="F42" s="9"/>
      <c r="G42" s="10">
        <v>-381095.23</v>
      </c>
      <c r="I42" s="2"/>
      <c r="J42" s="2"/>
      <c r="K42" s="2"/>
      <c r="L42" s="2"/>
      <c r="M42" s="2"/>
      <c r="N42" s="2"/>
      <c r="O42" s="2"/>
    </row>
    <row r="43" spans="1:15" x14ac:dyDescent="0.2">
      <c r="A43" s="9"/>
      <c r="B43" s="9"/>
      <c r="C43" s="9" t="s">
        <v>40</v>
      </c>
      <c r="D43" s="10">
        <v>-464420.03</v>
      </c>
      <c r="E43" s="9"/>
      <c r="F43" s="9"/>
      <c r="G43" s="10">
        <v>-464421.07</v>
      </c>
      <c r="I43" s="2"/>
      <c r="J43" s="2"/>
      <c r="K43" s="2"/>
      <c r="L43" s="2"/>
      <c r="M43" s="2"/>
      <c r="N43" s="2"/>
      <c r="O43" s="2"/>
    </row>
    <row r="44" spans="1:15" x14ac:dyDescent="0.2">
      <c r="A44" s="9"/>
      <c r="B44" s="9"/>
      <c r="C44" s="9" t="s">
        <v>41</v>
      </c>
      <c r="D44" s="10">
        <v>-371280.79</v>
      </c>
      <c r="E44" s="9"/>
      <c r="F44" s="9"/>
      <c r="G44" s="10">
        <v>-371285.1</v>
      </c>
      <c r="I44" s="2"/>
      <c r="J44" s="2"/>
      <c r="K44" s="2"/>
      <c r="L44" s="2"/>
      <c r="M44" s="2"/>
      <c r="N44" s="2"/>
      <c r="O44" s="2"/>
    </row>
    <row r="45" spans="1:15" x14ac:dyDescent="0.2">
      <c r="A45" s="9"/>
      <c r="B45" s="9"/>
      <c r="C45" s="9"/>
      <c r="D45" s="9"/>
      <c r="E45" s="11" t="s">
        <v>11</v>
      </c>
      <c r="F45" s="9"/>
      <c r="G45" s="9"/>
      <c r="I45" s="2"/>
      <c r="J45" s="2"/>
      <c r="K45" s="2"/>
      <c r="L45" s="2"/>
      <c r="M45" s="2" t="s">
        <v>11</v>
      </c>
      <c r="N45" s="2"/>
      <c r="O45" s="2"/>
    </row>
    <row r="46" spans="1:15" x14ac:dyDescent="0.2">
      <c r="A46" s="9"/>
      <c r="B46" s="9" t="s">
        <v>12</v>
      </c>
      <c r="C46" s="9" t="s">
        <v>13</v>
      </c>
      <c r="D46" s="10">
        <v>-94358.98</v>
      </c>
      <c r="E46" s="11">
        <f>-(D46-G34) /( 96484/4184)</f>
        <v>-3.8945839724720188</v>
      </c>
      <c r="F46" s="9"/>
      <c r="G46" s="10">
        <v>-94347.82</v>
      </c>
      <c r="I46" s="2"/>
      <c r="J46" s="2" t="s">
        <v>12</v>
      </c>
      <c r="K46" s="2" t="s">
        <v>13</v>
      </c>
      <c r="L46">
        <v>-150.3703050382</v>
      </c>
      <c r="M46" s="2">
        <f>-627.51*(L46-O34) /( 96484/4184)</f>
        <v>-0.5794547297716669</v>
      </c>
      <c r="N46" s="2"/>
      <c r="O46">
        <v>-150.35267932069999</v>
      </c>
    </row>
    <row r="47" spans="1:15" x14ac:dyDescent="0.2">
      <c r="A47" s="9"/>
      <c r="B47" s="9"/>
      <c r="C47" s="9" t="s">
        <v>14</v>
      </c>
      <c r="D47" s="10">
        <v>-371108.06</v>
      </c>
      <c r="E47" s="11">
        <f t="shared" ref="E47:E56" si="0">-(D47-G35) /( 96484/4184)</f>
        <v>4.0012611417445161</v>
      </c>
      <c r="F47" s="9"/>
      <c r="G47" s="10">
        <v>-371105.1</v>
      </c>
      <c r="I47" s="2"/>
      <c r="J47" s="2"/>
      <c r="K47" s="2" t="s">
        <v>14</v>
      </c>
      <c r="L47">
        <v>-591.28651734519997</v>
      </c>
      <c r="M47" s="2">
        <f>627.51*(L47-O35) /( 96484/4184)</f>
        <v>-1.7723350412495769</v>
      </c>
      <c r="N47" s="2"/>
      <c r="O47">
        <v>-591.28314193690005</v>
      </c>
    </row>
    <row r="48" spans="1:15" x14ac:dyDescent="0.2">
      <c r="A48" s="9"/>
      <c r="B48" s="9"/>
      <c r="C48" s="9" t="s">
        <v>15</v>
      </c>
      <c r="D48" s="10">
        <v>-408717.1</v>
      </c>
      <c r="E48" s="11">
        <f t="shared" si="0"/>
        <v>4.231527714437882</v>
      </c>
      <c r="F48" s="9"/>
      <c r="G48" s="10">
        <v>-408713.43</v>
      </c>
      <c r="I48" s="2"/>
      <c r="J48" s="2"/>
      <c r="K48" s="2" t="s">
        <v>15</v>
      </c>
      <c r="L48">
        <v>-651.22033296519999</v>
      </c>
      <c r="M48" s="2">
        <f>627.51*(L48-O36) /( 96484/4184)</f>
        <v>-1.9703689109076812</v>
      </c>
      <c r="N48" s="2"/>
      <c r="O48">
        <v>-651.21629874179996</v>
      </c>
    </row>
    <row r="49" spans="1:15" x14ac:dyDescent="0.2">
      <c r="A49" s="9"/>
      <c r="B49" s="9"/>
      <c r="C49" s="9" t="s">
        <v>16</v>
      </c>
      <c r="D49" s="10">
        <v>-469813</v>
      </c>
      <c r="E49" s="11">
        <f t="shared" si="0"/>
        <v>4.0255453753997363</v>
      </c>
      <c r="F49" s="9"/>
      <c r="G49" s="10">
        <v>-469810.13</v>
      </c>
      <c r="I49" s="2"/>
      <c r="J49" s="2"/>
      <c r="K49" s="2" t="s">
        <v>16</v>
      </c>
      <c r="L49">
        <v>-748.58404435620002</v>
      </c>
      <c r="M49" s="2">
        <f>627.51*(L49-O37) /( 96484/4184)</f>
        <v>-1.8128084675348528</v>
      </c>
      <c r="N49" s="2"/>
      <c r="O49">
        <v>-748.58080921919998</v>
      </c>
    </row>
    <row r="50" spans="1:15" x14ac:dyDescent="0.2">
      <c r="A50" s="9"/>
      <c r="B50" s="9"/>
      <c r="C50" s="9" t="s">
        <v>17</v>
      </c>
      <c r="D50" s="10">
        <v>-474808.55</v>
      </c>
      <c r="E50" s="11">
        <f t="shared" si="0"/>
        <v>5.0884142448474732</v>
      </c>
      <c r="F50" s="9"/>
      <c r="G50" s="10">
        <v>-474805.82</v>
      </c>
      <c r="I50" s="2"/>
      <c r="J50" s="2"/>
      <c r="K50" s="2" t="s">
        <v>17</v>
      </c>
      <c r="L50">
        <v>-756.5572951465</v>
      </c>
      <c r="M50" s="2">
        <f>627.51*(L50-O38) /( 96484/4184)</f>
        <v>-3.2254848245318053</v>
      </c>
      <c r="N50" s="2"/>
      <c r="O50">
        <v>-756.5545713647</v>
      </c>
    </row>
    <row r="51" spans="1:15" x14ac:dyDescent="0.2">
      <c r="A51" s="9"/>
      <c r="B51" s="9"/>
      <c r="C51" s="9" t="s">
        <v>37</v>
      </c>
      <c r="D51" s="10">
        <v>-427598.89</v>
      </c>
      <c r="E51" s="11">
        <f t="shared" si="0"/>
        <v>4.7631789726805183</v>
      </c>
      <c r="F51" s="9"/>
      <c r="G51" s="10">
        <v>-427590.54</v>
      </c>
      <c r="I51" s="2"/>
      <c r="J51" s="2"/>
      <c r="K51" s="2"/>
      <c r="M51" s="2"/>
      <c r="N51" s="2"/>
    </row>
    <row r="52" spans="1:15" x14ac:dyDescent="0.2">
      <c r="A52" s="9"/>
      <c r="B52" s="9"/>
      <c r="C52" s="9" t="s">
        <v>36</v>
      </c>
      <c r="D52" s="10">
        <v>-404333.64</v>
      </c>
      <c r="E52" s="11">
        <f t="shared" si="0"/>
        <v>4.6760159197386946</v>
      </c>
      <c r="F52" s="9"/>
      <c r="G52" s="10">
        <v>-404330.98</v>
      </c>
      <c r="I52" s="2"/>
      <c r="J52" s="2"/>
      <c r="K52" s="2"/>
      <c r="M52" s="2"/>
      <c r="N52" s="2"/>
    </row>
    <row r="53" spans="1:15" x14ac:dyDescent="0.2">
      <c r="A53" s="9"/>
      <c r="B53" s="9"/>
      <c r="C53" s="9" t="s">
        <v>39</v>
      </c>
      <c r="D53" s="10">
        <v>-442256.28</v>
      </c>
      <c r="E53" s="11">
        <f t="shared" si="0"/>
        <v>4.608366983127544</v>
      </c>
      <c r="F53" s="9"/>
      <c r="G53" s="10">
        <v>-442253.26</v>
      </c>
      <c r="I53" s="2"/>
      <c r="J53" s="2"/>
      <c r="K53" s="2"/>
      <c r="M53" s="2"/>
      <c r="N53" s="2"/>
    </row>
    <row r="54" spans="1:15" x14ac:dyDescent="0.2">
      <c r="A54" s="9"/>
      <c r="B54" s="9"/>
      <c r="C54" s="9" t="s">
        <v>38</v>
      </c>
      <c r="D54" s="10">
        <v>-381180.22</v>
      </c>
      <c r="E54" s="11">
        <f t="shared" si="0"/>
        <v>3.6855661042241308</v>
      </c>
      <c r="F54" s="9"/>
      <c r="G54" s="10">
        <v>-381175.67</v>
      </c>
      <c r="I54" s="2"/>
      <c r="J54" s="2"/>
      <c r="K54" s="2"/>
      <c r="L54" s="2"/>
      <c r="M54" s="2"/>
      <c r="N54" s="2"/>
      <c r="O54" s="2"/>
    </row>
    <row r="55" spans="1:15" x14ac:dyDescent="0.2">
      <c r="A55" s="9"/>
      <c r="B55" s="9"/>
      <c r="C55" s="9" t="s">
        <v>40</v>
      </c>
      <c r="D55" s="10">
        <v>-464515.28</v>
      </c>
      <c r="E55" s="11">
        <f t="shared" si="0"/>
        <v>4.0853886654791225</v>
      </c>
      <c r="F55" s="9"/>
      <c r="G55" s="10">
        <v>-464511.55</v>
      </c>
      <c r="I55" s="2"/>
      <c r="J55" s="2"/>
      <c r="K55" s="2"/>
      <c r="L55" s="2"/>
      <c r="M55" s="2"/>
      <c r="N55" s="2"/>
      <c r="O55" s="2"/>
    </row>
    <row r="56" spans="1:15" x14ac:dyDescent="0.2">
      <c r="A56" s="9"/>
      <c r="B56" s="9"/>
      <c r="C56" s="9" t="s">
        <v>41</v>
      </c>
      <c r="D56" s="9">
        <v>-371413.57</v>
      </c>
      <c r="E56" s="11">
        <f t="shared" si="0"/>
        <v>5.5710633887497059</v>
      </c>
      <c r="F56" s="9"/>
      <c r="G56" s="9">
        <v>-371409.53</v>
      </c>
      <c r="I56" s="2"/>
      <c r="J56" s="2"/>
      <c r="K56" s="2"/>
      <c r="L56" s="2"/>
      <c r="M56" s="2"/>
      <c r="N56" s="2"/>
      <c r="O56" s="2"/>
    </row>
    <row r="57" spans="1:15" x14ac:dyDescent="0.2">
      <c r="A57" s="9"/>
      <c r="B57" s="9"/>
      <c r="C57" s="9"/>
      <c r="D57" s="9"/>
      <c r="E57" s="11"/>
      <c r="F57" s="9"/>
      <c r="G57" s="9"/>
      <c r="I57" s="2"/>
      <c r="J57" s="2"/>
      <c r="K57" s="2"/>
      <c r="L57" s="2"/>
      <c r="M57" s="2"/>
      <c r="N57" s="2"/>
      <c r="O57" s="2"/>
    </row>
    <row r="58" spans="1:15" x14ac:dyDescent="0.2">
      <c r="A58" s="9"/>
      <c r="B58" s="9"/>
      <c r="C58" s="9" t="s">
        <v>18</v>
      </c>
      <c r="D58" s="9" t="s">
        <v>19</v>
      </c>
      <c r="E58" s="9" t="s">
        <v>20</v>
      </c>
      <c r="F58" s="9"/>
      <c r="G58" s="9"/>
      <c r="I58" s="2"/>
      <c r="J58" s="2"/>
      <c r="K58" s="2" t="s">
        <v>18</v>
      </c>
      <c r="L58" s="2" t="s">
        <v>19</v>
      </c>
      <c r="M58" s="2" t="s">
        <v>20</v>
      </c>
      <c r="N58" s="2"/>
      <c r="O58" s="2"/>
    </row>
    <row r="59" spans="1:15" x14ac:dyDescent="0.2">
      <c r="A59" s="9"/>
      <c r="B59" s="9" t="s">
        <v>14</v>
      </c>
      <c r="C59" s="9">
        <f>G34+G35-D46-D47</f>
        <v>2.4600000000209548</v>
      </c>
      <c r="D59" s="9">
        <f>D34+D35-D46-D47</f>
        <v>16.799999999988358</v>
      </c>
      <c r="E59" s="9">
        <f>G46+G47-D46-D47</f>
        <v>14.119999999995343</v>
      </c>
      <c r="F59" s="9"/>
      <c r="G59" s="9"/>
      <c r="I59" s="2"/>
      <c r="J59" s="2" t="s">
        <v>14</v>
      </c>
      <c r="K59" s="2">
        <f>627.51*(O34+O35-L46-L47)</f>
        <v>27.508093683708093</v>
      </c>
      <c r="L59" s="2">
        <f>627.51*(L34+L35-L46-L47)</f>
        <v>42.165143322911</v>
      </c>
      <c r="M59" s="2">
        <f>627.51*(O46+O47-L46-L47)</f>
        <v>13.178416450694336</v>
      </c>
      <c r="N59" s="2"/>
      <c r="O59" s="2"/>
    </row>
    <row r="60" spans="1:15" x14ac:dyDescent="0.2">
      <c r="A60" s="9"/>
      <c r="B60" s="9" t="s">
        <v>15</v>
      </c>
      <c r="C60" s="9">
        <f>G34+G36-D46-D48</f>
        <v>7.7699999999604188</v>
      </c>
      <c r="D60" s="9">
        <f>D34+D36-D46-D48</f>
        <v>22.260000000009313</v>
      </c>
      <c r="E60" s="9">
        <f>G46+G48-D46-D48</f>
        <v>14.82999999995809</v>
      </c>
      <c r="F60" s="9"/>
      <c r="G60" s="9"/>
      <c r="I60" s="2"/>
      <c r="J60" s="2" t="s">
        <v>15</v>
      </c>
      <c r="K60" s="2">
        <f>627.51*(O34+O36-L46-L48)</f>
        <v>32.074800156076883</v>
      </c>
      <c r="L60" s="2">
        <f>627.51*(L34+L36-L46-L48)</f>
        <v>46.938009797088725</v>
      </c>
      <c r="M60" s="2">
        <f>627.51*(O46+O48-L46-L48)</f>
        <v>13.591829514164161</v>
      </c>
      <c r="N60" s="2"/>
      <c r="O60" s="2"/>
    </row>
    <row r="61" spans="1:15" x14ac:dyDescent="0.2">
      <c r="A61" s="9"/>
      <c r="B61" s="9" t="s">
        <v>16</v>
      </c>
      <c r="C61" s="9">
        <f>G34+G37-D46-D49</f>
        <v>3.0200000000186265</v>
      </c>
      <c r="D61" s="9">
        <f>D34+D37-D46-D49</f>
        <v>16.979999999981374</v>
      </c>
      <c r="E61" s="9">
        <f>G46+G49-D46-D49</f>
        <v>14.03000000002794</v>
      </c>
      <c r="F61" s="9"/>
      <c r="G61" s="9"/>
      <c r="I61" s="2"/>
      <c r="J61" s="2" t="s">
        <v>16</v>
      </c>
      <c r="K61" s="2">
        <f>627.51*(O34+O37-L46-L49)</f>
        <v>28.4414201803637</v>
      </c>
      <c r="L61" s="2">
        <f>627.51*(L34+L37-L46-L49)</f>
        <v>42.952446108960132</v>
      </c>
      <c r="M61" s="2">
        <f>627.51*(O46+O49-L46-L49)</f>
        <v>13.090394807313094</v>
      </c>
      <c r="N61" s="2"/>
      <c r="O61" s="2"/>
    </row>
    <row r="62" spans="1:15" x14ac:dyDescent="0.2">
      <c r="A62" s="9"/>
      <c r="B62" s="9" t="s">
        <v>17</v>
      </c>
      <c r="C62" s="9">
        <f t="shared" ref="C62:C67" si="1">G$34+G38-D$46-D50</f>
        <v>27.529999999969732</v>
      </c>
      <c r="D62" s="9">
        <f t="shared" ref="D62:D68" si="2">D$34+D38-D$46-D50</f>
        <v>41.899999999965075</v>
      </c>
      <c r="E62" s="9">
        <f>G$46+G50-D$46-D50</f>
        <v>13.889999999955762</v>
      </c>
      <c r="F62" s="9"/>
      <c r="G62" s="9"/>
      <c r="I62" s="2"/>
      <c r="J62" s="2" t="s">
        <v>17</v>
      </c>
      <c r="K62" s="2">
        <f>627.51*(O34+O38-L46-L50)</f>
        <v>61.018061104955954</v>
      </c>
      <c r="L62" s="2">
        <f>627.51*(L34+L38-L46-L50)</f>
        <v>77.004193741403355</v>
      </c>
      <c r="M62" s="2">
        <f>627.51*(O46+O50-L46-L50)</f>
        <v>12.769514305803169</v>
      </c>
      <c r="N62" s="2"/>
      <c r="O62" s="2"/>
    </row>
    <row r="63" spans="1:15" x14ac:dyDescent="0.2">
      <c r="A63" s="9"/>
      <c r="B63" s="9" t="s">
        <v>37</v>
      </c>
      <c r="C63" s="9">
        <f t="shared" si="1"/>
        <v>20.03000000002794</v>
      </c>
      <c r="D63" s="9">
        <f t="shared" si="2"/>
        <v>38.35999999998603</v>
      </c>
      <c r="E63" s="9">
        <f>G$46+G51-D$46-D51</f>
        <v>19.510000000009313</v>
      </c>
      <c r="F63" s="9"/>
      <c r="G63" s="9"/>
      <c r="I63" s="2"/>
      <c r="J63" s="2"/>
      <c r="K63" s="2"/>
      <c r="L63" s="2"/>
      <c r="M63" s="2"/>
      <c r="N63" s="2"/>
      <c r="O63" s="2"/>
    </row>
    <row r="64" spans="1:15" x14ac:dyDescent="0.2">
      <c r="A64" s="9"/>
      <c r="B64" s="9" t="s">
        <v>36</v>
      </c>
      <c r="C64" s="9">
        <f t="shared" si="1"/>
        <v>18.020000000018626</v>
      </c>
      <c r="D64" s="9">
        <f t="shared" si="2"/>
        <v>31.699999999953434</v>
      </c>
      <c r="E64" s="9">
        <f>G$46+G52-D$46-D52</f>
        <v>13.820000000006985</v>
      </c>
      <c r="F64" s="9"/>
      <c r="G64" s="9"/>
      <c r="I64" s="2"/>
      <c r="J64" s="2"/>
      <c r="K64" s="2"/>
      <c r="L64" s="2"/>
      <c r="M64" s="2"/>
      <c r="N64" s="2"/>
      <c r="O64" s="2"/>
    </row>
    <row r="65" spans="1:15" x14ac:dyDescent="0.2">
      <c r="A65" s="9"/>
      <c r="B65" s="9" t="s">
        <v>39</v>
      </c>
      <c r="C65" s="9">
        <f t="shared" si="1"/>
        <v>16.459999999962747</v>
      </c>
      <c r="D65" s="9">
        <f t="shared" si="2"/>
        <v>31.229999999981374</v>
      </c>
      <c r="E65" s="9">
        <f>G$46+G53-D$46-D53</f>
        <v>14.179999999934807</v>
      </c>
      <c r="F65" s="9"/>
      <c r="G65" s="9"/>
      <c r="I65" s="2"/>
      <c r="J65" s="2"/>
      <c r="K65" s="2"/>
      <c r="L65" s="2"/>
      <c r="M65" s="2"/>
      <c r="N65" s="2"/>
      <c r="O65" s="2"/>
    </row>
    <row r="66" spans="1:15" x14ac:dyDescent="0.2">
      <c r="A66" s="9"/>
      <c r="B66" s="9" t="s">
        <v>38</v>
      </c>
      <c r="C66" s="9">
        <f t="shared" si="1"/>
        <v>-4.8200000000069849</v>
      </c>
      <c r="D66" s="9">
        <f t="shared" si="2"/>
        <v>11.849999999976717</v>
      </c>
      <c r="E66" s="9">
        <f>G$46+G54-D$46-D54</f>
        <v>15.709999999962747</v>
      </c>
      <c r="F66" s="9"/>
      <c r="G66" s="9"/>
      <c r="I66" s="2"/>
      <c r="J66" s="2"/>
      <c r="K66" s="2"/>
      <c r="L66" s="2"/>
      <c r="M66" s="2"/>
      <c r="N66" s="2"/>
      <c r="O66" s="2"/>
    </row>
    <row r="67" spans="1:15" x14ac:dyDescent="0.2">
      <c r="A67" s="10"/>
      <c r="B67" s="9" t="s">
        <v>40</v>
      </c>
      <c r="C67" s="9">
        <f t="shared" si="1"/>
        <v>4.4000000000232831</v>
      </c>
      <c r="D67" s="9">
        <f t="shared" si="2"/>
        <v>15.569999999948777</v>
      </c>
      <c r="E67" s="9">
        <f t="shared" ref="E67" si="3">G$46+G55-D$46-D55</f>
        <v>14.89000000001397</v>
      </c>
      <c r="F67" s="10"/>
      <c r="G67" s="10"/>
    </row>
    <row r="68" spans="1:15" x14ac:dyDescent="0.2">
      <c r="A68" s="10"/>
      <c r="B68" s="9" t="s">
        <v>41</v>
      </c>
      <c r="C68" s="9">
        <f t="shared" ref="C68" si="4">G$34+G44-D$46-D56</f>
        <v>38.660000000032596</v>
      </c>
      <c r="D68" s="9">
        <f t="shared" si="2"/>
        <v>53.100000000034925</v>
      </c>
      <c r="E68" s="9">
        <f t="shared" ref="E68" si="5">G$46+G56-D$46-D56</f>
        <v>15.199999999953434</v>
      </c>
      <c r="F68" s="10"/>
      <c r="G68" s="10"/>
    </row>
    <row r="69" spans="1:15" s="3" customFormat="1" x14ac:dyDescent="0.2">
      <c r="B69" s="4"/>
      <c r="C69" s="4"/>
      <c r="D69" s="4"/>
      <c r="E69" s="4"/>
    </row>
    <row r="70" spans="1:15" ht="23.25" x14ac:dyDescent="0.35">
      <c r="B70" s="8" t="s">
        <v>22</v>
      </c>
    </row>
    <row r="71" spans="1:15" x14ac:dyDescent="0.2">
      <c r="A71" s="1" t="s">
        <v>2</v>
      </c>
      <c r="B71" s="1"/>
      <c r="C71" s="1"/>
      <c r="D71" s="1" t="s">
        <v>3</v>
      </c>
      <c r="E71" s="1"/>
      <c r="F71" s="1"/>
      <c r="G71" s="1" t="s">
        <v>4</v>
      </c>
    </row>
    <row r="72" spans="1:15" x14ac:dyDescent="0.2">
      <c r="A72" s="1"/>
      <c r="B72" s="1"/>
      <c r="C72" s="1"/>
      <c r="D72" s="1"/>
      <c r="E72" s="1"/>
      <c r="F72" s="1"/>
      <c r="G72" s="1"/>
    </row>
    <row r="73" spans="1:15" x14ac:dyDescent="0.2">
      <c r="A73" s="1"/>
      <c r="B73" s="1"/>
      <c r="C73" s="1"/>
      <c r="D73" s="1"/>
      <c r="E73" s="1"/>
      <c r="F73" s="1"/>
      <c r="G73" s="1"/>
    </row>
    <row r="74" spans="1:15" x14ac:dyDescent="0.2">
      <c r="A74" s="1"/>
      <c r="B74" s="1" t="s">
        <v>5</v>
      </c>
      <c r="C74" s="1" t="s">
        <v>6</v>
      </c>
      <c r="D74">
        <v>-94396.58</v>
      </c>
      <c r="E74" s="1"/>
      <c r="F74" s="1"/>
      <c r="G74">
        <v>-94407.81</v>
      </c>
    </row>
    <row r="75" spans="1:15" x14ac:dyDescent="0.2">
      <c r="A75" s="1"/>
      <c r="B75" s="1"/>
      <c r="C75" s="1" t="s">
        <v>7</v>
      </c>
      <c r="D75">
        <v>-370918.11</v>
      </c>
      <c r="E75" s="1"/>
      <c r="F75" s="1"/>
      <c r="G75">
        <v>-370921.9</v>
      </c>
    </row>
    <row r="76" spans="1:15" x14ac:dyDescent="0.2">
      <c r="A76" s="1"/>
      <c r="B76" s="1"/>
      <c r="C76" s="1" t="s">
        <v>8</v>
      </c>
      <c r="D76">
        <v>-408506.24</v>
      </c>
      <c r="E76" s="1"/>
      <c r="F76" s="1"/>
      <c r="G76">
        <v>-408510.16</v>
      </c>
    </row>
    <row r="77" spans="1:15" x14ac:dyDescent="0.2">
      <c r="A77" s="1"/>
      <c r="B77" s="1"/>
      <c r="C77" s="1" t="s">
        <v>9</v>
      </c>
      <c r="D77">
        <v>-469601.59</v>
      </c>
      <c r="E77" s="1"/>
      <c r="F77" s="1"/>
      <c r="G77">
        <v>-469605.01</v>
      </c>
    </row>
    <row r="78" spans="1:15" x14ac:dyDescent="0.2">
      <c r="A78" s="1"/>
      <c r="B78" s="1"/>
      <c r="C78" s="1" t="s">
        <v>10</v>
      </c>
      <c r="D78">
        <v>-474563.43</v>
      </c>
      <c r="E78" s="1"/>
      <c r="F78" s="1"/>
      <c r="G78">
        <v>-474567.18</v>
      </c>
    </row>
    <row r="79" spans="1:15" x14ac:dyDescent="0.2">
      <c r="A79" s="1"/>
      <c r="B79" s="1"/>
      <c r="C79" s="1"/>
      <c r="D79" s="1"/>
      <c r="E79" s="1"/>
      <c r="F79" s="1"/>
      <c r="G79" s="1"/>
    </row>
    <row r="80" spans="1:15" x14ac:dyDescent="0.2">
      <c r="A80" s="1"/>
      <c r="B80" s="1"/>
      <c r="C80" s="1"/>
      <c r="D80" s="1"/>
      <c r="E80" s="1"/>
      <c r="F80" s="1"/>
      <c r="G80" s="1"/>
    </row>
    <row r="81" spans="1:7" x14ac:dyDescent="0.2">
      <c r="A81" s="1"/>
      <c r="B81" s="1"/>
      <c r="C81" s="1"/>
      <c r="D81" s="1"/>
      <c r="E81" s="1"/>
      <c r="F81" s="1"/>
      <c r="G81" s="1"/>
    </row>
    <row r="82" spans="1:7" x14ac:dyDescent="0.2">
      <c r="A82" s="1"/>
      <c r="B82" s="1"/>
      <c r="C82" s="1"/>
      <c r="D82" s="1"/>
      <c r="E82" s="1"/>
      <c r="F82" s="1"/>
      <c r="G82" s="1"/>
    </row>
    <row r="83" spans="1:7" x14ac:dyDescent="0.2">
      <c r="A83" s="1"/>
      <c r="B83" s="1"/>
      <c r="C83" s="1"/>
      <c r="D83" s="1"/>
      <c r="E83" s="2" t="s">
        <v>11</v>
      </c>
      <c r="F83" s="1"/>
      <c r="G83" s="1"/>
    </row>
    <row r="84" spans="1:7" x14ac:dyDescent="0.2">
      <c r="A84" s="1"/>
      <c r="B84" s="1" t="s">
        <v>12</v>
      </c>
      <c r="C84" s="1" t="s">
        <v>13</v>
      </c>
      <c r="D84">
        <v>-94330.75</v>
      </c>
      <c r="E84" s="2">
        <f>(D84-G74) /( 96484/4184)</f>
        <v>3.3416840097839047</v>
      </c>
      <c r="F84" s="1"/>
      <c r="G84">
        <v>-94320.8</v>
      </c>
    </row>
    <row r="85" spans="1:7" x14ac:dyDescent="0.2">
      <c r="A85" s="1"/>
      <c r="B85" s="1"/>
      <c r="C85" s="1" t="s">
        <v>14</v>
      </c>
      <c r="D85">
        <v>-371000.38</v>
      </c>
      <c r="E85" s="2">
        <f>(D85-G75) /( 96484/4184)</f>
        <v>-3.4032618879806193</v>
      </c>
      <c r="F85" s="1"/>
      <c r="G85">
        <v>-370997.13</v>
      </c>
    </row>
    <row r="86" spans="1:7" x14ac:dyDescent="0.2">
      <c r="A86" s="1"/>
      <c r="B86" s="1"/>
      <c r="C86" s="1" t="s">
        <v>15</v>
      </c>
      <c r="D86">
        <v>-408593.75</v>
      </c>
      <c r="E86" s="2">
        <f>(D86-G76) /( 96484/4184)</f>
        <v>-3.6248555200873427</v>
      </c>
      <c r="F86" s="1"/>
      <c r="G86">
        <v>-408589.75</v>
      </c>
    </row>
    <row r="87" spans="1:7" x14ac:dyDescent="0.2">
      <c r="A87" s="1"/>
      <c r="B87" s="1"/>
      <c r="C87" s="1" t="s">
        <v>16</v>
      </c>
      <c r="D87">
        <v>-469683.83</v>
      </c>
      <c r="E87" s="2">
        <f>(D87-G77) /( 96484/4184)</f>
        <v>-3.4180058869867462</v>
      </c>
      <c r="F87" s="1"/>
      <c r="G87">
        <v>-469680.59</v>
      </c>
    </row>
    <row r="88" spans="1:7" x14ac:dyDescent="0.2">
      <c r="A88" s="1"/>
      <c r="B88" s="1"/>
      <c r="C88" s="1" t="s">
        <v>17</v>
      </c>
      <c r="D88">
        <v>-474674.75</v>
      </c>
      <c r="E88" s="2">
        <f>(D88-G78) /( 96484/4184)</f>
        <v>-4.6647410969697489</v>
      </c>
      <c r="F88" s="1"/>
      <c r="G88">
        <v>-474671.35</v>
      </c>
    </row>
    <row r="89" spans="1:7" x14ac:dyDescent="0.2">
      <c r="A89" s="1"/>
      <c r="B89" s="1"/>
      <c r="C89" s="1"/>
      <c r="D89" s="1"/>
      <c r="E89" s="1"/>
      <c r="F89" s="1"/>
      <c r="G89" s="1"/>
    </row>
    <row r="90" spans="1:7" x14ac:dyDescent="0.2">
      <c r="A90" s="1"/>
      <c r="B90" s="1"/>
      <c r="C90" s="1"/>
      <c r="D90" s="1"/>
      <c r="E90" s="1"/>
      <c r="F90" s="1"/>
      <c r="G90" s="1"/>
    </row>
    <row r="91" spans="1:7" x14ac:dyDescent="0.2">
      <c r="A91" s="1"/>
      <c r="B91" s="1"/>
      <c r="C91" s="1"/>
      <c r="D91" s="1"/>
      <c r="E91" s="1"/>
      <c r="F91" s="1"/>
      <c r="G91" s="1"/>
    </row>
    <row r="92" spans="1:7" x14ac:dyDescent="0.2">
      <c r="A92" s="1"/>
      <c r="B92" s="1"/>
      <c r="C92" s="1" t="s">
        <v>18</v>
      </c>
      <c r="D92" s="1" t="s">
        <v>19</v>
      </c>
      <c r="E92" s="1" t="s">
        <v>20</v>
      </c>
      <c r="F92" s="1"/>
      <c r="G92" s="1"/>
    </row>
    <row r="93" spans="1:7" x14ac:dyDescent="0.2">
      <c r="A93" s="1"/>
      <c r="B93" s="1" t="s">
        <v>14</v>
      </c>
      <c r="C93" s="1">
        <f>G74+G75-D84-D85</f>
        <v>1.4199999999837019</v>
      </c>
      <c r="D93" s="1">
        <f>D74+D75-D84-D85</f>
        <v>16.440000000002328</v>
      </c>
      <c r="E93" s="1">
        <f>G84+G85-D84-D85</f>
        <v>13.200000000011642</v>
      </c>
      <c r="F93" s="1"/>
      <c r="G93" s="1"/>
    </row>
    <row r="94" spans="1:7" x14ac:dyDescent="0.2">
      <c r="A94" s="1"/>
      <c r="B94" s="1" t="s">
        <v>15</v>
      </c>
      <c r="C94" s="1">
        <f>G74+G76-D84-D86</f>
        <v>6.5300000000279397</v>
      </c>
      <c r="D94" s="1">
        <f>D74+D76-D84-D86</f>
        <v>21.679999999993015</v>
      </c>
      <c r="E94" s="1">
        <f>G84+G86-D84-D86</f>
        <v>13.950000000011642</v>
      </c>
      <c r="F94" s="1"/>
      <c r="G94" s="1"/>
    </row>
    <row r="95" spans="1:7" x14ac:dyDescent="0.2">
      <c r="A95" s="1"/>
      <c r="B95" s="1" t="s">
        <v>16</v>
      </c>
      <c r="C95" s="1">
        <f>G74+G77-D84-D87</f>
        <v>1.7599999999511056</v>
      </c>
      <c r="D95" s="1">
        <f>D74+D77-D84-D87</f>
        <v>16.409999999974389</v>
      </c>
      <c r="E95" s="1">
        <f>G84+G87-D84-D87</f>
        <v>13.190000000002328</v>
      </c>
      <c r="F95" s="1"/>
      <c r="G95" s="1"/>
    </row>
    <row r="96" spans="1:7" x14ac:dyDescent="0.2">
      <c r="A96" s="1"/>
      <c r="B96" s="1" t="s">
        <v>17</v>
      </c>
      <c r="C96" s="1">
        <f>G74+G78-D84-D88</f>
        <v>30.510000000009313</v>
      </c>
      <c r="D96" s="1">
        <f>D74+D78-D84-D88</f>
        <v>45.489999999990687</v>
      </c>
      <c r="E96" s="1">
        <f>G84+G88-D84-D88</f>
        <v>13.349999999976717</v>
      </c>
      <c r="F96" s="1"/>
      <c r="G96" s="1"/>
    </row>
    <row r="97" spans="1:7" x14ac:dyDescent="0.2">
      <c r="A97" s="1"/>
      <c r="B97" s="1"/>
      <c r="C97" s="1"/>
      <c r="D97" s="1"/>
      <c r="E97" s="1"/>
      <c r="F97" s="1"/>
      <c r="G97" s="1"/>
    </row>
    <row r="98" spans="1:7" x14ac:dyDescent="0.2">
      <c r="A98" s="1"/>
      <c r="B98" s="1"/>
      <c r="C98" s="1"/>
      <c r="D98" s="1"/>
      <c r="E98" s="1"/>
      <c r="F98" s="1"/>
      <c r="G98" s="1"/>
    </row>
    <row r="99" spans="1:7" x14ac:dyDescent="0.2">
      <c r="A99" s="1" t="s">
        <v>21</v>
      </c>
      <c r="B99" s="1"/>
      <c r="C99" s="1"/>
      <c r="D99" s="1"/>
      <c r="E99" s="1"/>
      <c r="F99" s="1"/>
      <c r="G99" s="1"/>
    </row>
    <row r="100" spans="1:7" x14ac:dyDescent="0.2">
      <c r="A100" s="12"/>
      <c r="B100" s="12"/>
      <c r="C100" s="12"/>
      <c r="D100" s="12" t="s">
        <v>3</v>
      </c>
      <c r="E100" s="12"/>
      <c r="F100" s="12"/>
      <c r="G100" s="12" t="s">
        <v>4</v>
      </c>
    </row>
    <row r="101" spans="1:7" x14ac:dyDescent="0.2">
      <c r="A101" s="12"/>
      <c r="B101" s="12"/>
      <c r="C101" s="12"/>
      <c r="D101" s="12"/>
      <c r="E101" s="12"/>
      <c r="F101" s="12"/>
      <c r="G101" s="12"/>
    </row>
    <row r="102" spans="1:7" x14ac:dyDescent="0.2">
      <c r="A102" s="12"/>
      <c r="B102" s="12"/>
      <c r="C102" s="12"/>
      <c r="D102" s="12"/>
      <c r="E102" s="12"/>
      <c r="F102" s="12"/>
      <c r="G102" s="12"/>
    </row>
    <row r="103" spans="1:7" x14ac:dyDescent="0.2">
      <c r="A103" s="12"/>
      <c r="B103" s="12" t="s">
        <v>5</v>
      </c>
      <c r="C103" s="12" t="s">
        <v>6</v>
      </c>
      <c r="D103" s="13">
        <v>-94425.73</v>
      </c>
      <c r="E103" s="12"/>
      <c r="F103" s="12"/>
      <c r="G103" s="13">
        <v>-94435.9</v>
      </c>
    </row>
    <row r="104" spans="1:7" x14ac:dyDescent="0.2">
      <c r="A104" s="12"/>
      <c r="B104" s="12"/>
      <c r="C104" s="12" t="s">
        <v>7</v>
      </c>
      <c r="D104" s="13">
        <v>-371006.49</v>
      </c>
      <c r="E104" s="12"/>
      <c r="F104" s="12"/>
      <c r="G104" s="13">
        <v>-371010.71</v>
      </c>
    </row>
    <row r="105" spans="1:7" x14ac:dyDescent="0.2">
      <c r="A105" s="12"/>
      <c r="B105" s="12"/>
      <c r="C105" s="12" t="s">
        <v>8</v>
      </c>
      <c r="D105" s="13">
        <v>-408610.31</v>
      </c>
      <c r="E105" s="12"/>
      <c r="F105" s="12"/>
      <c r="G105" s="13">
        <v>-408614.71</v>
      </c>
    </row>
    <row r="106" spans="1:7" x14ac:dyDescent="0.2">
      <c r="A106" s="12"/>
      <c r="B106" s="12"/>
      <c r="C106" s="12" t="s">
        <v>9</v>
      </c>
      <c r="D106" s="13">
        <v>-469711.19</v>
      </c>
      <c r="E106" s="12"/>
      <c r="F106" s="12"/>
      <c r="G106" s="13">
        <v>-469715.08</v>
      </c>
    </row>
    <row r="107" spans="1:7" x14ac:dyDescent="0.2">
      <c r="A107" s="12"/>
      <c r="B107" s="12"/>
      <c r="C107" s="12" t="s">
        <v>10</v>
      </c>
      <c r="D107" s="13">
        <v>-474681.5</v>
      </c>
      <c r="E107" s="12"/>
      <c r="F107" s="12"/>
      <c r="G107" s="13">
        <v>-474686.13</v>
      </c>
    </row>
    <row r="108" spans="1:7" x14ac:dyDescent="0.2">
      <c r="A108" s="12"/>
      <c r="B108" s="12"/>
      <c r="C108" s="12" t="s">
        <v>37</v>
      </c>
      <c r="D108" s="13">
        <v>-427477.14</v>
      </c>
      <c r="E108" s="12"/>
      <c r="F108" s="12"/>
      <c r="G108" s="13">
        <v>-427485.39</v>
      </c>
    </row>
    <row r="109" spans="1:7" x14ac:dyDescent="0.2">
      <c r="A109" s="12"/>
      <c r="B109" s="12"/>
      <c r="C109" s="12" t="s">
        <v>36</v>
      </c>
      <c r="D109" s="13">
        <v>-404217.1</v>
      </c>
      <c r="E109" s="12"/>
      <c r="F109" s="12"/>
      <c r="G109" s="13">
        <v>-404220.81</v>
      </c>
    </row>
    <row r="110" spans="1:7" x14ac:dyDescent="0.2">
      <c r="A110" s="12"/>
      <c r="B110" s="12"/>
      <c r="C110" s="12" t="s">
        <v>39</v>
      </c>
      <c r="D110" s="13">
        <v>-442141.39</v>
      </c>
      <c r="E110" s="12"/>
      <c r="F110" s="12"/>
      <c r="G110" s="13">
        <v>-442146.18</v>
      </c>
    </row>
    <row r="111" spans="1:7" x14ac:dyDescent="0.2">
      <c r="A111" s="12"/>
      <c r="B111" s="12"/>
      <c r="C111" s="12" t="s">
        <v>38</v>
      </c>
      <c r="D111" s="13">
        <v>-381082.88</v>
      </c>
      <c r="E111" s="12"/>
      <c r="F111" s="12"/>
      <c r="G111" s="13">
        <v>-381088.98</v>
      </c>
    </row>
    <row r="112" spans="1:7" x14ac:dyDescent="0.2">
      <c r="A112" s="12"/>
      <c r="B112" s="12"/>
      <c r="C112" s="12" t="s">
        <v>40</v>
      </c>
      <c r="D112" s="13">
        <v>-464403.05</v>
      </c>
      <c r="E112" s="12"/>
      <c r="F112" s="12"/>
      <c r="G112" s="13">
        <v>-464407.12</v>
      </c>
    </row>
    <row r="113" spans="1:7" x14ac:dyDescent="0.2">
      <c r="A113" s="12"/>
      <c r="B113" s="12"/>
      <c r="C113" s="12" t="s">
        <v>41</v>
      </c>
      <c r="D113" s="13">
        <v>-371270.97</v>
      </c>
      <c r="E113" s="12"/>
      <c r="F113" s="12"/>
      <c r="G113" s="13">
        <v>-371275.32</v>
      </c>
    </row>
    <row r="114" spans="1:7" x14ac:dyDescent="0.2">
      <c r="A114" s="12"/>
      <c r="B114" s="12"/>
      <c r="C114" s="12"/>
      <c r="D114" s="12"/>
      <c r="E114" s="14" t="s">
        <v>11</v>
      </c>
      <c r="F114" s="12"/>
      <c r="G114" s="12"/>
    </row>
    <row r="115" spans="1:7" x14ac:dyDescent="0.2">
      <c r="A115" s="12"/>
      <c r="B115" s="12" t="s">
        <v>12</v>
      </c>
      <c r="C115" s="12" t="s">
        <v>13</v>
      </c>
      <c r="D115" s="13">
        <v>-94358.93</v>
      </c>
      <c r="E115" s="14">
        <f>-(D115-G103) /( 96484/4184)</f>
        <v>-3.3377811865180225</v>
      </c>
      <c r="F115" s="12"/>
      <c r="G115" s="13">
        <v>-94347.8</v>
      </c>
    </row>
    <row r="116" spans="1:7" x14ac:dyDescent="0.2">
      <c r="A116" s="12"/>
      <c r="B116" s="12"/>
      <c r="C116" s="12" t="s">
        <v>14</v>
      </c>
      <c r="D116" s="13">
        <v>-371093.21</v>
      </c>
      <c r="E116" s="14">
        <f t="shared" ref="E116:E125" si="6">-(D116-G104) /( 96484/4184)</f>
        <v>3.5775879938642676</v>
      </c>
      <c r="F116" s="12"/>
      <c r="G116" s="13">
        <v>-371090.51</v>
      </c>
    </row>
    <row r="117" spans="1:7" x14ac:dyDescent="0.2">
      <c r="A117" s="12"/>
      <c r="B117" s="12"/>
      <c r="C117" s="12" t="s">
        <v>15</v>
      </c>
      <c r="D117" s="13">
        <v>-408702.58</v>
      </c>
      <c r="E117" s="14">
        <f t="shared" si="6"/>
        <v>3.8104564487374124</v>
      </c>
      <c r="F117" s="12"/>
      <c r="G117" s="13">
        <v>-408699.2</v>
      </c>
    </row>
    <row r="118" spans="1:7" x14ac:dyDescent="0.2">
      <c r="A118" s="12"/>
      <c r="B118" s="12"/>
      <c r="C118" s="12" t="s">
        <v>16</v>
      </c>
      <c r="D118" s="13">
        <v>-469798.01</v>
      </c>
      <c r="E118" s="14">
        <f t="shared" si="6"/>
        <v>3.5962348161350146</v>
      </c>
      <c r="F118" s="12"/>
      <c r="G118" s="13">
        <v>-469795.37</v>
      </c>
    </row>
    <row r="119" spans="1:7" x14ac:dyDescent="0.2">
      <c r="A119" s="12"/>
      <c r="B119" s="12"/>
      <c r="C119" s="12" t="s">
        <v>17</v>
      </c>
      <c r="D119" s="13">
        <v>-474796.19</v>
      </c>
      <c r="E119" s="14">
        <f t="shared" si="6"/>
        <v>4.7727192073296116</v>
      </c>
      <c r="F119" s="12"/>
      <c r="G119" s="13">
        <v>-474793.71</v>
      </c>
    </row>
    <row r="120" spans="1:7" x14ac:dyDescent="0.2">
      <c r="A120" s="12"/>
      <c r="B120" s="12"/>
      <c r="C120" s="12" t="s">
        <v>37</v>
      </c>
      <c r="D120" s="13">
        <v>-427586.02</v>
      </c>
      <c r="E120" s="14">
        <f t="shared" si="6"/>
        <v>4.3637900584554901</v>
      </c>
      <c r="F120" s="12"/>
      <c r="G120" s="13">
        <v>-427577.66</v>
      </c>
    </row>
    <row r="121" spans="1:7" x14ac:dyDescent="0.2">
      <c r="A121" s="12"/>
      <c r="B121" s="12"/>
      <c r="C121" s="12" t="s">
        <v>36</v>
      </c>
      <c r="D121" s="13">
        <v>-404320.67</v>
      </c>
      <c r="E121" s="14">
        <f t="shared" si="6"/>
        <v>4.3303992371786153</v>
      </c>
      <c r="F121" s="12"/>
      <c r="G121" s="13">
        <v>-404318.29</v>
      </c>
    </row>
    <row r="122" spans="1:7" x14ac:dyDescent="0.2">
      <c r="A122" s="12"/>
      <c r="B122" s="12"/>
      <c r="C122" s="12" t="s">
        <v>39</v>
      </c>
      <c r="D122" s="13">
        <v>-442244.6</v>
      </c>
      <c r="E122" s="14">
        <f t="shared" si="6"/>
        <v>4.2679540649219749</v>
      </c>
      <c r="F122" s="12"/>
      <c r="G122" s="13">
        <v>-442241.7</v>
      </c>
    </row>
    <row r="123" spans="1:7" x14ac:dyDescent="0.2">
      <c r="A123" s="12"/>
      <c r="B123" s="12"/>
      <c r="C123" s="12" t="s">
        <v>38</v>
      </c>
      <c r="D123" s="13">
        <v>-381164.47</v>
      </c>
      <c r="E123" s="14">
        <f t="shared" si="6"/>
        <v>3.2736014261427906</v>
      </c>
      <c r="F123" s="12"/>
      <c r="G123" s="13">
        <v>-381159.4</v>
      </c>
    </row>
    <row r="124" spans="1:7" x14ac:dyDescent="0.2">
      <c r="A124" s="12"/>
      <c r="B124" s="12"/>
      <c r="C124" s="12" t="s">
        <v>40</v>
      </c>
      <c r="D124" s="13">
        <v>-464479.01</v>
      </c>
      <c r="E124" s="14">
        <f t="shared" si="6"/>
        <v>3.1174884955024504</v>
      </c>
      <c r="F124" s="12"/>
      <c r="G124" s="13">
        <v>-464475.7</v>
      </c>
    </row>
    <row r="125" spans="1:7" x14ac:dyDescent="0.2">
      <c r="A125" s="12"/>
      <c r="B125" s="12"/>
      <c r="C125" s="12" t="s">
        <v>41</v>
      </c>
      <c r="D125" s="12">
        <v>-371410.35</v>
      </c>
      <c r="E125" s="14">
        <f t="shared" si="6"/>
        <v>5.8555358401379847</v>
      </c>
      <c r="F125" s="12"/>
      <c r="G125" s="12">
        <v>-371406.41</v>
      </c>
    </row>
    <row r="126" spans="1:7" x14ac:dyDescent="0.2">
      <c r="A126" s="12"/>
      <c r="B126" s="12"/>
      <c r="C126" s="12"/>
      <c r="D126" s="12"/>
      <c r="E126" s="14"/>
      <c r="F126" s="12"/>
      <c r="G126" s="12"/>
    </row>
    <row r="127" spans="1:7" x14ac:dyDescent="0.2">
      <c r="A127" s="12"/>
      <c r="B127" s="12"/>
      <c r="C127" s="12" t="s">
        <v>18</v>
      </c>
      <c r="D127" s="12" t="s">
        <v>19</v>
      </c>
      <c r="E127" s="12" t="s">
        <v>20</v>
      </c>
      <c r="F127" s="12"/>
      <c r="G127" s="12"/>
    </row>
    <row r="128" spans="1:7" x14ac:dyDescent="0.2">
      <c r="A128" s="12"/>
      <c r="B128" s="12" t="s">
        <v>14</v>
      </c>
      <c r="C128" s="12">
        <f>G103+G104-D115-D116</f>
        <v>5.5300000000279397</v>
      </c>
      <c r="D128" s="12">
        <f>D103+D104-D115-D116</f>
        <v>19.92000000004191</v>
      </c>
      <c r="E128" s="12">
        <f>G115+G116-D115-D116</f>
        <v>13.830000000016298</v>
      </c>
      <c r="F128" s="12"/>
      <c r="G128" s="12"/>
    </row>
    <row r="129" spans="1:12" x14ac:dyDescent="0.2">
      <c r="A129" s="12"/>
      <c r="B129" s="12" t="s">
        <v>15</v>
      </c>
      <c r="C129" s="12">
        <f>G103+G105-D115-D117</f>
        <v>10.900000000023283</v>
      </c>
      <c r="D129" s="12">
        <f>D103+D105-D115-D117</f>
        <v>25.470000000030268</v>
      </c>
      <c r="E129" s="12">
        <f>G115+G117-D115-D117</f>
        <v>14.510000000009313</v>
      </c>
      <c r="F129" s="12"/>
      <c r="G129" s="12"/>
    </row>
    <row r="130" spans="1:12" x14ac:dyDescent="0.2">
      <c r="A130" s="12"/>
      <c r="B130" s="12" t="s">
        <v>16</v>
      </c>
      <c r="C130" s="12">
        <f>G103+G106-D115-D118</f>
        <v>5.9600000000209548</v>
      </c>
      <c r="D130" s="12">
        <f>D103+D106-D115-D118</f>
        <v>20.019999999960419</v>
      </c>
      <c r="E130" s="12">
        <f>G115+G118-D115-D118</f>
        <v>13.769999999960419</v>
      </c>
      <c r="F130" s="12"/>
      <c r="G130" s="12"/>
    </row>
    <row r="131" spans="1:12" x14ac:dyDescent="0.2">
      <c r="A131" s="12"/>
      <c r="B131" s="12" t="s">
        <v>17</v>
      </c>
      <c r="C131" s="12">
        <f t="shared" ref="C131:C137" si="7">G$103+G107-D$115-D119</f>
        <v>33.089999999967404</v>
      </c>
      <c r="D131" s="12">
        <f t="shared" ref="D131:D137" si="8">D$103+D107-D$115-D119</f>
        <v>47.89000000001397</v>
      </c>
      <c r="E131" s="12">
        <f>G$115+G119-D$115-D119</f>
        <v>13.60999999998603</v>
      </c>
      <c r="F131" s="12"/>
      <c r="G131" s="12"/>
    </row>
    <row r="132" spans="1:12" x14ac:dyDescent="0.2">
      <c r="A132" s="13"/>
      <c r="B132" s="12" t="s">
        <v>37</v>
      </c>
      <c r="C132" s="12">
        <f t="shared" si="7"/>
        <v>23.659999999974389</v>
      </c>
      <c r="D132" s="12">
        <f t="shared" si="8"/>
        <v>42.080000000016298</v>
      </c>
      <c r="E132" s="12">
        <f t="shared" ref="E132:E135" si="9">G$115+G120-D$115-D120</f>
        <v>19.490000000048894</v>
      </c>
      <c r="F132" s="13"/>
      <c r="G132" s="13"/>
    </row>
    <row r="133" spans="1:12" x14ac:dyDescent="0.2">
      <c r="A133" s="13"/>
      <c r="B133" s="12" t="s">
        <v>36</v>
      </c>
      <c r="C133" s="12">
        <f t="shared" si="7"/>
        <v>22.89000000001397</v>
      </c>
      <c r="D133" s="12">
        <f t="shared" si="8"/>
        <v>36.770000000018626</v>
      </c>
      <c r="E133" s="12">
        <f t="shared" si="9"/>
        <v>13.510000000009313</v>
      </c>
      <c r="F133" s="13"/>
      <c r="G133" s="13"/>
    </row>
    <row r="134" spans="1:12" x14ac:dyDescent="0.2">
      <c r="A134" s="13"/>
      <c r="B134" s="12" t="s">
        <v>39</v>
      </c>
      <c r="C134" s="12">
        <f t="shared" si="7"/>
        <v>21.450000000011642</v>
      </c>
      <c r="D134" s="12">
        <f t="shared" si="8"/>
        <v>36.409999999974389</v>
      </c>
      <c r="E134" s="12">
        <f t="shared" si="9"/>
        <v>14.029999999969732</v>
      </c>
      <c r="F134" s="13"/>
      <c r="G134" s="13"/>
    </row>
    <row r="135" spans="1:12" x14ac:dyDescent="0.2">
      <c r="A135" s="13"/>
      <c r="B135" s="12" t="s">
        <v>38</v>
      </c>
      <c r="C135" s="12">
        <f t="shared" si="7"/>
        <v>-1.4800000000395812</v>
      </c>
      <c r="D135" s="12">
        <f t="shared" si="8"/>
        <v>14.789999999979045</v>
      </c>
      <c r="E135" s="12">
        <f t="shared" si="9"/>
        <v>16.199999999953434</v>
      </c>
      <c r="F135" s="13"/>
      <c r="G135" s="13"/>
    </row>
    <row r="136" spans="1:12" x14ac:dyDescent="0.2">
      <c r="A136" s="13"/>
      <c r="B136" s="12" t="s">
        <v>40</v>
      </c>
      <c r="C136" s="12">
        <f t="shared" si="7"/>
        <v>-5.0800000000162981</v>
      </c>
      <c r="D136" s="12">
        <f t="shared" si="8"/>
        <v>9.1599999999743886</v>
      </c>
      <c r="E136" s="12">
        <f t="shared" ref="E136" si="10">G$115+G124-D$115-D124</f>
        <v>14.440000000002328</v>
      </c>
      <c r="F136" s="13"/>
      <c r="G136" s="13"/>
    </row>
    <row r="137" spans="1:12" x14ac:dyDescent="0.2">
      <c r="A137" s="13"/>
      <c r="B137" s="12" t="s">
        <v>41</v>
      </c>
      <c r="C137" s="12">
        <f t="shared" si="7"/>
        <v>58.059999999997672</v>
      </c>
      <c r="D137" s="12">
        <f t="shared" si="8"/>
        <v>72.580000000016298</v>
      </c>
      <c r="E137" s="12">
        <f>G$115+G125-D$115-D125</f>
        <v>15.070000000006985</v>
      </c>
      <c r="F137" s="13"/>
      <c r="G137" s="13"/>
    </row>
    <row r="138" spans="1:12" x14ac:dyDescent="0.2">
      <c r="A138" s="13"/>
      <c r="B138" s="13"/>
      <c r="C138" s="12"/>
      <c r="D138" s="12"/>
      <c r="E138" s="12"/>
      <c r="F138" s="13"/>
      <c r="G138" s="13"/>
    </row>
    <row r="140" spans="1:12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x14ac:dyDescent="0.2">
      <c r="A142" s="3"/>
      <c r="B142" s="4"/>
      <c r="C142" s="4"/>
      <c r="D142" s="3"/>
      <c r="E142" s="3"/>
      <c r="F142" s="3"/>
      <c r="G142" s="3"/>
      <c r="H142" s="3"/>
      <c r="I142" s="3"/>
      <c r="J142" s="3"/>
      <c r="K142" s="3"/>
      <c r="L142" s="3"/>
    </row>
    <row r="143" spans="1:12" x14ac:dyDescent="0.2">
      <c r="A143" s="3"/>
      <c r="B143" s="4"/>
      <c r="C143" s="4"/>
      <c r="D143" s="3"/>
      <c r="E143" s="3"/>
      <c r="F143" s="3"/>
      <c r="G143" s="3"/>
      <c r="H143" s="3"/>
      <c r="I143" s="3"/>
      <c r="J143" s="3"/>
      <c r="K143" s="3"/>
      <c r="L143" s="3"/>
    </row>
    <row r="144" spans="1:12" x14ac:dyDescent="0.2">
      <c r="A144" s="3"/>
      <c r="B144" s="4"/>
      <c r="C144" s="4"/>
      <c r="D144" s="3"/>
      <c r="E144" s="3"/>
      <c r="F144" s="3"/>
      <c r="G144" s="3"/>
      <c r="H144" s="3"/>
      <c r="I144" s="3"/>
      <c r="J144" s="3"/>
      <c r="K144" s="3"/>
      <c r="L144" s="3"/>
    </row>
    <row r="145" spans="1:12" x14ac:dyDescent="0.2">
      <c r="A145" s="3"/>
      <c r="B145" s="4"/>
      <c r="C145" s="4"/>
      <c r="D145" s="3"/>
      <c r="E145" s="3"/>
      <c r="F145" s="3"/>
      <c r="G145" s="3"/>
      <c r="H145" s="3"/>
      <c r="I145" s="3"/>
      <c r="J145" s="3"/>
      <c r="K145" s="3"/>
      <c r="L145" s="3"/>
    </row>
    <row r="146" spans="1:12" x14ac:dyDescent="0.2">
      <c r="A146" s="3"/>
      <c r="B146" s="4"/>
      <c r="C146" s="4"/>
      <c r="D146" s="3"/>
      <c r="E146" s="3"/>
      <c r="F146" s="3"/>
      <c r="G146" s="3"/>
      <c r="H146" s="3"/>
      <c r="I146" s="3"/>
      <c r="J146" s="3"/>
      <c r="K146" s="3"/>
      <c r="L146" s="3"/>
    </row>
    <row r="147" spans="1:12" x14ac:dyDescent="0.2">
      <c r="A147" s="3"/>
      <c r="B147" s="4"/>
      <c r="C147" s="4"/>
      <c r="D147" s="3"/>
      <c r="E147" s="3"/>
      <c r="F147" s="3"/>
      <c r="G147" s="3"/>
      <c r="H147" s="3"/>
      <c r="I147" s="3"/>
      <c r="J147" s="3"/>
      <c r="K147" s="3"/>
      <c r="L147" s="3"/>
    </row>
    <row r="148" spans="1:12" x14ac:dyDescent="0.2">
      <c r="A148" s="3"/>
      <c r="B148" s="4"/>
      <c r="C148" s="4"/>
      <c r="D148" s="3"/>
      <c r="E148" s="3"/>
      <c r="F148" s="3"/>
      <c r="G148" s="3"/>
      <c r="H148" s="3"/>
      <c r="I148" s="3"/>
      <c r="J148" s="3"/>
      <c r="K148" s="3"/>
      <c r="L148" s="3"/>
    </row>
    <row r="149" spans="1:12" x14ac:dyDescent="0.2">
      <c r="A149" s="3"/>
      <c r="B149" s="4"/>
      <c r="C149" s="4"/>
      <c r="D149" s="3"/>
      <c r="E149" s="3"/>
      <c r="F149" s="3"/>
      <c r="G149" s="3"/>
      <c r="H149" s="3"/>
      <c r="I149" s="3"/>
      <c r="J149" s="3"/>
      <c r="K149" s="3"/>
      <c r="L149" s="3"/>
    </row>
    <row r="150" spans="1:12" x14ac:dyDescent="0.2">
      <c r="A150" s="3"/>
      <c r="B150" s="4"/>
      <c r="C150" s="4"/>
      <c r="D150" s="3"/>
      <c r="E150" s="3"/>
      <c r="F150" s="3"/>
      <c r="G150" s="3"/>
      <c r="H150" s="3"/>
      <c r="I150" s="3"/>
      <c r="J150" s="3"/>
      <c r="K150" s="3"/>
      <c r="L150" s="3"/>
    </row>
    <row r="151" spans="1:12" x14ac:dyDescent="0.2">
      <c r="A151" s="3"/>
      <c r="B151" s="4"/>
      <c r="C151" s="4"/>
      <c r="D151" s="3"/>
      <c r="E151" s="3"/>
      <c r="F151" s="3"/>
      <c r="G151" s="3"/>
      <c r="H151" s="3"/>
      <c r="I151" s="3"/>
      <c r="J151" s="3"/>
      <c r="K151" s="3"/>
      <c r="L151" s="3"/>
    </row>
    <row r="152" spans="1:12" x14ac:dyDescent="0.2">
      <c r="A152" s="3"/>
      <c r="B152" s="4"/>
      <c r="C152" s="4"/>
      <c r="D152" s="3"/>
      <c r="E152" s="3"/>
      <c r="F152" s="3"/>
      <c r="G152" s="3"/>
      <c r="H152" s="3"/>
      <c r="I152" s="3"/>
      <c r="J152" s="3"/>
      <c r="K152" s="3"/>
      <c r="L152" s="3"/>
    </row>
    <row r="153" spans="1:12" x14ac:dyDescent="0.2">
      <c r="A153" s="3"/>
      <c r="B153" s="4"/>
      <c r="C153" s="4"/>
      <c r="D153" s="3"/>
      <c r="E153" s="3"/>
      <c r="F153" s="3"/>
      <c r="G153" s="3"/>
      <c r="H153" s="3"/>
      <c r="I153" s="3"/>
      <c r="J153" s="3"/>
      <c r="K153" s="3"/>
      <c r="L153" s="3"/>
    </row>
    <row r="154" spans="1:12" x14ac:dyDescent="0.2">
      <c r="A154" s="3"/>
      <c r="B154" s="4"/>
      <c r="C154" s="4"/>
      <c r="D154" s="3"/>
      <c r="E154" s="3"/>
      <c r="F154" s="3"/>
      <c r="G154" s="3"/>
      <c r="H154" s="3"/>
      <c r="I154" s="3"/>
      <c r="J154" s="3"/>
      <c r="K154" s="3"/>
      <c r="L154" s="3"/>
    </row>
    <row r="155" spans="1:12" x14ac:dyDescent="0.2">
      <c r="A155" s="3"/>
      <c r="B155" s="4"/>
      <c r="C155" s="4"/>
      <c r="D155" s="3"/>
      <c r="E155" s="3"/>
      <c r="F155" s="3"/>
      <c r="G155" s="3"/>
      <c r="H155" s="3"/>
      <c r="I155" s="3"/>
      <c r="J155" s="3"/>
      <c r="K155" s="3"/>
      <c r="L155" s="3"/>
    </row>
    <row r="156" spans="1:12" x14ac:dyDescent="0.2">
      <c r="A156" s="3"/>
      <c r="B156" s="4"/>
      <c r="C156" s="4"/>
      <c r="D156" s="3"/>
      <c r="E156" s="3"/>
      <c r="F156" s="3"/>
      <c r="G156" s="3"/>
      <c r="H156" s="3"/>
      <c r="I156" s="3"/>
      <c r="J156" s="3"/>
      <c r="K156" s="3"/>
      <c r="L156" s="3"/>
    </row>
    <row r="157" spans="1:12" x14ac:dyDescent="0.2">
      <c r="A157" s="3"/>
      <c r="B157" s="4"/>
      <c r="C157" s="4"/>
      <c r="D157" s="3"/>
      <c r="E157" s="3"/>
      <c r="F157" s="3"/>
      <c r="G157" s="3"/>
      <c r="H157" s="3"/>
      <c r="I157" s="3"/>
      <c r="J157" s="3"/>
      <c r="K157" s="3"/>
      <c r="L157" s="3"/>
    </row>
    <row r="158" spans="1:12" x14ac:dyDescent="0.2">
      <c r="A158" s="3"/>
      <c r="B158" s="4"/>
      <c r="C158" s="4"/>
      <c r="D158" s="3"/>
      <c r="E158" s="3"/>
      <c r="F158" s="3"/>
      <c r="G158" s="3"/>
      <c r="H158" s="3"/>
      <c r="I158" s="3"/>
      <c r="J158" s="3"/>
      <c r="K158" s="3"/>
      <c r="L158" s="3"/>
    </row>
    <row r="159" spans="1:12" x14ac:dyDescent="0.2">
      <c r="A159" s="3"/>
      <c r="B159" s="4"/>
      <c r="C159" s="4"/>
      <c r="D159" s="3"/>
      <c r="E159" s="3"/>
      <c r="F159" s="3"/>
      <c r="G159" s="3"/>
      <c r="H159" s="3"/>
      <c r="I159" s="3"/>
      <c r="J159" s="3"/>
      <c r="K159" s="3"/>
      <c r="L159" s="3"/>
    </row>
    <row r="160" spans="1:12" x14ac:dyDescent="0.2">
      <c r="A160" s="3"/>
      <c r="B160" s="4"/>
      <c r="C160" s="4"/>
      <c r="D160" s="3"/>
      <c r="E160" s="3"/>
      <c r="F160" s="3"/>
      <c r="G160" s="3"/>
      <c r="H160" s="3"/>
      <c r="I160" s="3"/>
      <c r="J160" s="3"/>
      <c r="K160" s="3"/>
      <c r="L160" s="3"/>
    </row>
    <row r="161" spans="1:12" x14ac:dyDescent="0.2">
      <c r="A161" s="3"/>
      <c r="B161" s="4"/>
      <c r="C161" s="4"/>
      <c r="D161" s="3"/>
      <c r="E161" s="3"/>
      <c r="F161" s="3"/>
      <c r="G161" s="3"/>
      <c r="H161" s="3"/>
      <c r="I161" s="3"/>
      <c r="J161" s="3"/>
      <c r="K161" s="3"/>
      <c r="L161" s="3"/>
    </row>
    <row r="162" spans="1:12" x14ac:dyDescent="0.2">
      <c r="A162" s="3"/>
      <c r="B162" s="4"/>
      <c r="C162" s="4"/>
      <c r="D162" s="3"/>
      <c r="E162" s="3"/>
      <c r="F162" s="3"/>
      <c r="G162" s="3"/>
      <c r="H162" s="3"/>
      <c r="I162" s="3"/>
      <c r="J162" s="3"/>
      <c r="K162" s="3"/>
      <c r="L162" s="3"/>
    </row>
    <row r="163" spans="1:12" x14ac:dyDescent="0.2">
      <c r="A163" s="3"/>
      <c r="B163" s="4"/>
      <c r="C163" s="4"/>
      <c r="D163" s="3"/>
      <c r="E163" s="3"/>
      <c r="F163" s="3"/>
      <c r="G163" s="3"/>
      <c r="H163" s="3"/>
      <c r="I163" s="3"/>
      <c r="J163" s="3"/>
      <c r="K163" s="3"/>
      <c r="L163" s="3"/>
    </row>
    <row r="164" spans="1:12" x14ac:dyDescent="0.2">
      <c r="A164" s="3"/>
      <c r="B164" s="4"/>
      <c r="C164" s="4"/>
      <c r="D164" s="3"/>
      <c r="E164" s="3"/>
      <c r="F164" s="3"/>
      <c r="G164" s="3"/>
      <c r="H164" s="3"/>
      <c r="I164" s="3"/>
      <c r="J164" s="3"/>
      <c r="K164" s="3"/>
      <c r="L164" s="3"/>
    </row>
    <row r="165" spans="1:12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opLeftCell="E1" zoomScaleNormal="100" workbookViewId="0">
      <selection activeCell="I1" sqref="I1:I1048576"/>
    </sheetView>
  </sheetViews>
  <sheetFormatPr defaultColWidth="11.5703125" defaultRowHeight="12.75" x14ac:dyDescent="0.2"/>
  <cols>
    <col min="2" max="2" width="11.5703125" style="3"/>
  </cols>
  <sheetData>
    <row r="1" spans="1:17" x14ac:dyDescent="0.2">
      <c r="O1">
        <v>16.459999999962747</v>
      </c>
      <c r="P1">
        <v>31.229999999981374</v>
      </c>
      <c r="Q1">
        <v>14.179999999934807</v>
      </c>
    </row>
    <row r="2" spans="1:17" x14ac:dyDescent="0.2">
      <c r="O2">
        <v>21.450000000011642</v>
      </c>
      <c r="P2">
        <v>36.409999999974389</v>
      </c>
      <c r="Q2">
        <v>14.029999999969732</v>
      </c>
    </row>
    <row r="4" spans="1:17" x14ac:dyDescent="0.2">
      <c r="H4" t="s">
        <v>26</v>
      </c>
      <c r="J4" t="s">
        <v>28</v>
      </c>
    </row>
    <row r="5" spans="1:17" x14ac:dyDescent="0.2">
      <c r="B5" s="3" t="s">
        <v>2</v>
      </c>
      <c r="C5" t="s">
        <v>22</v>
      </c>
      <c r="D5" t="s">
        <v>39</v>
      </c>
      <c r="E5" t="s">
        <v>30</v>
      </c>
      <c r="F5">
        <v>0</v>
      </c>
      <c r="H5">
        <v>0</v>
      </c>
      <c r="J5">
        <v>0</v>
      </c>
    </row>
    <row r="6" spans="1:17" x14ac:dyDescent="0.2">
      <c r="B6" s="3" t="s">
        <v>2</v>
      </c>
      <c r="C6" t="s">
        <v>22</v>
      </c>
      <c r="D6" t="s">
        <v>39</v>
      </c>
      <c r="E6" t="s">
        <v>30</v>
      </c>
      <c r="F6">
        <v>-1</v>
      </c>
      <c r="H6" s="1">
        <v>14.03</v>
      </c>
      <c r="J6">
        <v>14.18</v>
      </c>
    </row>
    <row r="7" spans="1:17" x14ac:dyDescent="0.2">
      <c r="B7" s="3" t="s">
        <v>2</v>
      </c>
      <c r="C7" t="s">
        <v>22</v>
      </c>
      <c r="D7" t="s">
        <v>39</v>
      </c>
      <c r="E7" t="s">
        <v>30</v>
      </c>
      <c r="F7">
        <v>1</v>
      </c>
      <c r="H7">
        <f t="shared" ref="H7" si="0">H6</f>
        <v>14.03</v>
      </c>
      <c r="J7">
        <f>J6</f>
        <v>14.18</v>
      </c>
    </row>
    <row r="8" spans="1:17" x14ac:dyDescent="0.2">
      <c r="B8" s="3" t="s">
        <v>2</v>
      </c>
      <c r="C8" t="s">
        <v>22</v>
      </c>
      <c r="D8" t="s">
        <v>39</v>
      </c>
      <c r="E8" t="s">
        <v>31</v>
      </c>
      <c r="F8">
        <v>1</v>
      </c>
      <c r="H8" s="1">
        <v>21.45</v>
      </c>
      <c r="J8">
        <v>16.46</v>
      </c>
    </row>
    <row r="9" spans="1:17" x14ac:dyDescent="0.2">
      <c r="B9" s="3" t="s">
        <v>2</v>
      </c>
      <c r="C9" t="s">
        <v>22</v>
      </c>
      <c r="D9" t="s">
        <v>39</v>
      </c>
      <c r="E9" t="s">
        <v>31</v>
      </c>
      <c r="F9">
        <v>0</v>
      </c>
      <c r="H9" s="1">
        <v>36.409999999999997</v>
      </c>
      <c r="J9">
        <v>31.23</v>
      </c>
    </row>
    <row r="10" spans="1:17" x14ac:dyDescent="0.2">
      <c r="B10" s="3" t="s">
        <v>2</v>
      </c>
      <c r="C10" t="s">
        <v>22</v>
      </c>
      <c r="D10" t="s">
        <v>39</v>
      </c>
      <c r="E10" t="s">
        <v>31</v>
      </c>
      <c r="F10">
        <v>2</v>
      </c>
      <c r="H10">
        <f>H9</f>
        <v>36.409999999999997</v>
      </c>
      <c r="J10">
        <f>J9</f>
        <v>31.23</v>
      </c>
    </row>
    <row r="11" spans="1:17" x14ac:dyDescent="0.2">
      <c r="B11" s="4"/>
    </row>
    <row r="12" spans="1:17" x14ac:dyDescent="0.2">
      <c r="A12" s="3"/>
      <c r="B12" s="4"/>
      <c r="C12" s="3"/>
      <c r="D12" s="3"/>
      <c r="F12" t="s">
        <v>23</v>
      </c>
      <c r="H12">
        <f t="shared" ref="H12:J12" si="1">H7</f>
        <v>14.03</v>
      </c>
      <c r="J12">
        <f t="shared" si="1"/>
        <v>14.18</v>
      </c>
    </row>
    <row r="13" spans="1:17" x14ac:dyDescent="0.2">
      <c r="A13" s="3"/>
      <c r="C13" s="3"/>
      <c r="D13" s="3"/>
      <c r="F13" t="s">
        <v>24</v>
      </c>
      <c r="H13">
        <v>0</v>
      </c>
      <c r="J13">
        <v>0</v>
      </c>
    </row>
    <row r="14" spans="1:17" x14ac:dyDescent="0.2">
      <c r="A14" s="3"/>
      <c r="C14" s="3"/>
      <c r="D14" s="3"/>
      <c r="F14" t="s">
        <v>29</v>
      </c>
      <c r="H14">
        <v>0</v>
      </c>
      <c r="J14">
        <v>0</v>
      </c>
    </row>
    <row r="15" spans="1:17" x14ac:dyDescent="0.2">
      <c r="A15" s="3"/>
      <c r="C15" s="3"/>
      <c r="D15" s="3"/>
      <c r="F15" t="s">
        <v>23</v>
      </c>
      <c r="H15">
        <f t="shared" ref="H15:J15" si="2">H10-H8</f>
        <v>14.959999999999997</v>
      </c>
      <c r="J15">
        <f t="shared" si="2"/>
        <v>14.77</v>
      </c>
    </row>
    <row r="16" spans="1:17" x14ac:dyDescent="0.2">
      <c r="A16" s="3"/>
      <c r="C16" s="3"/>
      <c r="D16" s="3"/>
      <c r="F16" t="s">
        <v>24</v>
      </c>
      <c r="H16">
        <f t="shared" ref="H16:J16" si="3">-2*H15</f>
        <v>-29.919999999999995</v>
      </c>
      <c r="J16">
        <f t="shared" si="3"/>
        <v>-29.54</v>
      </c>
    </row>
    <row r="17" spans="1:10" x14ac:dyDescent="0.2">
      <c r="A17" s="4"/>
      <c r="B17" s="4"/>
      <c r="C17" s="4"/>
      <c r="D17" s="4"/>
      <c r="F17" t="s">
        <v>29</v>
      </c>
      <c r="H17">
        <f t="shared" ref="H17:J17" si="4">H10</f>
        <v>36.409999999999997</v>
      </c>
      <c r="J17">
        <f t="shared" si="4"/>
        <v>31.23</v>
      </c>
    </row>
    <row r="18" spans="1:10" x14ac:dyDescent="0.2">
      <c r="A18" s="4"/>
      <c r="B18" s="4"/>
      <c r="C18" s="4"/>
      <c r="D18" s="4"/>
    </row>
    <row r="19" spans="1:10" x14ac:dyDescent="0.2">
      <c r="A19" s="4"/>
      <c r="B19" s="4"/>
      <c r="C19" s="4"/>
      <c r="D19" s="4"/>
    </row>
    <row r="20" spans="1:10" x14ac:dyDescent="0.2">
      <c r="A20" s="4"/>
      <c r="B20" s="4"/>
      <c r="C20" s="4"/>
      <c r="D20" s="4"/>
      <c r="F20" t="s">
        <v>32</v>
      </c>
      <c r="G20" s="6"/>
      <c r="H20" s="6">
        <f t="shared" ref="H20:J22" si="5">H15-H12</f>
        <v>0.92999999999999794</v>
      </c>
      <c r="I20" s="6"/>
      <c r="J20" s="6">
        <f t="shared" si="5"/>
        <v>0.58999999999999986</v>
      </c>
    </row>
    <row r="21" spans="1:10" x14ac:dyDescent="0.2">
      <c r="A21" s="3"/>
      <c r="C21" s="3"/>
      <c r="D21" s="3"/>
      <c r="F21" t="s">
        <v>33</v>
      </c>
      <c r="G21" s="6"/>
      <c r="H21" s="6">
        <f t="shared" si="5"/>
        <v>-29.919999999999995</v>
      </c>
      <c r="I21" s="6"/>
      <c r="J21" s="6">
        <f t="shared" si="5"/>
        <v>-29.54</v>
      </c>
    </row>
    <row r="22" spans="1:10" x14ac:dyDescent="0.2">
      <c r="A22" s="3"/>
      <c r="B22" s="4"/>
      <c r="C22" s="3"/>
      <c r="D22" s="3"/>
      <c r="F22" t="s">
        <v>34</v>
      </c>
      <c r="G22" s="6"/>
      <c r="H22" s="6">
        <f t="shared" si="5"/>
        <v>36.409999999999997</v>
      </c>
      <c r="I22" s="6"/>
      <c r="J22" s="6">
        <f t="shared" si="5"/>
        <v>31.23</v>
      </c>
    </row>
    <row r="23" spans="1:10" x14ac:dyDescent="0.2">
      <c r="B23" s="4"/>
      <c r="G23" s="6"/>
      <c r="H23" s="6"/>
      <c r="I23" s="6"/>
      <c r="J23" s="6"/>
    </row>
    <row r="24" spans="1:10" x14ac:dyDescent="0.2">
      <c r="B24" s="4"/>
      <c r="G24" s="5"/>
      <c r="H24" s="5">
        <f t="shared" ref="H24:J24" si="6">(-H$21+SQRT(H$21^2-4*H$20*H$22))/(2*H$20)</f>
        <v>30.905250575642572</v>
      </c>
      <c r="I24" s="5"/>
      <c r="J24" s="5">
        <f t="shared" si="6"/>
        <v>48.987266772995362</v>
      </c>
    </row>
    <row r="25" spans="1:10" x14ac:dyDescent="0.2">
      <c r="G25" s="5"/>
      <c r="H25" s="5">
        <f t="shared" ref="H25:J25" si="7">(-H$21-SQRT(H$21^2-4*H$20*H$22))/(2*H$20)</f>
        <v>1.2667924351101847</v>
      </c>
      <c r="I25" s="5"/>
      <c r="J25" s="5">
        <f t="shared" si="7"/>
        <v>1.080529837174135</v>
      </c>
    </row>
    <row r="26" spans="1:10" x14ac:dyDescent="0.2">
      <c r="G26" s="5"/>
      <c r="H26" s="5"/>
      <c r="I26" s="5"/>
      <c r="J26" s="5"/>
    </row>
    <row r="27" spans="1:10" x14ac:dyDescent="0.2">
      <c r="F27" t="s">
        <v>35</v>
      </c>
      <c r="G27" s="5"/>
      <c r="H27" s="5">
        <f t="shared" ref="H27:J27" si="8">H25*H25*H12</f>
        <v>22.51482592334305</v>
      </c>
      <c r="I27" s="5"/>
      <c r="J27" s="5">
        <f t="shared" si="8"/>
        <v>16.555784257554116</v>
      </c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horizontalDpi="300" verticalDpi="300"/>
  <headerFooter alignWithMargins="0">
    <oddHeader>&amp;C&amp;"Times New Roman,Normal"&amp;12&amp;A</oddHeader>
    <oddFooter>&amp;C&amp;"Times New Roman,Normal"&amp;12Page 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3"/>
  <sheetViews>
    <sheetView zoomScaleNormal="100" workbookViewId="0">
      <selection activeCell="H5" sqref="H5"/>
    </sheetView>
  </sheetViews>
  <sheetFormatPr defaultColWidth="11.5703125" defaultRowHeight="12.75" x14ac:dyDescent="0.2"/>
  <cols>
    <col min="2" max="2" width="11.5703125" style="3"/>
  </cols>
  <sheetData>
    <row r="2" spans="2:14" x14ac:dyDescent="0.2">
      <c r="L2">
        <v>4.4000000000232831</v>
      </c>
      <c r="M2">
        <v>15.569999999948777</v>
      </c>
      <c r="N2">
        <v>14.89000000001397</v>
      </c>
    </row>
    <row r="3" spans="2:14" x14ac:dyDescent="0.2">
      <c r="L3">
        <v>-5.0800000000162981</v>
      </c>
      <c r="M3">
        <v>9.1599999999743886</v>
      </c>
      <c r="N3">
        <v>14.440000000002328</v>
      </c>
    </row>
    <row r="4" spans="2:14" x14ac:dyDescent="0.2">
      <c r="H4" t="s">
        <v>26</v>
      </c>
      <c r="J4" t="s">
        <v>28</v>
      </c>
    </row>
    <row r="5" spans="2:14" x14ac:dyDescent="0.2">
      <c r="B5" s="3" t="s">
        <v>2</v>
      </c>
      <c r="C5" t="s">
        <v>22</v>
      </c>
      <c r="D5" t="s">
        <v>40</v>
      </c>
      <c r="E5" t="s">
        <v>30</v>
      </c>
      <c r="F5">
        <v>0</v>
      </c>
      <c r="H5">
        <v>0</v>
      </c>
      <c r="J5">
        <v>0</v>
      </c>
    </row>
    <row r="6" spans="2:14" x14ac:dyDescent="0.2">
      <c r="B6" s="3" t="s">
        <v>2</v>
      </c>
      <c r="C6" t="s">
        <v>22</v>
      </c>
      <c r="D6" t="s">
        <v>40</v>
      </c>
      <c r="E6" t="s">
        <v>30</v>
      </c>
      <c r="F6">
        <v>-1</v>
      </c>
      <c r="H6" s="1">
        <v>14.44</v>
      </c>
      <c r="J6">
        <v>14.89</v>
      </c>
    </row>
    <row r="7" spans="2:14" x14ac:dyDescent="0.2">
      <c r="B7" s="3" t="s">
        <v>2</v>
      </c>
      <c r="C7" t="s">
        <v>22</v>
      </c>
      <c r="D7" t="s">
        <v>40</v>
      </c>
      <c r="E7" t="s">
        <v>30</v>
      </c>
      <c r="F7">
        <v>1</v>
      </c>
      <c r="H7">
        <f t="shared" ref="H7:I7" si="0">H6</f>
        <v>14.44</v>
      </c>
      <c r="I7">
        <f t="shared" si="0"/>
        <v>0</v>
      </c>
      <c r="J7">
        <f>J6</f>
        <v>14.89</v>
      </c>
    </row>
    <row r="8" spans="2:14" x14ac:dyDescent="0.2">
      <c r="B8" s="3" t="s">
        <v>2</v>
      </c>
      <c r="C8" t="s">
        <v>22</v>
      </c>
      <c r="D8" t="s">
        <v>40</v>
      </c>
      <c r="E8" t="s">
        <v>31</v>
      </c>
      <c r="F8">
        <v>1</v>
      </c>
      <c r="H8" s="1">
        <v>-5.08</v>
      </c>
      <c r="J8">
        <v>4.4000000000000004</v>
      </c>
    </row>
    <row r="9" spans="2:14" x14ac:dyDescent="0.2">
      <c r="B9" s="3" t="s">
        <v>2</v>
      </c>
      <c r="C9" t="s">
        <v>22</v>
      </c>
      <c r="D9" t="s">
        <v>40</v>
      </c>
      <c r="E9" t="s">
        <v>31</v>
      </c>
      <c r="F9">
        <v>0</v>
      </c>
      <c r="H9" s="1">
        <v>9.16</v>
      </c>
      <c r="J9">
        <v>15.57</v>
      </c>
    </row>
    <row r="10" spans="2:14" x14ac:dyDescent="0.2">
      <c r="B10" s="3" t="s">
        <v>2</v>
      </c>
      <c r="C10" t="s">
        <v>22</v>
      </c>
      <c r="D10" t="s">
        <v>40</v>
      </c>
      <c r="E10" t="s">
        <v>31</v>
      </c>
      <c r="F10">
        <v>2</v>
      </c>
      <c r="H10">
        <f>H9</f>
        <v>9.16</v>
      </c>
      <c r="J10">
        <f>J9</f>
        <v>15.57</v>
      </c>
    </row>
    <row r="11" spans="2:14" x14ac:dyDescent="0.2">
      <c r="B11" s="4"/>
    </row>
    <row r="12" spans="2:14" x14ac:dyDescent="0.2">
      <c r="B12" s="4"/>
      <c r="F12" t="s">
        <v>23</v>
      </c>
      <c r="H12">
        <f t="shared" ref="H12:J12" si="1">H7</f>
        <v>14.44</v>
      </c>
      <c r="J12">
        <f t="shared" si="1"/>
        <v>14.89</v>
      </c>
    </row>
    <row r="13" spans="2:14" x14ac:dyDescent="0.2">
      <c r="B13" s="4"/>
      <c r="F13" t="s">
        <v>24</v>
      </c>
      <c r="H13">
        <v>0</v>
      </c>
      <c r="J13">
        <v>0</v>
      </c>
    </row>
    <row r="14" spans="2:14" x14ac:dyDescent="0.2">
      <c r="B14" s="4"/>
      <c r="F14" t="s">
        <v>29</v>
      </c>
      <c r="H14">
        <v>0</v>
      </c>
      <c r="J14">
        <v>0</v>
      </c>
    </row>
    <row r="15" spans="2:14" x14ac:dyDescent="0.2">
      <c r="B15" s="4"/>
      <c r="F15" t="s">
        <v>23</v>
      </c>
      <c r="H15">
        <f t="shared" ref="H15:J15" si="2">H10-H8</f>
        <v>14.24</v>
      </c>
      <c r="J15">
        <f t="shared" si="2"/>
        <v>11.17</v>
      </c>
    </row>
    <row r="16" spans="2:14" x14ac:dyDescent="0.2">
      <c r="B16" s="4"/>
      <c r="F16" t="s">
        <v>24</v>
      </c>
      <c r="H16">
        <f t="shared" ref="H16:J16" si="3">-2*H15</f>
        <v>-28.48</v>
      </c>
      <c r="J16">
        <f t="shared" si="3"/>
        <v>-22.34</v>
      </c>
    </row>
    <row r="17" spans="2:10" x14ac:dyDescent="0.2">
      <c r="F17" t="s">
        <v>29</v>
      </c>
      <c r="H17">
        <f t="shared" ref="H17:J17" si="4">H10</f>
        <v>9.16</v>
      </c>
      <c r="J17">
        <f t="shared" si="4"/>
        <v>15.57</v>
      </c>
    </row>
    <row r="20" spans="2:10" x14ac:dyDescent="0.2">
      <c r="F20" t="s">
        <v>32</v>
      </c>
      <c r="G20" s="6"/>
      <c r="H20" s="6">
        <f t="shared" ref="H20:J22" si="5">H15-H12</f>
        <v>-0.19999999999999929</v>
      </c>
      <c r="I20" s="6"/>
      <c r="J20" s="6">
        <f t="shared" si="5"/>
        <v>-3.7200000000000006</v>
      </c>
    </row>
    <row r="21" spans="2:10" x14ac:dyDescent="0.2">
      <c r="F21" t="s">
        <v>33</v>
      </c>
      <c r="G21" s="6"/>
      <c r="H21" s="6">
        <f t="shared" si="5"/>
        <v>-28.48</v>
      </c>
      <c r="I21" s="6"/>
      <c r="J21" s="6">
        <f t="shared" si="5"/>
        <v>-22.34</v>
      </c>
    </row>
    <row r="22" spans="2:10" x14ac:dyDescent="0.2">
      <c r="F22" t="s">
        <v>34</v>
      </c>
      <c r="G22" s="6"/>
      <c r="H22" s="6">
        <f t="shared" si="5"/>
        <v>9.16</v>
      </c>
      <c r="I22" s="6"/>
      <c r="J22" s="6">
        <f t="shared" si="5"/>
        <v>15.57</v>
      </c>
    </row>
    <row r="23" spans="2:10" x14ac:dyDescent="0.2">
      <c r="B23" s="4"/>
      <c r="G23" s="6"/>
      <c r="H23" s="6"/>
      <c r="I23" s="6"/>
      <c r="J23" s="6"/>
    </row>
    <row r="24" spans="2:10" x14ac:dyDescent="0.2">
      <c r="B24" s="4"/>
      <c r="G24" s="5"/>
      <c r="H24" s="5">
        <f t="shared" ref="H24:J24" si="6">(-H$21+SQRT(H$21^2-4*H$20*H$22))/(2*H$20)</f>
        <v>-142.72090603453003</v>
      </c>
      <c r="I24" s="5"/>
      <c r="J24" s="5">
        <f t="shared" si="6"/>
        <v>-6.6360915531025277</v>
      </c>
    </row>
    <row r="25" spans="2:10" x14ac:dyDescent="0.2">
      <c r="G25" s="5"/>
      <c r="H25" s="5">
        <f t="shared" ref="H25:J25" si="7">(-H$21-SQRT(H$21^2-4*H$20*H$22))/(2*H$20)</f>
        <v>0.32090603452951011</v>
      </c>
      <c r="I25" s="5"/>
      <c r="J25" s="5">
        <f t="shared" si="7"/>
        <v>0.63071520901650735</v>
      </c>
    </row>
    <row r="26" spans="2:10" x14ac:dyDescent="0.2">
      <c r="G26" s="5"/>
      <c r="H26" s="5"/>
      <c r="I26" s="5"/>
      <c r="J26" s="5"/>
    </row>
    <row r="27" spans="2:10" x14ac:dyDescent="0.2">
      <c r="F27" t="s">
        <v>35</v>
      </c>
      <c r="G27" s="5"/>
      <c r="H27" s="5">
        <f t="shared" ref="H27:J27" si="8">H25*H25*H12</f>
        <v>1.4870410624832522</v>
      </c>
      <c r="I27" s="5"/>
      <c r="J27" s="5">
        <f t="shared" si="8"/>
        <v>5.9232669390337271</v>
      </c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horizontalDpi="300" verticalDpi="300"/>
  <headerFooter alignWithMargins="0">
    <oddHeader>&amp;C&amp;"Times New Roman,Normal"&amp;12&amp;A</oddHeader>
    <oddFooter>&amp;C&amp;"Times New Roman,Normal"&amp;12Page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03"/>
  <sheetViews>
    <sheetView topLeftCell="E1" zoomScaleNormal="100" workbookViewId="0">
      <selection activeCell="K22" sqref="K22"/>
    </sheetView>
  </sheetViews>
  <sheetFormatPr defaultColWidth="11.5703125" defaultRowHeight="12.75" x14ac:dyDescent="0.2"/>
  <cols>
    <col min="2" max="2" width="11.5703125" style="3"/>
  </cols>
  <sheetData>
    <row r="4" spans="2:10" x14ac:dyDescent="0.2">
      <c r="G4" t="s">
        <v>25</v>
      </c>
      <c r="H4" t="s">
        <v>26</v>
      </c>
      <c r="I4" t="s">
        <v>27</v>
      </c>
      <c r="J4" t="s">
        <v>28</v>
      </c>
    </row>
    <row r="5" spans="2:10" x14ac:dyDescent="0.2">
      <c r="B5" s="3" t="s">
        <v>2</v>
      </c>
      <c r="C5" t="s">
        <v>22</v>
      </c>
      <c r="D5" t="s">
        <v>15</v>
      </c>
      <c r="E5" t="s">
        <v>30</v>
      </c>
      <c r="F5">
        <v>0</v>
      </c>
      <c r="G5">
        <v>0</v>
      </c>
      <c r="H5">
        <v>0</v>
      </c>
      <c r="I5">
        <v>0</v>
      </c>
      <c r="J5">
        <v>0</v>
      </c>
    </row>
    <row r="6" spans="2:10" x14ac:dyDescent="0.2">
      <c r="B6" s="3" t="s">
        <v>2</v>
      </c>
      <c r="C6" t="s">
        <v>22</v>
      </c>
      <c r="D6" t="s">
        <v>15</v>
      </c>
      <c r="E6" t="s">
        <v>30</v>
      </c>
      <c r="F6">
        <v>-1</v>
      </c>
      <c r="G6">
        <v>13.950000000011642</v>
      </c>
      <c r="H6">
        <v>14.510000000009313</v>
      </c>
      <c r="I6">
        <v>14.25</v>
      </c>
      <c r="J6">
        <v>14.82999999995809</v>
      </c>
    </row>
    <row r="7" spans="2:10" x14ac:dyDescent="0.2">
      <c r="B7" s="3" t="s">
        <v>2</v>
      </c>
      <c r="C7" t="s">
        <v>22</v>
      </c>
      <c r="D7" t="s">
        <v>15</v>
      </c>
      <c r="E7" t="s">
        <v>30</v>
      </c>
      <c r="F7">
        <v>1</v>
      </c>
      <c r="G7">
        <v>13.950000000011642</v>
      </c>
      <c r="H7">
        <v>14.510000000009313</v>
      </c>
      <c r="I7">
        <v>14.25</v>
      </c>
      <c r="J7">
        <v>14.82999999995809</v>
      </c>
    </row>
    <row r="8" spans="2:10" x14ac:dyDescent="0.2">
      <c r="B8" s="3" t="s">
        <v>2</v>
      </c>
      <c r="C8" t="s">
        <v>22</v>
      </c>
      <c r="D8" t="s">
        <v>15</v>
      </c>
      <c r="E8" t="s">
        <v>31</v>
      </c>
      <c r="F8">
        <v>1</v>
      </c>
      <c r="G8">
        <v>6.5300000000279397</v>
      </c>
      <c r="H8">
        <v>10.900000000023283</v>
      </c>
      <c r="I8">
        <v>3.5300000000279397</v>
      </c>
      <c r="J8">
        <v>7.7699999999604188</v>
      </c>
    </row>
    <row r="9" spans="2:10" x14ac:dyDescent="0.2">
      <c r="B9" s="3" t="s">
        <v>2</v>
      </c>
      <c r="C9" t="s">
        <v>22</v>
      </c>
      <c r="D9" t="s">
        <v>15</v>
      </c>
      <c r="E9" t="s">
        <v>31</v>
      </c>
      <c r="F9">
        <v>0</v>
      </c>
      <c r="G9">
        <v>21.679999999993015</v>
      </c>
      <c r="H9">
        <v>25.470000000030268</v>
      </c>
      <c r="I9">
        <v>18.57999999995809</v>
      </c>
      <c r="J9">
        <v>22.260000000009313</v>
      </c>
    </row>
    <row r="10" spans="2:10" x14ac:dyDescent="0.2">
      <c r="B10" s="3" t="s">
        <v>2</v>
      </c>
      <c r="C10" t="s">
        <v>22</v>
      </c>
      <c r="D10" t="s">
        <v>15</v>
      </c>
      <c r="E10" t="s">
        <v>31</v>
      </c>
      <c r="F10">
        <v>2</v>
      </c>
      <c r="G10">
        <v>21.679999999993015</v>
      </c>
      <c r="H10">
        <v>25.470000000030268</v>
      </c>
      <c r="I10">
        <v>18.57999999995809</v>
      </c>
      <c r="J10">
        <v>22.260000000009313</v>
      </c>
    </row>
    <row r="11" spans="2:10" x14ac:dyDescent="0.2">
      <c r="B11" s="4"/>
    </row>
    <row r="12" spans="2:10" x14ac:dyDescent="0.2">
      <c r="B12" s="4"/>
      <c r="F12" t="s">
        <v>23</v>
      </c>
      <c r="G12">
        <f>G7</f>
        <v>13.950000000011642</v>
      </c>
      <c r="H12">
        <f t="shared" ref="H12:J12" si="0">H7</f>
        <v>14.510000000009313</v>
      </c>
      <c r="I12">
        <f t="shared" si="0"/>
        <v>14.25</v>
      </c>
      <c r="J12">
        <f t="shared" si="0"/>
        <v>14.82999999995809</v>
      </c>
    </row>
    <row r="13" spans="2:10" x14ac:dyDescent="0.2">
      <c r="B13" s="4"/>
      <c r="F13" t="s">
        <v>24</v>
      </c>
      <c r="G13">
        <v>0</v>
      </c>
      <c r="H13">
        <v>0</v>
      </c>
      <c r="I13">
        <v>0</v>
      </c>
      <c r="J13">
        <v>0</v>
      </c>
    </row>
    <row r="14" spans="2:10" x14ac:dyDescent="0.2">
      <c r="B14" s="4"/>
      <c r="F14" t="s">
        <v>29</v>
      </c>
      <c r="G14">
        <v>0</v>
      </c>
      <c r="H14">
        <v>0</v>
      </c>
      <c r="I14">
        <v>0</v>
      </c>
      <c r="J14">
        <v>0</v>
      </c>
    </row>
    <row r="15" spans="2:10" x14ac:dyDescent="0.2">
      <c r="B15" s="4"/>
      <c r="F15" t="s">
        <v>23</v>
      </c>
      <c r="G15">
        <f>G10-G8</f>
        <v>15.149999999965075</v>
      </c>
      <c r="H15">
        <f t="shared" ref="H15:J15" si="1">H10-H8</f>
        <v>14.570000000006985</v>
      </c>
      <c r="I15">
        <f t="shared" si="1"/>
        <v>15.049999999930151</v>
      </c>
      <c r="J15">
        <f t="shared" si="1"/>
        <v>14.490000000048894</v>
      </c>
    </row>
    <row r="16" spans="2:10" x14ac:dyDescent="0.2">
      <c r="B16" s="4"/>
      <c r="F16" t="s">
        <v>24</v>
      </c>
      <c r="G16">
        <f>-2*G15</f>
        <v>-30.299999999930151</v>
      </c>
      <c r="H16">
        <f t="shared" ref="H16:J16" si="2">-2*H15</f>
        <v>-29.14000000001397</v>
      </c>
      <c r="I16">
        <f t="shared" si="2"/>
        <v>-30.099999999860302</v>
      </c>
      <c r="J16">
        <f t="shared" si="2"/>
        <v>-28.980000000097789</v>
      </c>
    </row>
    <row r="17" spans="2:10" x14ac:dyDescent="0.2">
      <c r="F17" t="s">
        <v>29</v>
      </c>
      <c r="G17">
        <f>G10</f>
        <v>21.679999999993015</v>
      </c>
      <c r="H17">
        <f t="shared" ref="H17:J17" si="3">H10</f>
        <v>25.470000000030268</v>
      </c>
      <c r="I17">
        <f t="shared" si="3"/>
        <v>18.57999999995809</v>
      </c>
      <c r="J17">
        <f t="shared" si="3"/>
        <v>22.260000000009313</v>
      </c>
    </row>
    <row r="20" spans="2:10" x14ac:dyDescent="0.2">
      <c r="F20" t="s">
        <v>32</v>
      </c>
      <c r="G20" s="6">
        <f>G15-G12</f>
        <v>1.1999999999534339</v>
      </c>
      <c r="H20" s="6">
        <f t="shared" ref="H20:J20" si="4">H15-H12</f>
        <v>5.9999999997671694E-2</v>
      </c>
      <c r="I20" s="6">
        <f t="shared" si="4"/>
        <v>0.79999999993015081</v>
      </c>
      <c r="J20" s="6">
        <f t="shared" si="4"/>
        <v>-0.33999999990919605</v>
      </c>
    </row>
    <row r="21" spans="2:10" x14ac:dyDescent="0.2">
      <c r="F21" t="s">
        <v>33</v>
      </c>
      <c r="G21" s="6">
        <f t="shared" ref="G21:J22" si="5">G16-G13</f>
        <v>-30.299999999930151</v>
      </c>
      <c r="H21" s="6">
        <f t="shared" si="5"/>
        <v>-29.14000000001397</v>
      </c>
      <c r="I21" s="6">
        <f t="shared" si="5"/>
        <v>-30.099999999860302</v>
      </c>
      <c r="J21" s="6">
        <f t="shared" si="5"/>
        <v>-28.980000000097789</v>
      </c>
    </row>
    <row r="22" spans="2:10" x14ac:dyDescent="0.2">
      <c r="F22" t="s">
        <v>34</v>
      </c>
      <c r="G22" s="6">
        <f t="shared" si="5"/>
        <v>21.679999999993015</v>
      </c>
      <c r="H22" s="6">
        <f t="shared" si="5"/>
        <v>25.470000000030268</v>
      </c>
      <c r="I22" s="6">
        <f t="shared" si="5"/>
        <v>18.57999999995809</v>
      </c>
      <c r="J22" s="6">
        <f t="shared" si="5"/>
        <v>22.260000000009313</v>
      </c>
    </row>
    <row r="23" spans="2:10" x14ac:dyDescent="0.2">
      <c r="B23" s="4"/>
      <c r="G23" s="6"/>
      <c r="H23" s="6"/>
      <c r="I23" s="6"/>
      <c r="J23" s="6"/>
    </row>
    <row r="24" spans="2:10" x14ac:dyDescent="0.2">
      <c r="B24" s="4"/>
      <c r="G24" s="5">
        <f>(-G$21+SQRT(G$21^2-4*G$20*G$22))/(2*G$20)</f>
        <v>24.512975368212611</v>
      </c>
      <c r="H24" s="5">
        <f t="shared" ref="H24:J24" si="6">(-H$21+SQRT(H$21^2-4*H$20*H$22))/(2*H$20)</f>
        <v>484.79103167544071</v>
      </c>
      <c r="I24" s="5">
        <f t="shared" si="6"/>
        <v>36.997250654411062</v>
      </c>
      <c r="J24" s="5">
        <f t="shared" si="6"/>
        <v>-85.996610060094113</v>
      </c>
    </row>
    <row r="25" spans="2:10" x14ac:dyDescent="0.2">
      <c r="G25" s="5">
        <f>(-G$21-SQRT(G$21^2-4*G$20*G$22))/(2*G$20)</f>
        <v>0.73702463270901075</v>
      </c>
      <c r="H25" s="5">
        <f t="shared" ref="H25:J25" si="7">(-H$21-SQRT(H$21^2-4*H$20*H$22))/(2*H$20)</f>
        <v>0.87563501030516355</v>
      </c>
      <c r="I25" s="5">
        <f t="shared" si="7"/>
        <v>0.62774934869941146</v>
      </c>
      <c r="J25" s="5">
        <f t="shared" si="7"/>
        <v>0.76131591939561494</v>
      </c>
    </row>
    <row r="26" spans="2:10" x14ac:dyDescent="0.2">
      <c r="G26" s="5"/>
      <c r="H26" s="5"/>
      <c r="I26" s="5"/>
      <c r="J26" s="5"/>
    </row>
    <row r="27" spans="2:10" x14ac:dyDescent="0.2">
      <c r="F27" t="s">
        <v>35</v>
      </c>
      <c r="G27" s="5">
        <f>G25*G25*G12</f>
        <v>7.5777140636232625</v>
      </c>
      <c r="H27" s="5">
        <f t="shared" ref="H27:J27" si="8">H25*H25*H12</f>
        <v>11.125349100165659</v>
      </c>
      <c r="I27" s="5">
        <f t="shared" si="8"/>
        <v>5.6154867382936278</v>
      </c>
      <c r="J27" s="5">
        <f t="shared" si="8"/>
        <v>8.595496608902284</v>
      </c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</sheetData>
  <sheetProtection selectLockedCells="1" selectUnlockedCells="1"/>
  <sortState ref="B5:G100">
    <sortCondition ref="D5:D100"/>
    <sortCondition ref="C5:C100"/>
    <sortCondition ref="B5:B100"/>
    <sortCondition ref="E5:E100"/>
  </sortState>
  <pageMargins left="0.78749999999999998" right="0.78749999999999998" top="1.0527777777777778" bottom="1.0527777777777778" header="0.78749999999999998" footer="0.78749999999999998"/>
  <pageSetup orientation="portrait" horizontalDpi="300" verticalDpi="300"/>
  <headerFooter alignWithMargins="0">
    <oddHeader>&amp;C&amp;"Times New Roman,Normal"&amp;12&amp;A</oddHeader>
    <oddFooter>&amp;C&amp;"Times New Roman,Normal"&amp;12Page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03"/>
  <sheetViews>
    <sheetView tabSelected="1" topLeftCell="D4" zoomScaleNormal="100" workbookViewId="0">
      <selection activeCell="M4" sqref="M4:R11"/>
    </sheetView>
  </sheetViews>
  <sheetFormatPr defaultColWidth="11.5703125" defaultRowHeight="12.75" x14ac:dyDescent="0.2"/>
  <cols>
    <col min="2" max="2" width="11.5703125" style="3"/>
    <col min="3" max="3" width="13.140625" bestFit="1" customWidth="1"/>
    <col min="4" max="4" width="7.5703125" bestFit="1" customWidth="1"/>
  </cols>
  <sheetData>
    <row r="4" spans="2:10" x14ac:dyDescent="0.2">
      <c r="B4" s="4"/>
      <c r="H4" t="s">
        <v>26</v>
      </c>
      <c r="J4" t="s">
        <v>28</v>
      </c>
    </row>
    <row r="5" spans="2:10" x14ac:dyDescent="0.2">
      <c r="B5" s="3" t="s">
        <v>2</v>
      </c>
      <c r="C5" t="s">
        <v>22</v>
      </c>
      <c r="D5" t="s">
        <v>14</v>
      </c>
      <c r="E5" t="s">
        <v>30</v>
      </c>
      <c r="F5">
        <v>0</v>
      </c>
      <c r="H5">
        <v>0</v>
      </c>
      <c r="J5">
        <v>0</v>
      </c>
    </row>
    <row r="6" spans="2:10" x14ac:dyDescent="0.2">
      <c r="B6" s="3" t="s">
        <v>2</v>
      </c>
      <c r="C6" t="s">
        <v>22</v>
      </c>
      <c r="D6" t="s">
        <v>14</v>
      </c>
      <c r="E6" t="s">
        <v>30</v>
      </c>
      <c r="F6">
        <v>-1</v>
      </c>
      <c r="H6">
        <v>15.070000000006985</v>
      </c>
      <c r="J6">
        <v>15.199999999953434</v>
      </c>
    </row>
    <row r="7" spans="2:10" x14ac:dyDescent="0.2">
      <c r="B7" s="3" t="s">
        <v>2</v>
      </c>
      <c r="C7" t="s">
        <v>22</v>
      </c>
      <c r="D7" t="s">
        <v>14</v>
      </c>
      <c r="E7" t="s">
        <v>30</v>
      </c>
      <c r="F7">
        <v>1</v>
      </c>
      <c r="H7">
        <v>15.070000000006985</v>
      </c>
      <c r="J7">
        <v>15.199999999953434</v>
      </c>
    </row>
    <row r="8" spans="2:10" x14ac:dyDescent="0.2">
      <c r="B8" s="3" t="s">
        <v>2</v>
      </c>
      <c r="C8" t="s">
        <v>22</v>
      </c>
      <c r="D8" t="s">
        <v>14</v>
      </c>
      <c r="E8" t="s">
        <v>31</v>
      </c>
      <c r="F8">
        <v>1</v>
      </c>
      <c r="H8">
        <v>58.059999999997672</v>
      </c>
      <c r="J8">
        <v>38.660000000032596</v>
      </c>
    </row>
    <row r="9" spans="2:10" x14ac:dyDescent="0.2">
      <c r="B9" s="3" t="s">
        <v>2</v>
      </c>
      <c r="C9" t="s">
        <v>22</v>
      </c>
      <c r="D9" t="s">
        <v>14</v>
      </c>
      <c r="E9" t="s">
        <v>31</v>
      </c>
      <c r="F9">
        <v>0</v>
      </c>
      <c r="H9">
        <v>72.580000000016298</v>
      </c>
      <c r="J9">
        <v>53.100000000034925</v>
      </c>
    </row>
    <row r="10" spans="2:10" x14ac:dyDescent="0.2">
      <c r="B10" s="3" t="s">
        <v>2</v>
      </c>
      <c r="C10" t="s">
        <v>22</v>
      </c>
      <c r="D10" t="s">
        <v>14</v>
      </c>
      <c r="E10" t="s">
        <v>31</v>
      </c>
      <c r="F10">
        <v>2</v>
      </c>
      <c r="H10">
        <v>72.580000000016298</v>
      </c>
      <c r="J10">
        <v>53.100000000034925</v>
      </c>
    </row>
    <row r="11" spans="2:10" x14ac:dyDescent="0.2">
      <c r="B11" s="4"/>
    </row>
    <row r="12" spans="2:10" x14ac:dyDescent="0.2">
      <c r="B12" s="4"/>
      <c r="F12" t="s">
        <v>23</v>
      </c>
      <c r="H12">
        <f t="shared" ref="H12:J12" si="0">H7</f>
        <v>15.070000000006985</v>
      </c>
      <c r="J12">
        <f t="shared" si="0"/>
        <v>15.199999999953434</v>
      </c>
    </row>
    <row r="13" spans="2:10" x14ac:dyDescent="0.2">
      <c r="B13" s="4"/>
      <c r="F13" t="s">
        <v>24</v>
      </c>
      <c r="H13">
        <v>0</v>
      </c>
      <c r="J13">
        <v>0</v>
      </c>
    </row>
    <row r="14" spans="2:10" x14ac:dyDescent="0.2">
      <c r="B14" s="4"/>
      <c r="F14" t="s">
        <v>29</v>
      </c>
      <c r="H14">
        <v>0</v>
      </c>
      <c r="J14">
        <v>0</v>
      </c>
    </row>
    <row r="15" spans="2:10" x14ac:dyDescent="0.2">
      <c r="B15" s="4"/>
      <c r="F15" t="s">
        <v>23</v>
      </c>
      <c r="H15">
        <f t="shared" ref="H15:J15" si="1">H10-H8</f>
        <v>14.520000000018626</v>
      </c>
      <c r="J15">
        <f t="shared" si="1"/>
        <v>14.440000000002328</v>
      </c>
    </row>
    <row r="16" spans="2:10" x14ac:dyDescent="0.2">
      <c r="B16" s="4"/>
      <c r="F16" t="s">
        <v>24</v>
      </c>
      <c r="H16">
        <f t="shared" ref="H16:J16" si="2">-2*H15</f>
        <v>-29.040000000037253</v>
      </c>
      <c r="J16">
        <f t="shared" si="2"/>
        <v>-28.880000000004657</v>
      </c>
    </row>
    <row r="17" spans="2:10" x14ac:dyDescent="0.2">
      <c r="F17" t="s">
        <v>29</v>
      </c>
      <c r="H17">
        <f t="shared" ref="H17:J17" si="3">H10</f>
        <v>72.580000000016298</v>
      </c>
      <c r="J17">
        <f t="shared" si="3"/>
        <v>53.100000000034925</v>
      </c>
    </row>
    <row r="20" spans="2:10" x14ac:dyDescent="0.2">
      <c r="F20" t="s">
        <v>32</v>
      </c>
      <c r="H20">
        <f t="shared" ref="H20:J20" si="4">H15-H12</f>
        <v>-0.54999999998835847</v>
      </c>
      <c r="J20">
        <f t="shared" si="4"/>
        <v>-0.75999999995110556</v>
      </c>
    </row>
    <row r="21" spans="2:10" x14ac:dyDescent="0.2">
      <c r="F21" t="s">
        <v>33</v>
      </c>
      <c r="H21">
        <f t="shared" ref="G21:J22" si="5">H16-H13</f>
        <v>-29.040000000037253</v>
      </c>
      <c r="J21">
        <f t="shared" si="5"/>
        <v>-28.880000000004657</v>
      </c>
    </row>
    <row r="22" spans="2:10" x14ac:dyDescent="0.2">
      <c r="F22" t="s">
        <v>34</v>
      </c>
      <c r="H22">
        <f t="shared" si="5"/>
        <v>72.580000000016298</v>
      </c>
      <c r="J22">
        <f t="shared" si="5"/>
        <v>53.100000000034925</v>
      </c>
    </row>
    <row r="23" spans="2:10" x14ac:dyDescent="0.2">
      <c r="B23" s="4"/>
    </row>
    <row r="24" spans="2:10" x14ac:dyDescent="0.2">
      <c r="B24" s="4"/>
      <c r="G24" s="5"/>
      <c r="H24" s="5">
        <f t="shared" ref="H24:J24" si="6">(-H$21+SQRT(H$21^2-4*H$20*H$22))/(2*H$20)</f>
        <v>-55.191033959062295</v>
      </c>
      <c r="I24" s="5"/>
      <c r="J24" s="5">
        <f t="shared" si="6"/>
        <v>-39.757370285144788</v>
      </c>
    </row>
    <row r="25" spans="2:10" x14ac:dyDescent="0.2">
      <c r="G25" s="5"/>
      <c r="H25" s="5">
        <f t="shared" ref="H25:J25" si="7">(-H$21-SQRT(H$21^2-4*H$20*H$22))/(2*H$20)</f>
        <v>2.3910339578769744</v>
      </c>
      <c r="I25" s="5"/>
      <c r="J25" s="5">
        <f t="shared" si="7"/>
        <v>1.7573702826939395</v>
      </c>
    </row>
    <row r="26" spans="2:10" x14ac:dyDescent="0.2">
      <c r="G26" s="5"/>
      <c r="H26" s="5"/>
      <c r="I26" s="5"/>
      <c r="J26" s="5"/>
    </row>
    <row r="27" spans="2:10" x14ac:dyDescent="0.2">
      <c r="F27" t="s">
        <v>35</v>
      </c>
      <c r="G27" s="5"/>
      <c r="H27" s="5">
        <f t="shared" ref="H27:J27" si="8">H25*H25*H12</f>
        <v>86.155843852992831</v>
      </c>
      <c r="I27" s="5"/>
      <c r="J27" s="5">
        <f t="shared" si="8"/>
        <v>46.942924719391996</v>
      </c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horizontalDpi="300" verticalDpi="300"/>
  <headerFooter alignWithMargins="0">
    <oddHeader>&amp;C&amp;"Times New Roman,Normal"&amp;12&amp;A</oddHeader>
    <oddFooter>&amp;C&amp;"Times New Roman,Normal"&amp;12Page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03"/>
  <sheetViews>
    <sheetView topLeftCell="D13" zoomScaleNormal="100" workbookViewId="0">
      <selection activeCell="J35" sqref="J35"/>
    </sheetView>
  </sheetViews>
  <sheetFormatPr defaultColWidth="11.5703125" defaultRowHeight="12.75" x14ac:dyDescent="0.2"/>
  <cols>
    <col min="2" max="2" width="11.5703125" style="3"/>
    <col min="3" max="3" width="13.140625" bestFit="1" customWidth="1"/>
    <col min="4" max="4" width="7.5703125" bestFit="1" customWidth="1"/>
  </cols>
  <sheetData>
    <row r="4" spans="2:10" x14ac:dyDescent="0.2">
      <c r="B4" s="4"/>
      <c r="G4" t="s">
        <v>25</v>
      </c>
      <c r="H4" t="s">
        <v>26</v>
      </c>
      <c r="I4" t="s">
        <v>27</v>
      </c>
      <c r="J4" t="s">
        <v>28</v>
      </c>
    </row>
    <row r="5" spans="2:10" x14ac:dyDescent="0.2">
      <c r="B5" s="3" t="s">
        <v>2</v>
      </c>
      <c r="C5" t="s">
        <v>22</v>
      </c>
      <c r="D5" t="s">
        <v>14</v>
      </c>
      <c r="E5" t="s">
        <v>30</v>
      </c>
      <c r="F5">
        <v>0</v>
      </c>
      <c r="G5">
        <v>0</v>
      </c>
      <c r="H5">
        <v>0</v>
      </c>
      <c r="I5">
        <v>0</v>
      </c>
      <c r="J5">
        <v>0</v>
      </c>
    </row>
    <row r="6" spans="2:10" x14ac:dyDescent="0.2">
      <c r="B6" s="3" t="s">
        <v>2</v>
      </c>
      <c r="C6" t="s">
        <v>22</v>
      </c>
      <c r="D6" t="s">
        <v>14</v>
      </c>
      <c r="E6" t="s">
        <v>30</v>
      </c>
      <c r="F6">
        <v>-1</v>
      </c>
      <c r="G6">
        <v>13.200000000011642</v>
      </c>
      <c r="H6">
        <v>13.830000000016298</v>
      </c>
      <c r="I6">
        <v>13.490000000048894</v>
      </c>
      <c r="J6">
        <v>14.119999999995343</v>
      </c>
    </row>
    <row r="7" spans="2:10" x14ac:dyDescent="0.2">
      <c r="B7" s="3" t="s">
        <v>2</v>
      </c>
      <c r="C7" t="s">
        <v>22</v>
      </c>
      <c r="D7" t="s">
        <v>14</v>
      </c>
      <c r="E7" t="s">
        <v>30</v>
      </c>
      <c r="F7">
        <v>1</v>
      </c>
      <c r="G7">
        <v>13.200000000011642</v>
      </c>
      <c r="H7">
        <v>13.830000000016298</v>
      </c>
      <c r="I7">
        <v>13.490000000048894</v>
      </c>
      <c r="J7">
        <v>14.119999999995343</v>
      </c>
    </row>
    <row r="8" spans="2:10" x14ac:dyDescent="0.2">
      <c r="B8" s="3" t="s">
        <v>2</v>
      </c>
      <c r="C8" t="s">
        <v>22</v>
      </c>
      <c r="D8" t="s">
        <v>14</v>
      </c>
      <c r="E8" t="s">
        <v>31</v>
      </c>
      <c r="F8">
        <v>1</v>
      </c>
      <c r="G8">
        <v>1.4199999999837019</v>
      </c>
      <c r="H8">
        <v>5.5300000000279397</v>
      </c>
      <c r="I8">
        <v>-1.5399999999790452</v>
      </c>
      <c r="J8">
        <v>2.4600000000209548</v>
      </c>
    </row>
    <row r="9" spans="2:10" x14ac:dyDescent="0.2">
      <c r="B9" s="3" t="s">
        <v>2</v>
      </c>
      <c r="C9" t="s">
        <v>22</v>
      </c>
      <c r="D9" t="s">
        <v>14</v>
      </c>
      <c r="E9" t="s">
        <v>31</v>
      </c>
      <c r="F9">
        <v>0</v>
      </c>
      <c r="G9">
        <v>16.440000000002328</v>
      </c>
      <c r="H9">
        <v>19.92000000004191</v>
      </c>
      <c r="I9">
        <v>13.390000000072177</v>
      </c>
      <c r="J9">
        <v>16.799999999988358</v>
      </c>
    </row>
    <row r="10" spans="2:10" x14ac:dyDescent="0.2">
      <c r="B10" s="3" t="s">
        <v>2</v>
      </c>
      <c r="C10" t="s">
        <v>22</v>
      </c>
      <c r="D10" t="s">
        <v>14</v>
      </c>
      <c r="E10" t="s">
        <v>31</v>
      </c>
      <c r="F10">
        <v>2</v>
      </c>
      <c r="G10">
        <v>16.440000000002328</v>
      </c>
      <c r="H10">
        <v>19.92000000004191</v>
      </c>
      <c r="I10">
        <v>13.390000000072177</v>
      </c>
      <c r="J10">
        <v>16.799999999988358</v>
      </c>
    </row>
    <row r="11" spans="2:10" x14ac:dyDescent="0.2">
      <c r="B11" s="4"/>
    </row>
    <row r="12" spans="2:10" x14ac:dyDescent="0.2">
      <c r="B12" s="4"/>
      <c r="F12" t="s">
        <v>23</v>
      </c>
      <c r="G12">
        <f>G7</f>
        <v>13.200000000011642</v>
      </c>
      <c r="H12">
        <f t="shared" ref="H12:J12" si="0">H7</f>
        <v>13.830000000016298</v>
      </c>
      <c r="I12">
        <f t="shared" si="0"/>
        <v>13.490000000048894</v>
      </c>
      <c r="J12">
        <f t="shared" si="0"/>
        <v>14.119999999995343</v>
      </c>
    </row>
    <row r="13" spans="2:10" x14ac:dyDescent="0.2">
      <c r="B13" s="4"/>
      <c r="F13" t="s">
        <v>24</v>
      </c>
      <c r="G13">
        <v>0</v>
      </c>
      <c r="H13">
        <v>0</v>
      </c>
      <c r="I13">
        <v>0</v>
      </c>
      <c r="J13">
        <v>0</v>
      </c>
    </row>
    <row r="14" spans="2:10" x14ac:dyDescent="0.2">
      <c r="B14" s="4"/>
      <c r="F14" t="s">
        <v>29</v>
      </c>
      <c r="G14">
        <v>0</v>
      </c>
      <c r="H14">
        <v>0</v>
      </c>
      <c r="I14">
        <v>0</v>
      </c>
      <c r="J14">
        <v>0</v>
      </c>
    </row>
    <row r="15" spans="2:10" x14ac:dyDescent="0.2">
      <c r="B15" s="4"/>
      <c r="F15" t="s">
        <v>23</v>
      </c>
      <c r="G15">
        <f>G10-G8</f>
        <v>15.020000000018626</v>
      </c>
      <c r="H15">
        <f t="shared" ref="H15:J15" si="1">H10-H8</f>
        <v>14.39000000001397</v>
      </c>
      <c r="I15">
        <f t="shared" si="1"/>
        <v>14.930000000051223</v>
      </c>
      <c r="J15">
        <f t="shared" si="1"/>
        <v>14.339999999967404</v>
      </c>
    </row>
    <row r="16" spans="2:10" x14ac:dyDescent="0.2">
      <c r="B16" s="4"/>
      <c r="F16" t="s">
        <v>24</v>
      </c>
      <c r="G16">
        <f>-2*G15</f>
        <v>-30.040000000037253</v>
      </c>
      <c r="H16">
        <f t="shared" ref="H16:J16" si="2">-2*H15</f>
        <v>-28.78000000002794</v>
      </c>
      <c r="I16">
        <f t="shared" si="2"/>
        <v>-29.860000000102445</v>
      </c>
      <c r="J16">
        <f t="shared" si="2"/>
        <v>-28.679999999934807</v>
      </c>
    </row>
    <row r="17" spans="2:10" x14ac:dyDescent="0.2">
      <c r="F17" t="s">
        <v>29</v>
      </c>
      <c r="G17">
        <f>G10</f>
        <v>16.440000000002328</v>
      </c>
      <c r="H17">
        <f t="shared" ref="H17:J17" si="3">H10</f>
        <v>19.92000000004191</v>
      </c>
      <c r="I17">
        <f t="shared" si="3"/>
        <v>13.390000000072177</v>
      </c>
      <c r="J17">
        <f t="shared" si="3"/>
        <v>16.799999999988358</v>
      </c>
    </row>
    <row r="20" spans="2:10" x14ac:dyDescent="0.2">
      <c r="F20" t="s">
        <v>32</v>
      </c>
      <c r="G20">
        <f>G15-G12</f>
        <v>1.8200000000069849</v>
      </c>
      <c r="H20">
        <f t="shared" ref="H20:J20" si="4">H15-H12</f>
        <v>0.55999999999767169</v>
      </c>
      <c r="I20">
        <f t="shared" si="4"/>
        <v>1.4400000000023283</v>
      </c>
      <c r="J20">
        <f t="shared" si="4"/>
        <v>0.21999999997206032</v>
      </c>
    </row>
    <row r="21" spans="2:10" x14ac:dyDescent="0.2">
      <c r="F21" t="s">
        <v>33</v>
      </c>
      <c r="G21">
        <f t="shared" ref="G21:J22" si="5">G16-G13</f>
        <v>-30.040000000037253</v>
      </c>
      <c r="H21">
        <f t="shared" si="5"/>
        <v>-28.78000000002794</v>
      </c>
      <c r="I21">
        <f t="shared" si="5"/>
        <v>-29.860000000102445</v>
      </c>
      <c r="J21">
        <f t="shared" si="5"/>
        <v>-28.679999999934807</v>
      </c>
    </row>
    <row r="22" spans="2:10" x14ac:dyDescent="0.2">
      <c r="F22" t="s">
        <v>34</v>
      </c>
      <c r="G22">
        <f t="shared" si="5"/>
        <v>16.440000000002328</v>
      </c>
      <c r="H22">
        <f t="shared" si="5"/>
        <v>19.92000000004191</v>
      </c>
      <c r="I22">
        <f t="shared" si="5"/>
        <v>13.390000000072177</v>
      </c>
      <c r="J22">
        <f t="shared" si="5"/>
        <v>16.799999999988358</v>
      </c>
    </row>
    <row r="23" spans="2:10" x14ac:dyDescent="0.2">
      <c r="B23" s="4"/>
    </row>
    <row r="24" spans="2:10" x14ac:dyDescent="0.2">
      <c r="B24" s="4"/>
      <c r="G24" s="5">
        <f>(-G$21+SQRT(G$21^2-4*G$20*G$22))/(2*G$20)</f>
        <v>15.93876508931973</v>
      </c>
      <c r="H24" s="5">
        <f t="shared" ref="H24:J24" si="6">(-H$21+SQRT(H$21^2-4*H$20*H$22))/(2*H$20)</f>
        <v>50.691128264928388</v>
      </c>
      <c r="I24" s="5">
        <f t="shared" si="6"/>
        <v>20.277544184778709</v>
      </c>
      <c r="J24" s="5">
        <f t="shared" si="6"/>
        <v>129.77520628945985</v>
      </c>
    </row>
    <row r="25" spans="2:10" x14ac:dyDescent="0.2">
      <c r="G25" s="5">
        <f>(-G$21-SQRT(G$21^2-4*G$20*G$22))/(2*G$20)</f>
        <v>0.56672941613189798</v>
      </c>
      <c r="H25" s="5">
        <f t="shared" ref="H25:J25" si="7">(-H$21-SQRT(H$21^2-4*H$20*H$22))/(2*H$20)</f>
        <v>0.70172887819232121</v>
      </c>
      <c r="I25" s="5">
        <f t="shared" si="7"/>
        <v>0.45856692637001745</v>
      </c>
      <c r="J25" s="5">
        <f t="shared" si="7"/>
        <v>0.58843009043618888</v>
      </c>
    </row>
    <row r="26" spans="2:10" x14ac:dyDescent="0.2">
      <c r="G26" s="5"/>
      <c r="H26" s="5"/>
      <c r="I26" s="5"/>
      <c r="J26" s="5"/>
    </row>
    <row r="27" spans="2:10" x14ac:dyDescent="0.2">
      <c r="F27" t="s">
        <v>35</v>
      </c>
      <c r="G27" s="5">
        <f>G25*G25*G12</f>
        <v>4.2396054506452048</v>
      </c>
      <c r="H27" s="5">
        <f t="shared" ref="H27:J27" si="8">H25*H25*H12</f>
        <v>6.8102158777116362</v>
      </c>
      <c r="I27" s="5">
        <f t="shared" si="8"/>
        <v>2.8367261142166846</v>
      </c>
      <c r="J27" s="5">
        <f t="shared" si="8"/>
        <v>4.8890495951884567</v>
      </c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horizontalDpi="300" verticalDpi="300"/>
  <headerFooter alignWithMargins="0">
    <oddHeader>&amp;C&amp;"Times New Roman,Normal"&amp;12&amp;A</oddHeader>
    <oddFooter>&amp;C&amp;"Times New Roman,Normal"&amp;12Page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03"/>
  <sheetViews>
    <sheetView topLeftCell="E10" zoomScaleNormal="100" workbookViewId="0">
      <selection activeCell="K24" sqref="K24"/>
    </sheetView>
  </sheetViews>
  <sheetFormatPr defaultColWidth="11.5703125" defaultRowHeight="12.75" x14ac:dyDescent="0.2"/>
  <cols>
    <col min="2" max="2" width="11.5703125" style="3"/>
  </cols>
  <sheetData>
    <row r="4" spans="2:10" x14ac:dyDescent="0.2">
      <c r="B4" s="4"/>
      <c r="G4" t="s">
        <v>25</v>
      </c>
      <c r="H4" t="s">
        <v>26</v>
      </c>
      <c r="I4" t="s">
        <v>27</v>
      </c>
      <c r="J4" t="s">
        <v>28</v>
      </c>
    </row>
    <row r="5" spans="2:10" x14ac:dyDescent="0.2">
      <c r="B5" s="3" t="s">
        <v>2</v>
      </c>
      <c r="C5" t="s">
        <v>22</v>
      </c>
      <c r="D5" t="s">
        <v>16</v>
      </c>
      <c r="E5" t="s">
        <v>30</v>
      </c>
      <c r="F5">
        <v>0</v>
      </c>
      <c r="G5">
        <v>0</v>
      </c>
      <c r="H5">
        <v>0</v>
      </c>
      <c r="I5">
        <v>0</v>
      </c>
      <c r="J5">
        <v>0</v>
      </c>
    </row>
    <row r="6" spans="2:10" x14ac:dyDescent="0.2">
      <c r="B6" s="3" t="s">
        <v>2</v>
      </c>
      <c r="C6" t="s">
        <v>22</v>
      </c>
      <c r="D6" t="s">
        <v>16</v>
      </c>
      <c r="E6" t="s">
        <v>30</v>
      </c>
      <c r="F6">
        <v>-1</v>
      </c>
      <c r="G6">
        <v>13.190000000002328</v>
      </c>
      <c r="H6">
        <v>13.769999999960419</v>
      </c>
      <c r="I6">
        <v>13.430000000051223</v>
      </c>
      <c r="J6">
        <v>14.03000000002794</v>
      </c>
    </row>
    <row r="7" spans="2:10" x14ac:dyDescent="0.2">
      <c r="B7" s="3" t="s">
        <v>2</v>
      </c>
      <c r="C7" t="s">
        <v>22</v>
      </c>
      <c r="D7" t="s">
        <v>16</v>
      </c>
      <c r="E7" t="s">
        <v>30</v>
      </c>
      <c r="F7">
        <v>1</v>
      </c>
      <c r="G7">
        <v>13.190000000002328</v>
      </c>
      <c r="H7">
        <v>13.769999999960419</v>
      </c>
      <c r="I7">
        <v>13.430000000051223</v>
      </c>
      <c r="J7">
        <v>14.03000000002794</v>
      </c>
    </row>
    <row r="8" spans="2:10" x14ac:dyDescent="0.2">
      <c r="B8" s="3" t="s">
        <v>2</v>
      </c>
      <c r="C8" t="s">
        <v>22</v>
      </c>
      <c r="D8" t="s">
        <v>16</v>
      </c>
      <c r="E8" t="s">
        <v>31</v>
      </c>
      <c r="F8">
        <v>1</v>
      </c>
      <c r="G8">
        <v>1.7599999999511056</v>
      </c>
      <c r="H8">
        <v>5.9600000000209548</v>
      </c>
      <c r="I8">
        <v>-1.0799999999580905</v>
      </c>
      <c r="J8">
        <v>3.0200000000186265</v>
      </c>
    </row>
    <row r="9" spans="2:10" x14ac:dyDescent="0.2">
      <c r="B9" s="3" t="s">
        <v>2</v>
      </c>
      <c r="C9" t="s">
        <v>22</v>
      </c>
      <c r="D9" t="s">
        <v>16</v>
      </c>
      <c r="E9" t="s">
        <v>31</v>
      </c>
      <c r="F9">
        <v>0</v>
      </c>
      <c r="G9">
        <v>16.409999999974389</v>
      </c>
      <c r="H9">
        <v>20.019999999960419</v>
      </c>
      <c r="I9">
        <v>13.440000000060536</v>
      </c>
      <c r="J9">
        <v>16.979999999981374</v>
      </c>
    </row>
    <row r="10" spans="2:10" x14ac:dyDescent="0.2">
      <c r="B10" s="3" t="s">
        <v>2</v>
      </c>
      <c r="C10" t="s">
        <v>22</v>
      </c>
      <c r="D10" t="s">
        <v>16</v>
      </c>
      <c r="E10" t="s">
        <v>31</v>
      </c>
      <c r="F10">
        <v>2</v>
      </c>
      <c r="G10">
        <v>16.409999999974389</v>
      </c>
      <c r="H10">
        <v>20.019999999960419</v>
      </c>
      <c r="I10">
        <v>13.440000000060536</v>
      </c>
      <c r="J10">
        <v>16.979999999981374</v>
      </c>
    </row>
    <row r="11" spans="2:10" x14ac:dyDescent="0.2">
      <c r="B11" s="4"/>
    </row>
    <row r="12" spans="2:10" x14ac:dyDescent="0.2">
      <c r="B12" s="4"/>
      <c r="F12" t="s">
        <v>23</v>
      </c>
      <c r="G12">
        <f>G7</f>
        <v>13.190000000002328</v>
      </c>
      <c r="H12">
        <f t="shared" ref="H12:J12" si="0">H7</f>
        <v>13.769999999960419</v>
      </c>
      <c r="I12">
        <f t="shared" si="0"/>
        <v>13.430000000051223</v>
      </c>
      <c r="J12">
        <f t="shared" si="0"/>
        <v>14.03000000002794</v>
      </c>
    </row>
    <row r="13" spans="2:10" x14ac:dyDescent="0.2">
      <c r="B13" s="4"/>
      <c r="F13" t="s">
        <v>24</v>
      </c>
      <c r="G13">
        <v>0</v>
      </c>
      <c r="H13">
        <v>0</v>
      </c>
      <c r="I13">
        <v>0</v>
      </c>
      <c r="J13">
        <v>0</v>
      </c>
    </row>
    <row r="14" spans="2:10" x14ac:dyDescent="0.2">
      <c r="B14" s="4"/>
      <c r="F14" t="s">
        <v>29</v>
      </c>
      <c r="G14">
        <v>0</v>
      </c>
      <c r="H14">
        <v>0</v>
      </c>
      <c r="I14">
        <v>0</v>
      </c>
      <c r="J14">
        <v>0</v>
      </c>
    </row>
    <row r="15" spans="2:10" x14ac:dyDescent="0.2">
      <c r="B15" s="4"/>
      <c r="F15" t="s">
        <v>23</v>
      </c>
      <c r="G15">
        <f>G10-G8</f>
        <v>14.650000000023283</v>
      </c>
      <c r="H15">
        <f t="shared" ref="H15:J15" si="1">H10-H8</f>
        <v>14.059999999939464</v>
      </c>
      <c r="I15">
        <f t="shared" si="1"/>
        <v>14.520000000018626</v>
      </c>
      <c r="J15">
        <f t="shared" si="1"/>
        <v>13.959999999962747</v>
      </c>
    </row>
    <row r="16" spans="2:10" x14ac:dyDescent="0.2">
      <c r="B16" s="4"/>
      <c r="F16" t="s">
        <v>24</v>
      </c>
      <c r="G16">
        <f>-2*G15</f>
        <v>-29.300000000046566</v>
      </c>
      <c r="H16">
        <f t="shared" ref="H16:J16" si="2">-2*H15</f>
        <v>-28.119999999878928</v>
      </c>
      <c r="I16">
        <f t="shared" si="2"/>
        <v>-29.040000000037253</v>
      </c>
      <c r="J16">
        <f t="shared" si="2"/>
        <v>-27.919999999925494</v>
      </c>
    </row>
    <row r="17" spans="2:10" x14ac:dyDescent="0.2">
      <c r="F17" t="s">
        <v>29</v>
      </c>
      <c r="G17">
        <f>G10</f>
        <v>16.409999999974389</v>
      </c>
      <c r="H17">
        <f t="shared" ref="H17:J17" si="3">H10</f>
        <v>20.019999999960419</v>
      </c>
      <c r="I17">
        <f t="shared" si="3"/>
        <v>13.440000000060536</v>
      </c>
      <c r="J17">
        <f t="shared" si="3"/>
        <v>16.979999999981374</v>
      </c>
    </row>
    <row r="20" spans="2:10" x14ac:dyDescent="0.2">
      <c r="F20" t="s">
        <v>32</v>
      </c>
      <c r="G20">
        <f>G15-G12</f>
        <v>1.4600000000209548</v>
      </c>
      <c r="H20">
        <f t="shared" ref="H20:J20" si="4">H15-H12</f>
        <v>0.28999999997904524</v>
      </c>
      <c r="I20">
        <f t="shared" si="4"/>
        <v>1.0899999999674037</v>
      </c>
      <c r="J20">
        <f t="shared" si="4"/>
        <v>-7.000000006519258E-2</v>
      </c>
    </row>
    <row r="21" spans="2:10" x14ac:dyDescent="0.2">
      <c r="F21" t="s">
        <v>33</v>
      </c>
      <c r="G21">
        <f t="shared" ref="G21:J22" si="5">G16-G13</f>
        <v>-29.300000000046566</v>
      </c>
      <c r="H21">
        <f t="shared" si="5"/>
        <v>-28.119999999878928</v>
      </c>
      <c r="I21">
        <f t="shared" si="5"/>
        <v>-29.040000000037253</v>
      </c>
      <c r="J21">
        <f t="shared" si="5"/>
        <v>-27.919999999925494</v>
      </c>
    </row>
    <row r="22" spans="2:10" x14ac:dyDescent="0.2">
      <c r="F22" t="s">
        <v>34</v>
      </c>
      <c r="G22">
        <f t="shared" si="5"/>
        <v>16.409999999974389</v>
      </c>
      <c r="H22">
        <f t="shared" si="5"/>
        <v>20.019999999960419</v>
      </c>
      <c r="I22">
        <f t="shared" si="5"/>
        <v>13.440000000060536</v>
      </c>
      <c r="J22">
        <f t="shared" si="5"/>
        <v>16.979999999981374</v>
      </c>
    </row>
    <row r="23" spans="2:10" x14ac:dyDescent="0.2">
      <c r="B23" s="4"/>
    </row>
    <row r="24" spans="2:10" x14ac:dyDescent="0.2">
      <c r="B24" s="4"/>
      <c r="G24" s="6">
        <f>(-G$21+SQRT(G$21^2-4*G$20*G$22))/(2*G$20)</f>
        <v>19.491856120177829</v>
      </c>
      <c r="H24" s="6">
        <f t="shared" ref="H24:J24" si="6">(-H$21+SQRT(H$21^2-4*H$20*H$22))/(2*H$20)</f>
        <v>96.248262923928905</v>
      </c>
      <c r="I24" s="6">
        <f t="shared" si="6"/>
        <v>26.171060234267561</v>
      </c>
      <c r="J24" s="6">
        <f t="shared" si="6"/>
        <v>-399.46438417612416</v>
      </c>
    </row>
    <row r="25" spans="2:10" x14ac:dyDescent="0.2">
      <c r="G25" s="6">
        <f>(-G$21-SQRT(G$21^2-4*G$20*G$22))/(2*G$20)</f>
        <v>0.57663703025096313</v>
      </c>
      <c r="H25" s="6">
        <f t="shared" ref="H25:J25" si="7">(-H$21-SQRT(H$21^2-4*H$20*H$22))/(2*H$20)</f>
        <v>0.71725432403943534</v>
      </c>
      <c r="I25" s="6">
        <f t="shared" si="7"/>
        <v>0.47114160142573047</v>
      </c>
      <c r="J25" s="6">
        <f t="shared" si="7"/>
        <v>0.60724169151035035</v>
      </c>
    </row>
    <row r="26" spans="2:10" x14ac:dyDescent="0.2">
      <c r="G26" s="6"/>
      <c r="H26" s="6"/>
      <c r="I26" s="6"/>
      <c r="J26" s="6"/>
    </row>
    <row r="27" spans="2:10" x14ac:dyDescent="0.2">
      <c r="F27" t="s">
        <v>35</v>
      </c>
      <c r="G27" s="6">
        <f>G25*G25*G12</f>
        <v>4.3858103908219901</v>
      </c>
      <c r="H27" s="6">
        <f t="shared" ref="H27:J27" si="8">H25*H25*H12</f>
        <v>7.0840283488941287</v>
      </c>
      <c r="I27" s="6">
        <f t="shared" si="8"/>
        <v>2.9811163074288149</v>
      </c>
      <c r="J27" s="6">
        <f t="shared" si="8"/>
        <v>5.1734568808844745</v>
      </c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horizontalDpi="300" verticalDpi="300"/>
  <headerFooter alignWithMargins="0">
    <oddHeader>&amp;C&amp;"Times New Roman,Normal"&amp;12&amp;A</oddHeader>
    <oddFooter>&amp;C&amp;"Times New Roman,Normal"&amp;12Page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03"/>
  <sheetViews>
    <sheetView topLeftCell="E8" zoomScaleNormal="100" workbookViewId="0">
      <selection activeCell="I29" sqref="I29"/>
    </sheetView>
  </sheetViews>
  <sheetFormatPr defaultColWidth="11.5703125" defaultRowHeight="12.75" x14ac:dyDescent="0.2"/>
  <cols>
    <col min="2" max="2" width="11.5703125" style="3"/>
  </cols>
  <sheetData>
    <row r="4" spans="2:10" x14ac:dyDescent="0.2">
      <c r="B4" s="4"/>
      <c r="G4" t="s">
        <v>25</v>
      </c>
      <c r="H4" t="s">
        <v>26</v>
      </c>
      <c r="I4" t="s">
        <v>27</v>
      </c>
      <c r="J4" t="s">
        <v>28</v>
      </c>
    </row>
    <row r="5" spans="2:10" x14ac:dyDescent="0.2">
      <c r="B5" s="3" t="s">
        <v>2</v>
      </c>
      <c r="C5" t="s">
        <v>22</v>
      </c>
      <c r="D5" t="s">
        <v>17</v>
      </c>
      <c r="E5" t="s">
        <v>30</v>
      </c>
      <c r="F5">
        <v>0</v>
      </c>
      <c r="G5">
        <v>0</v>
      </c>
      <c r="H5">
        <v>0</v>
      </c>
      <c r="I5">
        <v>0</v>
      </c>
      <c r="J5">
        <v>0</v>
      </c>
    </row>
    <row r="6" spans="2:10" x14ac:dyDescent="0.2">
      <c r="B6" s="3" t="s">
        <v>2</v>
      </c>
      <c r="C6" t="s">
        <v>22</v>
      </c>
      <c r="D6" t="s">
        <v>17</v>
      </c>
      <c r="E6" t="s">
        <v>30</v>
      </c>
      <c r="F6">
        <v>-1</v>
      </c>
      <c r="G6">
        <v>13.349999999976717</v>
      </c>
      <c r="H6">
        <v>13.60999999998603</v>
      </c>
      <c r="I6">
        <v>13.60999999998603</v>
      </c>
      <c r="J6">
        <v>13.889999999955762</v>
      </c>
    </row>
    <row r="7" spans="2:10" x14ac:dyDescent="0.2">
      <c r="B7" s="3" t="s">
        <v>2</v>
      </c>
      <c r="C7" t="s">
        <v>22</v>
      </c>
      <c r="D7" t="s">
        <v>17</v>
      </c>
      <c r="E7" t="s">
        <v>30</v>
      </c>
      <c r="F7">
        <v>1</v>
      </c>
      <c r="G7">
        <v>13.349999999976717</v>
      </c>
      <c r="H7">
        <v>13.60999999998603</v>
      </c>
      <c r="I7">
        <v>13.60999999998603</v>
      </c>
      <c r="J7">
        <v>13.889999999955762</v>
      </c>
    </row>
    <row r="8" spans="2:10" x14ac:dyDescent="0.2">
      <c r="B8" s="3" t="s">
        <v>2</v>
      </c>
      <c r="C8" t="s">
        <v>22</v>
      </c>
      <c r="D8" t="s">
        <v>17</v>
      </c>
      <c r="E8" t="s">
        <v>31</v>
      </c>
      <c r="F8">
        <v>1</v>
      </c>
      <c r="G8">
        <v>30.510000000009313</v>
      </c>
      <c r="H8">
        <v>33.089999999967404</v>
      </c>
      <c r="I8">
        <v>25.010000000009313</v>
      </c>
      <c r="J8">
        <v>27.529999999969732</v>
      </c>
    </row>
    <row r="9" spans="2:10" x14ac:dyDescent="0.2">
      <c r="B9" s="3" t="s">
        <v>2</v>
      </c>
      <c r="C9" t="s">
        <v>22</v>
      </c>
      <c r="D9" t="s">
        <v>17</v>
      </c>
      <c r="E9" t="s">
        <v>31</v>
      </c>
      <c r="F9">
        <v>0</v>
      </c>
      <c r="G9">
        <v>45.489999999990687</v>
      </c>
      <c r="H9">
        <v>47.89000000001397</v>
      </c>
      <c r="I9">
        <v>39.510000000009313</v>
      </c>
      <c r="J9">
        <v>41.899999999965075</v>
      </c>
    </row>
    <row r="10" spans="2:10" x14ac:dyDescent="0.2">
      <c r="B10" s="3" t="s">
        <v>2</v>
      </c>
      <c r="C10" t="s">
        <v>22</v>
      </c>
      <c r="D10" t="s">
        <v>17</v>
      </c>
      <c r="E10" t="s">
        <v>31</v>
      </c>
      <c r="F10">
        <v>2</v>
      </c>
      <c r="G10">
        <v>45.489999999990687</v>
      </c>
      <c r="H10">
        <v>47.89000000001397</v>
      </c>
      <c r="I10">
        <v>39.510000000009313</v>
      </c>
      <c r="J10">
        <v>41.899999999965075</v>
      </c>
    </row>
    <row r="11" spans="2:10" x14ac:dyDescent="0.2">
      <c r="B11" s="4"/>
    </row>
    <row r="12" spans="2:10" x14ac:dyDescent="0.2">
      <c r="B12" s="4"/>
      <c r="F12" t="s">
        <v>23</v>
      </c>
      <c r="G12">
        <f>G7</f>
        <v>13.349999999976717</v>
      </c>
      <c r="H12">
        <f t="shared" ref="H12:J12" si="0">H7</f>
        <v>13.60999999998603</v>
      </c>
      <c r="I12">
        <f t="shared" si="0"/>
        <v>13.60999999998603</v>
      </c>
      <c r="J12">
        <f t="shared" si="0"/>
        <v>13.889999999955762</v>
      </c>
    </row>
    <row r="13" spans="2:10" x14ac:dyDescent="0.2">
      <c r="B13" s="4"/>
      <c r="F13" t="s">
        <v>24</v>
      </c>
      <c r="G13">
        <v>0</v>
      </c>
      <c r="H13">
        <v>0</v>
      </c>
      <c r="I13">
        <v>0</v>
      </c>
      <c r="J13">
        <v>0</v>
      </c>
    </row>
    <row r="14" spans="2:10" x14ac:dyDescent="0.2">
      <c r="B14" s="4"/>
      <c r="F14" t="s">
        <v>29</v>
      </c>
      <c r="G14">
        <v>0</v>
      </c>
      <c r="H14">
        <v>0</v>
      </c>
      <c r="I14">
        <v>0</v>
      </c>
      <c r="J14">
        <v>0</v>
      </c>
    </row>
    <row r="15" spans="2:10" x14ac:dyDescent="0.2">
      <c r="B15" s="4"/>
      <c r="F15" t="s">
        <v>23</v>
      </c>
      <c r="G15">
        <f>G10-G8</f>
        <v>14.979999999981374</v>
      </c>
      <c r="H15">
        <f t="shared" ref="H15:J15" si="1">H10-H8</f>
        <v>14.800000000046566</v>
      </c>
      <c r="I15">
        <f t="shared" si="1"/>
        <v>14.5</v>
      </c>
      <c r="J15">
        <f t="shared" si="1"/>
        <v>14.369999999995343</v>
      </c>
    </row>
    <row r="16" spans="2:10" x14ac:dyDescent="0.2">
      <c r="B16" s="4"/>
      <c r="F16" t="s">
        <v>24</v>
      </c>
      <c r="G16">
        <f>-2*G15</f>
        <v>-29.959999999962747</v>
      </c>
      <c r="H16">
        <f t="shared" ref="H16:J16" si="2">-2*H15</f>
        <v>-29.600000000093132</v>
      </c>
      <c r="I16">
        <f t="shared" si="2"/>
        <v>-29</v>
      </c>
      <c r="J16">
        <f t="shared" si="2"/>
        <v>-28.739999999990687</v>
      </c>
    </row>
    <row r="17" spans="2:10" x14ac:dyDescent="0.2">
      <c r="F17" t="s">
        <v>29</v>
      </c>
      <c r="G17">
        <f>G10</f>
        <v>45.489999999990687</v>
      </c>
      <c r="H17">
        <f t="shared" ref="H17:J17" si="3">H10</f>
        <v>47.89000000001397</v>
      </c>
      <c r="I17">
        <f t="shared" si="3"/>
        <v>39.510000000009313</v>
      </c>
      <c r="J17">
        <f t="shared" si="3"/>
        <v>41.899999999965075</v>
      </c>
    </row>
    <row r="20" spans="2:10" x14ac:dyDescent="0.2">
      <c r="F20" t="s">
        <v>32</v>
      </c>
      <c r="G20">
        <f>G15-G12</f>
        <v>1.6300000000046566</v>
      </c>
      <c r="H20">
        <f t="shared" ref="H20:J20" si="4">H15-H12</f>
        <v>1.190000000060536</v>
      </c>
      <c r="I20">
        <f t="shared" si="4"/>
        <v>0.89000000001396984</v>
      </c>
      <c r="J20">
        <f t="shared" si="4"/>
        <v>0.48000000003958121</v>
      </c>
    </row>
    <row r="21" spans="2:10" x14ac:dyDescent="0.2">
      <c r="F21" t="s">
        <v>33</v>
      </c>
      <c r="G21">
        <f t="shared" ref="G21:J22" si="5">G16-G13</f>
        <v>-29.959999999962747</v>
      </c>
      <c r="H21">
        <f t="shared" si="5"/>
        <v>-29.600000000093132</v>
      </c>
      <c r="I21">
        <f t="shared" si="5"/>
        <v>-29</v>
      </c>
      <c r="J21">
        <f t="shared" si="5"/>
        <v>-28.739999999990687</v>
      </c>
    </row>
    <row r="22" spans="2:10" x14ac:dyDescent="0.2">
      <c r="F22" t="s">
        <v>34</v>
      </c>
      <c r="G22">
        <f t="shared" si="5"/>
        <v>45.489999999990687</v>
      </c>
      <c r="H22">
        <f t="shared" si="5"/>
        <v>47.89000000001397</v>
      </c>
      <c r="I22">
        <f t="shared" si="5"/>
        <v>39.510000000009313</v>
      </c>
      <c r="J22">
        <f t="shared" si="5"/>
        <v>41.899999999965075</v>
      </c>
    </row>
    <row r="23" spans="2:10" x14ac:dyDescent="0.2">
      <c r="B23" s="4"/>
    </row>
    <row r="24" spans="2:10" x14ac:dyDescent="0.2">
      <c r="B24" s="4"/>
      <c r="G24" s="5">
        <f>(-G$21+SQRT(G$21^2-4*G$20*G$22))/(2*G$20)</f>
        <v>16.710257678683615</v>
      </c>
      <c r="H24" s="5">
        <f t="shared" ref="H24:J24" si="6">(-H$21+SQRT(H$21^2-4*H$20*H$22))/(2*H$20)</f>
        <v>23.134387767855383</v>
      </c>
      <c r="I24" s="5">
        <f t="shared" si="6"/>
        <v>31.159562279552606</v>
      </c>
      <c r="J24" s="5">
        <f t="shared" si="6"/>
        <v>58.37976150117516</v>
      </c>
    </row>
    <row r="25" spans="2:10" x14ac:dyDescent="0.2">
      <c r="G25" s="5">
        <f>(-G$21-SQRT(G$21^2-4*G$20*G$22))/(2*G$20)</f>
        <v>1.6701104194005318</v>
      </c>
      <c r="H25" s="5">
        <f t="shared" ref="H25:J25" si="7">(-H$21-SQRT(H$21^2-4*H$20*H$22))/(2*H$20)</f>
        <v>1.7395618107894624</v>
      </c>
      <c r="I25" s="5">
        <f t="shared" si="7"/>
        <v>1.4247073828572843</v>
      </c>
      <c r="J25" s="5">
        <f t="shared" si="7"/>
        <v>1.495238493868096</v>
      </c>
    </row>
    <row r="26" spans="2:10" x14ac:dyDescent="0.2">
      <c r="G26" s="5"/>
      <c r="H26" s="5"/>
      <c r="I26" s="5"/>
      <c r="J26" s="5"/>
    </row>
    <row r="27" spans="2:10" x14ac:dyDescent="0.2">
      <c r="F27" t="s">
        <v>35</v>
      </c>
      <c r="G27" s="5">
        <f>G25*G25*G12</f>
        <v>37.2367386533545</v>
      </c>
      <c r="H27" s="5">
        <f t="shared" ref="H27:J27" si="8">H25*H25*H12</f>
        <v>41.18488474527004</v>
      </c>
      <c r="I27" s="5">
        <f t="shared" si="8"/>
        <v>27.625457235284838</v>
      </c>
      <c r="J27" s="5">
        <f t="shared" si="8"/>
        <v>31.054402952640206</v>
      </c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horizontalDpi="300" verticalDpi="300"/>
  <headerFooter alignWithMargins="0">
    <oddHeader>&amp;C&amp;"Times New Roman,Normal"&amp;12&amp;A</oddHeader>
    <oddFooter>&amp;C&amp;"Times New Roman,Normal"&amp;12Page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03"/>
  <sheetViews>
    <sheetView topLeftCell="F7" zoomScaleNormal="100" workbookViewId="0">
      <selection activeCell="J26" sqref="J26"/>
    </sheetView>
  </sheetViews>
  <sheetFormatPr defaultColWidth="11.5703125" defaultRowHeight="12.75" x14ac:dyDescent="0.2"/>
  <cols>
    <col min="2" max="2" width="11.5703125" style="3"/>
  </cols>
  <sheetData>
    <row r="4" spans="2:10" x14ac:dyDescent="0.2">
      <c r="H4" t="s">
        <v>26</v>
      </c>
      <c r="J4" t="s">
        <v>28</v>
      </c>
    </row>
    <row r="5" spans="2:10" x14ac:dyDescent="0.2">
      <c r="B5" s="3" t="s">
        <v>2</v>
      </c>
      <c r="C5" t="s">
        <v>22</v>
      </c>
      <c r="D5" t="s">
        <v>37</v>
      </c>
      <c r="E5" t="s">
        <v>30</v>
      </c>
      <c r="F5">
        <v>0</v>
      </c>
      <c r="H5">
        <v>0</v>
      </c>
      <c r="J5">
        <v>0</v>
      </c>
    </row>
    <row r="6" spans="2:10" x14ac:dyDescent="0.2">
      <c r="B6" s="3" t="s">
        <v>2</v>
      </c>
      <c r="C6" t="s">
        <v>22</v>
      </c>
      <c r="D6" t="s">
        <v>37</v>
      </c>
      <c r="E6" t="s">
        <v>30</v>
      </c>
      <c r="F6">
        <v>-1</v>
      </c>
      <c r="H6" s="1">
        <v>19.490000000048894</v>
      </c>
      <c r="J6">
        <v>19.510000000009313</v>
      </c>
    </row>
    <row r="7" spans="2:10" x14ac:dyDescent="0.2">
      <c r="B7" s="3" t="s">
        <v>2</v>
      </c>
      <c r="C7" t="s">
        <v>22</v>
      </c>
      <c r="D7" t="s">
        <v>37</v>
      </c>
      <c r="E7" t="s">
        <v>30</v>
      </c>
      <c r="F7">
        <v>1</v>
      </c>
      <c r="H7">
        <f t="shared" ref="H7" si="0">H6</f>
        <v>19.490000000048894</v>
      </c>
      <c r="J7">
        <f>J6</f>
        <v>19.510000000009313</v>
      </c>
    </row>
    <row r="8" spans="2:10" x14ac:dyDescent="0.2">
      <c r="B8" s="3" t="s">
        <v>2</v>
      </c>
      <c r="C8" t="s">
        <v>22</v>
      </c>
      <c r="D8" t="s">
        <v>37</v>
      </c>
      <c r="E8" t="s">
        <v>31</v>
      </c>
      <c r="F8">
        <v>1</v>
      </c>
      <c r="H8" s="1">
        <v>23.659999999974389</v>
      </c>
      <c r="J8">
        <v>20.03000000002794</v>
      </c>
    </row>
    <row r="9" spans="2:10" x14ac:dyDescent="0.2">
      <c r="B9" s="3" t="s">
        <v>2</v>
      </c>
      <c r="C9" t="s">
        <v>22</v>
      </c>
      <c r="D9" t="s">
        <v>37</v>
      </c>
      <c r="E9" t="s">
        <v>31</v>
      </c>
      <c r="F9">
        <v>0</v>
      </c>
      <c r="H9" s="1">
        <v>42.080000000016298</v>
      </c>
      <c r="J9">
        <v>38.35999999998603</v>
      </c>
    </row>
    <row r="10" spans="2:10" x14ac:dyDescent="0.2">
      <c r="B10" s="3" t="s">
        <v>2</v>
      </c>
      <c r="C10" t="s">
        <v>22</v>
      </c>
      <c r="D10" t="s">
        <v>37</v>
      </c>
      <c r="E10" t="s">
        <v>31</v>
      </c>
      <c r="F10">
        <v>2</v>
      </c>
      <c r="H10">
        <f>H9</f>
        <v>42.080000000016298</v>
      </c>
      <c r="J10">
        <f>J9</f>
        <v>38.35999999998603</v>
      </c>
    </row>
    <row r="11" spans="2:10" x14ac:dyDescent="0.2">
      <c r="B11" s="4"/>
    </row>
    <row r="12" spans="2:10" x14ac:dyDescent="0.2">
      <c r="B12" s="4"/>
      <c r="F12" t="s">
        <v>23</v>
      </c>
      <c r="H12">
        <f t="shared" ref="H12:J12" si="1">H7</f>
        <v>19.490000000048894</v>
      </c>
      <c r="J12">
        <f t="shared" si="1"/>
        <v>19.510000000009313</v>
      </c>
    </row>
    <row r="13" spans="2:10" x14ac:dyDescent="0.2">
      <c r="B13" s="4"/>
      <c r="F13" t="s">
        <v>24</v>
      </c>
      <c r="H13">
        <v>0</v>
      </c>
      <c r="J13">
        <v>0</v>
      </c>
    </row>
    <row r="14" spans="2:10" x14ac:dyDescent="0.2">
      <c r="B14" s="4"/>
      <c r="F14" t="s">
        <v>29</v>
      </c>
      <c r="H14">
        <v>0</v>
      </c>
      <c r="J14">
        <v>0</v>
      </c>
    </row>
    <row r="15" spans="2:10" x14ac:dyDescent="0.2">
      <c r="B15" s="4"/>
      <c r="F15" t="s">
        <v>23</v>
      </c>
      <c r="H15">
        <f t="shared" ref="H15:J15" si="2">H10-H8</f>
        <v>18.42000000004191</v>
      </c>
      <c r="J15">
        <f t="shared" si="2"/>
        <v>18.32999999995809</v>
      </c>
    </row>
    <row r="16" spans="2:10" x14ac:dyDescent="0.2">
      <c r="B16" s="4"/>
      <c r="F16" t="s">
        <v>24</v>
      </c>
      <c r="H16">
        <f t="shared" ref="H16:J16" si="3">-2*H15</f>
        <v>-36.840000000083819</v>
      </c>
      <c r="J16">
        <f t="shared" si="3"/>
        <v>-36.659999999916181</v>
      </c>
    </row>
    <row r="17" spans="2:10" x14ac:dyDescent="0.2">
      <c r="F17" t="s">
        <v>29</v>
      </c>
      <c r="H17">
        <f t="shared" ref="H17:J17" si="4">H10</f>
        <v>42.080000000016298</v>
      </c>
      <c r="J17">
        <f t="shared" si="4"/>
        <v>38.35999999998603</v>
      </c>
    </row>
    <row r="20" spans="2:10" x14ac:dyDescent="0.2">
      <c r="F20" t="s">
        <v>32</v>
      </c>
      <c r="G20" s="6"/>
      <c r="H20" s="6">
        <f t="shared" ref="H20:J20" si="5">H15-H12</f>
        <v>-1.0700000000069849</v>
      </c>
      <c r="I20" s="6"/>
      <c r="J20" s="6">
        <f t="shared" si="5"/>
        <v>-1.1800000000512227</v>
      </c>
    </row>
    <row r="21" spans="2:10" x14ac:dyDescent="0.2">
      <c r="F21" t="s">
        <v>33</v>
      </c>
      <c r="G21" s="6"/>
      <c r="H21" s="6">
        <f t="shared" ref="H21:J22" si="6">H16-H13</f>
        <v>-36.840000000083819</v>
      </c>
      <c r="I21" s="6"/>
      <c r="J21" s="6">
        <f t="shared" si="6"/>
        <v>-36.659999999916181</v>
      </c>
    </row>
    <row r="22" spans="2:10" x14ac:dyDescent="0.2">
      <c r="F22" t="s">
        <v>34</v>
      </c>
      <c r="G22" s="6"/>
      <c r="H22" s="6">
        <f t="shared" si="6"/>
        <v>42.080000000016298</v>
      </c>
      <c r="I22" s="6"/>
      <c r="J22" s="6">
        <f t="shared" si="6"/>
        <v>38.35999999998603</v>
      </c>
    </row>
    <row r="23" spans="2:10" x14ac:dyDescent="0.2">
      <c r="B23" s="4"/>
      <c r="G23" s="6"/>
      <c r="H23" s="6"/>
      <c r="I23" s="6"/>
      <c r="J23" s="6"/>
    </row>
    <row r="24" spans="2:10" x14ac:dyDescent="0.2">
      <c r="B24" s="4"/>
      <c r="G24" s="5"/>
      <c r="H24" s="5">
        <f t="shared" ref="H24:J24" si="7">(-H$21+SQRT(H$21^2-4*H$20*H$22))/(2*H$20)</f>
        <v>-35.536572165710147</v>
      </c>
      <c r="I24" s="5"/>
      <c r="J24" s="5">
        <f t="shared" si="7"/>
        <v>-32.081117741655312</v>
      </c>
    </row>
    <row r="25" spans="2:10" x14ac:dyDescent="0.2">
      <c r="G25" s="5"/>
      <c r="H25" s="5">
        <f t="shared" ref="H25:J25" si="8">(-H$21-SQRT(H$21^2-4*H$20*H$22))/(2*H$20)</f>
        <v>1.1066656238004928</v>
      </c>
      <c r="I25" s="5"/>
      <c r="J25" s="5">
        <f t="shared" si="8"/>
        <v>1.0133211329054772</v>
      </c>
    </row>
    <row r="26" spans="2:10" x14ac:dyDescent="0.2">
      <c r="G26" s="5"/>
      <c r="H26" s="5"/>
      <c r="I26" s="5"/>
      <c r="J26" s="5"/>
    </row>
    <row r="27" spans="2:10" x14ac:dyDescent="0.2">
      <c r="F27" t="s">
        <v>35</v>
      </c>
      <c r="G27" s="5"/>
      <c r="H27" s="5">
        <f t="shared" ref="H27:J27" si="9">H25*H25*H12</f>
        <v>23.869574568614674</v>
      </c>
      <c r="I27" s="5"/>
      <c r="J27" s="5">
        <f t="shared" si="9"/>
        <v>20.033252705853869</v>
      </c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horizontalDpi="300" verticalDpi="300"/>
  <headerFooter alignWithMargins="0">
    <oddHeader>&amp;C&amp;"Times New Roman,Normal"&amp;12&amp;A</oddHeader>
    <oddFooter>&amp;C&amp;"Times New Roman,Normal"&amp;12Page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03"/>
  <sheetViews>
    <sheetView topLeftCell="E10" zoomScaleNormal="100" workbookViewId="0">
      <selection activeCell="D5" sqref="D5:D10"/>
    </sheetView>
  </sheetViews>
  <sheetFormatPr defaultColWidth="11.5703125" defaultRowHeight="12.75" x14ac:dyDescent="0.2"/>
  <cols>
    <col min="2" max="2" width="11.5703125" style="3"/>
  </cols>
  <sheetData>
    <row r="4" spans="2:10" x14ac:dyDescent="0.2">
      <c r="H4" t="s">
        <v>26</v>
      </c>
      <c r="J4" t="s">
        <v>28</v>
      </c>
    </row>
    <row r="5" spans="2:10" x14ac:dyDescent="0.2">
      <c r="B5" s="3" t="s">
        <v>2</v>
      </c>
      <c r="C5" t="s">
        <v>22</v>
      </c>
      <c r="D5" t="s">
        <v>36</v>
      </c>
      <c r="E5" t="s">
        <v>30</v>
      </c>
      <c r="F5">
        <v>0</v>
      </c>
      <c r="H5">
        <v>0</v>
      </c>
      <c r="J5">
        <v>0</v>
      </c>
    </row>
    <row r="6" spans="2:10" x14ac:dyDescent="0.2">
      <c r="B6" s="3" t="s">
        <v>2</v>
      </c>
      <c r="C6" t="s">
        <v>22</v>
      </c>
      <c r="D6" t="s">
        <v>36</v>
      </c>
      <c r="E6" t="s">
        <v>30</v>
      </c>
      <c r="F6">
        <v>-1</v>
      </c>
      <c r="H6" s="1">
        <v>13.51</v>
      </c>
      <c r="J6">
        <v>13.82</v>
      </c>
    </row>
    <row r="7" spans="2:10" x14ac:dyDescent="0.2">
      <c r="B7" s="3" t="s">
        <v>2</v>
      </c>
      <c r="C7" t="s">
        <v>22</v>
      </c>
      <c r="D7" t="s">
        <v>36</v>
      </c>
      <c r="E7" t="s">
        <v>30</v>
      </c>
      <c r="F7">
        <v>1</v>
      </c>
      <c r="H7">
        <f t="shared" ref="H7" si="0">H6</f>
        <v>13.51</v>
      </c>
      <c r="J7">
        <f>J6</f>
        <v>13.82</v>
      </c>
    </row>
    <row r="8" spans="2:10" x14ac:dyDescent="0.2">
      <c r="B8" s="3" t="s">
        <v>2</v>
      </c>
      <c r="C8" t="s">
        <v>22</v>
      </c>
      <c r="D8" t="s">
        <v>36</v>
      </c>
      <c r="E8" t="s">
        <v>31</v>
      </c>
      <c r="F8">
        <v>1</v>
      </c>
      <c r="H8" s="1">
        <v>22.89</v>
      </c>
      <c r="J8">
        <v>18.02</v>
      </c>
    </row>
    <row r="9" spans="2:10" x14ac:dyDescent="0.2">
      <c r="B9" s="3" t="s">
        <v>2</v>
      </c>
      <c r="C9" t="s">
        <v>22</v>
      </c>
      <c r="D9" t="s">
        <v>36</v>
      </c>
      <c r="E9" t="s">
        <v>31</v>
      </c>
      <c r="F9">
        <v>0</v>
      </c>
      <c r="H9" s="1">
        <v>36.770000000000003</v>
      </c>
      <c r="J9">
        <v>31.7</v>
      </c>
    </row>
    <row r="10" spans="2:10" x14ac:dyDescent="0.2">
      <c r="B10" s="3" t="s">
        <v>2</v>
      </c>
      <c r="C10" t="s">
        <v>22</v>
      </c>
      <c r="D10" t="s">
        <v>36</v>
      </c>
      <c r="E10" t="s">
        <v>31</v>
      </c>
      <c r="F10">
        <v>2</v>
      </c>
      <c r="H10">
        <f>H9</f>
        <v>36.770000000000003</v>
      </c>
      <c r="J10">
        <f>J9</f>
        <v>31.7</v>
      </c>
    </row>
    <row r="11" spans="2:10" x14ac:dyDescent="0.2">
      <c r="B11" s="4"/>
    </row>
    <row r="12" spans="2:10" x14ac:dyDescent="0.2">
      <c r="B12" s="4"/>
      <c r="F12" t="s">
        <v>23</v>
      </c>
      <c r="H12">
        <f t="shared" ref="H12:J12" si="1">H7</f>
        <v>13.51</v>
      </c>
      <c r="J12">
        <f t="shared" si="1"/>
        <v>13.82</v>
      </c>
    </row>
    <row r="13" spans="2:10" x14ac:dyDescent="0.2">
      <c r="B13" s="4"/>
      <c r="F13" t="s">
        <v>24</v>
      </c>
      <c r="H13">
        <v>0</v>
      </c>
      <c r="J13">
        <v>0</v>
      </c>
    </row>
    <row r="14" spans="2:10" x14ac:dyDescent="0.2">
      <c r="F14" t="s">
        <v>29</v>
      </c>
      <c r="H14">
        <v>0</v>
      </c>
      <c r="J14">
        <v>0</v>
      </c>
    </row>
    <row r="15" spans="2:10" x14ac:dyDescent="0.2">
      <c r="F15" t="s">
        <v>23</v>
      </c>
      <c r="H15">
        <f t="shared" ref="H15:J15" si="2">H10-H8</f>
        <v>13.880000000000003</v>
      </c>
      <c r="J15">
        <f t="shared" si="2"/>
        <v>13.68</v>
      </c>
    </row>
    <row r="16" spans="2:10" x14ac:dyDescent="0.2">
      <c r="F16" t="s">
        <v>24</v>
      </c>
      <c r="H16">
        <f t="shared" ref="H16:J16" si="3">-2*H15</f>
        <v>-27.760000000000005</v>
      </c>
      <c r="J16">
        <f t="shared" si="3"/>
        <v>-27.36</v>
      </c>
    </row>
    <row r="17" spans="2:10" x14ac:dyDescent="0.2">
      <c r="F17" t="s">
        <v>29</v>
      </c>
      <c r="H17">
        <f t="shared" ref="H17:J17" si="4">H10</f>
        <v>36.770000000000003</v>
      </c>
      <c r="J17">
        <f t="shared" si="4"/>
        <v>31.7</v>
      </c>
    </row>
    <row r="20" spans="2:10" x14ac:dyDescent="0.2">
      <c r="F20" t="s">
        <v>32</v>
      </c>
      <c r="G20" s="6"/>
      <c r="H20" s="6">
        <f t="shared" ref="H20:J22" si="5">H15-H12</f>
        <v>0.37000000000000277</v>
      </c>
      <c r="I20" s="6"/>
      <c r="J20" s="6">
        <f t="shared" si="5"/>
        <v>-0.14000000000000057</v>
      </c>
    </row>
    <row r="21" spans="2:10" x14ac:dyDescent="0.2">
      <c r="F21" t="s">
        <v>33</v>
      </c>
      <c r="G21" s="6"/>
      <c r="H21" s="6">
        <f t="shared" si="5"/>
        <v>-27.760000000000005</v>
      </c>
      <c r="I21" s="6"/>
      <c r="J21" s="6">
        <f t="shared" si="5"/>
        <v>-27.36</v>
      </c>
    </row>
    <row r="22" spans="2:10" x14ac:dyDescent="0.2">
      <c r="F22" t="s">
        <v>34</v>
      </c>
      <c r="G22" s="6"/>
      <c r="H22" s="6">
        <f t="shared" si="5"/>
        <v>36.770000000000003</v>
      </c>
      <c r="I22" s="6"/>
      <c r="J22" s="6">
        <f t="shared" si="5"/>
        <v>31.7</v>
      </c>
    </row>
    <row r="23" spans="2:10" x14ac:dyDescent="0.2">
      <c r="G23" s="6"/>
      <c r="H23" s="6"/>
      <c r="I23" s="6"/>
      <c r="J23" s="6"/>
    </row>
    <row r="24" spans="2:10" x14ac:dyDescent="0.2">
      <c r="B24" s="4"/>
      <c r="G24" s="5"/>
      <c r="H24" s="5">
        <f t="shared" ref="H24:J24" si="6">(-H$21+SQRT(H$21^2-4*H$20*H$22))/(2*H$20)</f>
        <v>73.678210633082244</v>
      </c>
      <c r="I24" s="5"/>
      <c r="J24" s="5">
        <f t="shared" si="6"/>
        <v>-196.58040834525306</v>
      </c>
    </row>
    <row r="25" spans="2:10" x14ac:dyDescent="0.2">
      <c r="G25" s="5"/>
      <c r="H25" s="5">
        <f t="shared" ref="H25:J25" si="7">(-H$21-SQRT(H$21^2-4*H$20*H$22))/(2*H$20)</f>
        <v>1.3488163939442328</v>
      </c>
      <c r="I25" s="5"/>
      <c r="J25" s="5">
        <f t="shared" si="7"/>
        <v>1.1518369166824378</v>
      </c>
    </row>
    <row r="26" spans="2:10" x14ac:dyDescent="0.2">
      <c r="G26" s="5"/>
      <c r="H26" s="5"/>
      <c r="I26" s="5"/>
      <c r="J26" s="5"/>
    </row>
    <row r="27" spans="2:10" x14ac:dyDescent="0.2">
      <c r="F27" t="s">
        <v>35</v>
      </c>
      <c r="G27" s="5"/>
      <c r="H27" s="5">
        <f t="shared" ref="H27:J27" si="8">H25*H25*H12</f>
        <v>24.578819528377501</v>
      </c>
      <c r="I27" s="5"/>
      <c r="J27" s="5">
        <f t="shared" si="8"/>
        <v>18.335384865981222</v>
      </c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horizontalDpi="300" verticalDpi="300"/>
  <headerFooter alignWithMargins="0">
    <oddHeader>&amp;C&amp;"Times New Roman,Normal"&amp;12&amp;A</oddHeader>
    <oddFooter>&amp;C&amp;"Times New Roman,Normal"&amp;12Page 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03"/>
  <sheetViews>
    <sheetView topLeftCell="E13" zoomScaleNormal="100" workbookViewId="0">
      <selection activeCell="K27" sqref="K27"/>
    </sheetView>
  </sheetViews>
  <sheetFormatPr defaultColWidth="11.5703125" defaultRowHeight="12.75" x14ac:dyDescent="0.2"/>
  <cols>
    <col min="2" max="2" width="11.5703125" style="3"/>
  </cols>
  <sheetData>
    <row r="4" spans="2:10" x14ac:dyDescent="0.2">
      <c r="H4" t="s">
        <v>26</v>
      </c>
      <c r="J4" t="s">
        <v>28</v>
      </c>
    </row>
    <row r="5" spans="2:10" x14ac:dyDescent="0.2">
      <c r="B5" s="3" t="s">
        <v>2</v>
      </c>
      <c r="C5" t="s">
        <v>22</v>
      </c>
      <c r="D5" t="s">
        <v>38</v>
      </c>
      <c r="E5" t="s">
        <v>30</v>
      </c>
      <c r="F5">
        <v>0</v>
      </c>
      <c r="H5">
        <v>0</v>
      </c>
      <c r="J5">
        <v>0</v>
      </c>
    </row>
    <row r="6" spans="2:10" x14ac:dyDescent="0.2">
      <c r="B6" s="3" t="s">
        <v>2</v>
      </c>
      <c r="C6" t="s">
        <v>22</v>
      </c>
      <c r="D6" t="s">
        <v>38</v>
      </c>
      <c r="E6" t="s">
        <v>30</v>
      </c>
      <c r="F6">
        <v>-1</v>
      </c>
      <c r="H6" s="1">
        <v>16.2</v>
      </c>
      <c r="J6">
        <v>15.71</v>
      </c>
    </row>
    <row r="7" spans="2:10" x14ac:dyDescent="0.2">
      <c r="B7" s="3" t="s">
        <v>2</v>
      </c>
      <c r="C7" t="s">
        <v>22</v>
      </c>
      <c r="D7" t="s">
        <v>38</v>
      </c>
      <c r="E7" t="s">
        <v>30</v>
      </c>
      <c r="F7">
        <v>1</v>
      </c>
      <c r="H7">
        <f t="shared" ref="H7" si="0">H6</f>
        <v>16.2</v>
      </c>
      <c r="J7">
        <f>J6</f>
        <v>15.71</v>
      </c>
    </row>
    <row r="8" spans="2:10" x14ac:dyDescent="0.2">
      <c r="B8" s="3" t="s">
        <v>2</v>
      </c>
      <c r="C8" t="s">
        <v>22</v>
      </c>
      <c r="D8" t="s">
        <v>38</v>
      </c>
      <c r="E8" t="s">
        <v>31</v>
      </c>
      <c r="F8">
        <v>1</v>
      </c>
      <c r="H8" s="1">
        <v>-1.48</v>
      </c>
      <c r="J8">
        <v>-4.82</v>
      </c>
    </row>
    <row r="9" spans="2:10" x14ac:dyDescent="0.2">
      <c r="B9" s="3" t="s">
        <v>2</v>
      </c>
      <c r="C9" t="s">
        <v>22</v>
      </c>
      <c r="D9" t="s">
        <v>38</v>
      </c>
      <c r="E9" t="s">
        <v>31</v>
      </c>
      <c r="F9">
        <v>0</v>
      </c>
      <c r="H9" s="1">
        <v>14.79</v>
      </c>
      <c r="J9">
        <v>11.85</v>
      </c>
    </row>
    <row r="10" spans="2:10" x14ac:dyDescent="0.2">
      <c r="B10" s="3" t="s">
        <v>2</v>
      </c>
      <c r="C10" t="s">
        <v>22</v>
      </c>
      <c r="D10" t="s">
        <v>38</v>
      </c>
      <c r="E10" t="s">
        <v>31</v>
      </c>
      <c r="F10">
        <v>2</v>
      </c>
      <c r="H10">
        <f>H9</f>
        <v>14.79</v>
      </c>
      <c r="J10">
        <f>J9</f>
        <v>11.85</v>
      </c>
    </row>
    <row r="11" spans="2:10" x14ac:dyDescent="0.2">
      <c r="B11" s="4"/>
    </row>
    <row r="12" spans="2:10" x14ac:dyDescent="0.2">
      <c r="B12" s="4"/>
      <c r="F12" t="s">
        <v>23</v>
      </c>
      <c r="H12">
        <f t="shared" ref="H12:J12" si="1">H7</f>
        <v>16.2</v>
      </c>
      <c r="J12">
        <f t="shared" si="1"/>
        <v>15.71</v>
      </c>
    </row>
    <row r="13" spans="2:10" x14ac:dyDescent="0.2">
      <c r="B13" s="4"/>
      <c r="F13" t="s">
        <v>24</v>
      </c>
      <c r="H13">
        <v>0</v>
      </c>
      <c r="J13">
        <v>0</v>
      </c>
    </row>
    <row r="14" spans="2:10" x14ac:dyDescent="0.2">
      <c r="B14"/>
      <c r="F14" t="s">
        <v>29</v>
      </c>
      <c r="H14">
        <v>0</v>
      </c>
      <c r="J14">
        <v>0</v>
      </c>
    </row>
    <row r="15" spans="2:10" x14ac:dyDescent="0.2">
      <c r="F15" t="s">
        <v>23</v>
      </c>
      <c r="H15">
        <f t="shared" ref="H15:J15" si="2">H10-H8</f>
        <v>16.27</v>
      </c>
      <c r="J15">
        <f t="shared" si="2"/>
        <v>16.670000000000002</v>
      </c>
    </row>
    <row r="16" spans="2:10" x14ac:dyDescent="0.2">
      <c r="F16" t="s">
        <v>24</v>
      </c>
      <c r="H16">
        <f t="shared" ref="H16:J16" si="3">-2*H15</f>
        <v>-32.54</v>
      </c>
      <c r="J16">
        <f t="shared" si="3"/>
        <v>-33.340000000000003</v>
      </c>
    </row>
    <row r="17" spans="6:10" x14ac:dyDescent="0.2">
      <c r="F17" t="s">
        <v>29</v>
      </c>
      <c r="H17">
        <f t="shared" ref="H17:J17" si="4">H10</f>
        <v>14.79</v>
      </c>
      <c r="J17">
        <f t="shared" si="4"/>
        <v>11.85</v>
      </c>
    </row>
    <row r="20" spans="6:10" x14ac:dyDescent="0.2">
      <c r="F20" t="s">
        <v>32</v>
      </c>
      <c r="G20" s="6"/>
      <c r="H20" s="6">
        <f t="shared" ref="H20:J22" si="5">H15-H12</f>
        <v>7.0000000000000284E-2</v>
      </c>
      <c r="I20" s="6"/>
      <c r="J20" s="6">
        <f t="shared" si="5"/>
        <v>0.96000000000000085</v>
      </c>
    </row>
    <row r="21" spans="6:10" x14ac:dyDescent="0.2">
      <c r="F21" t="s">
        <v>33</v>
      </c>
      <c r="G21" s="6"/>
      <c r="H21" s="6">
        <f t="shared" si="5"/>
        <v>-32.54</v>
      </c>
      <c r="I21" s="6"/>
      <c r="J21" s="6">
        <f t="shared" si="5"/>
        <v>-33.340000000000003</v>
      </c>
    </row>
    <row r="22" spans="6:10" x14ac:dyDescent="0.2">
      <c r="F22" t="s">
        <v>34</v>
      </c>
      <c r="G22" s="6"/>
      <c r="H22" s="6">
        <f t="shared" si="5"/>
        <v>14.79</v>
      </c>
      <c r="I22" s="6"/>
      <c r="J22" s="6">
        <f t="shared" si="5"/>
        <v>11.85</v>
      </c>
    </row>
    <row r="23" spans="6:10" x14ac:dyDescent="0.2">
      <c r="G23" s="6"/>
      <c r="H23" s="6"/>
      <c r="I23" s="6"/>
      <c r="J23" s="6"/>
    </row>
    <row r="24" spans="6:10" x14ac:dyDescent="0.2">
      <c r="G24" s="5"/>
      <c r="H24" s="5">
        <f t="shared" ref="H24:J24" si="6">(-H$21+SQRT(H$21^2-4*H$20*H$22))/(2*H$20)</f>
        <v>464.40218006119142</v>
      </c>
      <c r="I24" s="5"/>
      <c r="J24" s="5">
        <f t="shared" si="6"/>
        <v>34.370023766920369</v>
      </c>
    </row>
    <row r="25" spans="6:10" x14ac:dyDescent="0.2">
      <c r="G25" s="5"/>
      <c r="H25" s="5">
        <f t="shared" ref="H25:J25" si="7">(-H$21-SQRT(H$21^2-4*H$20*H$22))/(2*H$20)</f>
        <v>0.45496279594954731</v>
      </c>
      <c r="I25" s="5"/>
      <c r="J25" s="5">
        <f t="shared" si="7"/>
        <v>0.35914289974627095</v>
      </c>
    </row>
    <row r="26" spans="6:10" x14ac:dyDescent="0.2">
      <c r="G26" s="5"/>
      <c r="H26" s="5"/>
      <c r="I26" s="5"/>
      <c r="J26" s="5"/>
    </row>
    <row r="27" spans="6:10" x14ac:dyDescent="0.2">
      <c r="F27" t="s">
        <v>35</v>
      </c>
      <c r="G27" s="5"/>
      <c r="H27" s="5">
        <f t="shared" ref="H27:J27" si="8">H25*H25*H12</f>
        <v>3.353256560311316</v>
      </c>
      <c r="I27" s="5"/>
      <c r="J27" s="5">
        <f t="shared" si="8"/>
        <v>2.0263327085034941</v>
      </c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horizontalDpi="300" verticalDpi="300"/>
  <headerFooter alignWithMargins="0"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11</vt:i4>
      </vt:variant>
    </vt:vector>
  </HeadingPairs>
  <TitlesOfParts>
    <vt:vector size="11" baseType="lpstr">
      <vt:lpstr>Data</vt:lpstr>
      <vt:lpstr>HODF parabolas</vt:lpstr>
      <vt:lpstr>HODMe parabolas (protonated)</vt:lpstr>
      <vt:lpstr>HODMe parabolas</vt:lpstr>
      <vt:lpstr>HODnBu parabolas</vt:lpstr>
      <vt:lpstr>HODNO2 parabolas</vt:lpstr>
      <vt:lpstr>HODNO</vt:lpstr>
      <vt:lpstr>HODCN</vt:lpstr>
      <vt:lpstr>HODNH2</vt:lpstr>
      <vt:lpstr>HODCOCH3</vt:lpstr>
      <vt:lpstr>HODCOO-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Silva</dc:creator>
  <cp:lastModifiedBy>Pedro Silva</cp:lastModifiedBy>
  <dcterms:created xsi:type="dcterms:W3CDTF">2016-01-22T17:26:35Z</dcterms:created>
  <dcterms:modified xsi:type="dcterms:W3CDTF">2016-06-13T15:46:12Z</dcterms:modified>
</cp:coreProperties>
</file>