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371\Dropbox\Honours\"/>
    </mc:Choice>
  </mc:AlternateContent>
  <bookViews>
    <workbookView xWindow="0" yWindow="0" windowWidth="28800" windowHeight="12440" firstSheet="3" activeTab="7"/>
  </bookViews>
  <sheets>
    <sheet name="ANOVA grp 6" sheetId="10" r:id="rId1"/>
    <sheet name="ANOVA grp 5" sheetId="9" r:id="rId2"/>
    <sheet name="ANOVA grp 4" sheetId="8" r:id="rId3"/>
    <sheet name="ANOVA grp 3" sheetId="7" r:id="rId4"/>
    <sheet name="ANOVA grp 2" sheetId="4" r:id="rId5"/>
    <sheet name="ANOVA grp 1" sheetId="5" r:id="rId6"/>
    <sheet name="T-test learning index" sheetId="6" r:id="rId7"/>
    <sheet name="Sheet1" sheetId="1" r:id="rId8"/>
    <sheet name="Sheet4" sheetId="11" r:id="rId9"/>
  </sheets>
  <calcPr calcId="171027"/>
</workbook>
</file>

<file path=xl/calcChain.xml><?xml version="1.0" encoding="utf-8"?>
<calcChain xmlns="http://schemas.openxmlformats.org/spreadsheetml/2006/main">
  <c r="Z56" i="1" l="1"/>
  <c r="Z55" i="1"/>
  <c r="Z54" i="1"/>
  <c r="Z53" i="1"/>
  <c r="Z52" i="1"/>
  <c r="Z51" i="1"/>
  <c r="Z49" i="1"/>
  <c r="Z48" i="1"/>
  <c r="Z47" i="1"/>
  <c r="Z46" i="1"/>
  <c r="Z45" i="1"/>
  <c r="Z44" i="1"/>
  <c r="Z42" i="1"/>
  <c r="Z41" i="1"/>
  <c r="Z40" i="1"/>
  <c r="Z39" i="1"/>
  <c r="Z38" i="1"/>
  <c r="Z37" i="1"/>
  <c r="Z35" i="1"/>
  <c r="Z34" i="1"/>
  <c r="Z33" i="1"/>
  <c r="Z32" i="1"/>
  <c r="Z31" i="1"/>
  <c r="Z30" i="1"/>
  <c r="Z28" i="1"/>
  <c r="Z27" i="1"/>
  <c r="Z26" i="1"/>
  <c r="Z25" i="1"/>
  <c r="Z24" i="1"/>
  <c r="Z23" i="1"/>
  <c r="Z21" i="1"/>
  <c r="Z20" i="1"/>
  <c r="Z18" i="1"/>
  <c r="Z19" i="1"/>
  <c r="Z17" i="1"/>
  <c r="Z16" i="1"/>
  <c r="Q2" i="11" l="1"/>
  <c r="Q3" i="11"/>
  <c r="R3" i="11"/>
  <c r="S3" i="11"/>
  <c r="T3" i="11"/>
  <c r="U3" i="11"/>
  <c r="V3" i="11"/>
  <c r="W3" i="11"/>
  <c r="X3" i="11"/>
  <c r="Y3" i="11"/>
  <c r="Z3" i="11"/>
  <c r="AA3" i="11"/>
  <c r="AB3" i="11"/>
  <c r="Q4" i="11"/>
  <c r="R4" i="11"/>
  <c r="S4" i="11"/>
  <c r="T4" i="11"/>
  <c r="U4" i="11"/>
  <c r="V4" i="11"/>
  <c r="W4" i="11"/>
  <c r="X4" i="11"/>
  <c r="Y4" i="11"/>
  <c r="Z4" i="11"/>
  <c r="AA4" i="11"/>
  <c r="AB4" i="11"/>
  <c r="Q5" i="11"/>
  <c r="R5" i="11"/>
  <c r="S5" i="11"/>
  <c r="T5" i="11"/>
  <c r="U5" i="11"/>
  <c r="V5" i="11"/>
  <c r="W5" i="11"/>
  <c r="X5" i="11"/>
  <c r="Y5" i="11"/>
  <c r="Z5" i="11"/>
  <c r="AA5" i="11"/>
  <c r="AB5" i="11"/>
  <c r="Q6" i="11"/>
  <c r="R6" i="11"/>
  <c r="S6" i="11"/>
  <c r="T6" i="11"/>
  <c r="U6" i="11"/>
  <c r="V6" i="11"/>
  <c r="W6" i="11"/>
  <c r="X6" i="11"/>
  <c r="Y6" i="11"/>
  <c r="Z6" i="11"/>
  <c r="AA6" i="11"/>
  <c r="AB6" i="11"/>
  <c r="Q7" i="11"/>
  <c r="R7" i="11"/>
  <c r="S7" i="11"/>
  <c r="T7" i="11"/>
  <c r="U7" i="11"/>
  <c r="V7" i="11"/>
  <c r="W7" i="11"/>
  <c r="X7" i="11"/>
  <c r="Y7" i="11"/>
  <c r="Z7" i="11"/>
  <c r="AA7" i="11"/>
  <c r="AB7" i="11"/>
  <c r="Q8" i="11"/>
  <c r="R8" i="11"/>
  <c r="S8" i="11"/>
  <c r="T8" i="11"/>
  <c r="U8" i="11"/>
  <c r="V8" i="11"/>
  <c r="W8" i="11"/>
  <c r="X8" i="11"/>
  <c r="Y8" i="11"/>
  <c r="Z8" i="11"/>
  <c r="AA8" i="11"/>
  <c r="AB8" i="11"/>
  <c r="Q9" i="11"/>
  <c r="R9" i="11"/>
  <c r="S9" i="11"/>
  <c r="T9" i="11"/>
  <c r="U9" i="11"/>
  <c r="V9" i="11"/>
  <c r="W9" i="11"/>
  <c r="X9" i="11"/>
  <c r="Y9" i="11"/>
  <c r="Z9" i="11"/>
  <c r="AA9" i="11"/>
  <c r="AB9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Q12" i="11"/>
  <c r="R12" i="11"/>
  <c r="S12" i="11"/>
  <c r="T12" i="11"/>
  <c r="U12" i="11"/>
  <c r="V12" i="11"/>
  <c r="W12" i="11"/>
  <c r="X12" i="11"/>
  <c r="Y12" i="11"/>
  <c r="Z12" i="11"/>
  <c r="AA12" i="11"/>
  <c r="AB12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Q14" i="11"/>
  <c r="R14" i="11"/>
  <c r="S14" i="11"/>
  <c r="T14" i="11"/>
  <c r="U14" i="11"/>
  <c r="V14" i="11"/>
  <c r="W14" i="11"/>
  <c r="X14" i="11"/>
  <c r="Y14" i="11"/>
  <c r="Z14" i="11"/>
  <c r="AA14" i="11"/>
  <c r="AB14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Q33" i="11"/>
  <c r="R33" i="11"/>
  <c r="S33" i="11"/>
  <c r="T33" i="11"/>
  <c r="U33" i="11"/>
  <c r="V33" i="11"/>
  <c r="W33" i="11"/>
  <c r="X33" i="11"/>
  <c r="Y33" i="11"/>
  <c r="Z33" i="11"/>
  <c r="AA33" i="11"/>
  <c r="AB33" i="11"/>
  <c r="Q34" i="11"/>
  <c r="R34" i="11"/>
  <c r="S34" i="11"/>
  <c r="T34" i="11"/>
  <c r="U34" i="11"/>
  <c r="V34" i="11"/>
  <c r="W34" i="11"/>
  <c r="X34" i="11"/>
  <c r="Y34" i="11"/>
  <c r="Z34" i="11"/>
  <c r="AA34" i="11"/>
  <c r="AB34" i="11"/>
  <c r="Q35" i="11"/>
  <c r="R35" i="11"/>
  <c r="S35" i="11"/>
  <c r="T35" i="11"/>
  <c r="U35" i="11"/>
  <c r="V35" i="11"/>
  <c r="W35" i="11"/>
  <c r="X35" i="11"/>
  <c r="Y35" i="11"/>
  <c r="Z35" i="11"/>
  <c r="AA35" i="11"/>
  <c r="AB35" i="11"/>
  <c r="Q36" i="11"/>
  <c r="R36" i="11"/>
  <c r="S36" i="11"/>
  <c r="T36" i="11"/>
  <c r="U36" i="11"/>
  <c r="V36" i="11"/>
  <c r="W36" i="11"/>
  <c r="X36" i="11"/>
  <c r="Y36" i="11"/>
  <c r="Z36" i="11"/>
  <c r="AA36" i="11"/>
  <c r="AB36" i="11"/>
  <c r="Q37" i="11"/>
  <c r="R37" i="11"/>
  <c r="S37" i="11"/>
  <c r="T37" i="11"/>
  <c r="U37" i="11"/>
  <c r="V37" i="11"/>
  <c r="W37" i="11"/>
  <c r="X37" i="11"/>
  <c r="Y37" i="11"/>
  <c r="Z37" i="11"/>
  <c r="AA37" i="11"/>
  <c r="AB37" i="11"/>
  <c r="Q38" i="11"/>
  <c r="R38" i="11"/>
  <c r="S38" i="11"/>
  <c r="T38" i="11"/>
  <c r="U38" i="11"/>
  <c r="V38" i="11"/>
  <c r="W38" i="11"/>
  <c r="X38" i="11"/>
  <c r="Y38" i="11"/>
  <c r="Z38" i="11"/>
  <c r="AA38" i="11"/>
  <c r="AB38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Q42" i="11"/>
  <c r="R42" i="11"/>
  <c r="S42" i="11"/>
  <c r="T42" i="11"/>
  <c r="U42" i="11"/>
  <c r="V42" i="11"/>
  <c r="W42" i="11"/>
  <c r="X42" i="11"/>
  <c r="Y42" i="11"/>
  <c r="Z42" i="11"/>
  <c r="AA42" i="11"/>
  <c r="AB42" i="11"/>
  <c r="Q43" i="11"/>
  <c r="R43" i="11"/>
  <c r="S43" i="11"/>
  <c r="T43" i="11"/>
  <c r="U43" i="11"/>
  <c r="V43" i="11"/>
  <c r="W43" i="11"/>
  <c r="X43" i="11"/>
  <c r="Y43" i="11"/>
  <c r="Z43" i="11"/>
  <c r="AA43" i="11"/>
  <c r="AB43" i="11"/>
  <c r="Q44" i="11"/>
  <c r="R44" i="11"/>
  <c r="S44" i="11"/>
  <c r="T44" i="11"/>
  <c r="U44" i="11"/>
  <c r="V44" i="11"/>
  <c r="W44" i="11"/>
  <c r="X44" i="11"/>
  <c r="Y44" i="11"/>
  <c r="Z44" i="11"/>
  <c r="AA44" i="11"/>
  <c r="AB44" i="11"/>
  <c r="Q45" i="11"/>
  <c r="R45" i="11"/>
  <c r="S45" i="11"/>
  <c r="T45" i="11"/>
  <c r="U45" i="11"/>
  <c r="V45" i="11"/>
  <c r="W45" i="11"/>
  <c r="X45" i="11"/>
  <c r="Y45" i="11"/>
  <c r="Z45" i="11"/>
  <c r="AA45" i="11"/>
  <c r="AB45" i="11"/>
  <c r="Q46" i="11"/>
  <c r="R46" i="11"/>
  <c r="S46" i="11"/>
  <c r="T46" i="11"/>
  <c r="U46" i="11"/>
  <c r="V46" i="11"/>
  <c r="W46" i="11"/>
  <c r="X46" i="11"/>
  <c r="Y46" i="11"/>
  <c r="Z46" i="11"/>
  <c r="AA46" i="11"/>
  <c r="AB46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Q51" i="11"/>
  <c r="R51" i="11"/>
  <c r="S51" i="11"/>
  <c r="T51" i="11"/>
  <c r="U51" i="11"/>
  <c r="V51" i="11"/>
  <c r="W51" i="11"/>
  <c r="X51" i="11"/>
  <c r="Y51" i="11"/>
  <c r="Z51" i="11"/>
  <c r="AA51" i="11"/>
  <c r="AB51" i="11"/>
  <c r="Q52" i="11"/>
  <c r="R52" i="11"/>
  <c r="S52" i="11"/>
  <c r="T52" i="11"/>
  <c r="U52" i="11"/>
  <c r="V52" i="11"/>
  <c r="W52" i="11"/>
  <c r="X52" i="11"/>
  <c r="Y52" i="11"/>
  <c r="Z52" i="11"/>
  <c r="AA52" i="11"/>
  <c r="AB52" i="11"/>
  <c r="Q53" i="11"/>
  <c r="R53" i="11"/>
  <c r="S53" i="11"/>
  <c r="T53" i="11"/>
  <c r="U53" i="11"/>
  <c r="V53" i="11"/>
  <c r="W53" i="11"/>
  <c r="X53" i="11"/>
  <c r="Y53" i="11"/>
  <c r="Z53" i="11"/>
  <c r="AA53" i="11"/>
  <c r="AB53" i="11"/>
  <c r="Q54" i="11"/>
  <c r="R54" i="11"/>
  <c r="S54" i="11"/>
  <c r="T54" i="11"/>
  <c r="U54" i="11"/>
  <c r="V54" i="11"/>
  <c r="W54" i="11"/>
  <c r="X54" i="11"/>
  <c r="Y54" i="11"/>
  <c r="Z54" i="11"/>
  <c r="AA54" i="11"/>
  <c r="AB54" i="11"/>
  <c r="Q55" i="11"/>
  <c r="R55" i="11"/>
  <c r="S55" i="11"/>
  <c r="T55" i="11"/>
  <c r="U55" i="11"/>
  <c r="V55" i="11"/>
  <c r="W55" i="11"/>
  <c r="X55" i="11"/>
  <c r="Y55" i="11"/>
  <c r="Z55" i="11"/>
  <c r="AA55" i="11"/>
  <c r="AB55" i="11"/>
  <c r="Q56" i="11"/>
  <c r="R56" i="11"/>
  <c r="S56" i="11"/>
  <c r="T56" i="11"/>
  <c r="U56" i="11"/>
  <c r="V56" i="11"/>
  <c r="W56" i="11"/>
  <c r="X56" i="11"/>
  <c r="Y56" i="11"/>
  <c r="Z56" i="11"/>
  <c r="AA56" i="11"/>
  <c r="AB56" i="11"/>
  <c r="Q57" i="11"/>
  <c r="R57" i="11"/>
  <c r="S57" i="11"/>
  <c r="T57" i="11"/>
  <c r="U57" i="11"/>
  <c r="V57" i="11"/>
  <c r="W57" i="11"/>
  <c r="X57" i="11"/>
  <c r="Y57" i="11"/>
  <c r="Z57" i="11"/>
  <c r="AA57" i="11"/>
  <c r="AB57" i="11"/>
  <c r="Q58" i="11"/>
  <c r="R58" i="11"/>
  <c r="S58" i="11"/>
  <c r="T58" i="11"/>
  <c r="U58" i="11"/>
  <c r="V58" i="11"/>
  <c r="W58" i="11"/>
  <c r="X58" i="11"/>
  <c r="Y58" i="11"/>
  <c r="Z58" i="11"/>
  <c r="AA58" i="11"/>
  <c r="AB58" i="11"/>
  <c r="Q59" i="11"/>
  <c r="R59" i="11"/>
  <c r="S59" i="11"/>
  <c r="T59" i="11"/>
  <c r="U59" i="11"/>
  <c r="V59" i="11"/>
  <c r="W59" i="11"/>
  <c r="X59" i="11"/>
  <c r="Y59" i="11"/>
  <c r="Z59" i="11"/>
  <c r="AA59" i="11"/>
  <c r="AB59" i="11"/>
  <c r="Q60" i="11"/>
  <c r="R60" i="11"/>
  <c r="S60" i="11"/>
  <c r="T60" i="11"/>
  <c r="U60" i="11"/>
  <c r="V60" i="11"/>
  <c r="W60" i="11"/>
  <c r="X60" i="11"/>
  <c r="Y60" i="11"/>
  <c r="Z60" i="11"/>
  <c r="AA60" i="11"/>
  <c r="AB60" i="11"/>
  <c r="Q61" i="11"/>
  <c r="R61" i="11"/>
  <c r="S61" i="11"/>
  <c r="T61" i="11"/>
  <c r="U61" i="11"/>
  <c r="V61" i="11"/>
  <c r="W61" i="11"/>
  <c r="X61" i="11"/>
  <c r="Y61" i="11"/>
  <c r="Z61" i="11"/>
  <c r="AA61" i="11"/>
  <c r="AB61" i="11"/>
  <c r="Q62" i="11"/>
  <c r="R62" i="11"/>
  <c r="S62" i="11"/>
  <c r="T62" i="11"/>
  <c r="U62" i="11"/>
  <c r="V62" i="11"/>
  <c r="W62" i="11"/>
  <c r="X62" i="11"/>
  <c r="Y62" i="11"/>
  <c r="Z62" i="11"/>
  <c r="AA62" i="11"/>
  <c r="AB62" i="11"/>
  <c r="Q63" i="11"/>
  <c r="R63" i="11"/>
  <c r="S63" i="11"/>
  <c r="T63" i="11"/>
  <c r="U63" i="11"/>
  <c r="V63" i="11"/>
  <c r="W63" i="11"/>
  <c r="X63" i="11"/>
  <c r="Y63" i="11"/>
  <c r="Z63" i="11"/>
  <c r="AA63" i="11"/>
  <c r="AB63" i="11"/>
  <c r="Q64" i="11"/>
  <c r="R64" i="11"/>
  <c r="S64" i="11"/>
  <c r="T64" i="11"/>
  <c r="U64" i="11"/>
  <c r="V64" i="11"/>
  <c r="W64" i="11"/>
  <c r="X64" i="11"/>
  <c r="Y64" i="11"/>
  <c r="Z64" i="11"/>
  <c r="AA64" i="11"/>
  <c r="AB64" i="11"/>
  <c r="Q65" i="11"/>
  <c r="R65" i="11"/>
  <c r="S65" i="11"/>
  <c r="T65" i="11"/>
  <c r="U65" i="11"/>
  <c r="V65" i="11"/>
  <c r="W65" i="11"/>
  <c r="X65" i="11"/>
  <c r="Y65" i="11"/>
  <c r="Z65" i="11"/>
  <c r="AA65" i="11"/>
  <c r="AB65" i="11"/>
  <c r="Q66" i="11"/>
  <c r="R66" i="11"/>
  <c r="S66" i="11"/>
  <c r="T66" i="11"/>
  <c r="U66" i="11"/>
  <c r="V66" i="11"/>
  <c r="W66" i="11"/>
  <c r="X66" i="11"/>
  <c r="Y66" i="11"/>
  <c r="Z66" i="11"/>
  <c r="AA66" i="11"/>
  <c r="AB66" i="11"/>
  <c r="Q67" i="11"/>
  <c r="R67" i="11"/>
  <c r="S67" i="11"/>
  <c r="T67" i="11"/>
  <c r="U67" i="11"/>
  <c r="V67" i="11"/>
  <c r="W67" i="11"/>
  <c r="X67" i="11"/>
  <c r="Y67" i="11"/>
  <c r="Z67" i="11"/>
  <c r="AA67" i="11"/>
  <c r="AB67" i="11"/>
  <c r="Q68" i="11"/>
  <c r="R68" i="11"/>
  <c r="S68" i="11"/>
  <c r="T68" i="11"/>
  <c r="U68" i="11"/>
  <c r="V68" i="11"/>
  <c r="W68" i="11"/>
  <c r="X68" i="11"/>
  <c r="Y68" i="11"/>
  <c r="Z68" i="11"/>
  <c r="AA68" i="11"/>
  <c r="AB68" i="11"/>
  <c r="Q69" i="11"/>
  <c r="R69" i="11"/>
  <c r="S69" i="11"/>
  <c r="T69" i="11"/>
  <c r="U69" i="11"/>
  <c r="V69" i="11"/>
  <c r="W69" i="11"/>
  <c r="X69" i="11"/>
  <c r="Y69" i="11"/>
  <c r="Z69" i="11"/>
  <c r="AA69" i="11"/>
  <c r="AB69" i="11"/>
  <c r="Q70" i="11"/>
  <c r="R70" i="11"/>
  <c r="S70" i="11"/>
  <c r="T70" i="11"/>
  <c r="U70" i="11"/>
  <c r="V70" i="11"/>
  <c r="W70" i="11"/>
  <c r="X70" i="11"/>
  <c r="Y70" i="11"/>
  <c r="Z70" i="11"/>
  <c r="AA70" i="11"/>
  <c r="AB70" i="11"/>
  <c r="Q71" i="11"/>
  <c r="R71" i="11"/>
  <c r="S71" i="11"/>
  <c r="T71" i="11"/>
  <c r="U71" i="11"/>
  <c r="V71" i="11"/>
  <c r="W71" i="11"/>
  <c r="X71" i="11"/>
  <c r="Y71" i="11"/>
  <c r="Z71" i="11"/>
  <c r="AA71" i="11"/>
  <c r="AB71" i="11"/>
  <c r="R2" i="11"/>
  <c r="S2" i="11"/>
  <c r="T2" i="11"/>
  <c r="U2" i="11"/>
  <c r="V2" i="11"/>
  <c r="W2" i="11"/>
  <c r="X2" i="11"/>
  <c r="Y2" i="11"/>
  <c r="Z2" i="11"/>
  <c r="AA2" i="11"/>
  <c r="AB2" i="11"/>
  <c r="AC47" i="1" l="1"/>
  <c r="AC44" i="1"/>
  <c r="AC21" i="1"/>
  <c r="AB7" i="1"/>
  <c r="AC7" i="1" s="1"/>
  <c r="AB6" i="1"/>
  <c r="AC6" i="1" s="1"/>
  <c r="AB5" i="1"/>
  <c r="AC5" i="1" s="1"/>
  <c r="AB4" i="1"/>
  <c r="AC4" i="1" s="1"/>
  <c r="AB3" i="1"/>
  <c r="AC3" i="1" s="1"/>
  <c r="AB2" i="1"/>
  <c r="AC2" i="1" s="1"/>
  <c r="AA3" i="1"/>
  <c r="AA4" i="1"/>
  <c r="AA5" i="1"/>
  <c r="AA6" i="1"/>
  <c r="AA7" i="1"/>
  <c r="AA2" i="1"/>
  <c r="AA80" i="1"/>
  <c r="AA81" i="1"/>
  <c r="AA82" i="1"/>
  <c r="AA83" i="1"/>
  <c r="AA84" i="1"/>
  <c r="AA79" i="1"/>
  <c r="Z80" i="1"/>
  <c r="Z81" i="1"/>
  <c r="Z82" i="1"/>
  <c r="Z83" i="1"/>
  <c r="Z84" i="1"/>
  <c r="Z79" i="1"/>
  <c r="Z85" i="1"/>
  <c r="E85" i="1"/>
  <c r="F85" i="1" s="1"/>
  <c r="G85" i="1" s="1"/>
  <c r="H85" i="1" s="1"/>
  <c r="I85" i="1" s="1"/>
  <c r="J85" i="1" s="1"/>
  <c r="K85" i="1" s="1"/>
  <c r="L85" i="1" s="1"/>
  <c r="M85" i="1" s="1"/>
  <c r="N85" i="1" s="1"/>
  <c r="O85" i="1" s="1"/>
  <c r="P85" i="1" s="1"/>
  <c r="Q85" i="1" s="1"/>
  <c r="R85" i="1" s="1"/>
  <c r="S85" i="1" s="1"/>
  <c r="T85" i="1" s="1"/>
  <c r="E78" i="1"/>
  <c r="F78" i="1" s="1"/>
  <c r="G78" i="1" s="1"/>
  <c r="H78" i="1" s="1"/>
  <c r="I78" i="1" s="1"/>
  <c r="J78" i="1" s="1"/>
  <c r="K78" i="1" s="1"/>
  <c r="L78" i="1" s="1"/>
  <c r="M78" i="1" s="1"/>
  <c r="N78" i="1" s="1"/>
  <c r="O78" i="1" s="1"/>
  <c r="P78" i="1" s="1"/>
  <c r="Q78" i="1" s="1"/>
  <c r="R78" i="1" s="1"/>
  <c r="S78" i="1" s="1"/>
  <c r="T78" i="1" s="1"/>
  <c r="AB77" i="1"/>
  <c r="AC77" i="1" s="1"/>
  <c r="AB76" i="1"/>
  <c r="AC76" i="1" s="1"/>
  <c r="AB75" i="1"/>
  <c r="AC75" i="1" s="1"/>
  <c r="AB74" i="1"/>
  <c r="AC74" i="1" s="1"/>
  <c r="AB73" i="1"/>
  <c r="AC73" i="1" s="1"/>
  <c r="AB72" i="1"/>
  <c r="AC72" i="1" s="1"/>
  <c r="AA73" i="1"/>
  <c r="AA74" i="1"/>
  <c r="AA75" i="1"/>
  <c r="AA76" i="1"/>
  <c r="AA77" i="1"/>
  <c r="AA72" i="1"/>
  <c r="Z73" i="1"/>
  <c r="Z74" i="1"/>
  <c r="Z75" i="1"/>
  <c r="Z76" i="1"/>
  <c r="Z77" i="1"/>
  <c r="Z72" i="1"/>
  <c r="Z78" i="1"/>
  <c r="AB63" i="1"/>
  <c r="AC63" i="1" s="1"/>
  <c r="AB62" i="1"/>
  <c r="AC62" i="1" s="1"/>
  <c r="AB61" i="1"/>
  <c r="AC61" i="1" s="1"/>
  <c r="AB60" i="1"/>
  <c r="AC60" i="1" s="1"/>
  <c r="AB59" i="1"/>
  <c r="AC59" i="1" s="1"/>
  <c r="AB58" i="1"/>
  <c r="AC58" i="1" s="1"/>
  <c r="Z71" i="1"/>
  <c r="Z64" i="1"/>
  <c r="Z70" i="1"/>
  <c r="Z69" i="1"/>
  <c r="Z68" i="1"/>
  <c r="Z67" i="1"/>
  <c r="Z66" i="1"/>
  <c r="Z65" i="1"/>
  <c r="Z59" i="1"/>
  <c r="Z60" i="1"/>
  <c r="Z61" i="1"/>
  <c r="Z62" i="1"/>
  <c r="Z63" i="1"/>
  <c r="Z58" i="1"/>
  <c r="AB49" i="1"/>
  <c r="AC49" i="1" s="1"/>
  <c r="AB48" i="1"/>
  <c r="AC48" i="1" s="1"/>
  <c r="AB46" i="1"/>
  <c r="AC46" i="1" s="1"/>
  <c r="AB45" i="1"/>
  <c r="AC45" i="1" s="1"/>
  <c r="AB35" i="1"/>
  <c r="AC35" i="1" s="1"/>
  <c r="AB34" i="1"/>
  <c r="AC34" i="1" s="1"/>
  <c r="AB33" i="1"/>
  <c r="AC33" i="1" s="1"/>
  <c r="AB32" i="1"/>
  <c r="AC32" i="1" s="1"/>
  <c r="AB31" i="1"/>
  <c r="AC31" i="1" s="1"/>
  <c r="AB30" i="1"/>
  <c r="AB20" i="1"/>
  <c r="AC20" i="1" s="1"/>
  <c r="AB19" i="1"/>
  <c r="AC19" i="1" s="1"/>
  <c r="AB18" i="1"/>
  <c r="AC18" i="1" s="1"/>
  <c r="AB17" i="1"/>
  <c r="AC17" i="1" s="1"/>
  <c r="AB16" i="1"/>
  <c r="AA70" i="1"/>
  <c r="AA69" i="1"/>
  <c r="AA68" i="1"/>
  <c r="AA67" i="1"/>
  <c r="AA66" i="1"/>
  <c r="AA65" i="1"/>
  <c r="AA63" i="1"/>
  <c r="AA62" i="1"/>
  <c r="AA61" i="1"/>
  <c r="AA60" i="1"/>
  <c r="AA59" i="1"/>
  <c r="AA58" i="1"/>
  <c r="AA56" i="1"/>
  <c r="AA55" i="1"/>
  <c r="AA54" i="1"/>
  <c r="AA53" i="1"/>
  <c r="AA52" i="1"/>
  <c r="AA51" i="1"/>
  <c r="AA49" i="1"/>
  <c r="AA48" i="1"/>
  <c r="AA47" i="1"/>
  <c r="AA46" i="1"/>
  <c r="AA45" i="1"/>
  <c r="AA44" i="1"/>
  <c r="AA42" i="1"/>
  <c r="AA41" i="1"/>
  <c r="AA40" i="1"/>
  <c r="AA39" i="1"/>
  <c r="AA38" i="1"/>
  <c r="AA37" i="1"/>
  <c r="AA35" i="1"/>
  <c r="AA34" i="1"/>
  <c r="AA33" i="1"/>
  <c r="AA32" i="1"/>
  <c r="AA31" i="1"/>
  <c r="AA30" i="1"/>
  <c r="AA28" i="1"/>
  <c r="AA27" i="1"/>
  <c r="AA26" i="1"/>
  <c r="AA25" i="1"/>
  <c r="AA24" i="1"/>
  <c r="AA23" i="1"/>
  <c r="AA16" i="1"/>
  <c r="AA17" i="1"/>
  <c r="AA18" i="1"/>
  <c r="AA19" i="1"/>
  <c r="AA20" i="1"/>
  <c r="AA21" i="1"/>
  <c r="E71" i="1"/>
  <c r="F71" i="1" s="1"/>
  <c r="G71" i="1" s="1"/>
  <c r="H71" i="1" s="1"/>
  <c r="I71" i="1" s="1"/>
  <c r="J71" i="1" s="1"/>
  <c r="K71" i="1" s="1"/>
  <c r="L71" i="1" s="1"/>
  <c r="M71" i="1" s="1"/>
  <c r="N71" i="1" s="1"/>
  <c r="O71" i="1" s="1"/>
  <c r="P71" i="1" s="1"/>
  <c r="Q71" i="1" s="1"/>
  <c r="R71" i="1" s="1"/>
  <c r="S71" i="1" s="1"/>
  <c r="T71" i="1" s="1"/>
  <c r="U71" i="1" s="1"/>
  <c r="E64" i="1"/>
  <c r="F64" i="1" s="1"/>
  <c r="G64" i="1" s="1"/>
  <c r="H64" i="1" s="1"/>
  <c r="I64" i="1" s="1"/>
  <c r="J64" i="1" s="1"/>
  <c r="K64" i="1" s="1"/>
  <c r="L64" i="1" s="1"/>
  <c r="M64" i="1" s="1"/>
  <c r="N64" i="1" s="1"/>
  <c r="O64" i="1" s="1"/>
  <c r="P64" i="1" s="1"/>
  <c r="Q64" i="1" s="1"/>
  <c r="R64" i="1" s="1"/>
  <c r="S64" i="1" s="1"/>
  <c r="T64" i="1" s="1"/>
  <c r="U64" i="1" s="1"/>
  <c r="Z57" i="1"/>
  <c r="E57" i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S57" i="1" s="1"/>
  <c r="T57" i="1" s="1"/>
  <c r="U57" i="1" s="1"/>
  <c r="V57" i="1" s="1"/>
  <c r="Z50" i="1"/>
  <c r="E50" i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Z43" i="1"/>
  <c r="E43" i="1"/>
  <c r="E36" i="1"/>
  <c r="E29" i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E22" i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E15" i="1"/>
  <c r="E8" i="1"/>
  <c r="Z36" i="1"/>
  <c r="Z29" i="1"/>
  <c r="Z22" i="1"/>
  <c r="Z15" i="1"/>
  <c r="Z8" i="1"/>
  <c r="Z3" i="1"/>
  <c r="Z4" i="1"/>
  <c r="Z5" i="1"/>
  <c r="Z6" i="1"/>
  <c r="Z7" i="1"/>
  <c r="Z9" i="1"/>
  <c r="Z10" i="1"/>
  <c r="Z11" i="1"/>
  <c r="Z12" i="1"/>
  <c r="Z13" i="1"/>
  <c r="Z14" i="1"/>
  <c r="Z2" i="1"/>
  <c r="F15" i="1" l="1"/>
  <c r="U90" i="1"/>
  <c r="E90" i="1"/>
  <c r="F43" i="1"/>
  <c r="U92" i="1"/>
  <c r="E92" i="1"/>
  <c r="AB10" i="1"/>
  <c r="AB11" i="1" s="1"/>
  <c r="R29" i="1"/>
  <c r="AG90" i="1"/>
  <c r="Q90" i="1"/>
  <c r="R22" i="1"/>
  <c r="AG89" i="1"/>
  <c r="Q89" i="1"/>
  <c r="F8" i="1"/>
  <c r="U89" i="1"/>
  <c r="E89" i="1"/>
  <c r="F36" i="1"/>
  <c r="U91" i="1"/>
  <c r="E91" i="1"/>
  <c r="AC30" i="1"/>
  <c r="AC16" i="1"/>
  <c r="G8" i="1" l="1"/>
  <c r="V89" i="1"/>
  <c r="F89" i="1"/>
  <c r="S29" i="1"/>
  <c r="AH90" i="1"/>
  <c r="R90" i="1"/>
  <c r="G43" i="1"/>
  <c r="V92" i="1"/>
  <c r="F92" i="1"/>
  <c r="S22" i="1"/>
  <c r="AH89" i="1"/>
  <c r="R89" i="1"/>
  <c r="G36" i="1"/>
  <c r="V91" i="1"/>
  <c r="F91" i="1"/>
  <c r="G15" i="1"/>
  <c r="V90" i="1"/>
  <c r="F90" i="1"/>
  <c r="H15" i="1" l="1"/>
  <c r="W90" i="1"/>
  <c r="G90" i="1"/>
  <c r="T22" i="1"/>
  <c r="AI89" i="1"/>
  <c r="S89" i="1"/>
  <c r="T29" i="1"/>
  <c r="AI90" i="1"/>
  <c r="S90" i="1"/>
  <c r="H43" i="1"/>
  <c r="W92" i="1"/>
  <c r="G92" i="1"/>
  <c r="H36" i="1"/>
  <c r="W91" i="1"/>
  <c r="G91" i="1"/>
  <c r="H8" i="1"/>
  <c r="W89" i="1"/>
  <c r="G89" i="1"/>
  <c r="I8" i="1" l="1"/>
  <c r="X89" i="1"/>
  <c r="H89" i="1"/>
  <c r="U22" i="1"/>
  <c r="V22" i="1" s="1"/>
  <c r="W22" i="1" s="1"/>
  <c r="X22" i="1" s="1"/>
  <c r="AJ89" i="1"/>
  <c r="T89" i="1"/>
  <c r="U29" i="1"/>
  <c r="V29" i="1" s="1"/>
  <c r="W29" i="1" s="1"/>
  <c r="X29" i="1" s="1"/>
  <c r="AJ90" i="1"/>
  <c r="T90" i="1"/>
  <c r="I43" i="1"/>
  <c r="X92" i="1"/>
  <c r="H92" i="1"/>
  <c r="I36" i="1"/>
  <c r="X91" i="1"/>
  <c r="H91" i="1"/>
  <c r="I15" i="1"/>
  <c r="X90" i="1"/>
  <c r="H90" i="1"/>
  <c r="J15" i="1" l="1"/>
  <c r="Y90" i="1"/>
  <c r="I90" i="1"/>
  <c r="J43" i="1"/>
  <c r="Y92" i="1"/>
  <c r="I92" i="1"/>
  <c r="J36" i="1"/>
  <c r="Y91" i="1"/>
  <c r="I91" i="1"/>
  <c r="J8" i="1"/>
  <c r="Y89" i="1"/>
  <c r="I89" i="1"/>
  <c r="K43" i="1" l="1"/>
  <c r="Z92" i="1"/>
  <c r="J92" i="1"/>
  <c r="K36" i="1"/>
  <c r="Z91" i="1"/>
  <c r="J91" i="1"/>
  <c r="K8" i="1"/>
  <c r="Z89" i="1"/>
  <c r="J89" i="1"/>
  <c r="K15" i="1"/>
  <c r="Z90" i="1"/>
  <c r="J90" i="1"/>
  <c r="L15" i="1" l="1"/>
  <c r="AA90" i="1"/>
  <c r="K90" i="1"/>
  <c r="L36" i="1"/>
  <c r="AA91" i="1"/>
  <c r="K91" i="1"/>
  <c r="L8" i="1"/>
  <c r="AA89" i="1"/>
  <c r="K89" i="1"/>
  <c r="L43" i="1"/>
  <c r="AA92" i="1"/>
  <c r="K92" i="1"/>
  <c r="M8" i="1" l="1"/>
  <c r="AB89" i="1"/>
  <c r="L89" i="1"/>
  <c r="M36" i="1"/>
  <c r="AB91" i="1"/>
  <c r="L91" i="1"/>
  <c r="M43" i="1"/>
  <c r="AB92" i="1"/>
  <c r="L92" i="1"/>
  <c r="M15" i="1"/>
  <c r="AB90" i="1"/>
  <c r="L90" i="1"/>
  <c r="N36" i="1" l="1"/>
  <c r="AC91" i="1"/>
  <c r="M91" i="1"/>
  <c r="N43" i="1"/>
  <c r="AC92" i="1"/>
  <c r="M92" i="1"/>
  <c r="N15" i="1"/>
  <c r="AC90" i="1"/>
  <c r="M90" i="1"/>
  <c r="N8" i="1"/>
  <c r="AC89" i="1"/>
  <c r="M89" i="1"/>
  <c r="O43" i="1" l="1"/>
  <c r="AD92" i="1"/>
  <c r="N92" i="1"/>
  <c r="O15" i="1"/>
  <c r="AD90" i="1"/>
  <c r="N90" i="1"/>
  <c r="O8" i="1"/>
  <c r="AD89" i="1"/>
  <c r="N89" i="1"/>
  <c r="O36" i="1"/>
  <c r="AD91" i="1"/>
  <c r="N91" i="1"/>
  <c r="P15" i="1" l="1"/>
  <c r="AE90" i="1"/>
  <c r="O90" i="1"/>
  <c r="P8" i="1"/>
  <c r="AE89" i="1"/>
  <c r="O89" i="1"/>
  <c r="P36" i="1"/>
  <c r="AE91" i="1"/>
  <c r="O91" i="1"/>
  <c r="P43" i="1"/>
  <c r="AE92" i="1"/>
  <c r="O92" i="1"/>
  <c r="AF89" i="1" l="1"/>
  <c r="P89" i="1"/>
  <c r="Q36" i="1"/>
  <c r="AF91" i="1"/>
  <c r="P91" i="1"/>
  <c r="Q43" i="1"/>
  <c r="AF92" i="1"/>
  <c r="P92" i="1"/>
  <c r="AF90" i="1"/>
  <c r="P90" i="1"/>
  <c r="R36" i="1" l="1"/>
  <c r="AG91" i="1"/>
  <c r="Q91" i="1"/>
  <c r="R43" i="1"/>
  <c r="AG92" i="1"/>
  <c r="Q92" i="1"/>
  <c r="S43" i="1" l="1"/>
  <c r="AH92" i="1"/>
  <c r="R92" i="1"/>
  <c r="S36" i="1"/>
  <c r="AH91" i="1"/>
  <c r="R91" i="1"/>
  <c r="T36" i="1" l="1"/>
  <c r="AI91" i="1"/>
  <c r="S91" i="1"/>
  <c r="T43" i="1"/>
  <c r="AI92" i="1"/>
  <c r="S92" i="1"/>
  <c r="U43" i="1" l="1"/>
  <c r="V43" i="1" s="1"/>
  <c r="W43" i="1" s="1"/>
  <c r="X43" i="1" s="1"/>
  <c r="AJ92" i="1"/>
  <c r="T92" i="1"/>
  <c r="U36" i="1"/>
  <c r="V36" i="1" s="1"/>
  <c r="W36" i="1" s="1"/>
  <c r="X36" i="1" s="1"/>
  <c r="AJ91" i="1"/>
  <c r="T91" i="1"/>
</calcChain>
</file>

<file path=xl/sharedStrings.xml><?xml version="1.0" encoding="utf-8"?>
<sst xmlns="http://schemas.openxmlformats.org/spreadsheetml/2006/main" count="574" uniqueCount="103">
  <si>
    <t>Bold/Shy</t>
  </si>
  <si>
    <t>Tag ID</t>
  </si>
  <si>
    <t>Bold</t>
  </si>
  <si>
    <t>Group</t>
  </si>
  <si>
    <t>dd8177</t>
  </si>
  <si>
    <t>dfa0e6</t>
  </si>
  <si>
    <t>dd9cb1</t>
  </si>
  <si>
    <t>df9b10</t>
  </si>
  <si>
    <t>df8c72</t>
  </si>
  <si>
    <t>dfa770</t>
  </si>
  <si>
    <t>Reader</t>
  </si>
  <si>
    <t>Int</t>
  </si>
  <si>
    <t>Mean</t>
  </si>
  <si>
    <t>Shy</t>
  </si>
  <si>
    <t>dd621b</t>
  </si>
  <si>
    <t>dfabbe</t>
  </si>
  <si>
    <t>dd77f0</t>
  </si>
  <si>
    <t>dd16a4</t>
  </si>
  <si>
    <t>dd6941</t>
  </si>
  <si>
    <t>dd8431</t>
  </si>
  <si>
    <t>Tot. Mean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</si>
  <si>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</si>
  <si>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</si>
  <si>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</si>
  <si>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</si>
  <si>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</si>
  <si>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</si>
  <si>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</si>
  <si>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</si>
  <si>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</si>
  <si>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</si>
  <si>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</si>
  <si>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</si>
  <si>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</si>
  <si>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</si>
  <si>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</si>
  <si>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</si>
  <si>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</si>
  <si>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</si>
  <si>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dd653d</t>
  </si>
  <si>
    <t>df9ec4</t>
  </si>
  <si>
    <t>dd8293</t>
  </si>
  <si>
    <t>dd0c9b</t>
  </si>
  <si>
    <t>dd7f51</t>
  </si>
  <si>
    <t>dd9c17</t>
  </si>
  <si>
    <t>Left side (food)</t>
  </si>
  <si>
    <t>Right side (no food)</t>
  </si>
  <si>
    <t>a</t>
  </si>
  <si>
    <t>dd8fd7</t>
  </si>
  <si>
    <t>dfb4b6</t>
  </si>
  <si>
    <t>dd3027</t>
  </si>
  <si>
    <t>dd6940</t>
  </si>
  <si>
    <t>dfb901</t>
  </si>
  <si>
    <t>dd412e</t>
  </si>
  <si>
    <t>dd9a13</t>
  </si>
  <si>
    <t>dd9246</t>
  </si>
  <si>
    <t>dd6a1a</t>
  </si>
  <si>
    <t>df8751</t>
  </si>
  <si>
    <t>dd987c</t>
  </si>
  <si>
    <t>dd76df</t>
  </si>
  <si>
    <t>Half life</t>
  </si>
  <si>
    <t>Learning Index</t>
  </si>
  <si>
    <t>dd394b</t>
  </si>
  <si>
    <t>dd73ba</t>
  </si>
  <si>
    <t>dd95fd</t>
  </si>
  <si>
    <t>df83fc</t>
  </si>
  <si>
    <t>df9436</t>
  </si>
  <si>
    <t>dd9c15</t>
  </si>
  <si>
    <t>t-Test: Two-Sample Assuming Unequal Variances</t>
  </si>
  <si>
    <t>Observations</t>
  </si>
  <si>
    <t>Hypothesized Mean Difference</t>
  </si>
  <si>
    <t>t Stat</t>
  </si>
  <si>
    <t>P(T&lt;=t) one-tail</t>
  </si>
  <si>
    <t>t Critical one-tail</t>
  </si>
  <si>
    <t>P(T&lt;=t) two-tail</t>
  </si>
  <si>
    <t>t Critical two-tail</t>
  </si>
  <si>
    <t>Row 1</t>
  </si>
  <si>
    <t>Row 2</t>
  </si>
  <si>
    <t>Row 3</t>
  </si>
  <si>
    <t>Row 4</t>
  </si>
  <si>
    <t>Row 5</t>
  </si>
  <si>
    <t>Row 6</t>
  </si>
  <si>
    <t>LOG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</si>
  <si>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</si>
  <si>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</si>
  <si>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</si>
  <si>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</si>
  <si>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</si>
  <si>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</si>
  <si>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</si>
  <si>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</si>
  <si>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</si>
  <si>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</si>
  <si>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</si>
  <si>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</si>
  <si>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Correct</t>
  </si>
  <si>
    <t>Incorrect</t>
  </si>
  <si>
    <t>Day</t>
  </si>
  <si>
    <t>Total recordings</t>
  </si>
  <si>
    <t>Low stress unrewarded</t>
  </si>
  <si>
    <t>Low stress rewarded</t>
  </si>
  <si>
    <t>High stress rewarded</t>
  </si>
  <si>
    <t>High stress unrewarded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</si>
</sst>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9494174193124"/>
          <c:y val="4.0796706813927636E-2"/>
          <c:w val="0.66556278861969342"/>
          <c:h val="0.75960958759023001"/>
        </c:manualLayout>
      </c:layout>
      <c:lineChart>
        <c:grouping val="standard"/>
        <c:varyColors val="0"/>
        <c:ser>
          <c:idx val="0"/>
          <c:order val="0"/>
          <c:tx>
            <c:strRef>
              <c:f>Sheet1!$C$16:$D$16</c:f>
              <c:strCache>
                <c:ptCount val="2"/>
                <c:pt idx="0">
                  <c:v>1</c:v>
                </c:pt>
                <c:pt idx="1">
                  <c:v>dd621b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Sheet1!$E$16:$X$16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43</c:v>
                </c:pt>
                <c:pt idx="3">
                  <c:v>34</c:v>
                </c:pt>
                <c:pt idx="4">
                  <c:v>32</c:v>
                </c:pt>
                <c:pt idx="5">
                  <c:v>30</c:v>
                </c:pt>
                <c:pt idx="6">
                  <c:v>84</c:v>
                </c:pt>
                <c:pt idx="7">
                  <c:v>42</c:v>
                </c:pt>
                <c:pt idx="8">
                  <c:v>25</c:v>
                </c:pt>
                <c:pt idx="9">
                  <c:v>33</c:v>
                </c:pt>
                <c:pt idx="10">
                  <c:v>31</c:v>
                </c:pt>
                <c:pt idx="11">
                  <c:v>5</c:v>
                </c:pt>
                <c:pt idx="12">
                  <c:v>5</c:v>
                </c:pt>
                <c:pt idx="13">
                  <c:v>45</c:v>
                </c:pt>
                <c:pt idx="14">
                  <c:v>15</c:v>
                </c:pt>
                <c:pt idx="15">
                  <c:v>6</c:v>
                </c:pt>
                <c:pt idx="16">
                  <c:v>21</c:v>
                </c:pt>
                <c:pt idx="17">
                  <c:v>83</c:v>
                </c:pt>
                <c:pt idx="18">
                  <c:v>81</c:v>
                </c:pt>
                <c:pt idx="1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E2-40A3-97A8-B6EFC8B63F61}"/>
            </c:ext>
          </c:extLst>
        </c:ser>
        <c:ser>
          <c:idx val="1"/>
          <c:order val="1"/>
          <c:tx>
            <c:strRef>
              <c:f>Sheet1!$C$17:$D$17</c:f>
              <c:strCache>
                <c:ptCount val="2"/>
                <c:pt idx="0">
                  <c:v>1</c:v>
                </c:pt>
                <c:pt idx="1">
                  <c:v>dfabbe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Sheet1!$E$17:$X$17</c:f>
              <c:numCache>
                <c:formatCode>General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60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8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13</c:v>
                </c:pt>
                <c:pt idx="16">
                  <c:v>147</c:v>
                </c:pt>
                <c:pt idx="17">
                  <c:v>140</c:v>
                </c:pt>
                <c:pt idx="18">
                  <c:v>81</c:v>
                </c:pt>
                <c:pt idx="1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2-40A3-97A8-B6EFC8B63F61}"/>
            </c:ext>
          </c:extLst>
        </c:ser>
        <c:ser>
          <c:idx val="2"/>
          <c:order val="2"/>
          <c:tx>
            <c:strRef>
              <c:f>Sheet1!$C$18:$D$18</c:f>
              <c:strCache>
                <c:ptCount val="2"/>
                <c:pt idx="0">
                  <c:v>1</c:v>
                </c:pt>
                <c:pt idx="1">
                  <c:v>dd77f0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Sheet1!$E$18:$X$18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15</c:v>
                </c:pt>
                <c:pt idx="4">
                  <c:v>65</c:v>
                </c:pt>
                <c:pt idx="5">
                  <c:v>100</c:v>
                </c:pt>
                <c:pt idx="6">
                  <c:v>44</c:v>
                </c:pt>
                <c:pt idx="7">
                  <c:v>40</c:v>
                </c:pt>
                <c:pt idx="8">
                  <c:v>10</c:v>
                </c:pt>
                <c:pt idx="9">
                  <c:v>11</c:v>
                </c:pt>
                <c:pt idx="10">
                  <c:v>7</c:v>
                </c:pt>
                <c:pt idx="11">
                  <c:v>0</c:v>
                </c:pt>
                <c:pt idx="12">
                  <c:v>6</c:v>
                </c:pt>
                <c:pt idx="13">
                  <c:v>18</c:v>
                </c:pt>
                <c:pt idx="14">
                  <c:v>21</c:v>
                </c:pt>
                <c:pt idx="15">
                  <c:v>6</c:v>
                </c:pt>
                <c:pt idx="16">
                  <c:v>9</c:v>
                </c:pt>
                <c:pt idx="17">
                  <c:v>0</c:v>
                </c:pt>
                <c:pt idx="18">
                  <c:v>9</c:v>
                </c:pt>
                <c:pt idx="1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E2-40A3-97A8-B6EFC8B63F61}"/>
            </c:ext>
          </c:extLst>
        </c:ser>
        <c:ser>
          <c:idx val="3"/>
          <c:order val="3"/>
          <c:tx>
            <c:strRef>
              <c:f>Sheet1!$C$19:$D$19</c:f>
              <c:strCache>
                <c:ptCount val="2"/>
                <c:pt idx="0">
                  <c:v>1</c:v>
                </c:pt>
                <c:pt idx="1">
                  <c:v>dd16a4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Sheet1!$E$19:$X$19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</c:v>
                </c:pt>
                <c:pt idx="4">
                  <c:v>4</c:v>
                </c:pt>
                <c:pt idx="5">
                  <c:v>47</c:v>
                </c:pt>
                <c:pt idx="6">
                  <c:v>30</c:v>
                </c:pt>
                <c:pt idx="7">
                  <c:v>33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7</c:v>
                </c:pt>
                <c:pt idx="16">
                  <c:v>5</c:v>
                </c:pt>
                <c:pt idx="17">
                  <c:v>10</c:v>
                </c:pt>
                <c:pt idx="18">
                  <c:v>8</c:v>
                </c:pt>
                <c:pt idx="1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E2-40A3-97A8-B6EFC8B63F61}"/>
            </c:ext>
          </c:extLst>
        </c:ser>
        <c:ser>
          <c:idx val="4"/>
          <c:order val="4"/>
          <c:tx>
            <c:strRef>
              <c:f>Sheet1!$C$20:$D$20</c:f>
              <c:strCache>
                <c:ptCount val="2"/>
                <c:pt idx="0">
                  <c:v>1</c:v>
                </c:pt>
                <c:pt idx="1">
                  <c:v>dd6941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Sheet1!$E$20:$X$20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24</c:v>
                </c:pt>
                <c:pt idx="5">
                  <c:v>21</c:v>
                </c:pt>
                <c:pt idx="6">
                  <c:v>40</c:v>
                </c:pt>
                <c:pt idx="7">
                  <c:v>41</c:v>
                </c:pt>
                <c:pt idx="8">
                  <c:v>7</c:v>
                </c:pt>
                <c:pt idx="9">
                  <c:v>11</c:v>
                </c:pt>
                <c:pt idx="10">
                  <c:v>7</c:v>
                </c:pt>
                <c:pt idx="11">
                  <c:v>0</c:v>
                </c:pt>
                <c:pt idx="12">
                  <c:v>4</c:v>
                </c:pt>
                <c:pt idx="13">
                  <c:v>20</c:v>
                </c:pt>
                <c:pt idx="14">
                  <c:v>10</c:v>
                </c:pt>
                <c:pt idx="15">
                  <c:v>17</c:v>
                </c:pt>
                <c:pt idx="16">
                  <c:v>29</c:v>
                </c:pt>
                <c:pt idx="17">
                  <c:v>24</c:v>
                </c:pt>
                <c:pt idx="18">
                  <c:v>21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E2-40A3-97A8-B6EFC8B63F61}"/>
            </c:ext>
          </c:extLst>
        </c:ser>
        <c:ser>
          <c:idx val="5"/>
          <c:order val="5"/>
          <c:tx>
            <c:v>Left side (food)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Sheet1!$E$21:$X$21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18</c:v>
                </c:pt>
                <c:pt idx="8">
                  <c:v>50</c:v>
                </c:pt>
                <c:pt idx="9">
                  <c:v>46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11</c:v>
                </c:pt>
                <c:pt idx="14">
                  <c:v>0</c:v>
                </c:pt>
                <c:pt idx="15">
                  <c:v>38</c:v>
                </c:pt>
                <c:pt idx="16">
                  <c:v>43</c:v>
                </c:pt>
                <c:pt idx="17">
                  <c:v>9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BE2-40A3-97A8-B6EFC8B63F61}"/>
            </c:ext>
          </c:extLst>
        </c:ser>
        <c:ser>
          <c:idx val="7"/>
          <c:order val="6"/>
          <c:tx>
            <c:strRef>
              <c:f>Sheet1!$C$23:$D$23</c:f>
              <c:strCache>
                <c:ptCount val="2"/>
                <c:pt idx="0">
                  <c:v>2</c:v>
                </c:pt>
                <c:pt idx="1">
                  <c:v>dd621b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Sheet1!$E$23:$X$23</c:f>
              <c:numCache>
                <c:formatCode>General</c:formatCode>
                <c:ptCount val="20"/>
                <c:pt idx="0">
                  <c:v>0</c:v>
                </c:pt>
                <c:pt idx="1">
                  <c:v>7</c:v>
                </c:pt>
                <c:pt idx="2">
                  <c:v>3</c:v>
                </c:pt>
                <c:pt idx="3">
                  <c:v>15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6</c:v>
                </c:pt>
                <c:pt idx="8">
                  <c:v>7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BE2-40A3-97A8-B6EFC8B63F61}"/>
            </c:ext>
          </c:extLst>
        </c:ser>
        <c:ser>
          <c:idx val="8"/>
          <c:order val="7"/>
          <c:tx>
            <c:strRef>
              <c:f>Sheet1!$C$24:$D$24</c:f>
              <c:strCache>
                <c:ptCount val="2"/>
                <c:pt idx="0">
                  <c:v>2</c:v>
                </c:pt>
                <c:pt idx="1">
                  <c:v>dfabbe</c:v>
                </c:pt>
              </c:strCache>
            </c:strRef>
          </c:tx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Sheet1!$E$24:$X$24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BE2-40A3-97A8-B6EFC8B63F61}"/>
            </c:ext>
          </c:extLst>
        </c:ser>
        <c:ser>
          <c:idx val="9"/>
          <c:order val="8"/>
          <c:tx>
            <c:strRef>
              <c:f>Sheet1!$C$25:$D$25</c:f>
              <c:strCache>
                <c:ptCount val="2"/>
                <c:pt idx="0">
                  <c:v>2</c:v>
                </c:pt>
                <c:pt idx="1">
                  <c:v>dd77f0</c:v>
                </c:pt>
              </c:strCache>
            </c:strRef>
          </c:tx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Sheet1!$E$25:$X$25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11</c:v>
                </c:pt>
                <c:pt idx="3">
                  <c:v>18</c:v>
                </c:pt>
                <c:pt idx="4">
                  <c:v>11</c:v>
                </c:pt>
                <c:pt idx="5">
                  <c:v>2</c:v>
                </c:pt>
                <c:pt idx="6">
                  <c:v>20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4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BE2-40A3-97A8-B6EFC8B63F61}"/>
            </c:ext>
          </c:extLst>
        </c:ser>
        <c:ser>
          <c:idx val="10"/>
          <c:order val="9"/>
          <c:tx>
            <c:strRef>
              <c:f>Sheet1!$C$26:$D$26</c:f>
              <c:strCache>
                <c:ptCount val="2"/>
                <c:pt idx="0">
                  <c:v>2</c:v>
                </c:pt>
                <c:pt idx="1">
                  <c:v>dd16a4</c:v>
                </c:pt>
              </c:strCache>
            </c:strRef>
          </c:tx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Sheet1!$E$26:$X$26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BE2-40A3-97A8-B6EFC8B63F61}"/>
            </c:ext>
          </c:extLst>
        </c:ser>
        <c:ser>
          <c:idx val="11"/>
          <c:order val="10"/>
          <c:tx>
            <c:strRef>
              <c:f>Sheet1!$C$27:$D$27</c:f>
              <c:strCache>
                <c:ptCount val="2"/>
                <c:pt idx="0">
                  <c:v>2</c:v>
                </c:pt>
                <c:pt idx="1">
                  <c:v>dd6941</c:v>
                </c:pt>
              </c:strCache>
            </c:strRef>
          </c:tx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Sheet1!$E$27:$X$27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25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BE2-40A3-97A8-B6EFC8B63F61}"/>
            </c:ext>
          </c:extLst>
        </c:ser>
        <c:ser>
          <c:idx val="12"/>
          <c:order val="11"/>
          <c:tx>
            <c:v>Right side (no food)</c:v>
          </c:tx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Sheet1!$E$28:$X$28</c:f>
              <c:numCache>
                <c:formatCode>General</c:formatCode>
                <c:ptCount val="20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32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12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BE2-40A3-97A8-B6EFC8B63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503160"/>
        <c:axId val="271501984"/>
      </c:lineChart>
      <c:catAx>
        <c:axId val="271503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overlay val="0"/>
        </c:title>
        <c:majorTickMark val="out"/>
        <c:minorTickMark val="none"/>
        <c:tickLblPos val="nextTo"/>
        <c:crossAx val="271501984"/>
        <c:crosses val="autoZero"/>
        <c:auto val="1"/>
        <c:lblAlgn val="ctr"/>
        <c:lblOffset val="100"/>
        <c:noMultiLvlLbl val="0"/>
      </c:catAx>
      <c:valAx>
        <c:axId val="2715019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Recordings per day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1503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7648450526314261"/>
          <c:y val="0.19009983329385896"/>
          <c:w val="0.23515495396922054"/>
          <c:h val="0.17489522797007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5572449995473"/>
          <c:y val="5.1298768155777233E-2"/>
          <c:w val="0.75342474432075301"/>
          <c:h val="0.79862463040853249"/>
        </c:manualLayout>
      </c:layout>
      <c:lineChart>
        <c:grouping val="standard"/>
        <c:varyColors val="0"/>
        <c:ser>
          <c:idx val="0"/>
          <c:order val="0"/>
          <c:tx>
            <c:v>Left side (food)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Sheet1!$C$72:$T$72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10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13</c:v>
                </c:pt>
                <c:pt idx="16">
                  <c:v>0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5-4671-B8AD-AC3F312919AD}"/>
            </c:ext>
          </c:extLst>
        </c:ser>
        <c:ser>
          <c:idx val="1"/>
          <c:order val="1"/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Sheet1!$C$73:$T$73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13</c:v>
                </c:pt>
                <c:pt idx="6">
                  <c:v>12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5-4671-B8AD-AC3F312919AD}"/>
            </c:ext>
          </c:extLst>
        </c:ser>
        <c:ser>
          <c:idx val="2"/>
          <c:order val="2"/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Sheet1!$C$74:$T$74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8</c:v>
                </c:pt>
                <c:pt idx="6">
                  <c:v>3</c:v>
                </c:pt>
                <c:pt idx="7">
                  <c:v>14</c:v>
                </c:pt>
                <c:pt idx="8">
                  <c:v>17</c:v>
                </c:pt>
                <c:pt idx="9">
                  <c:v>8</c:v>
                </c:pt>
                <c:pt idx="10">
                  <c:v>57</c:v>
                </c:pt>
                <c:pt idx="11">
                  <c:v>131</c:v>
                </c:pt>
                <c:pt idx="12">
                  <c:v>50</c:v>
                </c:pt>
                <c:pt idx="13">
                  <c:v>8</c:v>
                </c:pt>
                <c:pt idx="14">
                  <c:v>9</c:v>
                </c:pt>
                <c:pt idx="15">
                  <c:v>24</c:v>
                </c:pt>
                <c:pt idx="16">
                  <c:v>1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25-4671-B8AD-AC3F312919AD}"/>
            </c:ext>
          </c:extLst>
        </c:ser>
        <c:ser>
          <c:idx val="3"/>
          <c:order val="3"/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Sheet1!$C$75:$T$75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25-4671-B8AD-AC3F312919AD}"/>
            </c:ext>
          </c:extLst>
        </c:ser>
        <c:ser>
          <c:idx val="4"/>
          <c:order val="4"/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Sheet1!$C$76:$T$76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25-4671-B8AD-AC3F312919AD}"/>
            </c:ext>
          </c:extLst>
        </c:ser>
        <c:ser>
          <c:idx val="5"/>
          <c:order val="5"/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Sheet1!$C$77:$T$77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7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25-4671-B8AD-AC3F312919AD}"/>
            </c:ext>
          </c:extLst>
        </c:ser>
        <c:ser>
          <c:idx val="6"/>
          <c:order val="6"/>
          <c:tx>
            <c:v>Right side (no food)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Sheet1!$C$79:$T$79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25-4671-B8AD-AC3F312919AD}"/>
            </c:ext>
          </c:extLst>
        </c:ser>
        <c:ser>
          <c:idx val="7"/>
          <c:order val="7"/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Sheet1!$C$80:$T$80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0</c:v>
                </c:pt>
                <c:pt idx="10">
                  <c:v>17</c:v>
                </c:pt>
                <c:pt idx="11">
                  <c:v>5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825-4671-B8AD-AC3F312919AD}"/>
            </c:ext>
          </c:extLst>
        </c:ser>
        <c:ser>
          <c:idx val="8"/>
          <c:order val="8"/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Sheet1!$C$81:$T$81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825-4671-B8AD-AC3F312919AD}"/>
            </c:ext>
          </c:extLst>
        </c:ser>
        <c:ser>
          <c:idx val="9"/>
          <c:order val="9"/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Sheet1!$C$82:$T$82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825-4671-B8AD-AC3F312919AD}"/>
            </c:ext>
          </c:extLst>
        </c:ser>
        <c:ser>
          <c:idx val="10"/>
          <c:order val="10"/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Sheet1!$C$83:$T$83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825-4671-B8AD-AC3F312919AD}"/>
            </c:ext>
          </c:extLst>
        </c:ser>
        <c:ser>
          <c:idx val="11"/>
          <c:order val="11"/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Sheet1!$C$84:$T$84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825-4671-B8AD-AC3F31291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891592"/>
        <c:axId val="367891984"/>
      </c:lineChart>
      <c:catAx>
        <c:axId val="367891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overlay val="0"/>
        </c:title>
        <c:majorTickMark val="out"/>
        <c:minorTickMark val="none"/>
        <c:tickLblPos val="nextTo"/>
        <c:crossAx val="367891984"/>
        <c:crosses val="autoZero"/>
        <c:auto val="1"/>
        <c:lblAlgn val="ctr"/>
        <c:lblOffset val="100"/>
        <c:noMultiLvlLbl val="0"/>
      </c:catAx>
      <c:valAx>
        <c:axId val="367891984"/>
        <c:scaling>
          <c:orientation val="minMax"/>
          <c:max val="2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Recordings per day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7891592"/>
        <c:crosses val="autoZero"/>
        <c:crossBetween val="between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70285853923431973"/>
          <c:y val="0.11611839005647515"/>
          <c:w val="0.2521725042990316"/>
          <c:h val="0.1671028212830840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34670262526877"/>
          <c:y val="5.1298768155777233E-2"/>
          <c:w val="0.6869405942726774"/>
          <c:h val="0.79862463040853249"/>
        </c:manualLayout>
      </c:layout>
      <c:lineChart>
        <c:grouping val="standard"/>
        <c:varyColors val="0"/>
        <c:ser>
          <c:idx val="0"/>
          <c:order val="0"/>
          <c:tx>
            <c:strRef>
              <c:f>Sheet1!$D$78</c:f>
              <c:strCache>
                <c:ptCount val="1"/>
                <c:pt idx="0">
                  <c:v>Left side (food)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Sheet1!$E$78:$T$78</c:f>
              <c:numCache>
                <c:formatCode>General</c:formatCode>
                <c:ptCount val="16"/>
                <c:pt idx="0">
                  <c:v>6</c:v>
                </c:pt>
                <c:pt idx="1">
                  <c:v>7</c:v>
                </c:pt>
                <c:pt idx="2">
                  <c:v>28</c:v>
                </c:pt>
                <c:pt idx="3">
                  <c:v>53</c:v>
                </c:pt>
                <c:pt idx="4">
                  <c:v>70</c:v>
                </c:pt>
                <c:pt idx="5">
                  <c:v>92</c:v>
                </c:pt>
                <c:pt idx="6">
                  <c:v>110</c:v>
                </c:pt>
                <c:pt idx="7">
                  <c:v>121</c:v>
                </c:pt>
                <c:pt idx="8">
                  <c:v>182</c:v>
                </c:pt>
                <c:pt idx="9">
                  <c:v>317</c:v>
                </c:pt>
                <c:pt idx="10">
                  <c:v>370</c:v>
                </c:pt>
                <c:pt idx="11">
                  <c:v>387</c:v>
                </c:pt>
                <c:pt idx="12">
                  <c:v>407</c:v>
                </c:pt>
                <c:pt idx="13">
                  <c:v>446</c:v>
                </c:pt>
                <c:pt idx="14">
                  <c:v>450</c:v>
                </c:pt>
                <c:pt idx="15">
                  <c:v>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D-4AA9-884A-4F1C835A4D77}"/>
            </c:ext>
          </c:extLst>
        </c:ser>
        <c:ser>
          <c:idx val="1"/>
          <c:order val="1"/>
          <c:tx>
            <c:strRef>
              <c:f>Sheet1!$D$85</c:f>
              <c:strCache>
                <c:ptCount val="1"/>
                <c:pt idx="0">
                  <c:v>Right side (no food)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Sheet1!$E$85:$T$85</c:f>
              <c:numCache>
                <c:formatCode>General</c:formatCode>
                <c:ptCount val="16"/>
                <c:pt idx="0">
                  <c:v>3</c:v>
                </c:pt>
                <c:pt idx="1">
                  <c:v>8</c:v>
                </c:pt>
                <c:pt idx="2">
                  <c:v>9</c:v>
                </c:pt>
                <c:pt idx="3">
                  <c:v>13</c:v>
                </c:pt>
                <c:pt idx="4">
                  <c:v>13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37</c:v>
                </c:pt>
                <c:pt idx="9">
                  <c:v>42</c:v>
                </c:pt>
                <c:pt idx="10">
                  <c:v>44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46</c:v>
                </c:pt>
                <c:pt idx="15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D-4AA9-884A-4F1C835A4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892376"/>
        <c:axId val="367890024"/>
      </c:lineChart>
      <c:catAx>
        <c:axId val="367892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overlay val="0"/>
        </c:title>
        <c:majorTickMark val="out"/>
        <c:minorTickMark val="none"/>
        <c:tickLblPos val="nextTo"/>
        <c:crossAx val="367890024"/>
        <c:crosses val="autoZero"/>
        <c:auto val="1"/>
        <c:lblAlgn val="ctr"/>
        <c:lblOffset val="100"/>
        <c:noMultiLvlLbl val="0"/>
      </c:catAx>
      <c:valAx>
        <c:axId val="367890024"/>
        <c:scaling>
          <c:orientation val="minMax"/>
          <c:max val="2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recordings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7892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265513754092911"/>
          <c:y val="0.29169593868683563"/>
          <c:w val="0.25217245865282673"/>
          <c:h val="0.1671028212830840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69816272965865E-2"/>
          <c:y val="5.0925925925925923E-2"/>
          <c:w val="0.88430796150481195"/>
          <c:h val="0.81178915135608054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Sheet1!$D$89</c:f>
              <c:strCache>
                <c:ptCount val="1"/>
                <c:pt idx="0">
                  <c:v>Low stress rewarded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Sheet1!$U$89:$AJ$89</c:f>
                <c:numCache>
                  <c:formatCode>General</c:formatCode>
                  <c:ptCount val="16"/>
                  <c:pt idx="0">
                    <c:v>105.5035544424926</c:v>
                  </c:pt>
                  <c:pt idx="1">
                    <c:v>185.00360356850712</c:v>
                  </c:pt>
                  <c:pt idx="2">
                    <c:v>344.83925401715965</c:v>
                  </c:pt>
                  <c:pt idx="3">
                    <c:v>391.11308395967075</c:v>
                  </c:pt>
                  <c:pt idx="4">
                    <c:v>399.75033875324408</c:v>
                  </c:pt>
                  <c:pt idx="5">
                    <c:v>457.50009107467218</c:v>
                  </c:pt>
                  <c:pt idx="6">
                    <c:v>503.02562338093463</c:v>
                  </c:pt>
                  <c:pt idx="7">
                    <c:v>484.7969792718506</c:v>
                  </c:pt>
                  <c:pt idx="8">
                    <c:v>498.81069666869735</c:v>
                  </c:pt>
                  <c:pt idx="9">
                    <c:v>544.20472046627629</c:v>
                  </c:pt>
                  <c:pt idx="10">
                    <c:v>598.42023510053343</c:v>
                  </c:pt>
                  <c:pt idx="11">
                    <c:v>661.87922698262037</c:v>
                  </c:pt>
                  <c:pt idx="12">
                    <c:v>139.5</c:v>
                  </c:pt>
                  <c:pt idx="13">
                    <c:v>214.5</c:v>
                  </c:pt>
                  <c:pt idx="14">
                    <c:v>294</c:v>
                  </c:pt>
                  <c:pt idx="15">
                    <c:v>329.5</c:v>
                  </c:pt>
                </c:numCache>
              </c:numRef>
            </c:plus>
            <c:minus>
              <c:numRef>
                <c:f>Sheet1!$U$89:$AJ$89</c:f>
                <c:numCache>
                  <c:formatCode>General</c:formatCode>
                  <c:ptCount val="16"/>
                  <c:pt idx="0">
                    <c:v>105.5035544424926</c:v>
                  </c:pt>
                  <c:pt idx="1">
                    <c:v>185.00360356850712</c:v>
                  </c:pt>
                  <c:pt idx="2">
                    <c:v>344.83925401715965</c:v>
                  </c:pt>
                  <c:pt idx="3">
                    <c:v>391.11308395967075</c:v>
                  </c:pt>
                  <c:pt idx="4">
                    <c:v>399.75033875324408</c:v>
                  </c:pt>
                  <c:pt idx="5">
                    <c:v>457.50009107467218</c:v>
                  </c:pt>
                  <c:pt idx="6">
                    <c:v>503.02562338093463</c:v>
                  </c:pt>
                  <c:pt idx="7">
                    <c:v>484.7969792718506</c:v>
                  </c:pt>
                  <c:pt idx="8">
                    <c:v>498.81069666869735</c:v>
                  </c:pt>
                  <c:pt idx="9">
                    <c:v>544.20472046627629</c:v>
                  </c:pt>
                  <c:pt idx="10">
                    <c:v>598.42023510053343</c:v>
                  </c:pt>
                  <c:pt idx="11">
                    <c:v>661.87922698262037</c:v>
                  </c:pt>
                  <c:pt idx="12">
                    <c:v>139.5</c:v>
                  </c:pt>
                  <c:pt idx="13">
                    <c:v>214.5</c:v>
                  </c:pt>
                  <c:pt idx="14">
                    <c:v>294</c:v>
                  </c:pt>
                  <c:pt idx="15">
                    <c:v>329.5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  <a:round/>
              </a:ln>
              <a:effectLst/>
            </c:spPr>
          </c:errBars>
          <c:yVal>
            <c:numRef>
              <c:f>Sheet1!$E$89:$T$89</c:f>
              <c:numCache>
                <c:formatCode>General</c:formatCode>
                <c:ptCount val="16"/>
                <c:pt idx="0">
                  <c:v>107</c:v>
                </c:pt>
                <c:pt idx="1">
                  <c:v>194</c:v>
                </c:pt>
                <c:pt idx="2">
                  <c:v>393.33333333333331</c:v>
                </c:pt>
                <c:pt idx="3">
                  <c:v>556.66666666666663</c:v>
                </c:pt>
                <c:pt idx="4">
                  <c:v>746</c:v>
                </c:pt>
                <c:pt idx="5">
                  <c:v>1033</c:v>
                </c:pt>
                <c:pt idx="6">
                  <c:v>1219.6666666666667</c:v>
                </c:pt>
                <c:pt idx="7">
                  <c:v>1371.3333333333333</c:v>
                </c:pt>
                <c:pt idx="8">
                  <c:v>1468.3333333333333</c:v>
                </c:pt>
                <c:pt idx="9">
                  <c:v>1623.6666666666667</c:v>
                </c:pt>
                <c:pt idx="10">
                  <c:v>1760.6666666666667</c:v>
                </c:pt>
                <c:pt idx="11">
                  <c:v>1897.3333333333333</c:v>
                </c:pt>
                <c:pt idx="12">
                  <c:v>1378.5</c:v>
                </c:pt>
                <c:pt idx="13">
                  <c:v>1547.5</c:v>
                </c:pt>
                <c:pt idx="14">
                  <c:v>1673</c:v>
                </c:pt>
                <c:pt idx="15">
                  <c:v>1795.5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25-486D-B8BB-DBBA53E79556}"/>
            </c:ext>
          </c:extLst>
        </c:ser>
        <c:ser>
          <c:idx val="2"/>
          <c:order val="1"/>
          <c:tx>
            <c:strRef>
              <c:f>Sheet1!$D$90</c:f>
              <c:strCache>
                <c:ptCount val="1"/>
                <c:pt idx="0">
                  <c:v>Low stress unrewarded</c:v>
                </c:pt>
              </c:strCache>
            </c:strRef>
          </c:tx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Sheet1!$U$91:$AJ$91</c:f>
                <c:numCache>
                  <c:formatCode>General</c:formatCode>
                  <c:ptCount val="16"/>
                  <c:pt idx="0">
                    <c:v>1.0408329997330659</c:v>
                  </c:pt>
                  <c:pt idx="1">
                    <c:v>11.729592206608606</c:v>
                  </c:pt>
                  <c:pt idx="2">
                    <c:v>26.326475900380842</c:v>
                  </c:pt>
                  <c:pt idx="3">
                    <c:v>23.400498570187207</c:v>
                  </c:pt>
                  <c:pt idx="4">
                    <c:v>22.605309110914629</c:v>
                  </c:pt>
                  <c:pt idx="5">
                    <c:v>21.507750540987161</c:v>
                  </c:pt>
                  <c:pt idx="6">
                    <c:v>43.77880004446596</c:v>
                  </c:pt>
                  <c:pt idx="7">
                    <c:v>78.984703160379951</c:v>
                  </c:pt>
                  <c:pt idx="8">
                    <c:v>110.50226242027807</c:v>
                  </c:pt>
                  <c:pt idx="9">
                    <c:v>189.06017560554628</c:v>
                  </c:pt>
                  <c:pt idx="10">
                    <c:v>204.79522292605688</c:v>
                  </c:pt>
                  <c:pt idx="11">
                    <c:v>211.96756827401686</c:v>
                  </c:pt>
                  <c:pt idx="12">
                    <c:v>237.59419184820155</c:v>
                  </c:pt>
                  <c:pt idx="13">
                    <c:v>259.11966347616305</c:v>
                  </c:pt>
                  <c:pt idx="14">
                    <c:v>323.99549893992872</c:v>
                  </c:pt>
                  <c:pt idx="15">
                    <c:v>346.67672261056123</c:v>
                  </c:pt>
                </c:numCache>
              </c:numRef>
            </c:plus>
            <c:minus>
              <c:numRef>
                <c:f>Sheet1!$U$91:$AJ$91</c:f>
                <c:numCache>
                  <c:formatCode>General</c:formatCode>
                  <c:ptCount val="16"/>
                  <c:pt idx="0">
                    <c:v>1.0408329997330659</c:v>
                  </c:pt>
                  <c:pt idx="1">
                    <c:v>11.729592206608606</c:v>
                  </c:pt>
                  <c:pt idx="2">
                    <c:v>26.326475900380842</c:v>
                  </c:pt>
                  <c:pt idx="3">
                    <c:v>23.400498570187207</c:v>
                  </c:pt>
                  <c:pt idx="4">
                    <c:v>22.605309110914629</c:v>
                  </c:pt>
                  <c:pt idx="5">
                    <c:v>21.507750540987161</c:v>
                  </c:pt>
                  <c:pt idx="6">
                    <c:v>43.77880004446596</c:v>
                  </c:pt>
                  <c:pt idx="7">
                    <c:v>78.984703160379951</c:v>
                  </c:pt>
                  <c:pt idx="8">
                    <c:v>110.50226242027807</c:v>
                  </c:pt>
                  <c:pt idx="9">
                    <c:v>189.06017560554628</c:v>
                  </c:pt>
                  <c:pt idx="10">
                    <c:v>204.79522292605688</c:v>
                  </c:pt>
                  <c:pt idx="11">
                    <c:v>211.96756827401686</c:v>
                  </c:pt>
                  <c:pt idx="12">
                    <c:v>237.59419184820155</c:v>
                  </c:pt>
                  <c:pt idx="13">
                    <c:v>259.11966347616305</c:v>
                  </c:pt>
                  <c:pt idx="14">
                    <c:v>323.99549893992872</c:v>
                  </c:pt>
                  <c:pt idx="15">
                    <c:v>346.67672261056123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Sheet1!$E$90:$T$90</c:f>
              <c:numCache>
                <c:formatCode>General</c:formatCode>
                <c:ptCount val="16"/>
                <c:pt idx="0">
                  <c:v>0.66666666666666663</c:v>
                </c:pt>
                <c:pt idx="1">
                  <c:v>6.333333333333333</c:v>
                </c:pt>
                <c:pt idx="2">
                  <c:v>12.333333333333334</c:v>
                </c:pt>
                <c:pt idx="3">
                  <c:v>25.666666666666668</c:v>
                </c:pt>
                <c:pt idx="4">
                  <c:v>41</c:v>
                </c:pt>
                <c:pt idx="5">
                  <c:v>51</c:v>
                </c:pt>
                <c:pt idx="6">
                  <c:v>60.333333333333336</c:v>
                </c:pt>
                <c:pt idx="7">
                  <c:v>64.666666666666671</c:v>
                </c:pt>
                <c:pt idx="8">
                  <c:v>68.666666666666671</c:v>
                </c:pt>
                <c:pt idx="9">
                  <c:v>78.666666666666671</c:v>
                </c:pt>
                <c:pt idx="10">
                  <c:v>110.66666666666667</c:v>
                </c:pt>
                <c:pt idx="11">
                  <c:v>127.66666666666667</c:v>
                </c:pt>
                <c:pt idx="12">
                  <c:v>121</c:v>
                </c:pt>
                <c:pt idx="13">
                  <c:v>124</c:v>
                </c:pt>
                <c:pt idx="14">
                  <c:v>129</c:v>
                </c:pt>
                <c:pt idx="15">
                  <c:v>132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25-486D-B8BB-DBBA53E79556}"/>
            </c:ext>
          </c:extLst>
        </c:ser>
        <c:ser>
          <c:idx val="3"/>
          <c:order val="2"/>
          <c:tx>
            <c:strRef>
              <c:f>Sheet1!$D$91</c:f>
              <c:strCache>
                <c:ptCount val="1"/>
                <c:pt idx="0">
                  <c:v>High stress rewarded</c:v>
                </c:pt>
              </c:strCache>
            </c:strRef>
          </c:tx>
          <c:spPr>
            <a:ln w="28575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Sheet1!$U$90:$AJ$90</c:f>
                <c:numCache>
                  <c:formatCode>General</c:formatCode>
                  <c:ptCount val="16"/>
                  <c:pt idx="0">
                    <c:v>0.33333333333333337</c:v>
                  </c:pt>
                  <c:pt idx="1">
                    <c:v>3.4801021696368504</c:v>
                  </c:pt>
                  <c:pt idx="2">
                    <c:v>7.5351030369715444</c:v>
                  </c:pt>
                  <c:pt idx="3">
                    <c:v>17.854348987789439</c:v>
                  </c:pt>
                  <c:pt idx="4">
                    <c:v>31.973947728319903</c:v>
                  </c:pt>
                  <c:pt idx="5">
                    <c:v>40.951190458886543</c:v>
                  </c:pt>
                  <c:pt idx="6">
                    <c:v>50.200708273002597</c:v>
                  </c:pt>
                  <c:pt idx="7">
                    <c:v>53.120408298296972</c:v>
                  </c:pt>
                  <c:pt idx="8">
                    <c:v>55.498748734643655</c:v>
                  </c:pt>
                  <c:pt idx="9">
                    <c:v>51.669892372423014</c:v>
                  </c:pt>
                  <c:pt idx="10">
                    <c:v>46.333333333333329</c:v>
                  </c:pt>
                  <c:pt idx="11">
                    <c:v>43.87988655915651</c:v>
                  </c:pt>
                  <c:pt idx="12">
                    <c:v>69</c:v>
                  </c:pt>
                  <c:pt idx="13">
                    <c:v>70</c:v>
                  </c:pt>
                  <c:pt idx="14">
                    <c:v>72</c:v>
                  </c:pt>
                  <c:pt idx="15">
                    <c:v>72.999999999999986</c:v>
                  </c:pt>
                </c:numCache>
              </c:numRef>
            </c:plus>
            <c:minus>
              <c:numRef>
                <c:f>Sheet1!$U$90:$AJ$90</c:f>
                <c:numCache>
                  <c:formatCode>General</c:formatCode>
                  <c:ptCount val="16"/>
                  <c:pt idx="0">
                    <c:v>0.33333333333333337</c:v>
                  </c:pt>
                  <c:pt idx="1">
                    <c:v>3.4801021696368504</c:v>
                  </c:pt>
                  <c:pt idx="2">
                    <c:v>7.5351030369715444</c:v>
                  </c:pt>
                  <c:pt idx="3">
                    <c:v>17.854348987789439</c:v>
                  </c:pt>
                  <c:pt idx="4">
                    <c:v>31.973947728319903</c:v>
                  </c:pt>
                  <c:pt idx="5">
                    <c:v>40.951190458886543</c:v>
                  </c:pt>
                  <c:pt idx="6">
                    <c:v>50.200708273002597</c:v>
                  </c:pt>
                  <c:pt idx="7">
                    <c:v>53.120408298296972</c:v>
                  </c:pt>
                  <c:pt idx="8">
                    <c:v>55.498748734643655</c:v>
                  </c:pt>
                  <c:pt idx="9">
                    <c:v>51.669892372423014</c:v>
                  </c:pt>
                  <c:pt idx="10">
                    <c:v>46.333333333333329</c:v>
                  </c:pt>
                  <c:pt idx="11">
                    <c:v>43.87988655915651</c:v>
                  </c:pt>
                  <c:pt idx="12">
                    <c:v>69</c:v>
                  </c:pt>
                  <c:pt idx="13">
                    <c:v>70</c:v>
                  </c:pt>
                  <c:pt idx="14">
                    <c:v>72</c:v>
                  </c:pt>
                  <c:pt idx="15">
                    <c:v>72.999999999999986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Sheet1!$E$91:$T$91</c:f>
              <c:numCache>
                <c:formatCode>General</c:formatCode>
                <c:ptCount val="16"/>
                <c:pt idx="0">
                  <c:v>8.3333333333333339</c:v>
                </c:pt>
                <c:pt idx="1">
                  <c:v>25.666666666666668</c:v>
                </c:pt>
                <c:pt idx="2">
                  <c:v>64.666666666666671</c:v>
                </c:pt>
                <c:pt idx="3">
                  <c:v>74.333333333333329</c:v>
                </c:pt>
                <c:pt idx="4">
                  <c:v>82</c:v>
                </c:pt>
                <c:pt idx="5">
                  <c:v>90.666666666666671</c:v>
                </c:pt>
                <c:pt idx="6">
                  <c:v>125.66666666666667</c:v>
                </c:pt>
                <c:pt idx="7">
                  <c:v>172.66666666666666</c:v>
                </c:pt>
                <c:pt idx="8">
                  <c:v>236</c:v>
                </c:pt>
                <c:pt idx="9">
                  <c:v>392</c:v>
                </c:pt>
                <c:pt idx="10">
                  <c:v>444.33333333333331</c:v>
                </c:pt>
                <c:pt idx="11">
                  <c:v>507</c:v>
                </c:pt>
                <c:pt idx="12">
                  <c:v>549</c:v>
                </c:pt>
                <c:pt idx="13">
                  <c:v>634</c:v>
                </c:pt>
                <c:pt idx="14">
                  <c:v>750.33333333333337</c:v>
                </c:pt>
                <c:pt idx="15">
                  <c:v>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25-486D-B8BB-DBBA53E79556}"/>
            </c:ext>
          </c:extLst>
        </c:ser>
        <c:ser>
          <c:idx val="4"/>
          <c:order val="3"/>
          <c:tx>
            <c:strRef>
              <c:f>Sheet1!$D$92</c:f>
              <c:strCache>
                <c:ptCount val="1"/>
                <c:pt idx="0">
                  <c:v>High stress unrewarded</c:v>
                </c:pt>
              </c:strCache>
            </c:strRef>
          </c:tx>
          <c:spPr>
            <a:ln w="28575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Sheet1!$U$92:$AJ$92</c:f>
                <c:numCache>
                  <c:formatCode>General</c:formatCode>
                  <c:ptCount val="16"/>
                  <c:pt idx="0">
                    <c:v>0.88191710368819698</c:v>
                  </c:pt>
                  <c:pt idx="1">
                    <c:v>2</c:v>
                  </c:pt>
                  <c:pt idx="2">
                    <c:v>2</c:v>
                  </c:pt>
                  <c:pt idx="3">
                    <c:v>2.3094010767585034</c:v>
                  </c:pt>
                  <c:pt idx="4">
                    <c:v>1.3333333333333346</c:v>
                  </c:pt>
                  <c:pt idx="5">
                    <c:v>1.2018504251546644</c:v>
                  </c:pt>
                  <c:pt idx="6">
                    <c:v>2.5166114784235836</c:v>
                  </c:pt>
                  <c:pt idx="7">
                    <c:v>2.3333333333333321</c:v>
                  </c:pt>
                  <c:pt idx="8">
                    <c:v>7.4236858171066977</c:v>
                  </c:pt>
                  <c:pt idx="9">
                    <c:v>8.3732377913869787</c:v>
                  </c:pt>
                  <c:pt idx="10">
                    <c:v>19.359178127642139</c:v>
                  </c:pt>
                  <c:pt idx="11">
                    <c:v>26.964997888208913</c:v>
                  </c:pt>
                  <c:pt idx="12">
                    <c:v>33.627039384664506</c:v>
                  </c:pt>
                  <c:pt idx="13">
                    <c:v>40.403520198671359</c:v>
                  </c:pt>
                  <c:pt idx="14">
                    <c:v>59.060232907694427</c:v>
                  </c:pt>
                  <c:pt idx="15">
                    <c:v>65.32312845471435</c:v>
                  </c:pt>
                </c:numCache>
              </c:numRef>
            </c:plus>
            <c:minus>
              <c:numRef>
                <c:f>Sheet1!$U$92:$AJ$92</c:f>
                <c:numCache>
                  <c:formatCode>General</c:formatCode>
                  <c:ptCount val="16"/>
                  <c:pt idx="0">
                    <c:v>0.88191710368819698</c:v>
                  </c:pt>
                  <c:pt idx="1">
                    <c:v>2</c:v>
                  </c:pt>
                  <c:pt idx="2">
                    <c:v>2</c:v>
                  </c:pt>
                  <c:pt idx="3">
                    <c:v>2.3094010767585034</c:v>
                  </c:pt>
                  <c:pt idx="4">
                    <c:v>1.3333333333333346</c:v>
                  </c:pt>
                  <c:pt idx="5">
                    <c:v>1.2018504251546644</c:v>
                  </c:pt>
                  <c:pt idx="6">
                    <c:v>2.5166114784235836</c:v>
                  </c:pt>
                  <c:pt idx="7">
                    <c:v>2.3333333333333321</c:v>
                  </c:pt>
                  <c:pt idx="8">
                    <c:v>7.4236858171066977</c:v>
                  </c:pt>
                  <c:pt idx="9">
                    <c:v>8.3732377913869787</c:v>
                  </c:pt>
                  <c:pt idx="10">
                    <c:v>19.359178127642139</c:v>
                  </c:pt>
                  <c:pt idx="11">
                    <c:v>26.964997888208913</c:v>
                  </c:pt>
                  <c:pt idx="12">
                    <c:v>33.627039384664506</c:v>
                  </c:pt>
                  <c:pt idx="13">
                    <c:v>40.403520198671359</c:v>
                  </c:pt>
                  <c:pt idx="14">
                    <c:v>59.060232907694427</c:v>
                  </c:pt>
                  <c:pt idx="15">
                    <c:v>65.32312845471435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Sheet1!$E$92:$T$92</c:f>
              <c:numCache>
                <c:formatCode>General</c:formatCode>
                <c:ptCount val="16"/>
                <c:pt idx="0">
                  <c:v>1.3333333333333333</c:v>
                </c:pt>
                <c:pt idx="1">
                  <c:v>4</c:v>
                </c:pt>
                <c:pt idx="2">
                  <c:v>7</c:v>
                </c:pt>
                <c:pt idx="3">
                  <c:v>9</c:v>
                </c:pt>
                <c:pt idx="4">
                  <c:v>10.333333333333334</c:v>
                </c:pt>
                <c:pt idx="5">
                  <c:v>12.666666666666666</c:v>
                </c:pt>
                <c:pt idx="6">
                  <c:v>15</c:v>
                </c:pt>
                <c:pt idx="7">
                  <c:v>15.333333333333334</c:v>
                </c:pt>
                <c:pt idx="8">
                  <c:v>22.333333333333332</c:v>
                </c:pt>
                <c:pt idx="9">
                  <c:v>27.666666666666668</c:v>
                </c:pt>
                <c:pt idx="10">
                  <c:v>45.666666666666664</c:v>
                </c:pt>
                <c:pt idx="11">
                  <c:v>54.333333333333336</c:v>
                </c:pt>
                <c:pt idx="12">
                  <c:v>61.333333333333336</c:v>
                </c:pt>
                <c:pt idx="13">
                  <c:v>68.333333333333329</c:v>
                </c:pt>
                <c:pt idx="14">
                  <c:v>88.333333333333329</c:v>
                </c:pt>
                <c:pt idx="15">
                  <c:v>94.666666666666671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925-486D-B8BB-DBBA53E79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311288"/>
        <c:axId val="367892768"/>
      </c:scatterChart>
      <c:valAx>
        <c:axId val="393311288"/>
        <c:scaling>
          <c:orientation val="minMax"/>
          <c:max val="1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892768"/>
        <c:crosses val="autoZero"/>
        <c:crossBetween val="midCat"/>
      </c:valAx>
      <c:valAx>
        <c:axId val="367892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number of recordings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311288"/>
        <c:crossesAt val="1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60404636920385"/>
          <c:y val="3.1248906386701657E-2"/>
          <c:w val="0.35106561679790027"/>
          <c:h val="0.209491834354039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7237958632062"/>
          <c:y val="5.1298768155777226E-2"/>
          <c:w val="0.65762359826285199"/>
          <c:h val="0.75609309757578591"/>
        </c:manualLayout>
      </c:layout>
      <c:lineChart>
        <c:grouping val="standard"/>
        <c:varyColors val="0"/>
        <c:ser>
          <c:idx val="0"/>
          <c:order val="0"/>
          <c:tx>
            <c:v>Left side (food)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Sheet1!$E$22:$X$22</c:f>
              <c:numCache>
                <c:formatCode>General</c:formatCode>
                <c:ptCount val="20"/>
                <c:pt idx="0">
                  <c:v>3</c:v>
                </c:pt>
                <c:pt idx="1">
                  <c:v>7</c:v>
                </c:pt>
                <c:pt idx="2">
                  <c:v>52</c:v>
                </c:pt>
                <c:pt idx="3">
                  <c:v>235</c:v>
                </c:pt>
                <c:pt idx="4">
                  <c:v>371</c:v>
                </c:pt>
                <c:pt idx="5">
                  <c:v>576</c:v>
                </c:pt>
                <c:pt idx="6">
                  <c:v>782</c:v>
                </c:pt>
                <c:pt idx="7">
                  <c:v>964</c:v>
                </c:pt>
                <c:pt idx="8">
                  <c:v>1058</c:v>
                </c:pt>
                <c:pt idx="9">
                  <c:v>1163</c:v>
                </c:pt>
                <c:pt idx="10">
                  <c:v>1215</c:v>
                </c:pt>
                <c:pt idx="11">
                  <c:v>1222</c:v>
                </c:pt>
                <c:pt idx="12">
                  <c:v>1239</c:v>
                </c:pt>
                <c:pt idx="13">
                  <c:v>1333</c:v>
                </c:pt>
                <c:pt idx="14">
                  <c:v>1379</c:v>
                </c:pt>
                <c:pt idx="15">
                  <c:v>1466</c:v>
                </c:pt>
                <c:pt idx="16">
                  <c:v>1720</c:v>
                </c:pt>
                <c:pt idx="17">
                  <c:v>1986</c:v>
                </c:pt>
                <c:pt idx="18">
                  <c:v>2186</c:v>
                </c:pt>
                <c:pt idx="19">
                  <c:v>2270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E3-42D9-906D-E871062BCB6F}"/>
            </c:ext>
          </c:extLst>
        </c:ser>
        <c:ser>
          <c:idx val="1"/>
          <c:order val="1"/>
          <c:tx>
            <c:v>Right side (no food)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Sheet1!$E$29:$X$29</c:f>
              <c:numCache>
                <c:formatCode>General</c:formatCode>
                <c:ptCount val="20"/>
                <c:pt idx="0">
                  <c:v>1</c:v>
                </c:pt>
                <c:pt idx="1">
                  <c:v>12</c:v>
                </c:pt>
                <c:pt idx="2">
                  <c:v>26</c:v>
                </c:pt>
                <c:pt idx="3">
                  <c:v>60</c:v>
                </c:pt>
                <c:pt idx="4">
                  <c:v>104</c:v>
                </c:pt>
                <c:pt idx="5">
                  <c:v>132</c:v>
                </c:pt>
                <c:pt idx="6">
                  <c:v>160</c:v>
                </c:pt>
                <c:pt idx="7">
                  <c:v>170</c:v>
                </c:pt>
                <c:pt idx="8">
                  <c:v>179</c:v>
                </c:pt>
                <c:pt idx="9">
                  <c:v>182</c:v>
                </c:pt>
                <c:pt idx="10">
                  <c:v>187</c:v>
                </c:pt>
                <c:pt idx="11">
                  <c:v>187</c:v>
                </c:pt>
                <c:pt idx="12">
                  <c:v>190</c:v>
                </c:pt>
                <c:pt idx="13">
                  <c:v>194</c:v>
                </c:pt>
                <c:pt idx="14">
                  <c:v>201</c:v>
                </c:pt>
                <c:pt idx="15">
                  <c:v>205</c:v>
                </c:pt>
                <c:pt idx="16">
                  <c:v>210</c:v>
                </c:pt>
                <c:pt idx="17">
                  <c:v>213</c:v>
                </c:pt>
                <c:pt idx="18">
                  <c:v>231</c:v>
                </c:pt>
                <c:pt idx="19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3-42D9-906D-E871062BC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102128"/>
        <c:axId val="274104088"/>
      </c:lineChart>
      <c:catAx>
        <c:axId val="27410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overlay val="0"/>
        </c:title>
        <c:majorTickMark val="out"/>
        <c:minorTickMark val="none"/>
        <c:tickLblPos val="nextTo"/>
        <c:crossAx val="274104088"/>
        <c:crosses val="autoZero"/>
        <c:auto val="1"/>
        <c:lblAlgn val="ctr"/>
        <c:lblOffset val="100"/>
        <c:noMultiLvlLbl val="0"/>
      </c:catAx>
      <c:valAx>
        <c:axId val="2741040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recordings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4102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91746864975208"/>
          <c:y val="5.1298768155777226E-2"/>
          <c:w val="0.74915193934091573"/>
          <c:h val="0.7385586269297250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Sheet1!$C$30:$X$30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7</c:v>
                </c:pt>
                <c:pt idx="4">
                  <c:v>19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</c:v>
                </c:pt>
                <c:pt idx="12">
                  <c:v>16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16</c:v>
                </c:pt>
                <c:pt idx="17">
                  <c:v>0</c:v>
                </c:pt>
                <c:pt idx="18">
                  <c:v>8</c:v>
                </c:pt>
                <c:pt idx="19">
                  <c:v>13</c:v>
                </c:pt>
                <c:pt idx="20">
                  <c:v>45</c:v>
                </c:pt>
                <c:pt idx="2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FF-4D0C-9611-BB4881F3D985}"/>
            </c:ext>
          </c:extLst>
        </c:ser>
        <c:ser>
          <c:idx val="1"/>
          <c:order val="1"/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Sheet1!$C$31:$X$31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34</c:v>
                </c:pt>
                <c:pt idx="14">
                  <c:v>0</c:v>
                </c:pt>
                <c:pt idx="15">
                  <c:v>39</c:v>
                </c:pt>
                <c:pt idx="16">
                  <c:v>18</c:v>
                </c:pt>
                <c:pt idx="17">
                  <c:v>8</c:v>
                </c:pt>
                <c:pt idx="18">
                  <c:v>5</c:v>
                </c:pt>
                <c:pt idx="19">
                  <c:v>4</c:v>
                </c:pt>
                <c:pt idx="20">
                  <c:v>10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FF-4D0C-9611-BB4881F3D985}"/>
            </c:ext>
          </c:extLst>
        </c:ser>
        <c:ser>
          <c:idx val="2"/>
          <c:order val="2"/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Sheet1!$C$32:$X$32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FF-4D0C-9611-BB4881F3D985}"/>
            </c:ext>
          </c:extLst>
        </c:ser>
        <c:ser>
          <c:idx val="3"/>
          <c:order val="3"/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Sheet1!$C$33:$X$33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23</c:v>
                </c:pt>
                <c:pt idx="14">
                  <c:v>1</c:v>
                </c:pt>
                <c:pt idx="15">
                  <c:v>23</c:v>
                </c:pt>
                <c:pt idx="16">
                  <c:v>11</c:v>
                </c:pt>
                <c:pt idx="17">
                  <c:v>18</c:v>
                </c:pt>
                <c:pt idx="18">
                  <c:v>19</c:v>
                </c:pt>
                <c:pt idx="19">
                  <c:v>29</c:v>
                </c:pt>
                <c:pt idx="20">
                  <c:v>31</c:v>
                </c:pt>
                <c:pt idx="2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FF-4D0C-9611-BB4881F3D985}"/>
            </c:ext>
          </c:extLst>
        </c:ser>
        <c:ser>
          <c:idx val="4"/>
          <c:order val="4"/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Sheet1!$C$34:$X$34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1</c:v>
                </c:pt>
                <c:pt idx="15">
                  <c:v>8</c:v>
                </c:pt>
                <c:pt idx="16">
                  <c:v>25</c:v>
                </c:pt>
                <c:pt idx="17">
                  <c:v>13</c:v>
                </c:pt>
                <c:pt idx="18">
                  <c:v>10</c:v>
                </c:pt>
                <c:pt idx="19">
                  <c:v>38</c:v>
                </c:pt>
                <c:pt idx="20">
                  <c:v>13</c:v>
                </c:pt>
                <c:pt idx="2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FF-4D0C-9611-BB4881F3D985}"/>
            </c:ext>
          </c:extLst>
        </c:ser>
        <c:ser>
          <c:idx val="5"/>
          <c:order val="5"/>
          <c:tx>
            <c:v>Left side (food)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Sheet1!$C$35:$X$35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14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FF-4D0C-9611-BB4881F3D985}"/>
            </c:ext>
          </c:extLst>
        </c:ser>
        <c:ser>
          <c:idx val="6"/>
          <c:order val="6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Sheet1!$C$37:$X$37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11</c:v>
                </c:pt>
                <c:pt idx="12">
                  <c:v>51</c:v>
                </c:pt>
                <c:pt idx="13">
                  <c:v>25</c:v>
                </c:pt>
                <c:pt idx="14">
                  <c:v>16</c:v>
                </c:pt>
                <c:pt idx="15">
                  <c:v>20</c:v>
                </c:pt>
                <c:pt idx="16">
                  <c:v>54</c:v>
                </c:pt>
                <c:pt idx="17">
                  <c:v>16</c:v>
                </c:pt>
                <c:pt idx="18">
                  <c:v>26</c:v>
                </c:pt>
                <c:pt idx="19">
                  <c:v>44</c:v>
                </c:pt>
                <c:pt idx="20">
                  <c:v>18</c:v>
                </c:pt>
                <c:pt idx="2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FF-4D0C-9611-BB4881F3D985}"/>
            </c:ext>
          </c:extLst>
        </c:ser>
        <c:ser>
          <c:idx val="7"/>
          <c:order val="7"/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Sheet1!$C$38:$X$38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FF-4D0C-9611-BB4881F3D985}"/>
            </c:ext>
          </c:extLst>
        </c:ser>
        <c:ser>
          <c:idx val="8"/>
          <c:order val="8"/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Sheet1!$C$39:$X$39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3FF-4D0C-9611-BB4881F3D985}"/>
            </c:ext>
          </c:extLst>
        </c:ser>
        <c:ser>
          <c:idx val="9"/>
          <c:order val="9"/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Sheet1!$C$40:$X$40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3FF-4D0C-9611-BB4881F3D985}"/>
            </c:ext>
          </c:extLst>
        </c:ser>
        <c:ser>
          <c:idx val="10"/>
          <c:order val="10"/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Sheet1!$C$41:$X$41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14</c:v>
                </c:pt>
                <c:pt idx="19">
                  <c:v>53</c:v>
                </c:pt>
                <c:pt idx="20">
                  <c:v>0</c:v>
                </c:pt>
                <c:pt idx="2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3FF-4D0C-9611-BB4881F3D985}"/>
            </c:ext>
          </c:extLst>
        </c:ser>
        <c:ser>
          <c:idx val="11"/>
          <c:order val="11"/>
          <c:tx>
            <c:v>Right side (no food)</c:v>
          </c:tx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Sheet1!$C$42:$X$42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3FF-4D0C-9611-BB4881F3D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104872"/>
        <c:axId val="364545936"/>
      </c:lineChart>
      <c:catAx>
        <c:axId val="274104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overlay val="0"/>
        </c:title>
        <c:majorTickMark val="out"/>
        <c:minorTickMark val="none"/>
        <c:tickLblPos val="nextTo"/>
        <c:crossAx val="364545936"/>
        <c:crosses val="autoZero"/>
        <c:auto val="1"/>
        <c:lblAlgn val="ctr"/>
        <c:lblOffset val="100"/>
        <c:noMultiLvlLbl val="0"/>
      </c:catAx>
      <c:valAx>
        <c:axId val="364545936"/>
        <c:scaling>
          <c:orientation val="minMax"/>
          <c:max val="16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Recordings per day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4104872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6948908330903083"/>
          <c:y val="0.27783455326864936"/>
          <c:w val="0.25516707432286156"/>
          <c:h val="0.1671028212830839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98526399850692"/>
          <c:y val="5.6030343768004601E-2"/>
          <c:w val="0.8072286304599986"/>
          <c:h val="0.69129498649119381"/>
        </c:manualLayout>
      </c:layout>
      <c:lineChart>
        <c:grouping val="standard"/>
        <c:varyColors val="0"/>
        <c:ser>
          <c:idx val="0"/>
          <c:order val="0"/>
          <c:tx>
            <c:strRef>
              <c:f>Sheet1!$C$2:$D$2</c:f>
              <c:strCache>
                <c:ptCount val="2"/>
                <c:pt idx="0">
                  <c:v>1</c:v>
                </c:pt>
                <c:pt idx="1">
                  <c:v>dd8177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Sheet1!$E$1:$P$1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Sheet1!$E$2:$P$2</c:f>
              <c:numCache>
                <c:formatCode>General</c:formatCode>
                <c:ptCount val="12"/>
                <c:pt idx="0">
                  <c:v>93</c:v>
                </c:pt>
                <c:pt idx="1">
                  <c:v>55</c:v>
                </c:pt>
                <c:pt idx="2">
                  <c:v>274</c:v>
                </c:pt>
                <c:pt idx="3">
                  <c:v>184</c:v>
                </c:pt>
                <c:pt idx="4">
                  <c:v>60</c:v>
                </c:pt>
                <c:pt idx="5">
                  <c:v>246</c:v>
                </c:pt>
                <c:pt idx="6">
                  <c:v>108</c:v>
                </c:pt>
                <c:pt idx="7">
                  <c:v>46</c:v>
                </c:pt>
                <c:pt idx="8">
                  <c:v>33</c:v>
                </c:pt>
                <c:pt idx="9">
                  <c:v>81</c:v>
                </c:pt>
                <c:pt idx="10">
                  <c:v>81</c:v>
                </c:pt>
                <c:pt idx="11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C8-46EF-B3B5-CA9347A6C5BF}"/>
            </c:ext>
          </c:extLst>
        </c:ser>
        <c:ser>
          <c:idx val="1"/>
          <c:order val="1"/>
          <c:tx>
            <c:strRef>
              <c:f>Sheet1!$C$3:$D$3</c:f>
              <c:strCache>
                <c:ptCount val="2"/>
                <c:pt idx="0">
                  <c:v>1</c:v>
                </c:pt>
                <c:pt idx="1">
                  <c:v>dfa0e6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numRef>
              <c:f>Sheet1!$E$1:$P$1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Sheet1!$E$3:$P$3</c:f>
              <c:numCache>
                <c:formatCode>General</c:formatCode>
                <c:ptCount val="12"/>
                <c:pt idx="0">
                  <c:v>95</c:v>
                </c:pt>
                <c:pt idx="1">
                  <c:v>98</c:v>
                </c:pt>
                <c:pt idx="2">
                  <c:v>63</c:v>
                </c:pt>
                <c:pt idx="3">
                  <c:v>35</c:v>
                </c:pt>
                <c:pt idx="4">
                  <c:v>52</c:v>
                </c:pt>
                <c:pt idx="5">
                  <c:v>72</c:v>
                </c:pt>
                <c:pt idx="6">
                  <c:v>46</c:v>
                </c:pt>
                <c:pt idx="7">
                  <c:v>13</c:v>
                </c:pt>
                <c:pt idx="8">
                  <c:v>8</c:v>
                </c:pt>
                <c:pt idx="9">
                  <c:v>27</c:v>
                </c:pt>
                <c:pt idx="10">
                  <c:v>28</c:v>
                </c:pt>
                <c:pt idx="11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C8-46EF-B3B5-CA9347A6C5BF}"/>
            </c:ext>
          </c:extLst>
        </c:ser>
        <c:ser>
          <c:idx val="2"/>
          <c:order val="2"/>
          <c:tx>
            <c:strRef>
              <c:f>Sheet1!$C$4:$D$4</c:f>
              <c:strCache>
                <c:ptCount val="2"/>
                <c:pt idx="0">
                  <c:v>1</c:v>
                </c:pt>
                <c:pt idx="1">
                  <c:v>dd9cb1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numRef>
              <c:f>Sheet1!$E$1:$P$1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Sheet1!$E$4:$P$4</c:f>
              <c:numCache>
                <c:formatCode>General</c:formatCode>
                <c:ptCount val="12"/>
                <c:pt idx="0">
                  <c:v>114</c:v>
                </c:pt>
                <c:pt idx="1">
                  <c:v>49</c:v>
                </c:pt>
                <c:pt idx="2">
                  <c:v>7</c:v>
                </c:pt>
                <c:pt idx="3">
                  <c:v>6</c:v>
                </c:pt>
                <c:pt idx="4">
                  <c:v>28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22</c:v>
                </c:pt>
                <c:pt idx="9">
                  <c:v>62</c:v>
                </c:pt>
                <c:pt idx="10">
                  <c:v>63</c:v>
                </c:pt>
                <c:pt idx="1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C8-46EF-B3B5-CA9347A6C5BF}"/>
            </c:ext>
          </c:extLst>
        </c:ser>
        <c:ser>
          <c:idx val="3"/>
          <c:order val="3"/>
          <c:tx>
            <c:strRef>
              <c:f>Sheet1!$C$5:$D$5</c:f>
              <c:strCache>
                <c:ptCount val="2"/>
                <c:pt idx="0">
                  <c:v>1</c:v>
                </c:pt>
                <c:pt idx="1">
                  <c:v>df9b10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numRef>
              <c:f>Sheet1!$E$1:$P$1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Sheet1!$E$5:$P$5</c:f>
              <c:numCache>
                <c:formatCode>General</c:formatCode>
                <c:ptCount val="12"/>
                <c:pt idx="0">
                  <c:v>6</c:v>
                </c:pt>
                <c:pt idx="1">
                  <c:v>29</c:v>
                </c:pt>
                <c:pt idx="2">
                  <c:v>29</c:v>
                </c:pt>
                <c:pt idx="3">
                  <c:v>4</c:v>
                </c:pt>
                <c:pt idx="4">
                  <c:v>40</c:v>
                </c:pt>
                <c:pt idx="5">
                  <c:v>18</c:v>
                </c:pt>
                <c:pt idx="6">
                  <c:v>38</c:v>
                </c:pt>
                <c:pt idx="7">
                  <c:v>7</c:v>
                </c:pt>
                <c:pt idx="8">
                  <c:v>11</c:v>
                </c:pt>
                <c:pt idx="9">
                  <c:v>38</c:v>
                </c:pt>
                <c:pt idx="10">
                  <c:v>38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C8-46EF-B3B5-CA9347A6C5BF}"/>
            </c:ext>
          </c:extLst>
        </c:ser>
        <c:ser>
          <c:idx val="4"/>
          <c:order val="4"/>
          <c:tx>
            <c:strRef>
              <c:f>Sheet1!$C$6:$D$6</c:f>
              <c:strCache>
                <c:ptCount val="2"/>
                <c:pt idx="0">
                  <c:v>1</c:v>
                </c:pt>
                <c:pt idx="1">
                  <c:v>df8c72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numRef>
              <c:f>Sheet1!$E$1:$P$1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Sheet1!$E$6:$P$6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73</c:v>
                </c:pt>
                <c:pt idx="3">
                  <c:v>6</c:v>
                </c:pt>
                <c:pt idx="4">
                  <c:v>14</c:v>
                </c:pt>
                <c:pt idx="5">
                  <c:v>26</c:v>
                </c:pt>
                <c:pt idx="6">
                  <c:v>21</c:v>
                </c:pt>
                <c:pt idx="7">
                  <c:v>13</c:v>
                </c:pt>
                <c:pt idx="8">
                  <c:v>12</c:v>
                </c:pt>
                <c:pt idx="9">
                  <c:v>24</c:v>
                </c:pt>
                <c:pt idx="10">
                  <c:v>22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C8-46EF-B3B5-CA9347A6C5BF}"/>
            </c:ext>
          </c:extLst>
        </c:ser>
        <c:ser>
          <c:idx val="5"/>
          <c:order val="5"/>
          <c:tx>
            <c:strRef>
              <c:f>Sheet1!$C$7:$D$7</c:f>
              <c:strCache>
                <c:ptCount val="2"/>
                <c:pt idx="0">
                  <c:v>1</c:v>
                </c:pt>
                <c:pt idx="1">
                  <c:v>dfa770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numRef>
              <c:f>Sheet1!$E$1:$P$1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Sheet1!$E$7:$P$7</c:f>
              <c:numCache>
                <c:formatCode>General</c:formatCode>
                <c:ptCount val="12"/>
                <c:pt idx="0">
                  <c:v>6</c:v>
                </c:pt>
                <c:pt idx="1">
                  <c:v>9</c:v>
                </c:pt>
                <c:pt idx="2">
                  <c:v>73</c:v>
                </c:pt>
                <c:pt idx="3">
                  <c:v>17</c:v>
                </c:pt>
                <c:pt idx="4">
                  <c:v>16</c:v>
                </c:pt>
                <c:pt idx="5">
                  <c:v>38</c:v>
                </c:pt>
                <c:pt idx="6">
                  <c:v>61</c:v>
                </c:pt>
                <c:pt idx="7">
                  <c:v>31</c:v>
                </c:pt>
                <c:pt idx="8">
                  <c:v>38</c:v>
                </c:pt>
                <c:pt idx="9">
                  <c:v>15</c:v>
                </c:pt>
                <c:pt idx="10">
                  <c:v>16</c:v>
                </c:pt>
                <c:pt idx="11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C8-46EF-B3B5-CA9347A6C5BF}"/>
            </c:ext>
          </c:extLst>
        </c:ser>
        <c:ser>
          <c:idx val="6"/>
          <c:order val="6"/>
          <c:tx>
            <c:strRef>
              <c:f>Sheet1!$C$9:$D$9</c:f>
              <c:strCache>
                <c:ptCount val="2"/>
                <c:pt idx="0">
                  <c:v>2</c:v>
                </c:pt>
                <c:pt idx="1">
                  <c:v>dd8177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Sheet1!$E$1:$P$1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Sheet1!$E$9:$P$9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4C8-46EF-B3B5-CA9347A6C5BF}"/>
            </c:ext>
          </c:extLst>
        </c:ser>
        <c:ser>
          <c:idx val="7"/>
          <c:order val="7"/>
          <c:tx>
            <c:strRef>
              <c:f>Sheet1!$C$10:$D$10</c:f>
              <c:strCache>
                <c:ptCount val="2"/>
                <c:pt idx="0">
                  <c:v>2</c:v>
                </c:pt>
                <c:pt idx="1">
                  <c:v>dfa0e6</c:v>
                </c:pt>
              </c:strCache>
            </c:strRef>
          </c:tx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cat>
            <c:numRef>
              <c:f>Sheet1!$E$1:$P$1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Sheet1!$E$10:$P$10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22</c:v>
                </c:pt>
                <c:pt idx="10">
                  <c:v>79</c:v>
                </c:pt>
                <c:pt idx="1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4C8-46EF-B3B5-CA9347A6C5BF}"/>
            </c:ext>
          </c:extLst>
        </c:ser>
        <c:ser>
          <c:idx val="8"/>
          <c:order val="8"/>
          <c:tx>
            <c:strRef>
              <c:f>Sheet1!$C$11:$D$11</c:f>
              <c:strCache>
                <c:ptCount val="2"/>
                <c:pt idx="0">
                  <c:v>2</c:v>
                </c:pt>
                <c:pt idx="1">
                  <c:v>dd9cb1</c:v>
                </c:pt>
              </c:strCache>
            </c:strRef>
          </c:tx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cat>
            <c:numRef>
              <c:f>Sheet1!$E$1:$P$1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Sheet1!$E$11:$P$11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4C8-46EF-B3B5-CA9347A6C5BF}"/>
            </c:ext>
          </c:extLst>
        </c:ser>
        <c:ser>
          <c:idx val="9"/>
          <c:order val="9"/>
          <c:tx>
            <c:strRef>
              <c:f>Sheet1!$C$12:$D$12</c:f>
              <c:strCache>
                <c:ptCount val="2"/>
                <c:pt idx="0">
                  <c:v>2</c:v>
                </c:pt>
                <c:pt idx="1">
                  <c:v>df9b10</c:v>
                </c:pt>
              </c:strCache>
            </c:strRef>
          </c:tx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cat>
            <c:numRef>
              <c:f>Sheet1!$E$1:$P$1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Sheet1!$E$12:$P$12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4C8-46EF-B3B5-CA9347A6C5BF}"/>
            </c:ext>
          </c:extLst>
        </c:ser>
        <c:ser>
          <c:idx val="10"/>
          <c:order val="10"/>
          <c:tx>
            <c:strRef>
              <c:f>Sheet1!$C$13:$D$13</c:f>
              <c:strCache>
                <c:ptCount val="2"/>
                <c:pt idx="0">
                  <c:v>2</c:v>
                </c:pt>
                <c:pt idx="1">
                  <c:v>df8c72</c:v>
                </c:pt>
              </c:strCache>
            </c:strRef>
          </c:tx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cat>
            <c:numRef>
              <c:f>Sheet1!$E$1:$P$1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Sheet1!$E$13:$P$13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4C8-46EF-B3B5-CA9347A6C5BF}"/>
            </c:ext>
          </c:extLst>
        </c:ser>
        <c:ser>
          <c:idx val="11"/>
          <c:order val="11"/>
          <c:tx>
            <c:strRef>
              <c:f>Sheet1!$C$14:$D$14</c:f>
              <c:strCache>
                <c:ptCount val="2"/>
                <c:pt idx="0">
                  <c:v>2</c:v>
                </c:pt>
                <c:pt idx="1">
                  <c:v>dfa770</c:v>
                </c:pt>
              </c:strCache>
            </c:strRef>
          </c:tx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cat>
            <c:numRef>
              <c:f>Sheet1!$E$1:$P$1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Sheet1!$E$14:$P$14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4C8-46EF-B3B5-CA9347A6C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289888"/>
        <c:axId val="271287144"/>
      </c:lineChart>
      <c:catAx>
        <c:axId val="27128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 (folloing four</a:t>
                </a:r>
                <a:r>
                  <a:rPr lang="en-US" baseline="0"/>
                  <a:t> weeks of training)</a:t>
                </a:r>
              </a:p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36065649541780687"/>
              <c:y val="0.874348427943106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71287144"/>
        <c:crosses val="autoZero"/>
        <c:auto val="1"/>
        <c:lblAlgn val="ctr"/>
        <c:lblOffset val="100"/>
        <c:noMultiLvlLbl val="0"/>
      </c:catAx>
      <c:valAx>
        <c:axId val="2712871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Recordings</a:t>
                </a:r>
                <a:r>
                  <a:rPr lang="en-US" baseline="0"/>
                  <a:t> per day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128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7404060840205"/>
          <c:y val="5.1298768155777226E-2"/>
          <c:w val="0.65139525212986937"/>
          <c:h val="0.79862463040853282"/>
        </c:manualLayout>
      </c:layout>
      <c:lineChart>
        <c:grouping val="standard"/>
        <c:varyColors val="0"/>
        <c:ser>
          <c:idx val="0"/>
          <c:order val="0"/>
          <c:tx>
            <c:strRef>
              <c:f>Sheet1!$D$36</c:f>
              <c:strCache>
                <c:ptCount val="1"/>
                <c:pt idx="0">
                  <c:v>Left side (food)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Sheet1!$E$36:$X$36</c:f>
              <c:numCache>
                <c:formatCode>General</c:formatCode>
                <c:ptCount val="20"/>
                <c:pt idx="0">
                  <c:v>9</c:v>
                </c:pt>
                <c:pt idx="1">
                  <c:v>18</c:v>
                </c:pt>
                <c:pt idx="2">
                  <c:v>41</c:v>
                </c:pt>
                <c:pt idx="3">
                  <c:v>42</c:v>
                </c:pt>
                <c:pt idx="4">
                  <c:v>44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57</c:v>
                </c:pt>
                <c:pt idx="10">
                  <c:v>77</c:v>
                </c:pt>
                <c:pt idx="11">
                  <c:v>156</c:v>
                </c:pt>
                <c:pt idx="12">
                  <c:v>161</c:v>
                </c:pt>
                <c:pt idx="13">
                  <c:v>236</c:v>
                </c:pt>
                <c:pt idx="14">
                  <c:v>307</c:v>
                </c:pt>
                <c:pt idx="15">
                  <c:v>346</c:v>
                </c:pt>
                <c:pt idx="16">
                  <c:v>389</c:v>
                </c:pt>
                <c:pt idx="17">
                  <c:v>491</c:v>
                </c:pt>
                <c:pt idx="18">
                  <c:v>591</c:v>
                </c:pt>
                <c:pt idx="19">
                  <c:v>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EC-4C1F-8FEA-3D38491CE249}"/>
            </c:ext>
          </c:extLst>
        </c:ser>
        <c:ser>
          <c:idx val="1"/>
          <c:order val="1"/>
          <c:tx>
            <c:strRef>
              <c:f>Sheet1!$D$43</c:f>
              <c:strCache>
                <c:ptCount val="1"/>
                <c:pt idx="0">
                  <c:v>Right side (no food)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Sheet1!$E$43:$X$43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17</c:v>
                </c:pt>
                <c:pt idx="9">
                  <c:v>28</c:v>
                </c:pt>
                <c:pt idx="10">
                  <c:v>80</c:v>
                </c:pt>
                <c:pt idx="11">
                  <c:v>105</c:v>
                </c:pt>
                <c:pt idx="12">
                  <c:v>126</c:v>
                </c:pt>
                <c:pt idx="13">
                  <c:v>147</c:v>
                </c:pt>
                <c:pt idx="14">
                  <c:v>205</c:v>
                </c:pt>
                <c:pt idx="15">
                  <c:v>224</c:v>
                </c:pt>
                <c:pt idx="16">
                  <c:v>269</c:v>
                </c:pt>
                <c:pt idx="17">
                  <c:v>372</c:v>
                </c:pt>
                <c:pt idx="18">
                  <c:v>391</c:v>
                </c:pt>
                <c:pt idx="19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EC-4C1F-8FEA-3D38491CE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387384"/>
        <c:axId val="367387776"/>
      </c:lineChart>
      <c:catAx>
        <c:axId val="367387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overlay val="0"/>
        </c:title>
        <c:majorTickMark val="out"/>
        <c:minorTickMark val="none"/>
        <c:tickLblPos val="nextTo"/>
        <c:crossAx val="367387776"/>
        <c:crosses val="autoZero"/>
        <c:auto val="1"/>
        <c:lblAlgn val="ctr"/>
        <c:lblOffset val="100"/>
        <c:noMultiLvlLbl val="0"/>
      </c:catAx>
      <c:valAx>
        <c:axId val="367387776"/>
        <c:scaling>
          <c:orientation val="minMax"/>
          <c:max val="2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recordings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7387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961543568953867"/>
          <c:y val="0.28707547688077356"/>
          <c:w val="0.25342082376270336"/>
          <c:h val="0.1671028212830839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39095911105821"/>
          <c:y val="4.66783063497151E-2"/>
          <c:w val="0.72133428883441242"/>
          <c:h val="0.70064755590304029"/>
        </c:manualLayout>
      </c:layout>
      <c:lineChart>
        <c:grouping val="standard"/>
        <c:varyColors val="0"/>
        <c:ser>
          <c:idx val="0"/>
          <c:order val="0"/>
          <c:tx>
            <c:v>Left side (food)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Sheet1!$C$44:$V$44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10</c:v>
                </c:pt>
                <c:pt idx="3">
                  <c:v>28</c:v>
                </c:pt>
                <c:pt idx="4">
                  <c:v>31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84</c:v>
                </c:pt>
                <c:pt idx="9">
                  <c:v>124</c:v>
                </c:pt>
                <c:pt idx="10">
                  <c:v>123</c:v>
                </c:pt>
                <c:pt idx="11">
                  <c:v>266</c:v>
                </c:pt>
                <c:pt idx="12">
                  <c:v>22</c:v>
                </c:pt>
                <c:pt idx="13">
                  <c:v>48</c:v>
                </c:pt>
                <c:pt idx="14">
                  <c:v>74</c:v>
                </c:pt>
                <c:pt idx="15">
                  <c:v>88</c:v>
                </c:pt>
                <c:pt idx="16">
                  <c:v>145</c:v>
                </c:pt>
                <c:pt idx="17">
                  <c:v>78</c:v>
                </c:pt>
                <c:pt idx="18">
                  <c:v>93</c:v>
                </c:pt>
                <c:pt idx="19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63-406D-A32F-AD801D856B30}"/>
            </c:ext>
          </c:extLst>
        </c:ser>
        <c:ser>
          <c:idx val="1"/>
          <c:order val="1"/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Sheet1!$C$45:$V$45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22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46</c:v>
                </c:pt>
                <c:pt idx="12">
                  <c:v>46</c:v>
                </c:pt>
                <c:pt idx="13">
                  <c:v>40</c:v>
                </c:pt>
                <c:pt idx="14">
                  <c:v>14</c:v>
                </c:pt>
                <c:pt idx="15">
                  <c:v>37</c:v>
                </c:pt>
                <c:pt idx="16">
                  <c:v>60</c:v>
                </c:pt>
                <c:pt idx="17">
                  <c:v>6</c:v>
                </c:pt>
                <c:pt idx="18">
                  <c:v>12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63-406D-A32F-AD801D856B30}"/>
            </c:ext>
          </c:extLst>
        </c:ser>
        <c:ser>
          <c:idx val="2"/>
          <c:order val="2"/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Sheet1!$C$46:$V$46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19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4</c:v>
                </c:pt>
                <c:pt idx="15">
                  <c:v>2</c:v>
                </c:pt>
                <c:pt idx="16">
                  <c:v>24</c:v>
                </c:pt>
                <c:pt idx="17">
                  <c:v>3</c:v>
                </c:pt>
                <c:pt idx="18">
                  <c:v>3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63-406D-A32F-AD801D856B30}"/>
            </c:ext>
          </c:extLst>
        </c:ser>
        <c:ser>
          <c:idx val="3"/>
          <c:order val="3"/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Sheet1!$C$47:$V$47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63-406D-A32F-AD801D856B30}"/>
            </c:ext>
          </c:extLst>
        </c:ser>
        <c:ser>
          <c:idx val="4"/>
          <c:order val="4"/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Sheet1!$C$48:$V$48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9</c:v>
                </c:pt>
                <c:pt idx="12">
                  <c:v>8</c:v>
                </c:pt>
                <c:pt idx="13">
                  <c:v>4</c:v>
                </c:pt>
                <c:pt idx="14">
                  <c:v>8</c:v>
                </c:pt>
                <c:pt idx="15">
                  <c:v>14</c:v>
                </c:pt>
                <c:pt idx="16">
                  <c:v>33</c:v>
                </c:pt>
                <c:pt idx="17">
                  <c:v>18</c:v>
                </c:pt>
                <c:pt idx="18">
                  <c:v>24</c:v>
                </c:pt>
                <c:pt idx="1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63-406D-A32F-AD801D856B30}"/>
            </c:ext>
          </c:extLst>
        </c:ser>
        <c:ser>
          <c:idx val="5"/>
          <c:order val="5"/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Sheet1!$C$49:$V$49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12</c:v>
                </c:pt>
                <c:pt idx="17">
                  <c:v>0</c:v>
                </c:pt>
                <c:pt idx="18">
                  <c:v>0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63-406D-A32F-AD801D856B30}"/>
            </c:ext>
          </c:extLst>
        </c:ser>
        <c:ser>
          <c:idx val="6"/>
          <c:order val="6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Sheet1!$C$51:$V$51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63-406D-A32F-AD801D856B30}"/>
            </c:ext>
          </c:extLst>
        </c:ser>
        <c:ser>
          <c:idx val="7"/>
          <c:order val="7"/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Sheet1!$C$52:$V$52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63-406D-A32F-AD801D856B30}"/>
            </c:ext>
          </c:extLst>
        </c:ser>
        <c:ser>
          <c:idx val="8"/>
          <c:order val="8"/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Sheet1!$C$53:$V$53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63-406D-A32F-AD801D856B30}"/>
            </c:ext>
          </c:extLst>
        </c:ser>
        <c:ser>
          <c:idx val="9"/>
          <c:order val="9"/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Sheet1!$C$54:$V$54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63-406D-A32F-AD801D856B30}"/>
            </c:ext>
          </c:extLst>
        </c:ser>
        <c:ser>
          <c:idx val="10"/>
          <c:order val="10"/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Sheet1!$C$55:$V$55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63-406D-A32F-AD801D856B30}"/>
            </c:ext>
          </c:extLst>
        </c:ser>
        <c:ser>
          <c:idx val="11"/>
          <c:order val="11"/>
          <c:tx>
            <c:v>Right side (no food)</c:v>
          </c:tx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Sheet1!$C$56:$V$56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63-406D-A32F-AD801D856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386600"/>
        <c:axId val="367385816"/>
      </c:lineChart>
      <c:catAx>
        <c:axId val="367386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overlay val="0"/>
        </c:title>
        <c:majorTickMark val="out"/>
        <c:minorTickMark val="none"/>
        <c:tickLblPos val="nextTo"/>
        <c:crossAx val="367385816"/>
        <c:crosses val="autoZero"/>
        <c:auto val="1"/>
        <c:lblAlgn val="ctr"/>
        <c:lblOffset val="100"/>
        <c:noMultiLvlLbl val="0"/>
      </c:catAx>
      <c:valAx>
        <c:axId val="3673858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Recordings per day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7386600"/>
        <c:crosses val="autoZero"/>
        <c:crossBetween val="between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70414938833389673"/>
          <c:y val="0.1808048553413448"/>
          <c:w val="0.25516702758611465"/>
          <c:h val="0.1671028212830839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09951881014875"/>
          <c:y val="4.66783063497151E-2"/>
          <c:w val="0.66041426071741027"/>
          <c:h val="0.79862463040853282"/>
        </c:manualLayout>
      </c:layout>
      <c:lineChart>
        <c:grouping val="standard"/>
        <c:varyColors val="0"/>
        <c:ser>
          <c:idx val="0"/>
          <c:order val="0"/>
          <c:tx>
            <c:strRef>
              <c:f>Sheet1!$D$50</c:f>
              <c:strCache>
                <c:ptCount val="1"/>
                <c:pt idx="0">
                  <c:v>Left side (food)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Sheet1!$E$50:$V$50</c:f>
              <c:numCache>
                <c:formatCode>General</c:formatCode>
                <c:ptCount val="18"/>
                <c:pt idx="0">
                  <c:v>10</c:v>
                </c:pt>
                <c:pt idx="1">
                  <c:v>52</c:v>
                </c:pt>
                <c:pt idx="2">
                  <c:v>125</c:v>
                </c:pt>
                <c:pt idx="3">
                  <c:v>128</c:v>
                </c:pt>
                <c:pt idx="4">
                  <c:v>132</c:v>
                </c:pt>
                <c:pt idx="5">
                  <c:v>133</c:v>
                </c:pt>
                <c:pt idx="6">
                  <c:v>220</c:v>
                </c:pt>
                <c:pt idx="7">
                  <c:v>350</c:v>
                </c:pt>
                <c:pt idx="8">
                  <c:v>479</c:v>
                </c:pt>
                <c:pt idx="9">
                  <c:v>802</c:v>
                </c:pt>
                <c:pt idx="10">
                  <c:v>886</c:v>
                </c:pt>
                <c:pt idx="11">
                  <c:v>978</c:v>
                </c:pt>
                <c:pt idx="12">
                  <c:v>1079</c:v>
                </c:pt>
                <c:pt idx="13">
                  <c:v>1220</c:v>
                </c:pt>
                <c:pt idx="14">
                  <c:v>1494</c:v>
                </c:pt>
                <c:pt idx="15">
                  <c:v>1599</c:v>
                </c:pt>
                <c:pt idx="16">
                  <c:v>1731</c:v>
                </c:pt>
                <c:pt idx="17">
                  <c:v>1823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5B-4BEA-BE69-785BBDF36432}"/>
            </c:ext>
          </c:extLst>
        </c:ser>
        <c:ser>
          <c:idx val="1"/>
          <c:order val="1"/>
          <c:tx>
            <c:strRef>
              <c:f>Sheet1!$D$57</c:f>
              <c:strCache>
                <c:ptCount val="1"/>
                <c:pt idx="0">
                  <c:v>Right side (no food)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Sheet1!$E$57:$V$57</c:f>
              <c:numCache>
                <c:formatCode>General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9</c:v>
                </c:pt>
                <c:pt idx="5">
                  <c:v>12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14</c:v>
                </c:pt>
                <c:pt idx="15">
                  <c:v>14</c:v>
                </c:pt>
                <c:pt idx="16">
                  <c:v>18</c:v>
                </c:pt>
                <c:pt idx="17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5B-4BEA-BE69-785BBDF36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388168"/>
        <c:axId val="367386992"/>
      </c:lineChart>
      <c:catAx>
        <c:axId val="367388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overlay val="0"/>
        </c:title>
        <c:majorTickMark val="out"/>
        <c:minorTickMark val="none"/>
        <c:tickLblPos val="nextTo"/>
        <c:crossAx val="367386992"/>
        <c:crosses val="autoZero"/>
        <c:auto val="1"/>
        <c:lblAlgn val="ctr"/>
        <c:lblOffset val="100"/>
        <c:noMultiLvlLbl val="0"/>
      </c:catAx>
      <c:valAx>
        <c:axId val="367386992"/>
        <c:scaling>
          <c:orientation val="minMax"/>
          <c:max val="2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recordings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7388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32383021087882"/>
          <c:y val="5.1553983201683633E-2"/>
          <c:w val="0.73474504480043457"/>
          <c:h val="0.69915825605220561"/>
        </c:manualLayout>
      </c:layout>
      <c:lineChart>
        <c:grouping val="standard"/>
        <c:varyColors val="0"/>
        <c:ser>
          <c:idx val="0"/>
          <c:order val="0"/>
          <c:tx>
            <c:v>Left side (food)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Sheet1!$C$58:$U$58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17</c:v>
                </c:pt>
                <c:pt idx="14">
                  <c:v>103</c:v>
                </c:pt>
                <c:pt idx="15">
                  <c:v>106</c:v>
                </c:pt>
                <c:pt idx="16">
                  <c:v>100</c:v>
                </c:pt>
                <c:pt idx="17">
                  <c:v>67</c:v>
                </c:pt>
                <c:pt idx="18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F2-437A-954E-7C6B5B281BC1}"/>
            </c:ext>
          </c:extLst>
        </c:ser>
        <c:ser>
          <c:idx val="1"/>
          <c:order val="1"/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Sheet1!$C$59:$U$59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13</c:v>
                </c:pt>
                <c:pt idx="16">
                  <c:v>12</c:v>
                </c:pt>
                <c:pt idx="17">
                  <c:v>0</c:v>
                </c:pt>
                <c:pt idx="18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F2-437A-954E-7C6B5B281BC1}"/>
            </c:ext>
          </c:extLst>
        </c:ser>
        <c:ser>
          <c:idx val="2"/>
          <c:order val="2"/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Sheet1!$C$60:$U$60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34</c:v>
                </c:pt>
                <c:pt idx="5">
                  <c:v>54</c:v>
                </c:pt>
                <c:pt idx="6">
                  <c:v>221</c:v>
                </c:pt>
                <c:pt idx="7">
                  <c:v>251</c:v>
                </c:pt>
                <c:pt idx="8">
                  <c:v>76</c:v>
                </c:pt>
                <c:pt idx="9">
                  <c:v>159</c:v>
                </c:pt>
                <c:pt idx="10">
                  <c:v>73</c:v>
                </c:pt>
                <c:pt idx="11">
                  <c:v>112</c:v>
                </c:pt>
                <c:pt idx="12">
                  <c:v>108</c:v>
                </c:pt>
                <c:pt idx="13">
                  <c:v>121</c:v>
                </c:pt>
                <c:pt idx="14">
                  <c:v>164</c:v>
                </c:pt>
                <c:pt idx="15">
                  <c:v>121</c:v>
                </c:pt>
                <c:pt idx="16">
                  <c:v>91</c:v>
                </c:pt>
                <c:pt idx="17">
                  <c:v>89</c:v>
                </c:pt>
                <c:pt idx="18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F2-437A-954E-7C6B5B281BC1}"/>
            </c:ext>
          </c:extLst>
        </c:ser>
        <c:ser>
          <c:idx val="3"/>
          <c:order val="3"/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Sheet1!$C$61:$U$61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F2-437A-954E-7C6B5B281BC1}"/>
            </c:ext>
          </c:extLst>
        </c:ser>
        <c:ser>
          <c:idx val="4"/>
          <c:order val="4"/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Sheet1!$C$62:$U$62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F2-437A-954E-7C6B5B281BC1}"/>
            </c:ext>
          </c:extLst>
        </c:ser>
        <c:ser>
          <c:idx val="5"/>
          <c:order val="5"/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Sheet1!$C$63:$U$63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F2-437A-954E-7C6B5B281BC1}"/>
            </c:ext>
          </c:extLst>
        </c:ser>
        <c:ser>
          <c:idx val="6"/>
          <c:order val="6"/>
          <c:tx>
            <c:v>Right side (no food)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Sheet1!$C$65:$U$65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F2-437A-954E-7C6B5B281BC1}"/>
            </c:ext>
          </c:extLst>
        </c:ser>
        <c:ser>
          <c:idx val="7"/>
          <c:order val="7"/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Sheet1!$C$66:$U$66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F2-437A-954E-7C6B5B281BC1}"/>
            </c:ext>
          </c:extLst>
        </c:ser>
        <c:ser>
          <c:idx val="8"/>
          <c:order val="8"/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Sheet1!$C$67:$U$67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6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15</c:v>
                </c:pt>
                <c:pt idx="14">
                  <c:v>9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5F2-437A-954E-7C6B5B281BC1}"/>
            </c:ext>
          </c:extLst>
        </c:ser>
        <c:ser>
          <c:idx val="9"/>
          <c:order val="9"/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Sheet1!$C$68:$U$68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F2-437A-954E-7C6B5B281BC1}"/>
            </c:ext>
          </c:extLst>
        </c:ser>
        <c:ser>
          <c:idx val="10"/>
          <c:order val="10"/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Sheet1!$C$69:$U$69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5F2-437A-954E-7C6B5B281BC1}"/>
            </c:ext>
          </c:extLst>
        </c:ser>
        <c:ser>
          <c:idx val="11"/>
          <c:order val="11"/>
          <c:spPr>
            <a:ln>
              <a:solidFill>
                <a:prstClr val="white">
                  <a:lumMod val="75000"/>
                </a:prstClr>
              </a:solidFill>
            </a:ln>
          </c:spPr>
          <c:marker>
            <c:symbol val="none"/>
          </c:marker>
          <c:val>
            <c:numRef>
              <c:f>Sheet1!$C$70:$U$70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5F2-437A-954E-7C6B5B281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385424"/>
        <c:axId val="367388560"/>
      </c:lineChart>
      <c:catAx>
        <c:axId val="36738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overlay val="0"/>
        </c:title>
        <c:majorTickMark val="out"/>
        <c:minorTickMark val="none"/>
        <c:tickLblPos val="nextTo"/>
        <c:crossAx val="367388560"/>
        <c:crosses val="autoZero"/>
        <c:auto val="1"/>
        <c:lblAlgn val="ctr"/>
        <c:lblOffset val="100"/>
        <c:noMultiLvlLbl val="0"/>
      </c:catAx>
      <c:valAx>
        <c:axId val="3673885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Recordings per day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7385424"/>
        <c:crosses val="autoZero"/>
        <c:crossBetween val="between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72713784052855479"/>
          <c:y val="0.13278253010198041"/>
          <c:w val="0.25217250429903165"/>
          <c:h val="0.1679341697878931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32959020064265"/>
          <c:y val="5.1298768155777226E-2"/>
          <c:w val="0.67401103124503281"/>
          <c:h val="0.70064755590304029"/>
        </c:manualLayout>
      </c:layout>
      <c:lineChart>
        <c:grouping val="standard"/>
        <c:varyColors val="0"/>
        <c:ser>
          <c:idx val="0"/>
          <c:order val="0"/>
          <c:tx>
            <c:strRef>
              <c:f>Sheet1!$D$64</c:f>
              <c:strCache>
                <c:ptCount val="1"/>
                <c:pt idx="0">
                  <c:v>Left side (food)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Sheet1!$E$64:$U$64</c:f>
              <c:numCache>
                <c:formatCode>General</c:formatCode>
                <c:ptCount val="17"/>
                <c:pt idx="0">
                  <c:v>0</c:v>
                </c:pt>
                <c:pt idx="1">
                  <c:v>11</c:v>
                </c:pt>
                <c:pt idx="2">
                  <c:v>45</c:v>
                </c:pt>
                <c:pt idx="3">
                  <c:v>100</c:v>
                </c:pt>
                <c:pt idx="4">
                  <c:v>322</c:v>
                </c:pt>
                <c:pt idx="5">
                  <c:v>575</c:v>
                </c:pt>
                <c:pt idx="6">
                  <c:v>654</c:v>
                </c:pt>
                <c:pt idx="7">
                  <c:v>813</c:v>
                </c:pt>
                <c:pt idx="8">
                  <c:v>886</c:v>
                </c:pt>
                <c:pt idx="9">
                  <c:v>1000</c:v>
                </c:pt>
                <c:pt idx="10">
                  <c:v>1111</c:v>
                </c:pt>
                <c:pt idx="11">
                  <c:v>1249</c:v>
                </c:pt>
                <c:pt idx="12">
                  <c:v>1518</c:v>
                </c:pt>
                <c:pt idx="13">
                  <c:v>1762</c:v>
                </c:pt>
                <c:pt idx="14">
                  <c:v>1967</c:v>
                </c:pt>
                <c:pt idx="15">
                  <c:v>2125</c:v>
                </c:pt>
                <c:pt idx="16">
                  <c:v>2233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66-4C37-8FFC-2B725A44837D}"/>
            </c:ext>
          </c:extLst>
        </c:ser>
        <c:ser>
          <c:idx val="1"/>
          <c:order val="1"/>
          <c:tx>
            <c:strRef>
              <c:f>Sheet1!$D$71</c:f>
              <c:strCache>
                <c:ptCount val="1"/>
                <c:pt idx="0">
                  <c:v>Right side (no food)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Sheet1!$E$71:$U$71</c:f>
              <c:numCache>
                <c:formatCode>General</c:formatCode>
                <c:ptCount val="17"/>
                <c:pt idx="0">
                  <c:v>1</c:v>
                </c:pt>
                <c:pt idx="1">
                  <c:v>7</c:v>
                </c:pt>
                <c:pt idx="2">
                  <c:v>11</c:v>
                </c:pt>
                <c:pt idx="3">
                  <c:v>17</c:v>
                </c:pt>
                <c:pt idx="4">
                  <c:v>19</c:v>
                </c:pt>
                <c:pt idx="5">
                  <c:v>21</c:v>
                </c:pt>
                <c:pt idx="6">
                  <c:v>21</c:v>
                </c:pt>
                <c:pt idx="7">
                  <c:v>24</c:v>
                </c:pt>
                <c:pt idx="8">
                  <c:v>24</c:v>
                </c:pt>
                <c:pt idx="9">
                  <c:v>26</c:v>
                </c:pt>
                <c:pt idx="10">
                  <c:v>27</c:v>
                </c:pt>
                <c:pt idx="11">
                  <c:v>42</c:v>
                </c:pt>
                <c:pt idx="12">
                  <c:v>52</c:v>
                </c:pt>
                <c:pt idx="13">
                  <c:v>54</c:v>
                </c:pt>
                <c:pt idx="14">
                  <c:v>57</c:v>
                </c:pt>
                <c:pt idx="15">
                  <c:v>59</c:v>
                </c:pt>
                <c:pt idx="16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6-4C37-8FFC-2B725A448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549464"/>
        <c:axId val="367895512"/>
      </c:lineChart>
      <c:catAx>
        <c:axId val="364549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overlay val="0"/>
        </c:title>
        <c:majorTickMark val="out"/>
        <c:minorTickMark val="none"/>
        <c:tickLblPos val="nextTo"/>
        <c:crossAx val="367895512"/>
        <c:crosses val="autoZero"/>
        <c:auto val="1"/>
        <c:lblAlgn val="ctr"/>
        <c:lblOffset val="100"/>
        <c:noMultiLvlLbl val="0"/>
      </c:catAx>
      <c:valAx>
        <c:axId val="367895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recordings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4549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876859136415661"/>
          <c:y val="0.37948471300201597"/>
          <c:w val="0.25279514590466556"/>
          <c:h val="0.1671028212830839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449035</xdr:colOff>
      <xdr:row>15</xdr:row>
      <xdr:rowOff>13607</xdr:rowOff>
    </xdr:from>
    <xdr:to>
      <xdr:col>43</xdr:col>
      <xdr:colOff>435428</xdr:colOff>
      <xdr:row>28</xdr:row>
      <xdr:rowOff>163285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530678</xdr:colOff>
      <xdr:row>14</xdr:row>
      <xdr:rowOff>81642</xdr:rowOff>
    </xdr:from>
    <xdr:to>
      <xdr:col>52</xdr:col>
      <xdr:colOff>517072</xdr:colOff>
      <xdr:row>28</xdr:row>
      <xdr:rowOff>163285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435428</xdr:colOff>
      <xdr:row>28</xdr:row>
      <xdr:rowOff>108857</xdr:rowOff>
    </xdr:from>
    <xdr:to>
      <xdr:col>43</xdr:col>
      <xdr:colOff>449035</xdr:colOff>
      <xdr:row>43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15127</xdr:colOff>
      <xdr:row>0</xdr:row>
      <xdr:rowOff>40821</xdr:rowOff>
    </xdr:from>
    <xdr:to>
      <xdr:col>43</xdr:col>
      <xdr:colOff>222516</xdr:colOff>
      <xdr:row>14</xdr:row>
      <xdr:rowOff>144236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530677</xdr:colOff>
      <xdr:row>28</xdr:row>
      <xdr:rowOff>40818</xdr:rowOff>
    </xdr:from>
    <xdr:to>
      <xdr:col>52</xdr:col>
      <xdr:colOff>517071</xdr:colOff>
      <xdr:row>42</xdr:row>
      <xdr:rowOff>122461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435427</xdr:colOff>
      <xdr:row>42</xdr:row>
      <xdr:rowOff>176892</xdr:rowOff>
    </xdr:from>
    <xdr:to>
      <xdr:col>43</xdr:col>
      <xdr:colOff>449035</xdr:colOff>
      <xdr:row>57</xdr:row>
      <xdr:rowOff>68035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489855</xdr:colOff>
      <xdr:row>42</xdr:row>
      <xdr:rowOff>136071</xdr:rowOff>
    </xdr:from>
    <xdr:to>
      <xdr:col>52</xdr:col>
      <xdr:colOff>476250</xdr:colOff>
      <xdr:row>57</xdr:row>
      <xdr:rowOff>27214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435428</xdr:colOff>
      <xdr:row>57</xdr:row>
      <xdr:rowOff>81642</xdr:rowOff>
    </xdr:from>
    <xdr:to>
      <xdr:col>43</xdr:col>
      <xdr:colOff>449035</xdr:colOff>
      <xdr:row>71</xdr:row>
      <xdr:rowOff>149678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43</xdr:col>
      <xdr:colOff>489858</xdr:colOff>
      <xdr:row>57</xdr:row>
      <xdr:rowOff>0</xdr:rowOff>
    </xdr:from>
    <xdr:to>
      <xdr:col>52</xdr:col>
      <xdr:colOff>489858</xdr:colOff>
      <xdr:row>71</xdr:row>
      <xdr:rowOff>81643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34</xdr:col>
      <xdr:colOff>435428</xdr:colOff>
      <xdr:row>71</xdr:row>
      <xdr:rowOff>68036</xdr:rowOff>
    </xdr:from>
    <xdr:to>
      <xdr:col>43</xdr:col>
      <xdr:colOff>449035</xdr:colOff>
      <xdr:row>85</xdr:row>
      <xdr:rowOff>149679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43</xdr:col>
      <xdr:colOff>476248</xdr:colOff>
      <xdr:row>71</xdr:row>
      <xdr:rowOff>27214</xdr:rowOff>
    </xdr:from>
    <xdr:to>
      <xdr:col>52</xdr:col>
      <xdr:colOff>489856</xdr:colOff>
      <xdr:row>85</xdr:row>
      <xdr:rowOff>108857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252619</xdr:colOff>
      <xdr:row>93</xdr:row>
      <xdr:rowOff>98562</xdr:rowOff>
    </xdr:from>
    <xdr:to>
      <xdr:col>17</xdr:col>
      <xdr:colOff>294032</xdr:colOff>
      <xdr:row>107</xdr:row>
      <xdr:rowOff>174762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G18"/>
    </sheetView>
  </sheetViews>
  <sheetFormatPr defaultRowHeight="14.5" x14ac:dyDescent="0.35"/>
  <sheetData>
    <row r="1" spans="1:7" x14ac:dyDescent="0.35">
      <c r="A1" t="s">
        <v>21</v>
      </c>
    </row>
    <row r="3" spans="1:7" ht="15" thickBot="1" x14ac:dyDescent="0.4">
      <c r="A3" t="s">
        <v>22</v>
      </c>
    </row>
    <row r="4" spans="1:7" x14ac:dyDescent="0.35">
      <c r="A4" s="5" t="s">
        <v>23</v>
      </c>
      <c r="B4" s="5" t="s">
        <v>24</v>
      </c>
      <c r="C4" s="5" t="s">
        <v>25</v>
      </c>
      <c r="D4" s="5" t="s">
        <v>26</v>
      </c>
      <c r="E4" s="5" t="s">
        <v>27</v>
      </c>
    </row>
    <row r="5" spans="1:7" x14ac:dyDescent="0.35">
      <c r="A5" s="3" t="s">
        <v>76</v>
      </c>
      <c r="B5" s="3">
        <v>16</v>
      </c>
      <c r="C5" s="3">
        <v>40</v>
      </c>
      <c r="D5" s="3">
        <v>2.5</v>
      </c>
      <c r="E5" s="3">
        <v>13.866666666666667</v>
      </c>
    </row>
    <row r="6" spans="1:7" x14ac:dyDescent="0.35">
      <c r="A6" s="3" t="s">
        <v>77</v>
      </c>
      <c r="B6" s="3">
        <v>16</v>
      </c>
      <c r="C6" s="3">
        <v>50</v>
      </c>
      <c r="D6" s="3">
        <v>3.125</v>
      </c>
      <c r="E6" s="3">
        <v>15.316666666666666</v>
      </c>
    </row>
    <row r="7" spans="1:7" x14ac:dyDescent="0.35">
      <c r="A7" s="3" t="s">
        <v>78</v>
      </c>
      <c r="B7" s="3">
        <v>16</v>
      </c>
      <c r="C7" s="3">
        <v>346</v>
      </c>
      <c r="D7" s="3">
        <v>21.625</v>
      </c>
      <c r="E7" s="3">
        <v>1127.1833333333334</v>
      </c>
    </row>
    <row r="8" spans="1:7" x14ac:dyDescent="0.35">
      <c r="A8" s="3" t="s">
        <v>79</v>
      </c>
      <c r="B8" s="3">
        <v>16</v>
      </c>
      <c r="C8" s="3">
        <v>3</v>
      </c>
      <c r="D8" s="3">
        <v>0.1875</v>
      </c>
      <c r="E8" s="3">
        <v>0.16250000000000001</v>
      </c>
    </row>
    <row r="9" spans="1:7" x14ac:dyDescent="0.35">
      <c r="A9" s="3" t="s">
        <v>80</v>
      </c>
      <c r="B9" s="3">
        <v>16</v>
      </c>
      <c r="C9" s="3">
        <v>1</v>
      </c>
      <c r="D9" s="3">
        <v>6.25E-2</v>
      </c>
      <c r="E9" s="3">
        <v>6.25E-2</v>
      </c>
    </row>
    <row r="10" spans="1:7" ht="15" thickBot="1" x14ac:dyDescent="0.4">
      <c r="A10" s="4" t="s">
        <v>81</v>
      </c>
      <c r="B10" s="4">
        <v>16</v>
      </c>
      <c r="C10" s="4">
        <v>18</v>
      </c>
      <c r="D10" s="4">
        <v>1.125</v>
      </c>
      <c r="E10" s="4">
        <v>6.5166666666666666</v>
      </c>
    </row>
    <row r="13" spans="1:7" ht="15" thickBot="1" x14ac:dyDescent="0.4">
      <c r="A13" t="s">
        <v>28</v>
      </c>
    </row>
    <row r="14" spans="1:7" x14ac:dyDescent="0.35">
      <c r="A14" s="5" t="s">
        <v>29</v>
      </c>
      <c r="B14" s="5" t="s">
        <v>30</v>
      </c>
      <c r="C14" s="5" t="s">
        <v>31</v>
      </c>
      <c r="D14" s="5" t="s">
        <v>32</v>
      </c>
      <c r="E14" s="5" t="s">
        <v>33</v>
      </c>
      <c r="F14" s="5" t="s">
        <v>34</v>
      </c>
      <c r="G14" s="5" t="s">
        <v>35</v>
      </c>
    </row>
    <row r="15" spans="1:7" x14ac:dyDescent="0.35">
      <c r="A15" s="3" t="s">
        <v>36</v>
      </c>
      <c r="B15" s="3">
        <v>5574.3333333333612</v>
      </c>
      <c r="C15" s="3">
        <v>5</v>
      </c>
      <c r="D15" s="3">
        <v>1114.8666666666722</v>
      </c>
      <c r="E15" s="3">
        <v>5.7511409799889952</v>
      </c>
      <c r="F15" s="3">
        <v>1.1887298313859836E-4</v>
      </c>
      <c r="G15" s="3">
        <v>2.3156892363992698</v>
      </c>
    </row>
    <row r="16" spans="1:7" x14ac:dyDescent="0.35">
      <c r="A16" s="3" t="s">
        <v>37</v>
      </c>
      <c r="B16" s="3">
        <v>17446.625</v>
      </c>
      <c r="C16" s="3">
        <v>90</v>
      </c>
      <c r="D16" s="3">
        <v>193.85138888888889</v>
      </c>
      <c r="E16" s="3"/>
      <c r="F16" s="3"/>
      <c r="G16" s="3"/>
    </row>
    <row r="17" spans="1:7" x14ac:dyDescent="0.35">
      <c r="A17" s="3"/>
      <c r="B17" s="3"/>
      <c r="C17" s="3"/>
      <c r="D17" s="3"/>
      <c r="E17" s="3"/>
      <c r="F17" s="3"/>
      <c r="G17" s="3"/>
    </row>
    <row r="18" spans="1:7" ht="15" thickBot="1" x14ac:dyDescent="0.4">
      <c r="A18" s="4" t="s">
        <v>38</v>
      </c>
      <c r="B18" s="4">
        <v>23020.958333333361</v>
      </c>
      <c r="C18" s="4">
        <v>95</v>
      </c>
      <c r="D18" s="4"/>
      <c r="E18" s="4"/>
      <c r="F18" s="4"/>
      <c r="G1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J24" sqref="J24"/>
    </sheetView>
  </sheetViews>
  <sheetFormatPr defaultRowHeight="14.5" x14ac:dyDescent="0.35"/>
  <sheetData>
    <row r="1" spans="1:7" x14ac:dyDescent="0.35">
      <c r="A1" t="s">
        <v>21</v>
      </c>
    </row>
    <row r="3" spans="1:7" ht="15" thickBot="1" x14ac:dyDescent="0.4">
      <c r="A3" t="s">
        <v>22</v>
      </c>
    </row>
    <row r="4" spans="1:7" x14ac:dyDescent="0.35">
      <c r="A4" s="5" t="s">
        <v>23</v>
      </c>
      <c r="B4" s="5" t="s">
        <v>24</v>
      </c>
      <c r="C4" s="5" t="s">
        <v>25</v>
      </c>
      <c r="D4" s="5" t="s">
        <v>26</v>
      </c>
      <c r="E4" s="5" t="s">
        <v>27</v>
      </c>
    </row>
    <row r="5" spans="1:7" x14ac:dyDescent="0.35">
      <c r="A5" s="3" t="s">
        <v>76</v>
      </c>
      <c r="B5" s="3">
        <v>17</v>
      </c>
      <c r="C5" s="3">
        <v>433</v>
      </c>
      <c r="D5" s="3">
        <v>25.470588235294116</v>
      </c>
      <c r="E5" s="3">
        <v>1668.5147058823529</v>
      </c>
    </row>
    <row r="6" spans="1:7" x14ac:dyDescent="0.35">
      <c r="A6" s="3" t="s">
        <v>77</v>
      </c>
      <c r="B6" s="3">
        <v>17</v>
      </c>
      <c r="C6" s="3">
        <v>51</v>
      </c>
      <c r="D6" s="3">
        <v>3</v>
      </c>
      <c r="E6" s="3">
        <v>41.25</v>
      </c>
    </row>
    <row r="7" spans="1:7" x14ac:dyDescent="0.35">
      <c r="A7" s="3" t="s">
        <v>78</v>
      </c>
      <c r="B7" s="3">
        <v>17</v>
      </c>
      <c r="C7" s="3">
        <v>1729</v>
      </c>
      <c r="D7" s="3">
        <v>101.70588235294117</v>
      </c>
      <c r="E7" s="3">
        <v>4717.2205882352937</v>
      </c>
    </row>
    <row r="8" spans="1:7" x14ac:dyDescent="0.35">
      <c r="A8" s="3" t="s">
        <v>79</v>
      </c>
      <c r="B8" s="3">
        <v>17</v>
      </c>
      <c r="C8" s="3">
        <v>15</v>
      </c>
      <c r="D8" s="3">
        <v>0.88235294117647056</v>
      </c>
      <c r="E8" s="3">
        <v>1.9852941176470589</v>
      </c>
    </row>
    <row r="9" spans="1:7" x14ac:dyDescent="0.35">
      <c r="A9" s="3" t="s">
        <v>80</v>
      </c>
      <c r="B9" s="3">
        <v>17</v>
      </c>
      <c r="C9" s="3">
        <v>4</v>
      </c>
      <c r="D9" s="3">
        <v>0.23529411764705882</v>
      </c>
      <c r="E9" s="3">
        <v>0.44117647058823528</v>
      </c>
    </row>
    <row r="10" spans="1:7" ht="15" thickBot="1" x14ac:dyDescent="0.4">
      <c r="A10" s="4" t="s">
        <v>81</v>
      </c>
      <c r="B10" s="4">
        <v>17</v>
      </c>
      <c r="C10" s="4">
        <v>1</v>
      </c>
      <c r="D10" s="4">
        <v>5.8823529411764705E-2</v>
      </c>
      <c r="E10" s="4">
        <v>5.8823529411764705E-2</v>
      </c>
    </row>
    <row r="13" spans="1:7" ht="15" thickBot="1" x14ac:dyDescent="0.4">
      <c r="A13" t="s">
        <v>28</v>
      </c>
    </row>
    <row r="14" spans="1:7" x14ac:dyDescent="0.35">
      <c r="A14" s="5" t="s">
        <v>29</v>
      </c>
      <c r="B14" s="5" t="s">
        <v>30</v>
      </c>
      <c r="C14" s="5" t="s">
        <v>31</v>
      </c>
      <c r="D14" s="5" t="s">
        <v>32</v>
      </c>
      <c r="E14" s="5" t="s">
        <v>33</v>
      </c>
      <c r="F14" s="5" t="s">
        <v>34</v>
      </c>
      <c r="G14" s="5" t="s">
        <v>35</v>
      </c>
    </row>
    <row r="15" spans="1:7" x14ac:dyDescent="0.35">
      <c r="A15" s="3" t="s">
        <v>36</v>
      </c>
      <c r="B15" s="3">
        <v>138160.28431372539</v>
      </c>
      <c r="C15" s="3">
        <v>5</v>
      </c>
      <c r="D15" s="3">
        <v>27632.056862745078</v>
      </c>
      <c r="E15" s="3">
        <v>25.786313025498373</v>
      </c>
      <c r="F15" s="3">
        <v>2.0553301426830948E-16</v>
      </c>
      <c r="G15" s="3">
        <v>2.3092017488156458</v>
      </c>
    </row>
    <row r="16" spans="1:7" x14ac:dyDescent="0.35">
      <c r="A16" s="3" t="s">
        <v>37</v>
      </c>
      <c r="B16" s="3">
        <v>102871.52941176473</v>
      </c>
      <c r="C16" s="3">
        <v>96</v>
      </c>
      <c r="D16" s="3">
        <v>1071.5784313725492</v>
      </c>
      <c r="E16" s="3"/>
      <c r="F16" s="3"/>
      <c r="G16" s="3"/>
    </row>
    <row r="17" spans="1:7" x14ac:dyDescent="0.35">
      <c r="A17" s="3"/>
      <c r="B17" s="3"/>
      <c r="C17" s="3"/>
      <c r="D17" s="3"/>
      <c r="E17" s="3"/>
      <c r="F17" s="3"/>
      <c r="G17" s="3"/>
    </row>
    <row r="18" spans="1:7" ht="15" thickBot="1" x14ac:dyDescent="0.4">
      <c r="A18" s="4" t="s">
        <v>38</v>
      </c>
      <c r="B18" s="4">
        <v>241031.81372549012</v>
      </c>
      <c r="C18" s="4">
        <v>101</v>
      </c>
      <c r="D18" s="4"/>
      <c r="E18" s="4"/>
      <c r="F18" s="4"/>
      <c r="G18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G18"/>
    </sheetView>
  </sheetViews>
  <sheetFormatPr defaultRowHeight="14.5" x14ac:dyDescent="0.35"/>
  <sheetData>
    <row r="1" spans="1:7" x14ac:dyDescent="0.35">
      <c r="A1" t="s">
        <v>21</v>
      </c>
    </row>
    <row r="3" spans="1:7" ht="15" thickBot="1" x14ac:dyDescent="0.4">
      <c r="A3" t="s">
        <v>22</v>
      </c>
    </row>
    <row r="4" spans="1:7" x14ac:dyDescent="0.35">
      <c r="A4" s="5" t="s">
        <v>23</v>
      </c>
      <c r="B4" s="5" t="s">
        <v>24</v>
      </c>
      <c r="C4" s="5" t="s">
        <v>25</v>
      </c>
      <c r="D4" s="5" t="s">
        <v>26</v>
      </c>
      <c r="E4" s="5" t="s">
        <v>27</v>
      </c>
    </row>
    <row r="5" spans="1:7" x14ac:dyDescent="0.35">
      <c r="A5" s="3" t="s">
        <v>76</v>
      </c>
      <c r="B5" s="3">
        <v>18</v>
      </c>
      <c r="C5" s="3">
        <v>1285</v>
      </c>
      <c r="D5" s="3">
        <v>71.388888888888886</v>
      </c>
      <c r="E5" s="3">
        <v>4409.3104575163397</v>
      </c>
    </row>
    <row r="6" spans="1:7" x14ac:dyDescent="0.35">
      <c r="A6" s="3" t="s">
        <v>77</v>
      </c>
      <c r="B6" s="3">
        <v>18</v>
      </c>
      <c r="C6" s="3">
        <v>303</v>
      </c>
      <c r="D6" s="3">
        <v>16.833333333333332</v>
      </c>
      <c r="E6" s="3">
        <v>390.73529411764707</v>
      </c>
    </row>
    <row r="7" spans="1:7" x14ac:dyDescent="0.35">
      <c r="A7" s="3" t="s">
        <v>78</v>
      </c>
      <c r="B7" s="3">
        <v>18</v>
      </c>
      <c r="C7" s="3">
        <v>75</v>
      </c>
      <c r="D7" s="3">
        <v>4.166666666666667</v>
      </c>
      <c r="E7" s="3">
        <v>44.5</v>
      </c>
    </row>
    <row r="8" spans="1:7" x14ac:dyDescent="0.35">
      <c r="A8" s="3" t="s">
        <v>79</v>
      </c>
      <c r="B8" s="3">
        <v>18</v>
      </c>
      <c r="C8" s="3">
        <v>2</v>
      </c>
      <c r="D8" s="3">
        <v>0.1111111111111111</v>
      </c>
      <c r="E8" s="3">
        <v>0.1045751633986928</v>
      </c>
    </row>
    <row r="9" spans="1:7" x14ac:dyDescent="0.35">
      <c r="A9" s="3" t="s">
        <v>80</v>
      </c>
      <c r="B9" s="3">
        <v>18</v>
      </c>
      <c r="C9" s="3">
        <v>135</v>
      </c>
      <c r="D9" s="3">
        <v>7.5</v>
      </c>
      <c r="E9" s="3">
        <v>87.32352941176471</v>
      </c>
    </row>
    <row r="10" spans="1:7" ht="15" thickBot="1" x14ac:dyDescent="0.4">
      <c r="A10" s="4" t="s">
        <v>81</v>
      </c>
      <c r="B10" s="4">
        <v>18</v>
      </c>
      <c r="C10" s="4">
        <v>23</v>
      </c>
      <c r="D10" s="4">
        <v>1.2777777777777777</v>
      </c>
      <c r="E10" s="4">
        <v>9.0359477124183005</v>
      </c>
    </row>
    <row r="13" spans="1:7" ht="15" thickBot="1" x14ac:dyDescent="0.4">
      <c r="A13" t="s">
        <v>28</v>
      </c>
    </row>
    <row r="14" spans="1:7" x14ac:dyDescent="0.35">
      <c r="A14" s="5" t="s">
        <v>29</v>
      </c>
      <c r="B14" s="5" t="s">
        <v>30</v>
      </c>
      <c r="C14" s="5" t="s">
        <v>31</v>
      </c>
      <c r="D14" s="5" t="s">
        <v>32</v>
      </c>
      <c r="E14" s="5" t="s">
        <v>33</v>
      </c>
      <c r="F14" s="5" t="s">
        <v>34</v>
      </c>
      <c r="G14" s="5" t="s">
        <v>35</v>
      </c>
    </row>
    <row r="15" spans="1:7" x14ac:dyDescent="0.35">
      <c r="A15" s="3" t="s">
        <v>36</v>
      </c>
      <c r="B15" s="3">
        <v>67418.268518518118</v>
      </c>
      <c r="C15" s="3">
        <v>5</v>
      </c>
      <c r="D15" s="3">
        <v>13483.653703703623</v>
      </c>
      <c r="E15" s="3">
        <v>16.37356035157261</v>
      </c>
      <c r="F15" s="3">
        <v>7.7753588510749477E-12</v>
      </c>
      <c r="G15" s="3">
        <v>2.3034930329428631</v>
      </c>
    </row>
    <row r="16" spans="1:7" x14ac:dyDescent="0.35">
      <c r="A16" s="3" t="s">
        <v>37</v>
      </c>
      <c r="B16" s="3">
        <v>83997.166666666642</v>
      </c>
      <c r="C16" s="3">
        <v>102</v>
      </c>
      <c r="D16" s="3">
        <v>823.50163398692791</v>
      </c>
      <c r="E16" s="3"/>
      <c r="F16" s="3"/>
      <c r="G16" s="3"/>
    </row>
    <row r="17" spans="1:7" x14ac:dyDescent="0.35">
      <c r="A17" s="3"/>
      <c r="B17" s="3"/>
      <c r="C17" s="3"/>
      <c r="D17" s="3"/>
      <c r="E17" s="3"/>
      <c r="F17" s="3"/>
      <c r="G17" s="3"/>
    </row>
    <row r="18" spans="1:7" ht="15" thickBot="1" x14ac:dyDescent="0.4">
      <c r="A18" s="4" t="s">
        <v>38</v>
      </c>
      <c r="B18" s="4">
        <v>151415.43518518476</v>
      </c>
      <c r="C18" s="4">
        <v>107</v>
      </c>
      <c r="D18" s="4"/>
      <c r="E18" s="4"/>
      <c r="F18" s="4"/>
      <c r="G18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G18"/>
    </sheetView>
  </sheetViews>
  <sheetFormatPr defaultRowHeight="14.5" x14ac:dyDescent="0.35"/>
  <sheetData>
    <row r="1" spans="1:7" x14ac:dyDescent="0.35">
      <c r="A1" t="s">
        <v>21</v>
      </c>
    </row>
    <row r="3" spans="1:7" ht="15" thickBot="1" x14ac:dyDescent="0.4">
      <c r="A3" t="s">
        <v>22</v>
      </c>
    </row>
    <row r="4" spans="1:7" x14ac:dyDescent="0.35">
      <c r="A4" s="5" t="s">
        <v>23</v>
      </c>
      <c r="B4" s="5" t="s">
        <v>24</v>
      </c>
      <c r="C4" s="5" t="s">
        <v>25</v>
      </c>
      <c r="D4" s="5" t="s">
        <v>26</v>
      </c>
      <c r="E4" s="5" t="s">
        <v>27</v>
      </c>
    </row>
    <row r="5" spans="1:7" x14ac:dyDescent="0.35">
      <c r="A5" s="3" t="s">
        <v>76</v>
      </c>
      <c r="B5" s="3">
        <v>20</v>
      </c>
      <c r="C5" s="3">
        <v>179</v>
      </c>
      <c r="D5" s="3">
        <v>8.9499999999999993</v>
      </c>
      <c r="E5" s="3">
        <v>168.47105263157894</v>
      </c>
    </row>
    <row r="6" spans="1:7" x14ac:dyDescent="0.35">
      <c r="A6" s="3" t="s">
        <v>77</v>
      </c>
      <c r="B6" s="3">
        <v>20</v>
      </c>
      <c r="C6" s="3">
        <v>123</v>
      </c>
      <c r="D6" s="3">
        <v>6.15</v>
      </c>
      <c r="E6" s="3">
        <v>129.29210526315791</v>
      </c>
    </row>
    <row r="7" spans="1:7" x14ac:dyDescent="0.35">
      <c r="A7" s="3" t="s">
        <v>78</v>
      </c>
      <c r="B7" s="3">
        <v>20</v>
      </c>
      <c r="C7" s="3">
        <v>18</v>
      </c>
      <c r="D7" s="3">
        <v>0.9</v>
      </c>
      <c r="E7" s="3">
        <v>1.6736842105263159</v>
      </c>
    </row>
    <row r="8" spans="1:7" x14ac:dyDescent="0.35">
      <c r="A8" s="3" t="s">
        <v>79</v>
      </c>
      <c r="B8" s="3">
        <v>20</v>
      </c>
      <c r="C8" s="3">
        <v>173</v>
      </c>
      <c r="D8" s="3">
        <v>8.65</v>
      </c>
      <c r="E8" s="3">
        <v>123.60789473684211</v>
      </c>
    </row>
    <row r="9" spans="1:7" x14ac:dyDescent="0.35">
      <c r="A9" s="3" t="s">
        <v>80</v>
      </c>
      <c r="B9" s="3">
        <v>20</v>
      </c>
      <c r="C9" s="3">
        <v>155</v>
      </c>
      <c r="D9" s="3">
        <v>7.75</v>
      </c>
      <c r="E9" s="3">
        <v>129.56578947368422</v>
      </c>
    </row>
    <row r="10" spans="1:7" ht="15" thickBot="1" x14ac:dyDescent="0.4">
      <c r="A10" s="4" t="s">
        <v>81</v>
      </c>
      <c r="B10" s="4">
        <v>20</v>
      </c>
      <c r="C10" s="4">
        <v>24</v>
      </c>
      <c r="D10" s="4">
        <v>1.2</v>
      </c>
      <c r="E10" s="4">
        <v>9.7473684210526308</v>
      </c>
    </row>
    <row r="13" spans="1:7" ht="15" thickBot="1" x14ac:dyDescent="0.4">
      <c r="A13" t="s">
        <v>28</v>
      </c>
    </row>
    <row r="14" spans="1:7" x14ac:dyDescent="0.35">
      <c r="A14" s="5" t="s">
        <v>29</v>
      </c>
      <c r="B14" s="5" t="s">
        <v>30</v>
      </c>
      <c r="C14" s="5" t="s">
        <v>31</v>
      </c>
      <c r="D14" s="5" t="s">
        <v>32</v>
      </c>
      <c r="E14" s="5" t="s">
        <v>33</v>
      </c>
      <c r="F14" s="5" t="s">
        <v>34</v>
      </c>
      <c r="G14" s="5" t="s">
        <v>35</v>
      </c>
    </row>
    <row r="15" spans="1:7" x14ac:dyDescent="0.35">
      <c r="A15" s="3" t="s">
        <v>36</v>
      </c>
      <c r="B15" s="3">
        <v>1338.0000000000055</v>
      </c>
      <c r="C15" s="3">
        <v>5</v>
      </c>
      <c r="D15" s="3">
        <v>267.6000000000011</v>
      </c>
      <c r="E15" s="3">
        <v>2.8551212938005506</v>
      </c>
      <c r="F15" s="3">
        <v>1.8180055478121519E-2</v>
      </c>
      <c r="G15" s="3">
        <v>2.2939111558523324</v>
      </c>
    </row>
    <row r="16" spans="1:7" x14ac:dyDescent="0.35">
      <c r="A16" s="3" t="s">
        <v>37</v>
      </c>
      <c r="B16" s="3">
        <v>10684.800000000001</v>
      </c>
      <c r="C16" s="3">
        <v>114</v>
      </c>
      <c r="D16" s="3">
        <v>93.726315789473688</v>
      </c>
      <c r="E16" s="3"/>
      <c r="F16" s="3"/>
      <c r="G16" s="3"/>
    </row>
    <row r="17" spans="1:7" x14ac:dyDescent="0.35">
      <c r="A17" s="3"/>
      <c r="B17" s="3"/>
      <c r="C17" s="3"/>
      <c r="D17" s="3"/>
      <c r="E17" s="3"/>
      <c r="F17" s="3"/>
      <c r="G17" s="3"/>
    </row>
    <row r="18" spans="1:7" ht="15" thickBot="1" x14ac:dyDescent="0.4">
      <c r="A18" s="4" t="s">
        <v>38</v>
      </c>
      <c r="B18" s="4">
        <v>12022.800000000007</v>
      </c>
      <c r="C18" s="4">
        <v>119</v>
      </c>
      <c r="D18" s="4"/>
      <c r="E18" s="4"/>
      <c r="F18" s="4"/>
      <c r="G18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25" sqref="G25"/>
    </sheetView>
  </sheetViews>
  <sheetFormatPr defaultRowHeight="14.5" x14ac:dyDescent="0.35"/>
  <sheetData>
    <row r="1" spans="1:7" x14ac:dyDescent="0.35">
      <c r="A1" t="s">
        <v>21</v>
      </c>
    </row>
    <row r="3" spans="1:7" ht="15" thickBot="1" x14ac:dyDescent="0.4">
      <c r="A3" t="s">
        <v>22</v>
      </c>
    </row>
    <row r="4" spans="1:7" x14ac:dyDescent="0.35">
      <c r="A4" s="5" t="s">
        <v>23</v>
      </c>
      <c r="B4" s="5" t="s">
        <v>24</v>
      </c>
      <c r="C4" s="5" t="s">
        <v>25</v>
      </c>
      <c r="D4" s="5" t="s">
        <v>26</v>
      </c>
      <c r="E4" s="5" t="s">
        <v>27</v>
      </c>
    </row>
    <row r="5" spans="1:7" x14ac:dyDescent="0.35">
      <c r="A5" s="3" t="s">
        <v>14</v>
      </c>
      <c r="B5" s="3">
        <v>20</v>
      </c>
      <c r="C5" s="3">
        <v>638</v>
      </c>
      <c r="D5" s="3">
        <v>31.9</v>
      </c>
      <c r="E5" s="3">
        <v>666.83157894736837</v>
      </c>
    </row>
    <row r="6" spans="1:7" x14ac:dyDescent="0.35">
      <c r="A6" s="3" t="s">
        <v>15</v>
      </c>
      <c r="B6" s="3">
        <v>20</v>
      </c>
      <c r="C6" s="3">
        <v>514</v>
      </c>
      <c r="D6" s="3">
        <v>25.7</v>
      </c>
      <c r="E6" s="3">
        <v>2096.8526315789472</v>
      </c>
    </row>
    <row r="7" spans="1:7" x14ac:dyDescent="0.35">
      <c r="A7" s="3" t="s">
        <v>16</v>
      </c>
      <c r="B7" s="3">
        <v>20</v>
      </c>
      <c r="C7" s="3">
        <v>366</v>
      </c>
      <c r="D7" s="3">
        <v>18.3</v>
      </c>
      <c r="E7" s="3">
        <v>661.48421052631579</v>
      </c>
    </row>
    <row r="8" spans="1:7" x14ac:dyDescent="0.35">
      <c r="A8" s="3" t="s">
        <v>17</v>
      </c>
      <c r="B8" s="3">
        <v>20</v>
      </c>
      <c r="C8" s="3">
        <v>219</v>
      </c>
      <c r="D8" s="3">
        <v>10.95</v>
      </c>
      <c r="E8" s="3">
        <v>245.94473684210524</v>
      </c>
    </row>
    <row r="9" spans="1:7" x14ac:dyDescent="0.35">
      <c r="A9" s="3" t="s">
        <v>18</v>
      </c>
      <c r="B9" s="3">
        <v>20</v>
      </c>
      <c r="C9" s="3">
        <v>292</v>
      </c>
      <c r="D9" s="3">
        <v>14.6</v>
      </c>
      <c r="E9" s="3">
        <v>161.93684210526317</v>
      </c>
    </row>
    <row r="10" spans="1:7" ht="15" thickBot="1" x14ac:dyDescent="0.4">
      <c r="A10" s="4" t="s">
        <v>19</v>
      </c>
      <c r="B10" s="4">
        <v>20</v>
      </c>
      <c r="C10" s="4">
        <v>241</v>
      </c>
      <c r="D10" s="4">
        <v>12.05</v>
      </c>
      <c r="E10" s="4">
        <v>306.47105263157891</v>
      </c>
    </row>
    <row r="13" spans="1:7" ht="15" thickBot="1" x14ac:dyDescent="0.4">
      <c r="A13" t="s">
        <v>28</v>
      </c>
    </row>
    <row r="14" spans="1:7" x14ac:dyDescent="0.35">
      <c r="A14" s="5" t="s">
        <v>29</v>
      </c>
      <c r="B14" s="5" t="s">
        <v>30</v>
      </c>
      <c r="C14" s="5" t="s">
        <v>31</v>
      </c>
      <c r="D14" s="5" t="s">
        <v>32</v>
      </c>
      <c r="E14" s="5" t="s">
        <v>33</v>
      </c>
      <c r="F14" s="5" t="s">
        <v>34</v>
      </c>
      <c r="G14" s="5" t="s">
        <v>35</v>
      </c>
    </row>
    <row r="15" spans="1:7" x14ac:dyDescent="0.35">
      <c r="A15" s="3" t="s">
        <v>36</v>
      </c>
      <c r="B15" s="3">
        <v>6884.2666666666191</v>
      </c>
      <c r="C15" s="3">
        <v>5</v>
      </c>
      <c r="D15" s="3">
        <v>1376.8533333333239</v>
      </c>
      <c r="E15" s="3">
        <v>1.9956704881952902</v>
      </c>
      <c r="F15" s="3">
        <v>8.4513417629172041E-2</v>
      </c>
      <c r="G15" s="3">
        <v>2.2939111558523324</v>
      </c>
    </row>
    <row r="16" spans="1:7" x14ac:dyDescent="0.35">
      <c r="A16" s="3" t="s">
        <v>37</v>
      </c>
      <c r="B16" s="3">
        <v>78650.899999999994</v>
      </c>
      <c r="C16" s="3">
        <v>114</v>
      </c>
      <c r="D16" s="3">
        <v>689.9201754385964</v>
      </c>
      <c r="E16" s="3"/>
      <c r="F16" s="3"/>
      <c r="G16" s="3"/>
    </row>
    <row r="17" spans="1:7" x14ac:dyDescent="0.35">
      <c r="A17" s="3"/>
      <c r="B17" s="3"/>
      <c r="C17" s="3"/>
      <c r="D17" s="3"/>
      <c r="E17" s="3"/>
      <c r="F17" s="3"/>
      <c r="G17" s="3"/>
    </row>
    <row r="18" spans="1:7" ht="15" thickBot="1" x14ac:dyDescent="0.4">
      <c r="A18" s="4" t="s">
        <v>38</v>
      </c>
      <c r="B18" s="4">
        <v>85535.166666666613</v>
      </c>
      <c r="C18" s="4">
        <v>119</v>
      </c>
      <c r="D18" s="4"/>
      <c r="E18" s="4"/>
      <c r="F18" s="4"/>
      <c r="G18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24" sqref="E24"/>
    </sheetView>
  </sheetViews>
  <sheetFormatPr defaultRowHeight="14.5" x14ac:dyDescent="0.35"/>
  <sheetData>
    <row r="1" spans="1:7" x14ac:dyDescent="0.35">
      <c r="A1" t="s">
        <v>21</v>
      </c>
    </row>
    <row r="3" spans="1:7" ht="15" thickBot="1" x14ac:dyDescent="0.4">
      <c r="A3" t="s">
        <v>22</v>
      </c>
    </row>
    <row r="4" spans="1:7" x14ac:dyDescent="0.35">
      <c r="A4" s="5" t="s">
        <v>23</v>
      </c>
      <c r="B4" s="5" t="s">
        <v>24</v>
      </c>
      <c r="C4" s="5" t="s">
        <v>25</v>
      </c>
      <c r="D4" s="5" t="s">
        <v>26</v>
      </c>
      <c r="E4" s="5" t="s">
        <v>27</v>
      </c>
    </row>
    <row r="5" spans="1:7" x14ac:dyDescent="0.35">
      <c r="A5" s="3" t="s">
        <v>4</v>
      </c>
      <c r="B5" s="3">
        <v>12</v>
      </c>
      <c r="C5" s="3">
        <v>1326</v>
      </c>
      <c r="D5" s="3">
        <v>110.5</v>
      </c>
      <c r="E5" s="3">
        <v>6401.363636363636</v>
      </c>
    </row>
    <row r="6" spans="1:7" x14ac:dyDescent="0.35">
      <c r="A6" s="3" t="s">
        <v>5</v>
      </c>
      <c r="B6" s="3">
        <v>12</v>
      </c>
      <c r="C6" s="3">
        <v>568</v>
      </c>
      <c r="D6" s="3">
        <v>47.333333333333336</v>
      </c>
      <c r="E6" s="3">
        <v>877.15151515151524</v>
      </c>
    </row>
    <row r="7" spans="1:7" x14ac:dyDescent="0.35">
      <c r="A7" s="3" t="s">
        <v>6</v>
      </c>
      <c r="B7" s="3">
        <v>12</v>
      </c>
      <c r="C7" s="3">
        <v>413</v>
      </c>
      <c r="D7" s="3">
        <v>34.416666666666664</v>
      </c>
      <c r="E7" s="3">
        <v>1208.2651515151515</v>
      </c>
    </row>
    <row r="8" spans="1:7" x14ac:dyDescent="0.35">
      <c r="A8" s="3" t="s">
        <v>7</v>
      </c>
      <c r="B8" s="3">
        <v>12</v>
      </c>
      <c r="C8" s="3">
        <v>288</v>
      </c>
      <c r="D8" s="3">
        <v>24</v>
      </c>
      <c r="E8" s="3">
        <v>195.27272727272728</v>
      </c>
    </row>
    <row r="9" spans="1:7" x14ac:dyDescent="0.35">
      <c r="A9" s="3" t="s">
        <v>8</v>
      </c>
      <c r="B9" s="3">
        <v>12</v>
      </c>
      <c r="C9" s="3">
        <v>232</v>
      </c>
      <c r="D9" s="3">
        <v>19.333333333333332</v>
      </c>
      <c r="E9" s="3">
        <v>339.87878787878793</v>
      </c>
    </row>
    <row r="10" spans="1:7" ht="15" thickBot="1" x14ac:dyDescent="0.4">
      <c r="A10" s="4" t="s">
        <v>9</v>
      </c>
      <c r="B10" s="4">
        <v>12</v>
      </c>
      <c r="C10" s="4">
        <v>394</v>
      </c>
      <c r="D10" s="4">
        <v>32.833333333333336</v>
      </c>
      <c r="E10" s="4">
        <v>598.33333333333326</v>
      </c>
    </row>
    <row r="13" spans="1:7" ht="15" thickBot="1" x14ac:dyDescent="0.4">
      <c r="A13" t="s">
        <v>28</v>
      </c>
    </row>
    <row r="14" spans="1:7" x14ac:dyDescent="0.35">
      <c r="A14" s="5" t="s">
        <v>29</v>
      </c>
      <c r="B14" s="5" t="s">
        <v>30</v>
      </c>
      <c r="C14" s="5" t="s">
        <v>31</v>
      </c>
      <c r="D14" s="5" t="s">
        <v>32</v>
      </c>
      <c r="E14" s="5" t="s">
        <v>33</v>
      </c>
      <c r="F14" s="5" t="s">
        <v>34</v>
      </c>
      <c r="G14" s="5" t="s">
        <v>35</v>
      </c>
    </row>
    <row r="15" spans="1:7" x14ac:dyDescent="0.35">
      <c r="A15" s="3" t="s">
        <v>36</v>
      </c>
      <c r="B15" s="3">
        <v>67861.069444444496</v>
      </c>
      <c r="C15" s="3">
        <v>5</v>
      </c>
      <c r="D15" s="3">
        <v>13572.213888888899</v>
      </c>
      <c r="E15" s="3">
        <v>8.4647649571808294</v>
      </c>
      <c r="F15" s="3">
        <v>3.123779883500973E-6</v>
      </c>
      <c r="G15" s="3">
        <v>2.3538089570924816</v>
      </c>
    </row>
    <row r="16" spans="1:7" x14ac:dyDescent="0.35">
      <c r="A16" s="3" t="s">
        <v>37</v>
      </c>
      <c r="B16" s="3">
        <v>105822.91666666669</v>
      </c>
      <c r="C16" s="3">
        <v>66</v>
      </c>
      <c r="D16" s="3">
        <v>1603.3775252525256</v>
      </c>
      <c r="E16" s="3"/>
      <c r="F16" s="3"/>
      <c r="G16" s="3"/>
    </row>
    <row r="17" spans="1:7" x14ac:dyDescent="0.35">
      <c r="A17" s="3"/>
      <c r="B17" s="3"/>
      <c r="C17" s="3"/>
      <c r="D17" s="3"/>
      <c r="E17" s="3"/>
      <c r="F17" s="3"/>
      <c r="G17" s="3"/>
    </row>
    <row r="18" spans="1:7" ht="15" thickBot="1" x14ac:dyDescent="0.4">
      <c r="A18" s="4" t="s">
        <v>38</v>
      </c>
      <c r="B18" s="4">
        <v>173683.98611111118</v>
      </c>
      <c r="C18" s="4">
        <v>71</v>
      </c>
      <c r="D18" s="4"/>
      <c r="E18" s="4"/>
      <c r="F18" s="4"/>
      <c r="G18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G18" sqref="G18"/>
    </sheetView>
  </sheetViews>
  <sheetFormatPr defaultRowHeight="14.5" x14ac:dyDescent="0.35"/>
  <sheetData>
    <row r="1" spans="1:3" x14ac:dyDescent="0.35">
      <c r="A1" t="s">
        <v>68</v>
      </c>
    </row>
    <row r="2" spans="1:3" ht="15" thickBot="1" x14ac:dyDescent="0.4"/>
    <row r="3" spans="1:3" x14ac:dyDescent="0.35">
      <c r="A3" s="5"/>
      <c r="B3" s="5" t="s">
        <v>2</v>
      </c>
      <c r="C3" s="5" t="s">
        <v>13</v>
      </c>
    </row>
    <row r="4" spans="1:3" x14ac:dyDescent="0.35">
      <c r="A4" s="3" t="s">
        <v>12</v>
      </c>
      <c r="B4" s="3">
        <v>19.127330376595083</v>
      </c>
      <c r="C4" s="3">
        <v>7.2291395750219287</v>
      </c>
    </row>
    <row r="5" spans="1:3" x14ac:dyDescent="0.35">
      <c r="A5" s="3" t="s">
        <v>27</v>
      </c>
      <c r="B5" s="3">
        <v>691.95273845939982</v>
      </c>
      <c r="C5" s="3">
        <v>222.30915823526422</v>
      </c>
    </row>
    <row r="6" spans="1:3" x14ac:dyDescent="0.35">
      <c r="A6" s="3" t="s">
        <v>69</v>
      </c>
      <c r="B6" s="3">
        <v>12</v>
      </c>
      <c r="C6" s="3">
        <v>18</v>
      </c>
    </row>
    <row r="7" spans="1:3" x14ac:dyDescent="0.35">
      <c r="A7" s="3" t="s">
        <v>70</v>
      </c>
      <c r="B7" s="3">
        <v>0</v>
      </c>
      <c r="C7" s="3"/>
    </row>
    <row r="8" spans="1:3" x14ac:dyDescent="0.35">
      <c r="A8" s="3" t="s">
        <v>31</v>
      </c>
      <c r="B8" s="3">
        <v>16</v>
      </c>
      <c r="C8" s="3"/>
    </row>
    <row r="9" spans="1:3" x14ac:dyDescent="0.35">
      <c r="A9" s="3" t="s">
        <v>71</v>
      </c>
      <c r="B9" s="3">
        <v>1.4219713635416078</v>
      </c>
      <c r="C9" s="3"/>
    </row>
    <row r="10" spans="1:3" x14ac:dyDescent="0.35">
      <c r="A10" s="3" t="s">
        <v>72</v>
      </c>
      <c r="B10" s="3">
        <v>8.7117766727863477E-2</v>
      </c>
      <c r="C10" s="3"/>
    </row>
    <row r="11" spans="1:3" x14ac:dyDescent="0.35">
      <c r="A11" s="3" t="s">
        <v>73</v>
      </c>
      <c r="B11" s="3">
        <v>1.7458836689428874</v>
      </c>
      <c r="C11" s="3"/>
    </row>
    <row r="12" spans="1:3" x14ac:dyDescent="0.35">
      <c r="A12" s="3" t="s">
        <v>74</v>
      </c>
      <c r="B12" s="3">
        <v>0.17423553345572695</v>
      </c>
      <c r="C12" s="3"/>
    </row>
    <row r="13" spans="1:3" ht="15" thickBot="1" x14ac:dyDescent="0.4">
      <c r="A13" s="4" t="s">
        <v>75</v>
      </c>
      <c r="B13" s="4">
        <v>2.119905285162579</v>
      </c>
      <c r="C13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2"/>
  <sheetViews>
    <sheetView tabSelected="1" zoomScale="115" zoomScaleNormal="115" workbookViewId="0">
      <selection activeCell="V104" sqref="V104"/>
    </sheetView>
  </sheetViews>
  <sheetFormatPr defaultRowHeight="14.5" x14ac:dyDescent="0.35"/>
  <cols>
    <col min="1" max="1" width="11.1796875" bestFit="1" customWidth="1"/>
    <col min="2" max="2" width="8.1796875" bestFit="1" customWidth="1"/>
    <col min="3" max="3" width="9.1796875" bestFit="1" customWidth="1"/>
    <col min="4" max="4" width="7.26953125" bestFit="1" customWidth="1"/>
    <col min="5" max="9" width="5.7265625" bestFit="1" customWidth="1"/>
    <col min="10" max="12" width="6.1796875" bestFit="1" customWidth="1"/>
    <col min="13" max="13" width="5.7265625" bestFit="1" customWidth="1"/>
    <col min="14" max="17" width="6.7265625" bestFit="1" customWidth="1"/>
    <col min="18" max="18" width="7.1796875" bestFit="1" customWidth="1"/>
    <col min="19" max="20" width="6.7265625" bestFit="1" customWidth="1"/>
    <col min="21" max="21" width="8.54296875" bestFit="1" customWidth="1"/>
    <col min="22" max="24" width="6.7265625" bestFit="1" customWidth="1"/>
    <col min="25" max="25" width="12.453125" bestFit="1" customWidth="1"/>
    <col min="27" max="27" width="10" bestFit="1" customWidth="1"/>
    <col min="28" max="28" width="15.26953125" bestFit="1" customWidth="1"/>
    <col min="31" max="31" width="26.26953125" customWidth="1"/>
    <col min="32" max="32" width="9.54296875" bestFit="1" customWidth="1"/>
  </cols>
  <sheetData>
    <row r="1" spans="1:47" x14ac:dyDescent="0.35">
      <c r="A1" s="1" t="s">
        <v>0</v>
      </c>
      <c r="B1" s="1" t="s">
        <v>3</v>
      </c>
      <c r="C1" s="1" t="s">
        <v>10</v>
      </c>
      <c r="D1" s="1" t="s">
        <v>1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1">
        <v>11</v>
      </c>
      <c r="P1" s="1">
        <v>12</v>
      </c>
      <c r="Q1" s="1">
        <v>13</v>
      </c>
      <c r="R1" s="1">
        <v>14</v>
      </c>
      <c r="S1" s="1">
        <v>15</v>
      </c>
      <c r="T1" s="1">
        <v>16</v>
      </c>
      <c r="U1" s="1">
        <v>17</v>
      </c>
      <c r="V1" s="1">
        <v>18</v>
      </c>
      <c r="W1" s="1">
        <v>19</v>
      </c>
      <c r="X1" s="1">
        <v>20</v>
      </c>
      <c r="Y1" s="1" t="s">
        <v>20</v>
      </c>
      <c r="Z1" s="1" t="s">
        <v>12</v>
      </c>
      <c r="AA1" s="1" t="s">
        <v>60</v>
      </c>
      <c r="AB1" s="1" t="s">
        <v>61</v>
      </c>
      <c r="AC1" s="1" t="s">
        <v>82</v>
      </c>
      <c r="AE1" s="1"/>
      <c r="AF1" s="1" t="s">
        <v>97</v>
      </c>
      <c r="AG1" s="1" t="s">
        <v>98</v>
      </c>
    </row>
    <row r="2" spans="1:47" x14ac:dyDescent="0.35">
      <c r="A2" t="s">
        <v>2</v>
      </c>
      <c r="B2">
        <v>1</v>
      </c>
      <c r="C2">
        <v>1</v>
      </c>
      <c r="D2" t="s">
        <v>4</v>
      </c>
      <c r="E2">
        <v>93</v>
      </c>
      <c r="F2">
        <v>55</v>
      </c>
      <c r="G2">
        <v>274</v>
      </c>
      <c r="H2">
        <v>184</v>
      </c>
      <c r="I2">
        <v>60</v>
      </c>
      <c r="J2">
        <v>246</v>
      </c>
      <c r="K2">
        <v>108</v>
      </c>
      <c r="L2">
        <v>46</v>
      </c>
      <c r="M2">
        <v>33</v>
      </c>
      <c r="N2">
        <v>81</v>
      </c>
      <c r="O2">
        <v>81</v>
      </c>
      <c r="P2">
        <v>65</v>
      </c>
      <c r="Y2">
        <v>1</v>
      </c>
      <c r="Z2">
        <f>AVERAGE(E2:P2)</f>
        <v>110.5</v>
      </c>
      <c r="AA2">
        <f t="shared" ref="AA2:AA7" si="0">SUM(E2:P2)/2</f>
        <v>663</v>
      </c>
      <c r="AB2">
        <f>663/5</f>
        <v>132.6</v>
      </c>
      <c r="AC2">
        <f t="shared" ref="AC2:AC7" si="1">LOG(AB2)</f>
        <v>2.1225435240687545</v>
      </c>
      <c r="AD2" s="1" t="s">
        <v>2</v>
      </c>
      <c r="AF2" s="6"/>
      <c r="AG2" s="6"/>
    </row>
    <row r="3" spans="1:47" x14ac:dyDescent="0.35">
      <c r="A3" t="s">
        <v>11</v>
      </c>
      <c r="B3">
        <v>1</v>
      </c>
      <c r="C3">
        <v>1</v>
      </c>
      <c r="D3" t="s">
        <v>5</v>
      </c>
      <c r="E3">
        <v>95</v>
      </c>
      <c r="F3">
        <v>98</v>
      </c>
      <c r="G3">
        <v>63</v>
      </c>
      <c r="H3">
        <v>35</v>
      </c>
      <c r="I3">
        <v>52</v>
      </c>
      <c r="J3">
        <v>72</v>
      </c>
      <c r="K3">
        <v>46</v>
      </c>
      <c r="L3">
        <v>13</v>
      </c>
      <c r="M3">
        <v>8</v>
      </c>
      <c r="N3">
        <v>27</v>
      </c>
      <c r="O3">
        <v>28</v>
      </c>
      <c r="P3">
        <v>31</v>
      </c>
      <c r="Y3">
        <v>1</v>
      </c>
      <c r="Z3">
        <f t="shared" ref="Z3:Z13" si="2">AVERAGE(E3:P3)</f>
        <v>47.333333333333336</v>
      </c>
      <c r="AA3">
        <f t="shared" si="0"/>
        <v>284</v>
      </c>
      <c r="AB3">
        <f>284/4</f>
        <v>71</v>
      </c>
      <c r="AC3">
        <f t="shared" si="1"/>
        <v>1.8512583487190752</v>
      </c>
      <c r="AD3" s="1" t="s">
        <v>13</v>
      </c>
      <c r="AF3" s="6"/>
    </row>
    <row r="4" spans="1:47" x14ac:dyDescent="0.35">
      <c r="A4" t="s">
        <v>2</v>
      </c>
      <c r="B4">
        <v>1</v>
      </c>
      <c r="C4">
        <v>1</v>
      </c>
      <c r="D4" t="s">
        <v>6</v>
      </c>
      <c r="E4">
        <v>114</v>
      </c>
      <c r="F4">
        <v>49</v>
      </c>
      <c r="G4">
        <v>7</v>
      </c>
      <c r="H4">
        <v>6</v>
      </c>
      <c r="I4">
        <v>28</v>
      </c>
      <c r="J4">
        <v>3</v>
      </c>
      <c r="K4">
        <v>1</v>
      </c>
      <c r="L4">
        <v>4</v>
      </c>
      <c r="M4">
        <v>22</v>
      </c>
      <c r="N4">
        <v>62</v>
      </c>
      <c r="O4">
        <v>63</v>
      </c>
      <c r="P4">
        <v>54</v>
      </c>
      <c r="Y4">
        <v>1</v>
      </c>
      <c r="Z4">
        <f t="shared" si="2"/>
        <v>34.416666666666664</v>
      </c>
      <c r="AA4">
        <f t="shared" si="0"/>
        <v>206.5</v>
      </c>
      <c r="AB4">
        <f>206.5/8</f>
        <v>25.8125</v>
      </c>
      <c r="AC4">
        <f t="shared" si="1"/>
        <v>1.4118300690004761</v>
      </c>
    </row>
    <row r="5" spans="1:47" x14ac:dyDescent="0.35">
      <c r="A5" t="s">
        <v>2</v>
      </c>
      <c r="B5">
        <v>1</v>
      </c>
      <c r="C5">
        <v>1</v>
      </c>
      <c r="D5" t="s">
        <v>7</v>
      </c>
      <c r="E5">
        <v>6</v>
      </c>
      <c r="F5">
        <v>29</v>
      </c>
      <c r="G5">
        <v>29</v>
      </c>
      <c r="H5">
        <v>4</v>
      </c>
      <c r="I5">
        <v>40</v>
      </c>
      <c r="J5">
        <v>18</v>
      </c>
      <c r="K5">
        <v>38</v>
      </c>
      <c r="L5">
        <v>7</v>
      </c>
      <c r="M5">
        <v>11</v>
      </c>
      <c r="N5">
        <v>38</v>
      </c>
      <c r="O5">
        <v>38</v>
      </c>
      <c r="P5">
        <v>30</v>
      </c>
      <c r="Y5">
        <v>1</v>
      </c>
      <c r="Z5">
        <f t="shared" si="2"/>
        <v>24</v>
      </c>
      <c r="AA5">
        <f t="shared" si="0"/>
        <v>144</v>
      </c>
      <c r="AB5">
        <f>144/7</f>
        <v>20.571428571428573</v>
      </c>
      <c r="AC5">
        <f t="shared" si="1"/>
        <v>1.3132644520809929</v>
      </c>
    </row>
    <row r="6" spans="1:47" x14ac:dyDescent="0.35">
      <c r="A6" t="s">
        <v>2</v>
      </c>
      <c r="B6">
        <v>1</v>
      </c>
      <c r="C6">
        <v>1</v>
      </c>
      <c r="D6" t="s">
        <v>8</v>
      </c>
      <c r="E6">
        <v>4</v>
      </c>
      <c r="F6">
        <v>6</v>
      </c>
      <c r="G6">
        <v>73</v>
      </c>
      <c r="H6">
        <v>6</v>
      </c>
      <c r="I6">
        <v>14</v>
      </c>
      <c r="J6">
        <v>26</v>
      </c>
      <c r="K6">
        <v>21</v>
      </c>
      <c r="L6">
        <v>13</v>
      </c>
      <c r="M6">
        <v>12</v>
      </c>
      <c r="N6">
        <v>24</v>
      </c>
      <c r="O6">
        <v>22</v>
      </c>
      <c r="P6">
        <v>11</v>
      </c>
      <c r="Y6">
        <v>1</v>
      </c>
      <c r="Z6">
        <f t="shared" si="2"/>
        <v>19.333333333333332</v>
      </c>
      <c r="AA6">
        <f t="shared" si="0"/>
        <v>116</v>
      </c>
      <c r="AB6">
        <f>116/6</f>
        <v>19.333333333333332</v>
      </c>
      <c r="AC6">
        <f t="shared" si="1"/>
        <v>1.2863067388432747</v>
      </c>
      <c r="AU6" t="s">
        <v>2</v>
      </c>
    </row>
    <row r="7" spans="1:47" x14ac:dyDescent="0.35">
      <c r="A7" t="s">
        <v>2</v>
      </c>
      <c r="B7">
        <v>1</v>
      </c>
      <c r="C7">
        <v>1</v>
      </c>
      <c r="D7" t="s">
        <v>9</v>
      </c>
      <c r="E7">
        <v>6</v>
      </c>
      <c r="F7">
        <v>9</v>
      </c>
      <c r="G7">
        <v>73</v>
      </c>
      <c r="H7">
        <v>17</v>
      </c>
      <c r="I7">
        <v>16</v>
      </c>
      <c r="J7">
        <v>38</v>
      </c>
      <c r="K7">
        <v>61</v>
      </c>
      <c r="L7">
        <v>31</v>
      </c>
      <c r="M7">
        <v>38</v>
      </c>
      <c r="N7">
        <v>15</v>
      </c>
      <c r="O7">
        <v>16</v>
      </c>
      <c r="P7">
        <v>74</v>
      </c>
      <c r="Y7">
        <v>1</v>
      </c>
      <c r="Z7">
        <f t="shared" si="2"/>
        <v>32.833333333333336</v>
      </c>
      <c r="AA7">
        <f t="shared" si="0"/>
        <v>197</v>
      </c>
      <c r="AB7">
        <f>197/8</f>
        <v>24.625</v>
      </c>
      <c r="AC7">
        <f t="shared" si="1"/>
        <v>1.3913762391696494</v>
      </c>
      <c r="AU7" t="s">
        <v>2</v>
      </c>
    </row>
    <row r="8" spans="1:47" x14ac:dyDescent="0.35">
      <c r="E8">
        <f>SUM(E2:E7)</f>
        <v>318</v>
      </c>
      <c r="F8">
        <f>SUM(F2:F7)+E8</f>
        <v>564</v>
      </c>
      <c r="G8">
        <f t="shared" ref="G8:P8" si="3">SUM(G2:G7)+F8</f>
        <v>1083</v>
      </c>
      <c r="H8">
        <f t="shared" si="3"/>
        <v>1335</v>
      </c>
      <c r="I8">
        <f t="shared" si="3"/>
        <v>1545</v>
      </c>
      <c r="J8">
        <f t="shared" si="3"/>
        <v>1948</v>
      </c>
      <c r="K8">
        <f t="shared" si="3"/>
        <v>2223</v>
      </c>
      <c r="L8">
        <f t="shared" si="3"/>
        <v>2337</v>
      </c>
      <c r="M8">
        <f t="shared" si="3"/>
        <v>2461</v>
      </c>
      <c r="N8">
        <f t="shared" si="3"/>
        <v>2708</v>
      </c>
      <c r="O8">
        <f t="shared" si="3"/>
        <v>2956</v>
      </c>
      <c r="P8">
        <f t="shared" si="3"/>
        <v>3221</v>
      </c>
      <c r="Y8" s="1" t="s">
        <v>20</v>
      </c>
      <c r="Z8" s="1">
        <f>AVERAGE(E2:P7)</f>
        <v>44.736111111111114</v>
      </c>
      <c r="AU8" t="s">
        <v>13</v>
      </c>
    </row>
    <row r="9" spans="1:47" x14ac:dyDescent="0.35">
      <c r="A9" t="s">
        <v>2</v>
      </c>
      <c r="B9">
        <v>1</v>
      </c>
      <c r="C9">
        <v>2</v>
      </c>
      <c r="D9" t="s">
        <v>4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3</v>
      </c>
      <c r="Y9">
        <v>12</v>
      </c>
      <c r="Z9">
        <f t="shared" si="2"/>
        <v>0.25</v>
      </c>
      <c r="AU9" t="s">
        <v>13</v>
      </c>
    </row>
    <row r="10" spans="1:47" x14ac:dyDescent="0.35">
      <c r="A10" t="s">
        <v>11</v>
      </c>
      <c r="B10">
        <v>1</v>
      </c>
      <c r="C10">
        <v>2</v>
      </c>
      <c r="D10" t="s">
        <v>5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22</v>
      </c>
      <c r="O10">
        <v>79</v>
      </c>
      <c r="P10">
        <v>32</v>
      </c>
      <c r="Y10">
        <v>10</v>
      </c>
      <c r="Z10">
        <f t="shared" si="2"/>
        <v>11.083333333333334</v>
      </c>
      <c r="AB10">
        <f>AVERAGE(Z2:Z7,Z16:Z21,Z23:Z28,Z30:Z35,Z37:Z42,Z44:Z49,Z51:Z56,Z58:Z63,Z65:Z70,Z72:Z77,Z79:Z85)</f>
        <v>10.705963630542556</v>
      </c>
      <c r="AU10" t="s">
        <v>13</v>
      </c>
    </row>
    <row r="11" spans="1:47" x14ac:dyDescent="0.35">
      <c r="A11" t="s">
        <v>2</v>
      </c>
      <c r="B11">
        <v>1</v>
      </c>
      <c r="C11">
        <v>2</v>
      </c>
      <c r="D11" t="s">
        <v>6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3</v>
      </c>
      <c r="N11">
        <v>3</v>
      </c>
      <c r="O11">
        <v>1</v>
      </c>
      <c r="P11">
        <v>0</v>
      </c>
      <c r="Y11">
        <v>9</v>
      </c>
      <c r="Z11">
        <f t="shared" si="2"/>
        <v>0.58333333333333337</v>
      </c>
      <c r="AB11">
        <f>AB10/4</f>
        <v>2.6764909076356389</v>
      </c>
    </row>
    <row r="12" spans="1:47" x14ac:dyDescent="0.35">
      <c r="A12" t="s">
        <v>2</v>
      </c>
      <c r="B12">
        <v>1</v>
      </c>
      <c r="C12">
        <v>2</v>
      </c>
      <c r="D12" t="s">
        <v>7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Y12">
        <v>13</v>
      </c>
      <c r="Z12">
        <f t="shared" si="2"/>
        <v>8.3333333333333329E-2</v>
      </c>
    </row>
    <row r="13" spans="1:47" x14ac:dyDescent="0.35">
      <c r="A13" t="s">
        <v>2</v>
      </c>
      <c r="B13">
        <v>1</v>
      </c>
      <c r="C13">
        <v>2</v>
      </c>
      <c r="D13" t="s">
        <v>8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Y13">
        <v>13</v>
      </c>
      <c r="Z13">
        <f t="shared" si="2"/>
        <v>0</v>
      </c>
    </row>
    <row r="14" spans="1:47" x14ac:dyDescent="0.35">
      <c r="A14" t="s">
        <v>2</v>
      </c>
      <c r="B14">
        <v>1</v>
      </c>
      <c r="C14">
        <v>2</v>
      </c>
      <c r="D14" t="s">
        <v>9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10</v>
      </c>
      <c r="P14">
        <v>0</v>
      </c>
      <c r="Y14">
        <v>11</v>
      </c>
      <c r="Z14">
        <f>AVERAGE(E14:P14)</f>
        <v>0.83333333333333337</v>
      </c>
    </row>
    <row r="15" spans="1:47" x14ac:dyDescent="0.35">
      <c r="E15">
        <f>SUM(E9:E14)</f>
        <v>0</v>
      </c>
      <c r="F15">
        <f t="shared" ref="F15:P15" si="4">SUM(F9:F14)+E15</f>
        <v>0</v>
      </c>
      <c r="G15">
        <f t="shared" si="4"/>
        <v>0</v>
      </c>
      <c r="H15">
        <f t="shared" si="4"/>
        <v>0</v>
      </c>
      <c r="I15">
        <f t="shared" si="4"/>
        <v>0</v>
      </c>
      <c r="J15">
        <f t="shared" si="4"/>
        <v>0</v>
      </c>
      <c r="K15">
        <f t="shared" si="4"/>
        <v>0</v>
      </c>
      <c r="L15">
        <f t="shared" si="4"/>
        <v>0</v>
      </c>
      <c r="M15">
        <f t="shared" si="4"/>
        <v>3</v>
      </c>
      <c r="N15">
        <f t="shared" si="4"/>
        <v>28</v>
      </c>
      <c r="O15">
        <f t="shared" si="4"/>
        <v>118</v>
      </c>
      <c r="P15">
        <f t="shared" si="4"/>
        <v>154</v>
      </c>
      <c r="Y15" s="1" t="s">
        <v>20</v>
      </c>
      <c r="Z15" s="1">
        <f>AVERAGE(E9:P14)</f>
        <v>2.1388888888888888</v>
      </c>
    </row>
    <row r="16" spans="1:47" x14ac:dyDescent="0.35">
      <c r="A16" t="s">
        <v>2</v>
      </c>
      <c r="B16">
        <v>2</v>
      </c>
      <c r="C16">
        <v>1</v>
      </c>
      <c r="D16" t="s">
        <v>14</v>
      </c>
      <c r="E16">
        <v>3</v>
      </c>
      <c r="F16">
        <v>1</v>
      </c>
      <c r="G16">
        <v>43</v>
      </c>
      <c r="H16">
        <v>34</v>
      </c>
      <c r="I16">
        <v>32</v>
      </c>
      <c r="J16">
        <v>30</v>
      </c>
      <c r="K16">
        <v>84</v>
      </c>
      <c r="L16">
        <v>42</v>
      </c>
      <c r="M16">
        <v>25</v>
      </c>
      <c r="N16">
        <v>33</v>
      </c>
      <c r="O16">
        <v>31</v>
      </c>
      <c r="P16">
        <v>5</v>
      </c>
      <c r="Q16">
        <v>5</v>
      </c>
      <c r="R16" s="2">
        <v>45</v>
      </c>
      <c r="S16" s="2">
        <v>15</v>
      </c>
      <c r="T16" s="2">
        <v>6</v>
      </c>
      <c r="U16" s="2">
        <v>21</v>
      </c>
      <c r="V16" s="2">
        <v>83</v>
      </c>
      <c r="W16" s="2">
        <v>81</v>
      </c>
      <c r="X16" s="2">
        <v>19</v>
      </c>
      <c r="Y16" s="2">
        <v>1</v>
      </c>
      <c r="Z16">
        <f t="shared" ref="Z16:Z21" si="5">AVERAGE(E16:Y16)</f>
        <v>30.428571428571427</v>
      </c>
      <c r="AA16">
        <f t="shared" ref="AA16:AA21" si="6">SUM(E16:X16)/2</f>
        <v>319</v>
      </c>
      <c r="AB16">
        <f>319/10</f>
        <v>31.9</v>
      </c>
      <c r="AC16">
        <f t="shared" ref="AC16:AC21" si="7">LOG(AB16)</f>
        <v>1.503790683057181</v>
      </c>
    </row>
    <row r="17" spans="1:29" x14ac:dyDescent="0.35">
      <c r="A17" t="s">
        <v>2</v>
      </c>
      <c r="B17">
        <v>2</v>
      </c>
      <c r="C17">
        <v>1</v>
      </c>
      <c r="D17" t="s">
        <v>15</v>
      </c>
      <c r="E17">
        <v>0</v>
      </c>
      <c r="F17">
        <v>2</v>
      </c>
      <c r="G17">
        <v>1</v>
      </c>
      <c r="H17">
        <v>60</v>
      </c>
      <c r="I17">
        <v>7</v>
      </c>
      <c r="J17">
        <v>7</v>
      </c>
      <c r="K17">
        <v>6</v>
      </c>
      <c r="L17">
        <v>8</v>
      </c>
      <c r="M17">
        <v>1</v>
      </c>
      <c r="N17">
        <v>0</v>
      </c>
      <c r="O17">
        <v>3</v>
      </c>
      <c r="P17">
        <v>1</v>
      </c>
      <c r="Q17">
        <v>1</v>
      </c>
      <c r="R17">
        <v>0</v>
      </c>
      <c r="S17">
        <v>0</v>
      </c>
      <c r="T17">
        <v>13</v>
      </c>
      <c r="U17">
        <v>147</v>
      </c>
      <c r="V17">
        <v>140</v>
      </c>
      <c r="W17">
        <v>81</v>
      </c>
      <c r="X17">
        <v>36</v>
      </c>
      <c r="Y17" s="2">
        <v>3</v>
      </c>
      <c r="Z17">
        <f t="shared" si="5"/>
        <v>24.61904761904762</v>
      </c>
      <c r="AA17">
        <f t="shared" si="6"/>
        <v>257</v>
      </c>
      <c r="AB17">
        <f>257/17</f>
        <v>15.117647058823529</v>
      </c>
      <c r="AC17">
        <f t="shared" si="7"/>
        <v>1.1794842019530205</v>
      </c>
    </row>
    <row r="18" spans="1:29" x14ac:dyDescent="0.35">
      <c r="A18" t="s">
        <v>2</v>
      </c>
      <c r="B18">
        <v>2</v>
      </c>
      <c r="C18">
        <v>1</v>
      </c>
      <c r="D18" t="s">
        <v>16</v>
      </c>
      <c r="E18">
        <v>0</v>
      </c>
      <c r="F18">
        <v>1</v>
      </c>
      <c r="G18">
        <v>1</v>
      </c>
      <c r="H18">
        <v>15</v>
      </c>
      <c r="I18">
        <v>65</v>
      </c>
      <c r="J18">
        <v>100</v>
      </c>
      <c r="K18">
        <v>44</v>
      </c>
      <c r="L18">
        <v>40</v>
      </c>
      <c r="M18">
        <v>10</v>
      </c>
      <c r="N18">
        <v>11</v>
      </c>
      <c r="O18">
        <v>7</v>
      </c>
      <c r="P18">
        <v>0</v>
      </c>
      <c r="Q18">
        <v>6</v>
      </c>
      <c r="R18">
        <v>18</v>
      </c>
      <c r="S18">
        <v>21</v>
      </c>
      <c r="T18">
        <v>6</v>
      </c>
      <c r="U18">
        <v>9</v>
      </c>
      <c r="V18">
        <v>0</v>
      </c>
      <c r="W18">
        <v>9</v>
      </c>
      <c r="X18">
        <v>3</v>
      </c>
      <c r="Y18" s="2">
        <v>4</v>
      </c>
      <c r="Z18">
        <f t="shared" si="5"/>
        <v>17.61904761904762</v>
      </c>
      <c r="AA18">
        <f t="shared" si="6"/>
        <v>183</v>
      </c>
      <c r="AB18">
        <f>183/7</f>
        <v>26.142857142857142</v>
      </c>
      <c r="AC18">
        <f t="shared" si="7"/>
        <v>1.4173530497161726</v>
      </c>
    </row>
    <row r="19" spans="1:29" x14ac:dyDescent="0.35">
      <c r="A19" t="s">
        <v>2</v>
      </c>
      <c r="B19">
        <v>2</v>
      </c>
      <c r="C19">
        <v>1</v>
      </c>
      <c r="D19" t="s">
        <v>17</v>
      </c>
      <c r="E19">
        <v>0</v>
      </c>
      <c r="F19">
        <v>0</v>
      </c>
      <c r="G19">
        <v>0</v>
      </c>
      <c r="H19">
        <v>46</v>
      </c>
      <c r="I19">
        <v>4</v>
      </c>
      <c r="J19">
        <v>47</v>
      </c>
      <c r="K19">
        <v>30</v>
      </c>
      <c r="L19">
        <v>33</v>
      </c>
      <c r="M19">
        <v>1</v>
      </c>
      <c r="N19">
        <v>4</v>
      </c>
      <c r="O19">
        <v>0</v>
      </c>
      <c r="P19">
        <v>1</v>
      </c>
      <c r="Q19">
        <v>1</v>
      </c>
      <c r="R19">
        <v>0</v>
      </c>
      <c r="S19">
        <v>0</v>
      </c>
      <c r="T19">
        <v>7</v>
      </c>
      <c r="U19">
        <v>5</v>
      </c>
      <c r="V19">
        <v>10</v>
      </c>
      <c r="W19">
        <v>8</v>
      </c>
      <c r="X19">
        <v>22</v>
      </c>
      <c r="Y19">
        <v>4</v>
      </c>
      <c r="Z19">
        <f t="shared" si="5"/>
        <v>10.619047619047619</v>
      </c>
      <c r="AA19">
        <f t="shared" si="6"/>
        <v>109.5</v>
      </c>
      <c r="AB19">
        <f>109.5/7</f>
        <v>15.642857142857142</v>
      </c>
      <c r="AC19">
        <f t="shared" si="7"/>
        <v>1.1943160791618803</v>
      </c>
    </row>
    <row r="20" spans="1:29" x14ac:dyDescent="0.35">
      <c r="A20" t="s">
        <v>2</v>
      </c>
      <c r="B20">
        <v>2</v>
      </c>
      <c r="C20">
        <v>1</v>
      </c>
      <c r="D20" t="s">
        <v>18</v>
      </c>
      <c r="E20">
        <v>0</v>
      </c>
      <c r="F20">
        <v>0</v>
      </c>
      <c r="G20">
        <v>0</v>
      </c>
      <c r="H20">
        <v>12</v>
      </c>
      <c r="I20">
        <v>24</v>
      </c>
      <c r="J20">
        <v>21</v>
      </c>
      <c r="K20">
        <v>40</v>
      </c>
      <c r="L20">
        <v>41</v>
      </c>
      <c r="M20">
        <v>7</v>
      </c>
      <c r="N20">
        <v>11</v>
      </c>
      <c r="O20">
        <v>7</v>
      </c>
      <c r="P20">
        <v>0</v>
      </c>
      <c r="Q20">
        <v>4</v>
      </c>
      <c r="R20">
        <v>20</v>
      </c>
      <c r="S20">
        <v>10</v>
      </c>
      <c r="T20">
        <v>17</v>
      </c>
      <c r="U20">
        <v>29</v>
      </c>
      <c r="V20">
        <v>24</v>
      </c>
      <c r="W20">
        <v>21</v>
      </c>
      <c r="X20">
        <v>4</v>
      </c>
      <c r="Y20">
        <v>4</v>
      </c>
      <c r="Z20">
        <f t="shared" si="5"/>
        <v>14.095238095238095</v>
      </c>
      <c r="AA20">
        <f t="shared" si="6"/>
        <v>146</v>
      </c>
      <c r="AB20">
        <f>146/10</f>
        <v>14.6</v>
      </c>
      <c r="AC20">
        <f t="shared" si="7"/>
        <v>1.1643528557844371</v>
      </c>
    </row>
    <row r="21" spans="1:29" x14ac:dyDescent="0.35">
      <c r="A21" t="s">
        <v>2</v>
      </c>
      <c r="B21">
        <v>2</v>
      </c>
      <c r="C21">
        <v>1</v>
      </c>
      <c r="D21" t="s">
        <v>19</v>
      </c>
      <c r="E21">
        <v>0</v>
      </c>
      <c r="F21">
        <v>0</v>
      </c>
      <c r="G21">
        <v>0</v>
      </c>
      <c r="H21">
        <v>16</v>
      </c>
      <c r="I21">
        <v>4</v>
      </c>
      <c r="J21">
        <v>0</v>
      </c>
      <c r="K21">
        <v>2</v>
      </c>
      <c r="L21">
        <v>18</v>
      </c>
      <c r="M21">
        <v>50</v>
      </c>
      <c r="N21">
        <v>46</v>
      </c>
      <c r="O21">
        <v>4</v>
      </c>
      <c r="P21">
        <v>0</v>
      </c>
      <c r="Q21">
        <v>0</v>
      </c>
      <c r="R21">
        <v>11</v>
      </c>
      <c r="S21">
        <v>0</v>
      </c>
      <c r="T21">
        <v>38</v>
      </c>
      <c r="U21">
        <v>43</v>
      </c>
      <c r="V21">
        <v>9</v>
      </c>
      <c r="W21">
        <v>0</v>
      </c>
      <c r="X21">
        <v>0</v>
      </c>
      <c r="Y21">
        <v>4</v>
      </c>
      <c r="Z21">
        <f t="shared" si="5"/>
        <v>11.666666666666666</v>
      </c>
      <c r="AA21">
        <f t="shared" si="6"/>
        <v>120.5</v>
      </c>
      <c r="AB21">
        <v>12.05</v>
      </c>
      <c r="AC21">
        <f t="shared" si="7"/>
        <v>1.0809870469108873</v>
      </c>
    </row>
    <row r="22" spans="1:29" x14ac:dyDescent="0.35">
      <c r="D22" t="s">
        <v>45</v>
      </c>
      <c r="E22">
        <f>SUM(E16:E21)</f>
        <v>3</v>
      </c>
      <c r="F22">
        <f>SUM(F16:F21)+E22</f>
        <v>7</v>
      </c>
      <c r="G22">
        <f t="shared" ref="G22:X22" si="8">SUM(G16:G21)+F22</f>
        <v>52</v>
      </c>
      <c r="H22">
        <f t="shared" si="8"/>
        <v>235</v>
      </c>
      <c r="I22">
        <f t="shared" si="8"/>
        <v>371</v>
      </c>
      <c r="J22">
        <f t="shared" si="8"/>
        <v>576</v>
      </c>
      <c r="K22">
        <f t="shared" si="8"/>
        <v>782</v>
      </c>
      <c r="L22">
        <f t="shared" si="8"/>
        <v>964</v>
      </c>
      <c r="M22">
        <f t="shared" si="8"/>
        <v>1058</v>
      </c>
      <c r="N22">
        <f t="shared" si="8"/>
        <v>1163</v>
      </c>
      <c r="O22">
        <f t="shared" si="8"/>
        <v>1215</v>
      </c>
      <c r="P22">
        <f t="shared" si="8"/>
        <v>1222</v>
      </c>
      <c r="Q22">
        <f t="shared" si="8"/>
        <v>1239</v>
      </c>
      <c r="R22">
        <f t="shared" si="8"/>
        <v>1333</v>
      </c>
      <c r="S22">
        <f t="shared" si="8"/>
        <v>1379</v>
      </c>
      <c r="T22">
        <f t="shared" si="8"/>
        <v>1466</v>
      </c>
      <c r="U22">
        <f t="shared" si="8"/>
        <v>1720</v>
      </c>
      <c r="V22">
        <f t="shared" si="8"/>
        <v>1986</v>
      </c>
      <c r="W22">
        <f t="shared" si="8"/>
        <v>2186</v>
      </c>
      <c r="X22">
        <f t="shared" si="8"/>
        <v>2270</v>
      </c>
      <c r="Y22" s="1" t="s">
        <v>20</v>
      </c>
      <c r="Z22" s="1">
        <f>AVERAGE(E16:X21)</f>
        <v>18.916666666666668</v>
      </c>
    </row>
    <row r="23" spans="1:29" x14ac:dyDescent="0.35">
      <c r="A23" t="s">
        <v>2</v>
      </c>
      <c r="B23">
        <v>2</v>
      </c>
      <c r="C23">
        <v>2</v>
      </c>
      <c r="D23" t="s">
        <v>14</v>
      </c>
      <c r="E23">
        <v>0</v>
      </c>
      <c r="F23">
        <v>7</v>
      </c>
      <c r="G23">
        <v>3</v>
      </c>
      <c r="H23">
        <v>15</v>
      </c>
      <c r="I23">
        <v>0</v>
      </c>
      <c r="J23">
        <v>0</v>
      </c>
      <c r="K23">
        <v>8</v>
      </c>
      <c r="L23">
        <v>6</v>
      </c>
      <c r="M23">
        <v>7</v>
      </c>
      <c r="N23">
        <v>2</v>
      </c>
      <c r="O23">
        <v>0</v>
      </c>
      <c r="P23">
        <v>0</v>
      </c>
      <c r="Q23">
        <v>3</v>
      </c>
      <c r="R23">
        <v>0</v>
      </c>
      <c r="S23">
        <v>0</v>
      </c>
      <c r="T23">
        <v>0</v>
      </c>
      <c r="U23">
        <v>2</v>
      </c>
      <c r="V23">
        <v>0</v>
      </c>
      <c r="W23">
        <v>1</v>
      </c>
      <c r="X23">
        <v>1</v>
      </c>
      <c r="Y23">
        <v>2</v>
      </c>
      <c r="Z23">
        <f t="shared" ref="Z23:Z28" si="9">AVERAGE(E23:Y23)</f>
        <v>2.7142857142857144</v>
      </c>
      <c r="AA23">
        <f t="shared" ref="AA23:AA28" si="10">SUM(E23:X23)/2</f>
        <v>27.5</v>
      </c>
    </row>
    <row r="24" spans="1:29" x14ac:dyDescent="0.35">
      <c r="A24" t="s">
        <v>2</v>
      </c>
      <c r="B24">
        <v>2</v>
      </c>
      <c r="C24">
        <v>2</v>
      </c>
      <c r="D24" t="s">
        <v>15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2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1</v>
      </c>
      <c r="W24">
        <v>0</v>
      </c>
      <c r="X24">
        <v>1</v>
      </c>
      <c r="Y24">
        <v>18</v>
      </c>
      <c r="Z24">
        <f t="shared" si="9"/>
        <v>1.0476190476190477</v>
      </c>
      <c r="AA24">
        <f t="shared" si="10"/>
        <v>2</v>
      </c>
    </row>
    <row r="25" spans="1:29" x14ac:dyDescent="0.35">
      <c r="A25" t="s">
        <v>2</v>
      </c>
      <c r="B25">
        <v>2</v>
      </c>
      <c r="C25">
        <v>2</v>
      </c>
      <c r="D25" t="s">
        <v>16</v>
      </c>
      <c r="E25">
        <v>1</v>
      </c>
      <c r="F25">
        <v>0</v>
      </c>
      <c r="G25">
        <v>11</v>
      </c>
      <c r="H25">
        <v>18</v>
      </c>
      <c r="I25">
        <v>11</v>
      </c>
      <c r="J25">
        <v>2</v>
      </c>
      <c r="K25">
        <v>20</v>
      </c>
      <c r="L25">
        <v>0</v>
      </c>
      <c r="M25">
        <v>2</v>
      </c>
      <c r="N25">
        <v>1</v>
      </c>
      <c r="O25">
        <v>1</v>
      </c>
      <c r="P25">
        <v>0</v>
      </c>
      <c r="Q25">
        <v>0</v>
      </c>
      <c r="R25">
        <v>0</v>
      </c>
      <c r="S25">
        <v>7</v>
      </c>
      <c r="T25">
        <v>1</v>
      </c>
      <c r="U25">
        <v>0</v>
      </c>
      <c r="V25">
        <v>1</v>
      </c>
      <c r="W25">
        <v>4</v>
      </c>
      <c r="X25">
        <v>0</v>
      </c>
      <c r="Y25">
        <v>3</v>
      </c>
      <c r="Z25">
        <f t="shared" si="9"/>
        <v>3.9523809523809526</v>
      </c>
      <c r="AA25">
        <f t="shared" si="10"/>
        <v>40</v>
      </c>
    </row>
    <row r="26" spans="1:29" x14ac:dyDescent="0.35">
      <c r="A26" t="s">
        <v>2</v>
      </c>
      <c r="B26">
        <v>2</v>
      </c>
      <c r="C26">
        <v>2</v>
      </c>
      <c r="D26" t="s">
        <v>17</v>
      </c>
      <c r="E26">
        <v>0</v>
      </c>
      <c r="F26">
        <v>0</v>
      </c>
      <c r="G26">
        <v>0</v>
      </c>
      <c r="H26">
        <v>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1</v>
      </c>
      <c r="X26">
        <v>0</v>
      </c>
      <c r="Y26">
        <v>19</v>
      </c>
      <c r="Z26">
        <f t="shared" si="9"/>
        <v>1</v>
      </c>
      <c r="AA26">
        <f t="shared" si="10"/>
        <v>1</v>
      </c>
    </row>
    <row r="27" spans="1:29" x14ac:dyDescent="0.35">
      <c r="A27" t="s">
        <v>2</v>
      </c>
      <c r="B27">
        <v>2</v>
      </c>
      <c r="C27">
        <v>2</v>
      </c>
      <c r="D27" t="s">
        <v>18</v>
      </c>
      <c r="E27">
        <v>0</v>
      </c>
      <c r="F27">
        <v>0</v>
      </c>
      <c r="G27">
        <v>0</v>
      </c>
      <c r="H27">
        <v>0</v>
      </c>
      <c r="I27">
        <v>1</v>
      </c>
      <c r="J27">
        <v>25</v>
      </c>
      <c r="K27">
        <v>0</v>
      </c>
      <c r="L27">
        <v>2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1</v>
      </c>
      <c r="U27">
        <v>0</v>
      </c>
      <c r="V27">
        <v>0</v>
      </c>
      <c r="W27">
        <v>0</v>
      </c>
      <c r="X27">
        <v>0</v>
      </c>
      <c r="Y27">
        <v>6</v>
      </c>
      <c r="Z27">
        <f t="shared" si="9"/>
        <v>1.6666666666666667</v>
      </c>
      <c r="AA27">
        <f t="shared" si="10"/>
        <v>14.5</v>
      </c>
    </row>
    <row r="28" spans="1:29" x14ac:dyDescent="0.35">
      <c r="A28" t="s">
        <v>2</v>
      </c>
      <c r="B28">
        <v>2</v>
      </c>
      <c r="C28">
        <v>2</v>
      </c>
      <c r="D28" t="s">
        <v>19</v>
      </c>
      <c r="E28">
        <v>0</v>
      </c>
      <c r="F28">
        <v>4</v>
      </c>
      <c r="G28">
        <v>0</v>
      </c>
      <c r="H28">
        <v>0</v>
      </c>
      <c r="I28">
        <v>32</v>
      </c>
      <c r="J28">
        <v>1</v>
      </c>
      <c r="K28">
        <v>0</v>
      </c>
      <c r="L28">
        <v>0</v>
      </c>
      <c r="M28">
        <v>0</v>
      </c>
      <c r="N28">
        <v>0</v>
      </c>
      <c r="O28">
        <v>4</v>
      </c>
      <c r="P28">
        <v>0</v>
      </c>
      <c r="Q28">
        <v>0</v>
      </c>
      <c r="R28">
        <v>4</v>
      </c>
      <c r="S28">
        <v>0</v>
      </c>
      <c r="T28">
        <v>2</v>
      </c>
      <c r="U28">
        <v>3</v>
      </c>
      <c r="V28">
        <v>1</v>
      </c>
      <c r="W28">
        <v>12</v>
      </c>
      <c r="X28">
        <v>4</v>
      </c>
      <c r="Y28">
        <v>2</v>
      </c>
      <c r="Z28">
        <f t="shared" si="9"/>
        <v>3.2857142857142856</v>
      </c>
      <c r="AA28">
        <f t="shared" si="10"/>
        <v>33.5</v>
      </c>
    </row>
    <row r="29" spans="1:29" x14ac:dyDescent="0.35">
      <c r="D29" t="s">
        <v>46</v>
      </c>
      <c r="E29">
        <f>SUM(E23:E28)</f>
        <v>1</v>
      </c>
      <c r="F29">
        <f>SUM(F23:F28)+E29</f>
        <v>12</v>
      </c>
      <c r="G29">
        <f t="shared" ref="G29:X29" si="11">SUM(G23:G28)+F29</f>
        <v>26</v>
      </c>
      <c r="H29">
        <f t="shared" si="11"/>
        <v>60</v>
      </c>
      <c r="I29">
        <f t="shared" si="11"/>
        <v>104</v>
      </c>
      <c r="J29">
        <f t="shared" si="11"/>
        <v>132</v>
      </c>
      <c r="K29">
        <f t="shared" si="11"/>
        <v>160</v>
      </c>
      <c r="L29">
        <f t="shared" si="11"/>
        <v>170</v>
      </c>
      <c r="M29">
        <f t="shared" si="11"/>
        <v>179</v>
      </c>
      <c r="N29">
        <f t="shared" si="11"/>
        <v>182</v>
      </c>
      <c r="O29">
        <f t="shared" si="11"/>
        <v>187</v>
      </c>
      <c r="P29">
        <f t="shared" si="11"/>
        <v>187</v>
      </c>
      <c r="Q29">
        <f t="shared" si="11"/>
        <v>190</v>
      </c>
      <c r="R29">
        <f t="shared" si="11"/>
        <v>194</v>
      </c>
      <c r="S29">
        <f t="shared" si="11"/>
        <v>201</v>
      </c>
      <c r="T29">
        <f t="shared" si="11"/>
        <v>205</v>
      </c>
      <c r="U29">
        <f t="shared" si="11"/>
        <v>210</v>
      </c>
      <c r="V29">
        <f t="shared" si="11"/>
        <v>213</v>
      </c>
      <c r="W29">
        <f t="shared" si="11"/>
        <v>231</v>
      </c>
      <c r="X29">
        <f t="shared" si="11"/>
        <v>237</v>
      </c>
      <c r="Y29" s="1" t="s">
        <v>20</v>
      </c>
      <c r="Z29" s="1">
        <f>AVERAGE(E23:X28)</f>
        <v>1.9750000000000001</v>
      </c>
    </row>
    <row r="30" spans="1:29" x14ac:dyDescent="0.35">
      <c r="A30" t="s">
        <v>13</v>
      </c>
      <c r="B30">
        <v>3</v>
      </c>
      <c r="C30">
        <v>1</v>
      </c>
      <c r="D30" t="s">
        <v>39</v>
      </c>
      <c r="E30">
        <v>4</v>
      </c>
      <c r="F30">
        <v>7</v>
      </c>
      <c r="G30">
        <v>19</v>
      </c>
      <c r="H30">
        <v>1</v>
      </c>
      <c r="I30">
        <v>0</v>
      </c>
      <c r="J30">
        <v>0</v>
      </c>
      <c r="K30">
        <v>0</v>
      </c>
      <c r="L30">
        <v>0</v>
      </c>
      <c r="M30">
        <v>0</v>
      </c>
      <c r="N30">
        <v>9</v>
      </c>
      <c r="O30">
        <v>16</v>
      </c>
      <c r="P30">
        <v>0</v>
      </c>
      <c r="Q30">
        <v>0</v>
      </c>
      <c r="R30">
        <v>2</v>
      </c>
      <c r="S30">
        <v>16</v>
      </c>
      <c r="T30">
        <v>0</v>
      </c>
      <c r="U30">
        <v>8</v>
      </c>
      <c r="V30">
        <v>13</v>
      </c>
      <c r="W30">
        <v>45</v>
      </c>
      <c r="X30">
        <v>39</v>
      </c>
      <c r="Y30">
        <v>1</v>
      </c>
      <c r="Z30">
        <f t="shared" ref="Z30:Z35" si="12">AVERAGE(E30:Y30)</f>
        <v>8.5714285714285712</v>
      </c>
      <c r="AA30">
        <f t="shared" ref="AA30:AA35" si="13">SUM(E30:X30)/2</f>
        <v>89.5</v>
      </c>
      <c r="AB30">
        <f>89.5/18</f>
        <v>4.9722222222222223</v>
      </c>
      <c r="AC30">
        <f t="shared" ref="AC30:AC35" si="14">LOG(AB30)</f>
        <v>0.69655053021260593</v>
      </c>
    </row>
    <row r="31" spans="1:29" x14ac:dyDescent="0.35">
      <c r="A31" t="s">
        <v>13</v>
      </c>
      <c r="B31">
        <v>3</v>
      </c>
      <c r="C31">
        <v>1</v>
      </c>
      <c r="D31" t="s">
        <v>40</v>
      </c>
      <c r="E31">
        <v>2</v>
      </c>
      <c r="F31">
        <v>0</v>
      </c>
      <c r="G31">
        <v>1</v>
      </c>
      <c r="H31">
        <v>0</v>
      </c>
      <c r="I31">
        <v>0</v>
      </c>
      <c r="J31">
        <v>1</v>
      </c>
      <c r="K31">
        <v>0</v>
      </c>
      <c r="L31">
        <v>0</v>
      </c>
      <c r="M31">
        <v>0</v>
      </c>
      <c r="N31">
        <v>1</v>
      </c>
      <c r="O31">
        <v>0</v>
      </c>
      <c r="P31">
        <v>34</v>
      </c>
      <c r="Q31">
        <v>0</v>
      </c>
      <c r="R31">
        <v>39</v>
      </c>
      <c r="S31">
        <v>18</v>
      </c>
      <c r="T31">
        <v>8</v>
      </c>
      <c r="U31">
        <v>5</v>
      </c>
      <c r="V31">
        <v>4</v>
      </c>
      <c r="W31">
        <v>10</v>
      </c>
      <c r="X31">
        <v>0</v>
      </c>
      <c r="Y31">
        <v>3</v>
      </c>
      <c r="Z31">
        <f t="shared" si="12"/>
        <v>6</v>
      </c>
      <c r="AA31">
        <f t="shared" si="13"/>
        <v>61.5</v>
      </c>
      <c r="AB31">
        <f>61.5/14</f>
        <v>4.3928571428571432</v>
      </c>
      <c r="AC31">
        <f t="shared" si="14"/>
        <v>0.64274708009717874</v>
      </c>
    </row>
    <row r="32" spans="1:29" x14ac:dyDescent="0.35">
      <c r="A32" t="s">
        <v>13</v>
      </c>
      <c r="B32">
        <v>3</v>
      </c>
      <c r="C32">
        <v>1</v>
      </c>
      <c r="D32" t="s">
        <v>41</v>
      </c>
      <c r="E32">
        <v>3</v>
      </c>
      <c r="F32">
        <v>2</v>
      </c>
      <c r="G32">
        <v>1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3</v>
      </c>
      <c r="P32">
        <v>0</v>
      </c>
      <c r="Q32">
        <v>2</v>
      </c>
      <c r="R32">
        <v>1</v>
      </c>
      <c r="S32">
        <v>0</v>
      </c>
      <c r="T32">
        <v>0</v>
      </c>
      <c r="U32">
        <v>0</v>
      </c>
      <c r="V32">
        <v>4</v>
      </c>
      <c r="W32">
        <v>0</v>
      </c>
      <c r="X32">
        <v>2</v>
      </c>
      <c r="Y32">
        <v>1</v>
      </c>
      <c r="Z32">
        <f t="shared" si="12"/>
        <v>0.90476190476190477</v>
      </c>
      <c r="AA32">
        <f t="shared" si="13"/>
        <v>9</v>
      </c>
      <c r="AB32">
        <f>9/11</f>
        <v>0.81818181818181823</v>
      </c>
      <c r="AC32">
        <f t="shared" si="14"/>
        <v>-8.7150175718900144E-2</v>
      </c>
    </row>
    <row r="33" spans="1:55" x14ac:dyDescent="0.35">
      <c r="A33" t="s">
        <v>13</v>
      </c>
      <c r="B33">
        <v>3</v>
      </c>
      <c r="C33">
        <v>1</v>
      </c>
      <c r="D33" t="s">
        <v>42</v>
      </c>
      <c r="E33">
        <v>0</v>
      </c>
      <c r="F33">
        <v>0</v>
      </c>
      <c r="G33">
        <v>2</v>
      </c>
      <c r="H33">
        <v>0</v>
      </c>
      <c r="I33">
        <v>2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23</v>
      </c>
      <c r="Q33">
        <v>1</v>
      </c>
      <c r="R33">
        <v>23</v>
      </c>
      <c r="S33">
        <v>11</v>
      </c>
      <c r="T33">
        <v>18</v>
      </c>
      <c r="U33">
        <v>19</v>
      </c>
      <c r="V33">
        <v>29</v>
      </c>
      <c r="W33">
        <v>31</v>
      </c>
      <c r="X33">
        <v>13</v>
      </c>
      <c r="Y33">
        <v>5</v>
      </c>
      <c r="Z33">
        <f t="shared" si="12"/>
        <v>8.4761904761904763</v>
      </c>
      <c r="AA33">
        <f t="shared" si="13"/>
        <v>86.5</v>
      </c>
      <c r="AB33">
        <f>86.5/17</f>
        <v>5.0882352941176467</v>
      </c>
      <c r="AC33">
        <f t="shared" si="14"/>
        <v>0.70656718608654023</v>
      </c>
    </row>
    <row r="34" spans="1:55" x14ac:dyDescent="0.35">
      <c r="A34" t="s">
        <v>13</v>
      </c>
      <c r="B34">
        <v>3</v>
      </c>
      <c r="C34">
        <v>1</v>
      </c>
      <c r="D34" t="s">
        <v>43</v>
      </c>
      <c r="E34">
        <v>0</v>
      </c>
      <c r="F34">
        <v>0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19</v>
      </c>
      <c r="Q34">
        <v>1</v>
      </c>
      <c r="R34">
        <v>8</v>
      </c>
      <c r="S34">
        <v>25</v>
      </c>
      <c r="T34">
        <v>13</v>
      </c>
      <c r="U34">
        <v>10</v>
      </c>
      <c r="V34">
        <v>38</v>
      </c>
      <c r="W34">
        <v>13</v>
      </c>
      <c r="X34">
        <v>27</v>
      </c>
      <c r="Y34">
        <v>12</v>
      </c>
      <c r="Z34">
        <f t="shared" si="12"/>
        <v>7.9523809523809526</v>
      </c>
      <c r="AA34">
        <f t="shared" si="13"/>
        <v>77.5</v>
      </c>
      <c r="AB34">
        <f>77.5/18</f>
        <v>4.3055555555555554</v>
      </c>
      <c r="AC34">
        <f t="shared" si="14"/>
        <v>0.63402919740300423</v>
      </c>
    </row>
    <row r="35" spans="1:55" x14ac:dyDescent="0.35">
      <c r="A35" t="s">
        <v>13</v>
      </c>
      <c r="B35">
        <v>3</v>
      </c>
      <c r="C35">
        <v>1</v>
      </c>
      <c r="D35" t="s">
        <v>44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</v>
      </c>
      <c r="P35">
        <v>3</v>
      </c>
      <c r="Q35">
        <v>1</v>
      </c>
      <c r="R35">
        <v>2</v>
      </c>
      <c r="S35">
        <v>1</v>
      </c>
      <c r="T35">
        <v>0</v>
      </c>
      <c r="U35">
        <v>1</v>
      </c>
      <c r="V35">
        <v>14</v>
      </c>
      <c r="W35">
        <v>1</v>
      </c>
      <c r="X35">
        <v>0</v>
      </c>
      <c r="Y35">
        <v>12</v>
      </c>
      <c r="Z35">
        <f t="shared" si="12"/>
        <v>1.7142857142857142</v>
      </c>
      <c r="AA35">
        <f t="shared" si="13"/>
        <v>12</v>
      </c>
      <c r="AB35">
        <f>12/18</f>
        <v>0.66666666666666663</v>
      </c>
      <c r="AC35">
        <f t="shared" si="14"/>
        <v>-0.17609125905568127</v>
      </c>
    </row>
    <row r="36" spans="1:55" x14ac:dyDescent="0.35">
      <c r="D36" t="s">
        <v>45</v>
      </c>
      <c r="E36">
        <f>SUM(E30:E35)</f>
        <v>9</v>
      </c>
      <c r="F36">
        <f t="shared" ref="F36:X36" si="15">SUM(F30:F35)+E36</f>
        <v>18</v>
      </c>
      <c r="G36">
        <f t="shared" si="15"/>
        <v>41</v>
      </c>
      <c r="H36">
        <f t="shared" si="15"/>
        <v>42</v>
      </c>
      <c r="I36">
        <f t="shared" si="15"/>
        <v>44</v>
      </c>
      <c r="J36">
        <f t="shared" si="15"/>
        <v>47</v>
      </c>
      <c r="K36">
        <f t="shared" si="15"/>
        <v>47</v>
      </c>
      <c r="L36">
        <f t="shared" si="15"/>
        <v>47</v>
      </c>
      <c r="M36">
        <f t="shared" si="15"/>
        <v>47</v>
      </c>
      <c r="N36">
        <f t="shared" si="15"/>
        <v>57</v>
      </c>
      <c r="O36">
        <f t="shared" si="15"/>
        <v>77</v>
      </c>
      <c r="P36">
        <f t="shared" si="15"/>
        <v>156</v>
      </c>
      <c r="Q36">
        <f t="shared" si="15"/>
        <v>161</v>
      </c>
      <c r="R36">
        <f t="shared" si="15"/>
        <v>236</v>
      </c>
      <c r="S36">
        <f t="shared" si="15"/>
        <v>307</v>
      </c>
      <c r="T36">
        <f t="shared" si="15"/>
        <v>346</v>
      </c>
      <c r="U36">
        <f t="shared" si="15"/>
        <v>389</v>
      </c>
      <c r="V36">
        <f t="shared" si="15"/>
        <v>491</v>
      </c>
      <c r="W36">
        <f t="shared" si="15"/>
        <v>591</v>
      </c>
      <c r="X36">
        <f t="shared" si="15"/>
        <v>672</v>
      </c>
      <c r="Y36" s="1" t="s">
        <v>20</v>
      </c>
      <c r="Z36" s="1">
        <f>AVERAGE(E30:X35)</f>
        <v>5.6</v>
      </c>
    </row>
    <row r="37" spans="1:55" x14ac:dyDescent="0.35">
      <c r="A37" t="s">
        <v>13</v>
      </c>
      <c r="B37">
        <v>3</v>
      </c>
      <c r="C37">
        <v>2</v>
      </c>
      <c r="D37" t="s">
        <v>39</v>
      </c>
      <c r="E37">
        <v>1</v>
      </c>
      <c r="F37">
        <v>1</v>
      </c>
      <c r="G37">
        <v>6</v>
      </c>
      <c r="H37">
        <v>0</v>
      </c>
      <c r="I37">
        <v>0</v>
      </c>
      <c r="J37">
        <v>0</v>
      </c>
      <c r="K37">
        <v>0</v>
      </c>
      <c r="L37">
        <v>0</v>
      </c>
      <c r="M37">
        <v>4</v>
      </c>
      <c r="N37">
        <v>11</v>
      </c>
      <c r="O37">
        <v>51</v>
      </c>
      <c r="P37">
        <v>25</v>
      </c>
      <c r="Q37">
        <v>16</v>
      </c>
      <c r="R37">
        <v>20</v>
      </c>
      <c r="S37">
        <v>54</v>
      </c>
      <c r="T37">
        <v>16</v>
      </c>
      <c r="U37">
        <v>26</v>
      </c>
      <c r="V37">
        <v>44</v>
      </c>
      <c r="W37">
        <v>18</v>
      </c>
      <c r="X37">
        <v>2</v>
      </c>
      <c r="Y37">
        <v>3</v>
      </c>
      <c r="Z37">
        <f t="shared" ref="Z37:Z42" si="16">AVERAGE(E37:Y37)</f>
        <v>14.19047619047619</v>
      </c>
      <c r="AA37">
        <f t="shared" ref="AA37:AA42" si="17">SUM(E37:X37)/2</f>
        <v>147.5</v>
      </c>
    </row>
    <row r="38" spans="1:55" x14ac:dyDescent="0.35">
      <c r="A38" t="s">
        <v>13</v>
      </c>
      <c r="B38">
        <v>3</v>
      </c>
      <c r="C38">
        <v>2</v>
      </c>
      <c r="D38" t="s">
        <v>40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4</v>
      </c>
      <c r="W38">
        <v>0</v>
      </c>
      <c r="X38">
        <v>0</v>
      </c>
      <c r="Y38">
        <v>18</v>
      </c>
      <c r="Z38">
        <f t="shared" si="16"/>
        <v>1.0476190476190477</v>
      </c>
      <c r="AA38">
        <f t="shared" si="17"/>
        <v>2</v>
      </c>
    </row>
    <row r="39" spans="1:55" x14ac:dyDescent="0.35">
      <c r="A39" t="s">
        <v>13</v>
      </c>
      <c r="B39">
        <v>3</v>
      </c>
      <c r="C39">
        <v>2</v>
      </c>
      <c r="D39" t="s">
        <v>41</v>
      </c>
      <c r="E39">
        <v>0</v>
      </c>
      <c r="F39">
        <v>0</v>
      </c>
      <c r="G39">
        <v>1</v>
      </c>
      <c r="H39">
        <v>0</v>
      </c>
      <c r="I39">
        <v>0</v>
      </c>
      <c r="J39">
        <v>2</v>
      </c>
      <c r="K39">
        <v>1</v>
      </c>
      <c r="L39">
        <v>1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4</v>
      </c>
      <c r="V39">
        <v>0</v>
      </c>
      <c r="W39">
        <v>0</v>
      </c>
      <c r="X39">
        <v>0</v>
      </c>
      <c r="Y39">
        <v>6</v>
      </c>
      <c r="Z39">
        <f t="shared" si="16"/>
        <v>0.7142857142857143</v>
      </c>
      <c r="AA39">
        <f t="shared" si="17"/>
        <v>4.5</v>
      </c>
    </row>
    <row r="40" spans="1:55" x14ac:dyDescent="0.35">
      <c r="A40" t="s">
        <v>13</v>
      </c>
      <c r="B40">
        <v>3</v>
      </c>
      <c r="C40">
        <v>2</v>
      </c>
      <c r="D40" t="s">
        <v>42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1</v>
      </c>
      <c r="P40">
        <v>0</v>
      </c>
      <c r="Q40">
        <v>5</v>
      </c>
      <c r="R40">
        <v>0</v>
      </c>
      <c r="S40">
        <v>1</v>
      </c>
      <c r="T40">
        <v>3</v>
      </c>
      <c r="U40">
        <v>1</v>
      </c>
      <c r="V40">
        <v>1</v>
      </c>
      <c r="W40">
        <v>1</v>
      </c>
      <c r="X40">
        <v>6</v>
      </c>
      <c r="Y40">
        <v>13</v>
      </c>
      <c r="Z40">
        <f t="shared" si="16"/>
        <v>1.5238095238095237</v>
      </c>
      <c r="AA40">
        <f t="shared" si="17"/>
        <v>9.5</v>
      </c>
    </row>
    <row r="41" spans="1:55" x14ac:dyDescent="0.35">
      <c r="A41" t="s">
        <v>13</v>
      </c>
      <c r="B41">
        <v>3</v>
      </c>
      <c r="C41">
        <v>2</v>
      </c>
      <c r="D41" t="s">
        <v>43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1</v>
      </c>
      <c r="S41">
        <v>3</v>
      </c>
      <c r="T41">
        <v>0</v>
      </c>
      <c r="U41">
        <v>14</v>
      </c>
      <c r="V41">
        <v>53</v>
      </c>
      <c r="W41">
        <v>0</v>
      </c>
      <c r="X41">
        <v>6</v>
      </c>
      <c r="Y41">
        <v>15</v>
      </c>
      <c r="Z41">
        <f t="shared" si="16"/>
        <v>4.3809523809523814</v>
      </c>
      <c r="AA41">
        <f t="shared" si="17"/>
        <v>38.5</v>
      </c>
      <c r="BC41" t="s">
        <v>47</v>
      </c>
    </row>
    <row r="42" spans="1:55" x14ac:dyDescent="0.35">
      <c r="A42" t="s">
        <v>13</v>
      </c>
      <c r="B42">
        <v>3</v>
      </c>
      <c r="C42">
        <v>2</v>
      </c>
      <c r="D42" t="s">
        <v>44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1</v>
      </c>
      <c r="W42">
        <v>0</v>
      </c>
      <c r="X42">
        <v>0</v>
      </c>
      <c r="Y42">
        <v>21</v>
      </c>
      <c r="Z42">
        <f t="shared" si="16"/>
        <v>1.0476190476190477</v>
      </c>
      <c r="AA42">
        <f t="shared" si="17"/>
        <v>0.5</v>
      </c>
    </row>
    <row r="43" spans="1:55" x14ac:dyDescent="0.35">
      <c r="D43" t="s">
        <v>46</v>
      </c>
      <c r="E43">
        <f>SUM(E37:E42)</f>
        <v>1</v>
      </c>
      <c r="F43">
        <f t="shared" ref="F43:X43" si="18">SUM(F37:F42)+E43</f>
        <v>2</v>
      </c>
      <c r="G43">
        <f t="shared" si="18"/>
        <v>9</v>
      </c>
      <c r="H43">
        <f t="shared" si="18"/>
        <v>9</v>
      </c>
      <c r="I43">
        <f t="shared" si="18"/>
        <v>9</v>
      </c>
      <c r="J43">
        <f t="shared" si="18"/>
        <v>11</v>
      </c>
      <c r="K43">
        <f t="shared" si="18"/>
        <v>12</v>
      </c>
      <c r="L43">
        <f t="shared" si="18"/>
        <v>13</v>
      </c>
      <c r="M43">
        <f t="shared" si="18"/>
        <v>17</v>
      </c>
      <c r="N43">
        <f t="shared" si="18"/>
        <v>28</v>
      </c>
      <c r="O43">
        <f t="shared" si="18"/>
        <v>80</v>
      </c>
      <c r="P43">
        <f t="shared" si="18"/>
        <v>105</v>
      </c>
      <c r="Q43">
        <f t="shared" si="18"/>
        <v>126</v>
      </c>
      <c r="R43">
        <f t="shared" si="18"/>
        <v>147</v>
      </c>
      <c r="S43">
        <f t="shared" si="18"/>
        <v>205</v>
      </c>
      <c r="T43">
        <f t="shared" si="18"/>
        <v>224</v>
      </c>
      <c r="U43">
        <f t="shared" si="18"/>
        <v>269</v>
      </c>
      <c r="V43">
        <f t="shared" si="18"/>
        <v>372</v>
      </c>
      <c r="W43">
        <f t="shared" si="18"/>
        <v>391</v>
      </c>
      <c r="X43">
        <f t="shared" si="18"/>
        <v>405</v>
      </c>
      <c r="Y43" s="1" t="s">
        <v>20</v>
      </c>
      <c r="Z43" s="1">
        <f>AVERAGE(E37:X42)</f>
        <v>3.375</v>
      </c>
    </row>
    <row r="44" spans="1:55" x14ac:dyDescent="0.35">
      <c r="A44" t="s">
        <v>13</v>
      </c>
      <c r="B44">
        <v>4</v>
      </c>
      <c r="C44">
        <v>1</v>
      </c>
      <c r="D44" t="s">
        <v>48</v>
      </c>
      <c r="E44">
        <v>10</v>
      </c>
      <c r="F44">
        <v>28</v>
      </c>
      <c r="G44">
        <v>31</v>
      </c>
      <c r="H44">
        <v>0</v>
      </c>
      <c r="I44">
        <v>2</v>
      </c>
      <c r="J44">
        <v>0</v>
      </c>
      <c r="K44">
        <v>84</v>
      </c>
      <c r="L44">
        <v>124</v>
      </c>
      <c r="M44">
        <v>123</v>
      </c>
      <c r="N44">
        <v>266</v>
      </c>
      <c r="O44">
        <v>22</v>
      </c>
      <c r="P44">
        <v>48</v>
      </c>
      <c r="Q44">
        <v>74</v>
      </c>
      <c r="R44">
        <v>88</v>
      </c>
      <c r="S44">
        <v>145</v>
      </c>
      <c r="T44">
        <v>78</v>
      </c>
      <c r="U44">
        <v>93</v>
      </c>
      <c r="V44">
        <v>69</v>
      </c>
      <c r="Y44">
        <v>1</v>
      </c>
      <c r="Z44">
        <f t="shared" ref="Z44:Z49" si="19">AVERAGE(E44:Y44)</f>
        <v>67.684210526315795</v>
      </c>
      <c r="AA44">
        <f t="shared" ref="AA44:AA49" si="20">SUM(E44:X44)/2</f>
        <v>642.5</v>
      </c>
      <c r="AB44">
        <v>64.25</v>
      </c>
      <c r="AC44">
        <f t="shared" ref="AC44:AC49" si="21">LOG(AB44)</f>
        <v>1.8078731320033321</v>
      </c>
    </row>
    <row r="45" spans="1:55" x14ac:dyDescent="0.35">
      <c r="A45" t="s">
        <v>13</v>
      </c>
      <c r="B45">
        <v>4</v>
      </c>
      <c r="C45">
        <v>1</v>
      </c>
      <c r="D45" t="s">
        <v>49</v>
      </c>
      <c r="E45">
        <v>0</v>
      </c>
      <c r="F45">
        <v>7</v>
      </c>
      <c r="G45">
        <v>22</v>
      </c>
      <c r="H45">
        <v>3</v>
      </c>
      <c r="I45">
        <v>1</v>
      </c>
      <c r="J45">
        <v>1</v>
      </c>
      <c r="K45">
        <v>1</v>
      </c>
      <c r="L45">
        <v>2</v>
      </c>
      <c r="M45">
        <v>1</v>
      </c>
      <c r="N45">
        <v>46</v>
      </c>
      <c r="O45">
        <v>46</v>
      </c>
      <c r="P45">
        <v>40</v>
      </c>
      <c r="Q45">
        <v>14</v>
      </c>
      <c r="R45">
        <v>37</v>
      </c>
      <c r="S45">
        <v>60</v>
      </c>
      <c r="T45">
        <v>6</v>
      </c>
      <c r="U45">
        <v>12</v>
      </c>
      <c r="V45">
        <v>4</v>
      </c>
      <c r="Y45">
        <v>2</v>
      </c>
      <c r="Z45">
        <f t="shared" si="19"/>
        <v>16.05263157894737</v>
      </c>
      <c r="AA45">
        <f t="shared" si="20"/>
        <v>151.5</v>
      </c>
      <c r="AB45">
        <f>151.5/12</f>
        <v>12.625</v>
      </c>
      <c r="AC45">
        <f t="shared" si="21"/>
        <v>1.1012313867906991</v>
      </c>
      <c r="AW45" t="s">
        <v>47</v>
      </c>
    </row>
    <row r="46" spans="1:55" x14ac:dyDescent="0.35">
      <c r="A46" t="s">
        <v>13</v>
      </c>
      <c r="B46">
        <v>4</v>
      </c>
      <c r="C46">
        <v>1</v>
      </c>
      <c r="D46" t="s">
        <v>50</v>
      </c>
      <c r="E46">
        <v>0</v>
      </c>
      <c r="F46">
        <v>6</v>
      </c>
      <c r="G46">
        <v>19</v>
      </c>
      <c r="H46">
        <v>0</v>
      </c>
      <c r="I46">
        <v>1</v>
      </c>
      <c r="J46">
        <v>0</v>
      </c>
      <c r="K46">
        <v>0</v>
      </c>
      <c r="L46">
        <v>1</v>
      </c>
      <c r="M46">
        <v>2</v>
      </c>
      <c r="N46">
        <v>0</v>
      </c>
      <c r="O46">
        <v>4</v>
      </c>
      <c r="P46">
        <v>0</v>
      </c>
      <c r="Q46">
        <v>4</v>
      </c>
      <c r="R46">
        <v>2</v>
      </c>
      <c r="S46">
        <v>24</v>
      </c>
      <c r="T46">
        <v>3</v>
      </c>
      <c r="U46">
        <v>3</v>
      </c>
      <c r="V46">
        <v>6</v>
      </c>
      <c r="Y46">
        <v>2</v>
      </c>
      <c r="Z46">
        <f t="shared" si="19"/>
        <v>4.0526315789473681</v>
      </c>
      <c r="AA46">
        <f t="shared" si="20"/>
        <v>37.5</v>
      </c>
      <c r="AB46">
        <f>37.5/14</f>
        <v>2.6785714285714284</v>
      </c>
      <c r="AC46">
        <f t="shared" si="21"/>
        <v>0.42790323204948078</v>
      </c>
    </row>
    <row r="47" spans="1:55" x14ac:dyDescent="0.35">
      <c r="A47" t="s">
        <v>13</v>
      </c>
      <c r="B47">
        <v>4</v>
      </c>
      <c r="C47">
        <v>1</v>
      </c>
      <c r="D47" t="s">
        <v>51</v>
      </c>
      <c r="E47">
        <v>0</v>
      </c>
      <c r="F47">
        <v>0</v>
      </c>
      <c r="G47">
        <v>1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Y47">
        <v>19</v>
      </c>
      <c r="Z47">
        <f t="shared" si="19"/>
        <v>1.1052631578947369</v>
      </c>
      <c r="AA47">
        <f t="shared" si="20"/>
        <v>1</v>
      </c>
      <c r="AB47">
        <v>0.33</v>
      </c>
      <c r="AC47">
        <f t="shared" si="21"/>
        <v>-0.48148606012211248</v>
      </c>
    </row>
    <row r="48" spans="1:55" x14ac:dyDescent="0.35">
      <c r="A48" t="s">
        <v>13</v>
      </c>
      <c r="B48">
        <v>4</v>
      </c>
      <c r="C48">
        <v>1</v>
      </c>
      <c r="D48" t="s">
        <v>52</v>
      </c>
      <c r="E48">
        <v>0</v>
      </c>
      <c r="F48">
        <v>1</v>
      </c>
      <c r="G48">
        <v>0</v>
      </c>
      <c r="H48">
        <v>0</v>
      </c>
      <c r="I48">
        <v>0</v>
      </c>
      <c r="J48">
        <v>0</v>
      </c>
      <c r="K48">
        <v>2</v>
      </c>
      <c r="L48">
        <v>3</v>
      </c>
      <c r="M48">
        <v>3</v>
      </c>
      <c r="N48">
        <v>9</v>
      </c>
      <c r="O48">
        <v>8</v>
      </c>
      <c r="P48">
        <v>4</v>
      </c>
      <c r="Q48">
        <v>8</v>
      </c>
      <c r="R48">
        <v>14</v>
      </c>
      <c r="S48">
        <v>33</v>
      </c>
      <c r="T48">
        <v>18</v>
      </c>
      <c r="U48">
        <v>24</v>
      </c>
      <c r="V48">
        <v>8</v>
      </c>
      <c r="Y48">
        <v>7</v>
      </c>
      <c r="Z48">
        <f t="shared" si="19"/>
        <v>7.4736842105263159</v>
      </c>
      <c r="AA48">
        <f t="shared" si="20"/>
        <v>67.5</v>
      </c>
      <c r="AB48">
        <f>67.5/15</f>
        <v>4.5</v>
      </c>
      <c r="AC48">
        <f t="shared" si="21"/>
        <v>0.65321251377534373</v>
      </c>
    </row>
    <row r="49" spans="1:29" x14ac:dyDescent="0.35">
      <c r="A49" t="s">
        <v>13</v>
      </c>
      <c r="B49">
        <v>4</v>
      </c>
      <c r="C49">
        <v>1</v>
      </c>
      <c r="D49" t="s">
        <v>53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2</v>
      </c>
      <c r="O49">
        <v>3</v>
      </c>
      <c r="P49">
        <v>0</v>
      </c>
      <c r="Q49">
        <v>1</v>
      </c>
      <c r="R49">
        <v>0</v>
      </c>
      <c r="S49">
        <v>12</v>
      </c>
      <c r="T49">
        <v>0</v>
      </c>
      <c r="U49">
        <v>0</v>
      </c>
      <c r="V49">
        <v>5</v>
      </c>
      <c r="Y49">
        <v>11</v>
      </c>
      <c r="Z49">
        <f t="shared" si="19"/>
        <v>1.7894736842105263</v>
      </c>
      <c r="AA49">
        <f t="shared" si="20"/>
        <v>11.5</v>
      </c>
      <c r="AB49">
        <f>11.5/15</f>
        <v>0.76666666666666672</v>
      </c>
      <c r="AC49">
        <f t="shared" si="21"/>
        <v>-0.11539341870206953</v>
      </c>
    </row>
    <row r="50" spans="1:29" x14ac:dyDescent="0.35">
      <c r="D50" t="s">
        <v>45</v>
      </c>
      <c r="E50">
        <f>SUM(E44:E49)</f>
        <v>10</v>
      </c>
      <c r="F50">
        <f t="shared" ref="F50:V50" si="22">SUM(F44:F49)+E50</f>
        <v>52</v>
      </c>
      <c r="G50">
        <f t="shared" si="22"/>
        <v>125</v>
      </c>
      <c r="H50">
        <f t="shared" si="22"/>
        <v>128</v>
      </c>
      <c r="I50">
        <f t="shared" si="22"/>
        <v>132</v>
      </c>
      <c r="J50">
        <f t="shared" si="22"/>
        <v>133</v>
      </c>
      <c r="K50">
        <f t="shared" si="22"/>
        <v>220</v>
      </c>
      <c r="L50">
        <f t="shared" si="22"/>
        <v>350</v>
      </c>
      <c r="M50">
        <f t="shared" si="22"/>
        <v>479</v>
      </c>
      <c r="N50">
        <f t="shared" si="22"/>
        <v>802</v>
      </c>
      <c r="O50">
        <f t="shared" si="22"/>
        <v>886</v>
      </c>
      <c r="P50">
        <f t="shared" si="22"/>
        <v>978</v>
      </c>
      <c r="Q50">
        <f t="shared" si="22"/>
        <v>1079</v>
      </c>
      <c r="R50">
        <f t="shared" si="22"/>
        <v>1220</v>
      </c>
      <c r="S50">
        <f t="shared" si="22"/>
        <v>1494</v>
      </c>
      <c r="T50">
        <f t="shared" si="22"/>
        <v>1599</v>
      </c>
      <c r="U50">
        <f t="shared" si="22"/>
        <v>1731</v>
      </c>
      <c r="V50">
        <f t="shared" si="22"/>
        <v>1823</v>
      </c>
      <c r="Y50" s="1" t="s">
        <v>20</v>
      </c>
      <c r="Z50" s="1">
        <f>AVERAGE(E44:X49)</f>
        <v>16.87962962962963</v>
      </c>
    </row>
    <row r="51" spans="1:29" x14ac:dyDescent="0.35">
      <c r="A51" t="s">
        <v>13</v>
      </c>
      <c r="B51">
        <v>4</v>
      </c>
      <c r="C51">
        <v>2</v>
      </c>
      <c r="D51" t="s">
        <v>48</v>
      </c>
      <c r="E51">
        <v>0</v>
      </c>
      <c r="F51">
        <v>0</v>
      </c>
      <c r="G51">
        <v>0</v>
      </c>
      <c r="H51">
        <v>2</v>
      </c>
      <c r="I51">
        <v>2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</v>
      </c>
      <c r="T51">
        <v>0</v>
      </c>
      <c r="U51">
        <v>1</v>
      </c>
      <c r="V51">
        <v>0</v>
      </c>
      <c r="Y51">
        <v>5</v>
      </c>
      <c r="Z51">
        <f t="shared" ref="Z51:Z56" si="23">AVERAGE(E51:Y51)</f>
        <v>0.57894736842105265</v>
      </c>
      <c r="AA51">
        <f t="shared" ref="AA51:AA56" si="24">SUM(E51:X51)/2</f>
        <v>3</v>
      </c>
    </row>
    <row r="52" spans="1:29" x14ac:dyDescent="0.35">
      <c r="A52" t="s">
        <v>13</v>
      </c>
      <c r="B52">
        <v>4</v>
      </c>
      <c r="C52">
        <v>2</v>
      </c>
      <c r="D52" t="s">
        <v>49</v>
      </c>
      <c r="E52">
        <v>0</v>
      </c>
      <c r="F52">
        <v>2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Y52">
        <v>19</v>
      </c>
      <c r="Z52">
        <f t="shared" si="23"/>
        <v>1.1052631578947369</v>
      </c>
      <c r="AA52">
        <f t="shared" si="24"/>
        <v>1</v>
      </c>
    </row>
    <row r="53" spans="1:29" x14ac:dyDescent="0.35">
      <c r="A53" t="s">
        <v>13</v>
      </c>
      <c r="B53">
        <v>4</v>
      </c>
      <c r="C53">
        <v>2</v>
      </c>
      <c r="D53" t="s">
        <v>50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3</v>
      </c>
      <c r="V53">
        <v>0</v>
      </c>
      <c r="Y53">
        <v>17</v>
      </c>
      <c r="Z53">
        <f t="shared" si="23"/>
        <v>1.0526315789473684</v>
      </c>
      <c r="AA53">
        <f t="shared" si="24"/>
        <v>1.5</v>
      </c>
    </row>
    <row r="54" spans="1:29" x14ac:dyDescent="0.35">
      <c r="A54" t="s">
        <v>13</v>
      </c>
      <c r="B54">
        <v>4</v>
      </c>
      <c r="C54">
        <v>2</v>
      </c>
      <c r="D54" t="s">
        <v>51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Y54">
        <v>19</v>
      </c>
      <c r="Z54">
        <f t="shared" si="23"/>
        <v>1</v>
      </c>
      <c r="AA54">
        <f t="shared" si="24"/>
        <v>0</v>
      </c>
    </row>
    <row r="55" spans="1:29" x14ac:dyDescent="0.35">
      <c r="A55" t="s">
        <v>13</v>
      </c>
      <c r="B55">
        <v>4</v>
      </c>
      <c r="C55">
        <v>2</v>
      </c>
      <c r="D55" t="s">
        <v>52</v>
      </c>
      <c r="E55">
        <v>0</v>
      </c>
      <c r="F55">
        <v>0</v>
      </c>
      <c r="G55">
        <v>1</v>
      </c>
      <c r="H55">
        <v>0</v>
      </c>
      <c r="I55">
        <v>2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Y55">
        <v>5</v>
      </c>
      <c r="Z55">
        <f t="shared" si="23"/>
        <v>0.47368421052631576</v>
      </c>
      <c r="AA55">
        <f t="shared" si="24"/>
        <v>2</v>
      </c>
    </row>
    <row r="56" spans="1:29" x14ac:dyDescent="0.35">
      <c r="A56" t="s">
        <v>13</v>
      </c>
      <c r="B56">
        <v>4</v>
      </c>
      <c r="C56">
        <v>2</v>
      </c>
      <c r="D56" t="s">
        <v>53</v>
      </c>
      <c r="E56">
        <v>0</v>
      </c>
      <c r="F56">
        <v>0</v>
      </c>
      <c r="G56">
        <v>0</v>
      </c>
      <c r="H56">
        <v>0</v>
      </c>
      <c r="I56">
        <v>0</v>
      </c>
      <c r="J56">
        <v>3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Y56">
        <v>6</v>
      </c>
      <c r="Z56">
        <f t="shared" si="23"/>
        <v>0.47368421052631576</v>
      </c>
      <c r="AA56">
        <f t="shared" si="24"/>
        <v>1.5</v>
      </c>
    </row>
    <row r="57" spans="1:29" x14ac:dyDescent="0.35">
      <c r="D57" t="s">
        <v>46</v>
      </c>
      <c r="E57">
        <f>SUM(E51:E56)</f>
        <v>0</v>
      </c>
      <c r="F57">
        <f t="shared" ref="F57:V57" si="25">SUM(F51:F56)+E57</f>
        <v>2</v>
      </c>
      <c r="G57">
        <f t="shared" si="25"/>
        <v>3</v>
      </c>
      <c r="H57">
        <f t="shared" si="25"/>
        <v>5</v>
      </c>
      <c r="I57">
        <f t="shared" si="25"/>
        <v>9</v>
      </c>
      <c r="J57">
        <f t="shared" si="25"/>
        <v>12</v>
      </c>
      <c r="K57">
        <f t="shared" si="25"/>
        <v>13</v>
      </c>
      <c r="L57">
        <f t="shared" si="25"/>
        <v>13</v>
      </c>
      <c r="M57">
        <f t="shared" si="25"/>
        <v>13</v>
      </c>
      <c r="N57">
        <f t="shared" si="25"/>
        <v>13</v>
      </c>
      <c r="O57">
        <f t="shared" si="25"/>
        <v>13</v>
      </c>
      <c r="P57">
        <f t="shared" si="25"/>
        <v>13</v>
      </c>
      <c r="Q57">
        <f t="shared" si="25"/>
        <v>13</v>
      </c>
      <c r="R57">
        <f t="shared" si="25"/>
        <v>13</v>
      </c>
      <c r="S57">
        <f t="shared" si="25"/>
        <v>14</v>
      </c>
      <c r="T57">
        <f t="shared" si="25"/>
        <v>14</v>
      </c>
      <c r="U57">
        <f t="shared" si="25"/>
        <v>18</v>
      </c>
      <c r="V57">
        <f t="shared" si="25"/>
        <v>18</v>
      </c>
      <c r="Y57" s="1" t="s">
        <v>20</v>
      </c>
      <c r="Z57" s="1">
        <f>AVERAGE(E51:X56)</f>
        <v>0.16666666666666666</v>
      </c>
    </row>
    <row r="58" spans="1:29" x14ac:dyDescent="0.35">
      <c r="A58" t="s">
        <v>2</v>
      </c>
      <c r="B58">
        <v>5</v>
      </c>
      <c r="C58">
        <v>1</v>
      </c>
      <c r="D58" t="s">
        <v>54</v>
      </c>
      <c r="E58">
        <v>0</v>
      </c>
      <c r="F58">
        <v>1</v>
      </c>
      <c r="G58">
        <v>0</v>
      </c>
      <c r="H58">
        <v>1</v>
      </c>
      <c r="I58">
        <v>1</v>
      </c>
      <c r="J58">
        <v>0</v>
      </c>
      <c r="K58">
        <v>1</v>
      </c>
      <c r="L58">
        <v>0</v>
      </c>
      <c r="M58">
        <v>0</v>
      </c>
      <c r="N58">
        <v>0</v>
      </c>
      <c r="O58">
        <v>3</v>
      </c>
      <c r="P58">
        <v>17</v>
      </c>
      <c r="Q58">
        <v>103</v>
      </c>
      <c r="R58">
        <v>106</v>
      </c>
      <c r="S58">
        <v>100</v>
      </c>
      <c r="T58">
        <v>67</v>
      </c>
      <c r="U58">
        <v>33</v>
      </c>
      <c r="Y58">
        <v>5</v>
      </c>
      <c r="Z58">
        <f t="shared" ref="Z58:Z63" si="26">AVERAGE(E58:U58)</f>
        <v>25.470588235294116</v>
      </c>
      <c r="AA58">
        <f t="shared" ref="AA58:AA63" si="27">SUM(E58:X58)/2</f>
        <v>216.5</v>
      </c>
      <c r="AB58">
        <f>216.5/14</f>
        <v>15.464285714285714</v>
      </c>
      <c r="AC58">
        <f t="shared" ref="AC58:AC63" si="28">LOG(AB58)</f>
        <v>1.1893298650111461</v>
      </c>
    </row>
    <row r="59" spans="1:29" x14ac:dyDescent="0.35">
      <c r="A59" t="s">
        <v>2</v>
      </c>
      <c r="B59">
        <v>5</v>
      </c>
      <c r="C59">
        <v>1</v>
      </c>
      <c r="D59" t="s">
        <v>55</v>
      </c>
      <c r="E59">
        <v>0</v>
      </c>
      <c r="F59">
        <v>4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13</v>
      </c>
      <c r="S59">
        <v>12</v>
      </c>
      <c r="T59">
        <v>0</v>
      </c>
      <c r="U59">
        <v>22</v>
      </c>
      <c r="Y59">
        <v>2</v>
      </c>
      <c r="Z59">
        <f t="shared" si="26"/>
        <v>3</v>
      </c>
      <c r="AA59">
        <f t="shared" si="27"/>
        <v>25.5</v>
      </c>
      <c r="AB59">
        <f>25.5/15</f>
        <v>1.7</v>
      </c>
      <c r="AC59">
        <f t="shared" si="28"/>
        <v>0.23044892137827391</v>
      </c>
    </row>
    <row r="60" spans="1:29" x14ac:dyDescent="0.35">
      <c r="A60" t="s">
        <v>2</v>
      </c>
      <c r="B60">
        <v>5</v>
      </c>
      <c r="C60">
        <v>1</v>
      </c>
      <c r="D60" t="s">
        <v>56</v>
      </c>
      <c r="E60">
        <v>0</v>
      </c>
      <c r="F60">
        <v>6</v>
      </c>
      <c r="G60">
        <v>34</v>
      </c>
      <c r="H60">
        <v>54</v>
      </c>
      <c r="I60">
        <v>221</v>
      </c>
      <c r="J60">
        <v>251</v>
      </c>
      <c r="K60">
        <v>76</v>
      </c>
      <c r="L60">
        <v>159</v>
      </c>
      <c r="M60">
        <v>73</v>
      </c>
      <c r="N60">
        <v>112</v>
      </c>
      <c r="O60">
        <v>108</v>
      </c>
      <c r="P60">
        <v>121</v>
      </c>
      <c r="Q60">
        <v>164</v>
      </c>
      <c r="R60">
        <v>121</v>
      </c>
      <c r="S60">
        <v>91</v>
      </c>
      <c r="T60">
        <v>89</v>
      </c>
      <c r="U60">
        <v>49</v>
      </c>
      <c r="Y60">
        <v>2</v>
      </c>
      <c r="Z60">
        <f t="shared" si="26"/>
        <v>101.70588235294117</v>
      </c>
      <c r="AA60">
        <f t="shared" si="27"/>
        <v>864.5</v>
      </c>
      <c r="AB60">
        <f>864.5/9</f>
        <v>96.055555555555557</v>
      </c>
      <c r="AC60">
        <f t="shared" si="28"/>
        <v>1.9825224881706165</v>
      </c>
    </row>
    <row r="61" spans="1:29" x14ac:dyDescent="0.35">
      <c r="A61" t="s">
        <v>2</v>
      </c>
      <c r="B61">
        <v>5</v>
      </c>
      <c r="C61">
        <v>1</v>
      </c>
      <c r="D61" t="s">
        <v>57</v>
      </c>
      <c r="E61">
        <v>0</v>
      </c>
      <c r="F61">
        <v>0</v>
      </c>
      <c r="G61">
        <v>0</v>
      </c>
      <c r="H61">
        <v>0</v>
      </c>
      <c r="I61">
        <v>0</v>
      </c>
      <c r="J61">
        <v>2</v>
      </c>
      <c r="K61">
        <v>0</v>
      </c>
      <c r="L61">
        <v>0</v>
      </c>
      <c r="M61">
        <v>0</v>
      </c>
      <c r="N61">
        <v>2</v>
      </c>
      <c r="O61">
        <v>0</v>
      </c>
      <c r="P61">
        <v>0</v>
      </c>
      <c r="Q61">
        <v>0</v>
      </c>
      <c r="R61">
        <v>4</v>
      </c>
      <c r="S61">
        <v>1</v>
      </c>
      <c r="T61">
        <v>2</v>
      </c>
      <c r="U61">
        <v>4</v>
      </c>
      <c r="Y61">
        <v>10</v>
      </c>
      <c r="Z61">
        <f t="shared" si="26"/>
        <v>0.88235294117647056</v>
      </c>
      <c r="AA61">
        <f t="shared" si="27"/>
        <v>7.5</v>
      </c>
      <c r="AB61">
        <f>7.5/14</f>
        <v>0.5357142857142857</v>
      </c>
      <c r="AC61">
        <f t="shared" si="28"/>
        <v>-0.27106677228653797</v>
      </c>
    </row>
    <row r="62" spans="1:29" x14ac:dyDescent="0.35">
      <c r="A62" t="s">
        <v>2</v>
      </c>
      <c r="B62">
        <v>5</v>
      </c>
      <c r="C62">
        <v>1</v>
      </c>
      <c r="D62" t="s">
        <v>58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2</v>
      </c>
      <c r="R62">
        <v>0</v>
      </c>
      <c r="S62">
        <v>0</v>
      </c>
      <c r="T62">
        <v>0</v>
      </c>
      <c r="U62">
        <v>0</v>
      </c>
      <c r="Y62">
        <v>13</v>
      </c>
      <c r="Z62">
        <f t="shared" si="26"/>
        <v>0.23529411764705882</v>
      </c>
      <c r="AA62">
        <f t="shared" si="27"/>
        <v>2</v>
      </c>
      <c r="AB62">
        <f>2/7</f>
        <v>0.2857142857142857</v>
      </c>
      <c r="AC62">
        <f t="shared" si="28"/>
        <v>-0.54406804435027567</v>
      </c>
    </row>
    <row r="63" spans="1:29" x14ac:dyDescent="0.35">
      <c r="A63" t="s">
        <v>2</v>
      </c>
      <c r="B63">
        <v>5</v>
      </c>
      <c r="C63">
        <v>1</v>
      </c>
      <c r="D63" t="s">
        <v>59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</v>
      </c>
      <c r="T63">
        <v>0</v>
      </c>
      <c r="U63">
        <v>0</v>
      </c>
      <c r="Y63">
        <v>19</v>
      </c>
      <c r="Z63">
        <f t="shared" si="26"/>
        <v>5.8823529411764705E-2</v>
      </c>
      <c r="AA63">
        <f t="shared" si="27"/>
        <v>0.5</v>
      </c>
      <c r="AB63">
        <f>0.5/15</f>
        <v>3.3333333333333333E-2</v>
      </c>
      <c r="AC63">
        <f t="shared" si="28"/>
        <v>-1.4771212547196624</v>
      </c>
    </row>
    <row r="64" spans="1:29" x14ac:dyDescent="0.35">
      <c r="D64" t="s">
        <v>45</v>
      </c>
      <c r="E64">
        <f>SUM(E58:E63)</f>
        <v>0</v>
      </c>
      <c r="F64">
        <f t="shared" ref="F64:U64" si="29">SUM(F58:F63)+E64</f>
        <v>11</v>
      </c>
      <c r="G64">
        <f t="shared" si="29"/>
        <v>45</v>
      </c>
      <c r="H64">
        <f t="shared" si="29"/>
        <v>100</v>
      </c>
      <c r="I64">
        <f t="shared" si="29"/>
        <v>322</v>
      </c>
      <c r="J64">
        <f t="shared" si="29"/>
        <v>575</v>
      </c>
      <c r="K64">
        <f t="shared" si="29"/>
        <v>654</v>
      </c>
      <c r="L64">
        <f t="shared" si="29"/>
        <v>813</v>
      </c>
      <c r="M64">
        <f t="shared" si="29"/>
        <v>886</v>
      </c>
      <c r="N64">
        <f t="shared" si="29"/>
        <v>1000</v>
      </c>
      <c r="O64">
        <f t="shared" si="29"/>
        <v>1111</v>
      </c>
      <c r="P64">
        <f t="shared" si="29"/>
        <v>1249</v>
      </c>
      <c r="Q64">
        <f t="shared" si="29"/>
        <v>1518</v>
      </c>
      <c r="R64">
        <f t="shared" si="29"/>
        <v>1762</v>
      </c>
      <c r="S64">
        <f t="shared" si="29"/>
        <v>1967</v>
      </c>
      <c r="T64">
        <f t="shared" si="29"/>
        <v>2125</v>
      </c>
      <c r="U64">
        <f t="shared" si="29"/>
        <v>2233</v>
      </c>
      <c r="Y64" s="1" t="s">
        <v>20</v>
      </c>
      <c r="Z64" s="1">
        <f>AVERAGE(E58:U63)</f>
        <v>21.892156862745097</v>
      </c>
    </row>
    <row r="65" spans="1:29" x14ac:dyDescent="0.35">
      <c r="A65" t="s">
        <v>2</v>
      </c>
      <c r="B65">
        <v>5</v>
      </c>
      <c r="C65">
        <v>2</v>
      </c>
      <c r="D65" t="s">
        <v>54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Y65">
        <v>20</v>
      </c>
      <c r="Z65">
        <f t="shared" ref="Z65:Z70" si="30">AVERAGE(E65:U65)</f>
        <v>0</v>
      </c>
      <c r="AA65">
        <f t="shared" ref="AA65:AA70" si="31">SUM(E65:X65)/2</f>
        <v>0</v>
      </c>
    </row>
    <row r="66" spans="1:29" x14ac:dyDescent="0.35">
      <c r="A66" t="s">
        <v>2</v>
      </c>
      <c r="B66">
        <v>5</v>
      </c>
      <c r="C66">
        <v>2</v>
      </c>
      <c r="D66" t="s">
        <v>55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1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1</v>
      </c>
      <c r="U66">
        <v>0</v>
      </c>
      <c r="Y66">
        <v>18</v>
      </c>
      <c r="Z66">
        <f t="shared" si="30"/>
        <v>0.11764705882352941</v>
      </c>
      <c r="AA66">
        <f t="shared" si="31"/>
        <v>1</v>
      </c>
    </row>
    <row r="67" spans="1:29" x14ac:dyDescent="0.35">
      <c r="A67" t="s">
        <v>2</v>
      </c>
      <c r="B67">
        <v>5</v>
      </c>
      <c r="C67">
        <v>2</v>
      </c>
      <c r="D67" t="s">
        <v>56</v>
      </c>
      <c r="E67">
        <v>1</v>
      </c>
      <c r="F67">
        <v>1</v>
      </c>
      <c r="G67">
        <v>4</v>
      </c>
      <c r="H67">
        <v>6</v>
      </c>
      <c r="I67">
        <v>2</v>
      </c>
      <c r="J67">
        <v>0</v>
      </c>
      <c r="K67">
        <v>0</v>
      </c>
      <c r="L67">
        <v>0</v>
      </c>
      <c r="M67">
        <v>0</v>
      </c>
      <c r="N67">
        <v>0</v>
      </c>
      <c r="O67">
        <v>1</v>
      </c>
      <c r="P67">
        <v>15</v>
      </c>
      <c r="Q67">
        <v>9</v>
      </c>
      <c r="R67">
        <v>2</v>
      </c>
      <c r="S67">
        <v>3</v>
      </c>
      <c r="T67">
        <v>1</v>
      </c>
      <c r="U67">
        <v>0</v>
      </c>
      <c r="Y67">
        <v>3</v>
      </c>
      <c r="Z67">
        <f t="shared" si="30"/>
        <v>2.6470588235294117</v>
      </c>
      <c r="AA67">
        <f t="shared" si="31"/>
        <v>22.5</v>
      </c>
    </row>
    <row r="68" spans="1:29" x14ac:dyDescent="0.35">
      <c r="A68" t="s">
        <v>2</v>
      </c>
      <c r="B68">
        <v>5</v>
      </c>
      <c r="C68">
        <v>2</v>
      </c>
      <c r="D68" t="s">
        <v>57</v>
      </c>
      <c r="E68">
        <v>0</v>
      </c>
      <c r="F68">
        <v>5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Y68">
        <v>2</v>
      </c>
      <c r="Z68">
        <f t="shared" si="30"/>
        <v>0.29411764705882354</v>
      </c>
      <c r="AA68">
        <f t="shared" si="31"/>
        <v>2.5</v>
      </c>
    </row>
    <row r="69" spans="1:29" x14ac:dyDescent="0.35">
      <c r="A69" t="s">
        <v>2</v>
      </c>
      <c r="B69">
        <v>5</v>
      </c>
      <c r="C69">
        <v>2</v>
      </c>
      <c r="D69" t="s">
        <v>58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2</v>
      </c>
      <c r="O69">
        <v>0</v>
      </c>
      <c r="P69">
        <v>0</v>
      </c>
      <c r="Q69">
        <v>1</v>
      </c>
      <c r="R69">
        <v>0</v>
      </c>
      <c r="S69">
        <v>0</v>
      </c>
      <c r="T69">
        <v>0</v>
      </c>
      <c r="U69">
        <v>0</v>
      </c>
      <c r="Y69">
        <v>13</v>
      </c>
      <c r="Z69">
        <f t="shared" si="30"/>
        <v>0.17647058823529413</v>
      </c>
      <c r="AA69">
        <f t="shared" si="31"/>
        <v>1.5</v>
      </c>
    </row>
    <row r="70" spans="1:29" x14ac:dyDescent="0.35">
      <c r="A70" t="s">
        <v>2</v>
      </c>
      <c r="B70">
        <v>5</v>
      </c>
      <c r="C70">
        <v>2</v>
      </c>
      <c r="D70" t="s">
        <v>59</v>
      </c>
      <c r="E70">
        <v>0</v>
      </c>
      <c r="F70">
        <v>0</v>
      </c>
      <c r="G70">
        <v>0</v>
      </c>
      <c r="H70">
        <v>0</v>
      </c>
      <c r="I70">
        <v>0</v>
      </c>
      <c r="J70">
        <v>2</v>
      </c>
      <c r="K70">
        <v>0</v>
      </c>
      <c r="L70">
        <v>2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Y70">
        <v>8</v>
      </c>
      <c r="Z70">
        <f t="shared" si="30"/>
        <v>0.23529411764705882</v>
      </c>
      <c r="AA70">
        <f t="shared" si="31"/>
        <v>2</v>
      </c>
    </row>
    <row r="71" spans="1:29" x14ac:dyDescent="0.35">
      <c r="D71" t="s">
        <v>46</v>
      </c>
      <c r="E71">
        <f>SUM(E65:E70)</f>
        <v>1</v>
      </c>
      <c r="F71">
        <f t="shared" ref="F71:U71" si="32">SUM(F65:F70)+E71</f>
        <v>7</v>
      </c>
      <c r="G71">
        <f t="shared" si="32"/>
        <v>11</v>
      </c>
      <c r="H71">
        <f t="shared" si="32"/>
        <v>17</v>
      </c>
      <c r="I71">
        <f t="shared" si="32"/>
        <v>19</v>
      </c>
      <c r="J71">
        <f t="shared" si="32"/>
        <v>21</v>
      </c>
      <c r="K71">
        <f t="shared" si="32"/>
        <v>21</v>
      </c>
      <c r="L71">
        <f t="shared" si="32"/>
        <v>24</v>
      </c>
      <c r="M71">
        <f t="shared" si="32"/>
        <v>24</v>
      </c>
      <c r="N71">
        <f t="shared" si="32"/>
        <v>26</v>
      </c>
      <c r="O71">
        <f t="shared" si="32"/>
        <v>27</v>
      </c>
      <c r="P71">
        <f t="shared" si="32"/>
        <v>42</v>
      </c>
      <c r="Q71">
        <f t="shared" si="32"/>
        <v>52</v>
      </c>
      <c r="R71">
        <f t="shared" si="32"/>
        <v>54</v>
      </c>
      <c r="S71">
        <f t="shared" si="32"/>
        <v>57</v>
      </c>
      <c r="T71">
        <f t="shared" si="32"/>
        <v>59</v>
      </c>
      <c r="U71">
        <f t="shared" si="32"/>
        <v>59</v>
      </c>
      <c r="Y71" s="1" t="s">
        <v>20</v>
      </c>
      <c r="Z71" s="1">
        <f>AVERAGE(E65:U70)</f>
        <v>0.57843137254901966</v>
      </c>
    </row>
    <row r="72" spans="1:29" x14ac:dyDescent="0.35">
      <c r="A72" t="s">
        <v>13</v>
      </c>
      <c r="B72">
        <v>6</v>
      </c>
      <c r="C72">
        <v>1</v>
      </c>
      <c r="D72" t="s">
        <v>62</v>
      </c>
      <c r="E72">
        <v>3</v>
      </c>
      <c r="F72">
        <v>0</v>
      </c>
      <c r="G72">
        <v>10</v>
      </c>
      <c r="H72">
        <v>2</v>
      </c>
      <c r="I72">
        <v>2</v>
      </c>
      <c r="J72">
        <v>2</v>
      </c>
      <c r="K72">
        <v>0</v>
      </c>
      <c r="L72">
        <v>0</v>
      </c>
      <c r="M72">
        <v>2</v>
      </c>
      <c r="N72">
        <v>0</v>
      </c>
      <c r="O72">
        <v>1</v>
      </c>
      <c r="P72">
        <v>0</v>
      </c>
      <c r="Q72">
        <v>3</v>
      </c>
      <c r="R72">
        <v>13</v>
      </c>
      <c r="S72">
        <v>0</v>
      </c>
      <c r="T72">
        <v>2</v>
      </c>
      <c r="Y72">
        <v>1</v>
      </c>
      <c r="Z72">
        <f t="shared" ref="Z72:Z77" si="33">AVERAGE(E72:T72)</f>
        <v>2.5</v>
      </c>
      <c r="AA72">
        <f t="shared" ref="AA72:AA77" si="34">SUM(E72:T72)/2</f>
        <v>20</v>
      </c>
      <c r="AB72">
        <f>20/9</f>
        <v>2.2222222222222223</v>
      </c>
      <c r="AC72">
        <f t="shared" ref="AC72:AC77" si="35">LOG(AB72)</f>
        <v>0.34678748622465633</v>
      </c>
    </row>
    <row r="73" spans="1:29" x14ac:dyDescent="0.35">
      <c r="A73" t="s">
        <v>13</v>
      </c>
      <c r="B73">
        <v>6</v>
      </c>
      <c r="C73">
        <v>1</v>
      </c>
      <c r="D73" t="s">
        <v>63</v>
      </c>
      <c r="E73">
        <v>3</v>
      </c>
      <c r="F73">
        <v>1</v>
      </c>
      <c r="G73">
        <v>1</v>
      </c>
      <c r="H73">
        <v>13</v>
      </c>
      <c r="I73">
        <v>12</v>
      </c>
      <c r="J73">
        <v>6</v>
      </c>
      <c r="K73">
        <v>1</v>
      </c>
      <c r="L73">
        <v>1</v>
      </c>
      <c r="M73">
        <v>2</v>
      </c>
      <c r="N73">
        <v>3</v>
      </c>
      <c r="O73">
        <v>2</v>
      </c>
      <c r="P73">
        <v>1</v>
      </c>
      <c r="Q73">
        <v>1</v>
      </c>
      <c r="R73">
        <v>2</v>
      </c>
      <c r="S73">
        <v>1</v>
      </c>
      <c r="T73">
        <v>0</v>
      </c>
      <c r="Y73">
        <v>1</v>
      </c>
      <c r="Z73">
        <f t="shared" si="33"/>
        <v>3.125</v>
      </c>
      <c r="AA73">
        <f t="shared" si="34"/>
        <v>25</v>
      </c>
      <c r="AB73">
        <f>24.5/5</f>
        <v>4.9000000000000004</v>
      </c>
      <c r="AC73">
        <f t="shared" si="35"/>
        <v>0.69019608002851374</v>
      </c>
    </row>
    <row r="74" spans="1:29" x14ac:dyDescent="0.35">
      <c r="A74" t="s">
        <v>13</v>
      </c>
      <c r="B74">
        <v>6</v>
      </c>
      <c r="C74">
        <v>1</v>
      </c>
      <c r="D74" t="s">
        <v>64</v>
      </c>
      <c r="E74">
        <v>0</v>
      </c>
      <c r="F74">
        <v>0</v>
      </c>
      <c r="G74">
        <v>10</v>
      </c>
      <c r="H74">
        <v>8</v>
      </c>
      <c r="I74">
        <v>3</v>
      </c>
      <c r="J74">
        <v>14</v>
      </c>
      <c r="K74">
        <v>17</v>
      </c>
      <c r="L74">
        <v>8</v>
      </c>
      <c r="M74">
        <v>57</v>
      </c>
      <c r="N74">
        <v>131</v>
      </c>
      <c r="O74">
        <v>50</v>
      </c>
      <c r="P74">
        <v>8</v>
      </c>
      <c r="Q74">
        <v>9</v>
      </c>
      <c r="R74">
        <v>24</v>
      </c>
      <c r="S74">
        <v>1</v>
      </c>
      <c r="T74">
        <v>6</v>
      </c>
      <c r="Y74">
        <v>3</v>
      </c>
      <c r="Z74">
        <f t="shared" si="33"/>
        <v>21.625</v>
      </c>
      <c r="AA74">
        <f t="shared" si="34"/>
        <v>173</v>
      </c>
      <c r="AB74">
        <f>169/10</f>
        <v>16.899999999999999</v>
      </c>
      <c r="AC74">
        <f t="shared" si="35"/>
        <v>1.2278867046136734</v>
      </c>
    </row>
    <row r="75" spans="1:29" x14ac:dyDescent="0.35">
      <c r="A75" t="s">
        <v>13</v>
      </c>
      <c r="B75">
        <v>6</v>
      </c>
      <c r="C75">
        <v>1</v>
      </c>
      <c r="D75" t="s">
        <v>65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  <c r="K75">
        <v>0</v>
      </c>
      <c r="L75">
        <v>1</v>
      </c>
      <c r="M75">
        <v>0</v>
      </c>
      <c r="N75">
        <v>1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Y75">
        <v>10</v>
      </c>
      <c r="Z75">
        <f t="shared" si="33"/>
        <v>0.1875</v>
      </c>
      <c r="AA75">
        <f t="shared" si="34"/>
        <v>1.5</v>
      </c>
      <c r="AB75">
        <f>1.5/8</f>
        <v>0.1875</v>
      </c>
      <c r="AC75">
        <f t="shared" si="35"/>
        <v>-0.7269987279362623</v>
      </c>
    </row>
    <row r="76" spans="1:29" x14ac:dyDescent="0.35">
      <c r="A76" t="s">
        <v>13</v>
      </c>
      <c r="B76">
        <v>6</v>
      </c>
      <c r="C76">
        <v>1</v>
      </c>
      <c r="D76" t="s">
        <v>66</v>
      </c>
      <c r="E76">
        <v>0</v>
      </c>
      <c r="F76">
        <v>0</v>
      </c>
      <c r="G76">
        <v>0</v>
      </c>
      <c r="H76">
        <v>1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Y76">
        <v>19</v>
      </c>
      <c r="Z76">
        <f t="shared" si="33"/>
        <v>6.25E-2</v>
      </c>
      <c r="AA76">
        <f t="shared" si="34"/>
        <v>0.5</v>
      </c>
      <c r="AB76">
        <f>0.5/8</f>
        <v>6.25E-2</v>
      </c>
      <c r="AC76">
        <f t="shared" si="35"/>
        <v>-1.2041199826559248</v>
      </c>
    </row>
    <row r="77" spans="1:29" x14ac:dyDescent="0.35">
      <c r="A77" t="s">
        <v>13</v>
      </c>
      <c r="B77">
        <v>6</v>
      </c>
      <c r="C77">
        <v>1</v>
      </c>
      <c r="D77" t="s">
        <v>67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</v>
      </c>
      <c r="M77">
        <v>0</v>
      </c>
      <c r="N77">
        <v>0</v>
      </c>
      <c r="O77">
        <v>0</v>
      </c>
      <c r="P77">
        <v>8</v>
      </c>
      <c r="Q77">
        <v>7</v>
      </c>
      <c r="R77">
        <v>0</v>
      </c>
      <c r="S77">
        <v>2</v>
      </c>
      <c r="T77">
        <v>0</v>
      </c>
      <c r="Y77">
        <v>12</v>
      </c>
      <c r="Z77">
        <f t="shared" si="33"/>
        <v>1.125</v>
      </c>
      <c r="AA77">
        <f t="shared" si="34"/>
        <v>9</v>
      </c>
      <c r="AB77">
        <f>5.5/12</f>
        <v>0.45833333333333331</v>
      </c>
      <c r="AC77">
        <f t="shared" si="35"/>
        <v>-0.338818556553381</v>
      </c>
    </row>
    <row r="78" spans="1:29" x14ac:dyDescent="0.35">
      <c r="D78" t="s">
        <v>45</v>
      </c>
      <c r="E78">
        <f>SUM(E72:E77)</f>
        <v>6</v>
      </c>
      <c r="F78">
        <f t="shared" ref="F78:T78" si="36">SUM(F72:F77)+E78</f>
        <v>7</v>
      </c>
      <c r="G78">
        <f t="shared" si="36"/>
        <v>28</v>
      </c>
      <c r="H78">
        <f t="shared" si="36"/>
        <v>53</v>
      </c>
      <c r="I78">
        <f t="shared" si="36"/>
        <v>70</v>
      </c>
      <c r="J78">
        <f t="shared" si="36"/>
        <v>92</v>
      </c>
      <c r="K78">
        <f t="shared" si="36"/>
        <v>110</v>
      </c>
      <c r="L78">
        <f t="shared" si="36"/>
        <v>121</v>
      </c>
      <c r="M78">
        <f t="shared" si="36"/>
        <v>182</v>
      </c>
      <c r="N78">
        <f t="shared" si="36"/>
        <v>317</v>
      </c>
      <c r="O78">
        <f t="shared" si="36"/>
        <v>370</v>
      </c>
      <c r="P78">
        <f t="shared" si="36"/>
        <v>387</v>
      </c>
      <c r="Q78">
        <f t="shared" si="36"/>
        <v>407</v>
      </c>
      <c r="R78">
        <f t="shared" si="36"/>
        <v>446</v>
      </c>
      <c r="S78">
        <f t="shared" si="36"/>
        <v>450</v>
      </c>
      <c r="T78">
        <f t="shared" si="36"/>
        <v>458</v>
      </c>
      <c r="Y78" s="1" t="s">
        <v>20</v>
      </c>
      <c r="Z78" s="1">
        <f>AVERAGE(E72:T77)</f>
        <v>4.770833333333333</v>
      </c>
    </row>
    <row r="79" spans="1:29" x14ac:dyDescent="0.35">
      <c r="A79" t="s">
        <v>13</v>
      </c>
      <c r="B79">
        <v>6</v>
      </c>
      <c r="C79">
        <v>2</v>
      </c>
      <c r="D79" t="s">
        <v>62</v>
      </c>
      <c r="E79">
        <v>1</v>
      </c>
      <c r="F79">
        <v>2</v>
      </c>
      <c r="G79">
        <v>0</v>
      </c>
      <c r="H79">
        <v>0</v>
      </c>
      <c r="I79">
        <v>0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Y79">
        <v>2</v>
      </c>
      <c r="Z79">
        <f t="shared" ref="Z79:Z84" si="37">AVERAGE(E79:T79)</f>
        <v>0.25</v>
      </c>
      <c r="AA79">
        <f t="shared" ref="AA79:AA84" si="38">SUM(E79:T79)/2</f>
        <v>2</v>
      </c>
    </row>
    <row r="80" spans="1:29" x14ac:dyDescent="0.35">
      <c r="A80" t="s">
        <v>13</v>
      </c>
      <c r="B80">
        <v>6</v>
      </c>
      <c r="C80">
        <v>2</v>
      </c>
      <c r="D80" t="s">
        <v>63</v>
      </c>
      <c r="E80">
        <v>1</v>
      </c>
      <c r="F80">
        <v>1</v>
      </c>
      <c r="G80">
        <v>1</v>
      </c>
      <c r="H80">
        <v>2</v>
      </c>
      <c r="I80">
        <v>0</v>
      </c>
      <c r="J80">
        <v>2</v>
      </c>
      <c r="K80">
        <v>4</v>
      </c>
      <c r="L80">
        <v>0</v>
      </c>
      <c r="M80">
        <v>17</v>
      </c>
      <c r="N80">
        <v>5</v>
      </c>
      <c r="O80">
        <v>2</v>
      </c>
      <c r="P80">
        <v>1</v>
      </c>
      <c r="Q80">
        <v>0</v>
      </c>
      <c r="R80">
        <v>0</v>
      </c>
      <c r="S80">
        <v>1</v>
      </c>
      <c r="T80">
        <v>0</v>
      </c>
      <c r="Y80">
        <v>3</v>
      </c>
      <c r="Z80">
        <f t="shared" si="37"/>
        <v>2.3125</v>
      </c>
      <c r="AA80">
        <f t="shared" si="38"/>
        <v>18.5</v>
      </c>
    </row>
    <row r="81" spans="1:36" x14ac:dyDescent="0.35">
      <c r="A81" t="s">
        <v>13</v>
      </c>
      <c r="B81">
        <v>6</v>
      </c>
      <c r="C81">
        <v>2</v>
      </c>
      <c r="D81" t="s">
        <v>64</v>
      </c>
      <c r="E81">
        <v>1</v>
      </c>
      <c r="F81">
        <v>0</v>
      </c>
      <c r="G81">
        <v>0</v>
      </c>
      <c r="H81">
        <v>1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Y81">
        <v>19</v>
      </c>
      <c r="Z81">
        <f t="shared" si="37"/>
        <v>0.125</v>
      </c>
      <c r="AA81">
        <f t="shared" si="38"/>
        <v>1</v>
      </c>
    </row>
    <row r="82" spans="1:36" x14ac:dyDescent="0.35">
      <c r="A82" t="s">
        <v>13</v>
      </c>
      <c r="B82">
        <v>6</v>
      </c>
      <c r="C82">
        <v>2</v>
      </c>
      <c r="D82" t="s">
        <v>65</v>
      </c>
      <c r="E82">
        <v>0</v>
      </c>
      <c r="F82">
        <v>2</v>
      </c>
      <c r="G82">
        <v>0</v>
      </c>
      <c r="H82">
        <v>1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Y82">
        <v>4</v>
      </c>
      <c r="Z82">
        <f t="shared" si="37"/>
        <v>0.1875</v>
      </c>
      <c r="AA82">
        <f t="shared" si="38"/>
        <v>1.5</v>
      </c>
    </row>
    <row r="83" spans="1:36" x14ac:dyDescent="0.35">
      <c r="A83" t="s">
        <v>13</v>
      </c>
      <c r="B83">
        <v>6</v>
      </c>
      <c r="C83">
        <v>2</v>
      </c>
      <c r="D83" t="s">
        <v>66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Y83">
        <v>19</v>
      </c>
      <c r="Z83">
        <f t="shared" si="37"/>
        <v>0</v>
      </c>
      <c r="AA83">
        <f t="shared" si="38"/>
        <v>0</v>
      </c>
    </row>
    <row r="84" spans="1:36" x14ac:dyDescent="0.35">
      <c r="A84" t="s">
        <v>13</v>
      </c>
      <c r="B84">
        <v>6</v>
      </c>
      <c r="C84">
        <v>2</v>
      </c>
      <c r="D84" t="s">
        <v>67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Y84">
        <v>20</v>
      </c>
      <c r="Z84">
        <f t="shared" si="37"/>
        <v>0</v>
      </c>
      <c r="AA84">
        <f t="shared" si="38"/>
        <v>0</v>
      </c>
    </row>
    <row r="85" spans="1:36" x14ac:dyDescent="0.35">
      <c r="D85" t="s">
        <v>46</v>
      </c>
      <c r="E85">
        <f>SUM(E79:E84)</f>
        <v>3</v>
      </c>
      <c r="F85">
        <f t="shared" ref="F85:T85" si="39">SUM(F79:F84)+E85</f>
        <v>8</v>
      </c>
      <c r="G85">
        <f t="shared" si="39"/>
        <v>9</v>
      </c>
      <c r="H85">
        <f t="shared" si="39"/>
        <v>13</v>
      </c>
      <c r="I85">
        <f t="shared" si="39"/>
        <v>13</v>
      </c>
      <c r="J85">
        <f t="shared" si="39"/>
        <v>15</v>
      </c>
      <c r="K85">
        <f t="shared" si="39"/>
        <v>20</v>
      </c>
      <c r="L85">
        <f t="shared" si="39"/>
        <v>20</v>
      </c>
      <c r="M85">
        <f t="shared" si="39"/>
        <v>37</v>
      </c>
      <c r="N85">
        <f t="shared" si="39"/>
        <v>42</v>
      </c>
      <c r="O85">
        <f t="shared" si="39"/>
        <v>44</v>
      </c>
      <c r="P85">
        <f t="shared" si="39"/>
        <v>45</v>
      </c>
      <c r="Q85">
        <f t="shared" si="39"/>
        <v>45</v>
      </c>
      <c r="R85">
        <f t="shared" si="39"/>
        <v>45</v>
      </c>
      <c r="S85">
        <f t="shared" si="39"/>
        <v>46</v>
      </c>
      <c r="T85">
        <f t="shared" si="39"/>
        <v>46</v>
      </c>
      <c r="Y85" s="1" t="s">
        <v>20</v>
      </c>
      <c r="Z85">
        <f>AVERAGE(E79:T84)</f>
        <v>0.47916666666666669</v>
      </c>
    </row>
    <row r="88" spans="1:36" x14ac:dyDescent="0.35">
      <c r="D88" t="s">
        <v>97</v>
      </c>
      <c r="E88">
        <v>1</v>
      </c>
      <c r="F88">
        <v>2</v>
      </c>
      <c r="G88">
        <v>3</v>
      </c>
      <c r="H88">
        <v>4</v>
      </c>
      <c r="I88">
        <v>5</v>
      </c>
      <c r="J88">
        <v>6</v>
      </c>
      <c r="K88">
        <v>7</v>
      </c>
      <c r="L88">
        <v>8</v>
      </c>
      <c r="M88">
        <v>9</v>
      </c>
      <c r="N88">
        <v>10</v>
      </c>
      <c r="O88">
        <v>11</v>
      </c>
      <c r="P88">
        <v>12</v>
      </c>
      <c r="Q88">
        <v>13</v>
      </c>
      <c r="R88">
        <v>14</v>
      </c>
      <c r="S88">
        <v>15</v>
      </c>
      <c r="T88">
        <v>16</v>
      </c>
      <c r="Y88" s="1"/>
      <c r="Z88" s="1"/>
      <c r="AA88" s="1"/>
      <c r="AB88" s="1"/>
      <c r="AC88" s="1"/>
      <c r="AD88" s="1"/>
    </row>
    <row r="89" spans="1:36" x14ac:dyDescent="0.35">
      <c r="D89" t="s">
        <v>100</v>
      </c>
      <c r="E89">
        <f>AVERAGE(E8,E22,E64)</f>
        <v>107</v>
      </c>
      <c r="F89">
        <f t="shared" ref="F89:T89" si="40">AVERAGE(F8,F22,F64)</f>
        <v>194</v>
      </c>
      <c r="G89">
        <f t="shared" si="40"/>
        <v>393.33333333333331</v>
      </c>
      <c r="H89">
        <f t="shared" si="40"/>
        <v>556.66666666666663</v>
      </c>
      <c r="I89">
        <f t="shared" si="40"/>
        <v>746</v>
      </c>
      <c r="J89">
        <f t="shared" si="40"/>
        <v>1033</v>
      </c>
      <c r="K89">
        <f t="shared" si="40"/>
        <v>1219.6666666666667</v>
      </c>
      <c r="L89">
        <f t="shared" si="40"/>
        <v>1371.3333333333333</v>
      </c>
      <c r="M89">
        <f t="shared" si="40"/>
        <v>1468.3333333333333</v>
      </c>
      <c r="N89">
        <f t="shared" si="40"/>
        <v>1623.6666666666667</v>
      </c>
      <c r="O89">
        <f t="shared" si="40"/>
        <v>1760.6666666666667</v>
      </c>
      <c r="P89">
        <f t="shared" si="40"/>
        <v>1897.3333333333333</v>
      </c>
      <c r="Q89">
        <f t="shared" si="40"/>
        <v>1378.5</v>
      </c>
      <c r="R89">
        <f t="shared" si="40"/>
        <v>1547.5</v>
      </c>
      <c r="S89">
        <f t="shared" si="40"/>
        <v>1673</v>
      </c>
      <c r="T89">
        <f t="shared" si="40"/>
        <v>1795.5</v>
      </c>
      <c r="U89">
        <f>STDEV(E8,E22,E64)/SQRT(3)</f>
        <v>105.5035544424926</v>
      </c>
      <c r="V89">
        <f t="shared" ref="V89:AF89" si="41">STDEV(F8,F22,F64)/SQRT(3)</f>
        <v>185.00360356850712</v>
      </c>
      <c r="W89">
        <f t="shared" si="41"/>
        <v>344.83925401715965</v>
      </c>
      <c r="X89">
        <f t="shared" si="41"/>
        <v>391.11308395967075</v>
      </c>
      <c r="Y89">
        <f t="shared" si="41"/>
        <v>399.75033875324408</v>
      </c>
      <c r="Z89">
        <f t="shared" si="41"/>
        <v>457.50009107467218</v>
      </c>
      <c r="AA89">
        <f t="shared" si="41"/>
        <v>503.02562338093463</v>
      </c>
      <c r="AB89">
        <f t="shared" si="41"/>
        <v>484.7969792718506</v>
      </c>
      <c r="AC89">
        <f t="shared" si="41"/>
        <v>498.81069666869735</v>
      </c>
      <c r="AD89">
        <f t="shared" si="41"/>
        <v>544.20472046627629</v>
      </c>
      <c r="AE89">
        <f t="shared" si="41"/>
        <v>598.42023510053343</v>
      </c>
      <c r="AF89">
        <f t="shared" si="41"/>
        <v>661.87922698262037</v>
      </c>
      <c r="AG89">
        <f>STDEV(Q8,Q22,Q64)/SQRT(2)</f>
        <v>139.5</v>
      </c>
      <c r="AH89">
        <f t="shared" ref="AH89:AJ89" si="42">STDEV(R8,R22,R64)/SQRT(2)</f>
        <v>214.5</v>
      </c>
      <c r="AI89">
        <f t="shared" si="42"/>
        <v>294</v>
      </c>
      <c r="AJ89">
        <f t="shared" si="42"/>
        <v>329.5</v>
      </c>
    </row>
    <row r="90" spans="1:36" x14ac:dyDescent="0.35">
      <c r="D90" t="s">
        <v>99</v>
      </c>
      <c r="E90">
        <f>AVERAGE(E15,E29,E71)</f>
        <v>0.66666666666666663</v>
      </c>
      <c r="F90">
        <f t="shared" ref="F90:T90" si="43">AVERAGE(F15,F29,F71)</f>
        <v>6.333333333333333</v>
      </c>
      <c r="G90">
        <f t="shared" si="43"/>
        <v>12.333333333333334</v>
      </c>
      <c r="H90">
        <f t="shared" si="43"/>
        <v>25.666666666666668</v>
      </c>
      <c r="I90">
        <f t="shared" si="43"/>
        <v>41</v>
      </c>
      <c r="J90">
        <f t="shared" si="43"/>
        <v>51</v>
      </c>
      <c r="K90">
        <f t="shared" si="43"/>
        <v>60.333333333333336</v>
      </c>
      <c r="L90">
        <f t="shared" si="43"/>
        <v>64.666666666666671</v>
      </c>
      <c r="M90">
        <f t="shared" si="43"/>
        <v>68.666666666666671</v>
      </c>
      <c r="N90">
        <f t="shared" si="43"/>
        <v>78.666666666666671</v>
      </c>
      <c r="O90">
        <f t="shared" si="43"/>
        <v>110.66666666666667</v>
      </c>
      <c r="P90">
        <f t="shared" si="43"/>
        <v>127.66666666666667</v>
      </c>
      <c r="Q90">
        <f t="shared" si="43"/>
        <v>121</v>
      </c>
      <c r="R90">
        <f t="shared" si="43"/>
        <v>124</v>
      </c>
      <c r="S90">
        <f t="shared" si="43"/>
        <v>129</v>
      </c>
      <c r="T90">
        <f t="shared" si="43"/>
        <v>132</v>
      </c>
      <c r="U90">
        <f>STDEV(E15,E29,E71)/SQRT(3)</f>
        <v>0.33333333333333337</v>
      </c>
      <c r="V90">
        <f t="shared" ref="V90:AF90" si="44">STDEV(F15,F29,F71)/SQRT(3)</f>
        <v>3.4801021696368504</v>
      </c>
      <c r="W90">
        <f t="shared" si="44"/>
        <v>7.5351030369715444</v>
      </c>
      <c r="X90">
        <f t="shared" si="44"/>
        <v>17.854348987789439</v>
      </c>
      <c r="Y90">
        <f t="shared" si="44"/>
        <v>31.973947728319903</v>
      </c>
      <c r="Z90">
        <f t="shared" si="44"/>
        <v>40.951190458886543</v>
      </c>
      <c r="AA90">
        <f t="shared" si="44"/>
        <v>50.200708273002597</v>
      </c>
      <c r="AB90">
        <f t="shared" si="44"/>
        <v>53.120408298296972</v>
      </c>
      <c r="AC90">
        <f t="shared" si="44"/>
        <v>55.498748734643655</v>
      </c>
      <c r="AD90">
        <f t="shared" si="44"/>
        <v>51.669892372423014</v>
      </c>
      <c r="AE90">
        <f t="shared" si="44"/>
        <v>46.333333333333329</v>
      </c>
      <c r="AF90">
        <f t="shared" si="44"/>
        <v>43.87988655915651</v>
      </c>
      <c r="AG90">
        <f>STDEV(Q15,Q29,Q71)/SQRT(2)</f>
        <v>69</v>
      </c>
      <c r="AH90">
        <f t="shared" ref="AH90:AJ90" si="45">STDEV(R15,R29,R71)/SQRT(2)</f>
        <v>70</v>
      </c>
      <c r="AI90">
        <f t="shared" si="45"/>
        <v>72</v>
      </c>
      <c r="AJ90">
        <f t="shared" si="45"/>
        <v>72.999999999999986</v>
      </c>
    </row>
    <row r="91" spans="1:36" x14ac:dyDescent="0.35">
      <c r="D91" t="s">
        <v>101</v>
      </c>
      <c r="E91">
        <f>AVERAGE(E36,E50,E78)</f>
        <v>8.3333333333333339</v>
      </c>
      <c r="F91">
        <f t="shared" ref="F91:T91" si="46">AVERAGE(F36,F50,F78)</f>
        <v>25.666666666666668</v>
      </c>
      <c r="G91">
        <f t="shared" si="46"/>
        <v>64.666666666666671</v>
      </c>
      <c r="H91">
        <f t="shared" si="46"/>
        <v>74.333333333333329</v>
      </c>
      <c r="I91">
        <f t="shared" si="46"/>
        <v>82</v>
      </c>
      <c r="J91">
        <f t="shared" si="46"/>
        <v>90.666666666666671</v>
      </c>
      <c r="K91">
        <f t="shared" si="46"/>
        <v>125.66666666666667</v>
      </c>
      <c r="L91">
        <f t="shared" si="46"/>
        <v>172.66666666666666</v>
      </c>
      <c r="M91">
        <f t="shared" si="46"/>
        <v>236</v>
      </c>
      <c r="N91">
        <f t="shared" si="46"/>
        <v>392</v>
      </c>
      <c r="O91">
        <f t="shared" si="46"/>
        <v>444.33333333333331</v>
      </c>
      <c r="P91">
        <f t="shared" si="46"/>
        <v>507</v>
      </c>
      <c r="Q91">
        <f t="shared" si="46"/>
        <v>549</v>
      </c>
      <c r="R91">
        <f t="shared" si="46"/>
        <v>634</v>
      </c>
      <c r="S91">
        <f t="shared" si="46"/>
        <v>750.33333333333337</v>
      </c>
      <c r="T91">
        <f t="shared" si="46"/>
        <v>801</v>
      </c>
      <c r="U91">
        <f>STDEV(E36,E50,E78)/2</f>
        <v>1.0408329997330659</v>
      </c>
      <c r="V91">
        <f t="shared" ref="V91:AJ91" si="47">STDEV(F36,F50,F78)/2</f>
        <v>11.729592206608606</v>
      </c>
      <c r="W91">
        <f t="shared" si="47"/>
        <v>26.326475900380842</v>
      </c>
      <c r="X91">
        <f t="shared" si="47"/>
        <v>23.400498570187207</v>
      </c>
      <c r="Y91">
        <f t="shared" si="47"/>
        <v>22.605309110914629</v>
      </c>
      <c r="Z91">
        <f t="shared" si="47"/>
        <v>21.507750540987161</v>
      </c>
      <c r="AA91">
        <f t="shared" si="47"/>
        <v>43.77880004446596</v>
      </c>
      <c r="AB91">
        <f t="shared" si="47"/>
        <v>78.984703160379951</v>
      </c>
      <c r="AC91">
        <f t="shared" si="47"/>
        <v>110.50226242027807</v>
      </c>
      <c r="AD91">
        <f t="shared" si="47"/>
        <v>189.06017560554628</v>
      </c>
      <c r="AE91">
        <f t="shared" si="47"/>
        <v>204.79522292605688</v>
      </c>
      <c r="AF91">
        <f t="shared" si="47"/>
        <v>211.96756827401686</v>
      </c>
      <c r="AG91">
        <f t="shared" si="47"/>
        <v>237.59419184820155</v>
      </c>
      <c r="AH91">
        <f t="shared" si="47"/>
        <v>259.11966347616305</v>
      </c>
      <c r="AI91">
        <f t="shared" si="47"/>
        <v>323.99549893992872</v>
      </c>
      <c r="AJ91">
        <f t="shared" si="47"/>
        <v>346.67672261056123</v>
      </c>
    </row>
    <row r="92" spans="1:36" x14ac:dyDescent="0.35">
      <c r="D92" t="s">
        <v>102</v>
      </c>
      <c r="E92">
        <f>AVERAGE(E43,E57,E85)</f>
        <v>1.3333333333333333</v>
      </c>
      <c r="F92">
        <f t="shared" ref="F92:T92" si="48">AVERAGE(F43,F57,F85)</f>
        <v>4</v>
      </c>
      <c r="G92">
        <f t="shared" si="48"/>
        <v>7</v>
      </c>
      <c r="H92">
        <f t="shared" si="48"/>
        <v>9</v>
      </c>
      <c r="I92">
        <f t="shared" si="48"/>
        <v>10.333333333333334</v>
      </c>
      <c r="J92">
        <f t="shared" si="48"/>
        <v>12.666666666666666</v>
      </c>
      <c r="K92">
        <f t="shared" si="48"/>
        <v>15</v>
      </c>
      <c r="L92">
        <f t="shared" si="48"/>
        <v>15.333333333333334</v>
      </c>
      <c r="M92">
        <f t="shared" si="48"/>
        <v>22.333333333333332</v>
      </c>
      <c r="N92">
        <f t="shared" si="48"/>
        <v>27.666666666666668</v>
      </c>
      <c r="O92">
        <f t="shared" si="48"/>
        <v>45.666666666666664</v>
      </c>
      <c r="P92">
        <f t="shared" si="48"/>
        <v>54.333333333333336</v>
      </c>
      <c r="Q92">
        <f t="shared" si="48"/>
        <v>61.333333333333336</v>
      </c>
      <c r="R92">
        <f t="shared" si="48"/>
        <v>68.333333333333329</v>
      </c>
      <c r="S92">
        <f t="shared" si="48"/>
        <v>88.333333333333329</v>
      </c>
      <c r="T92">
        <f t="shared" si="48"/>
        <v>94.666666666666671</v>
      </c>
      <c r="U92">
        <f>STDEV(E43,E57,E85)/SQRT(3)</f>
        <v>0.88191710368819698</v>
      </c>
      <c r="V92">
        <f t="shared" ref="V92:AJ92" si="49">STDEV(F43,F57,F85)/SQRT(3)</f>
        <v>2</v>
      </c>
      <c r="W92">
        <f t="shared" si="49"/>
        <v>2</v>
      </c>
      <c r="X92">
        <f t="shared" si="49"/>
        <v>2.3094010767585034</v>
      </c>
      <c r="Y92">
        <f t="shared" si="49"/>
        <v>1.3333333333333346</v>
      </c>
      <c r="Z92">
        <f t="shared" si="49"/>
        <v>1.2018504251546644</v>
      </c>
      <c r="AA92">
        <f t="shared" si="49"/>
        <v>2.5166114784235836</v>
      </c>
      <c r="AB92">
        <f t="shared" si="49"/>
        <v>2.3333333333333321</v>
      </c>
      <c r="AC92">
        <f t="shared" si="49"/>
        <v>7.4236858171066977</v>
      </c>
      <c r="AD92">
        <f t="shared" si="49"/>
        <v>8.3732377913869787</v>
      </c>
      <c r="AE92">
        <f t="shared" si="49"/>
        <v>19.359178127642139</v>
      </c>
      <c r="AF92">
        <f t="shared" si="49"/>
        <v>26.964997888208913</v>
      </c>
      <c r="AG92">
        <f t="shared" si="49"/>
        <v>33.627039384664506</v>
      </c>
      <c r="AH92">
        <f t="shared" si="49"/>
        <v>40.403520198671359</v>
      </c>
      <c r="AI92">
        <f t="shared" si="49"/>
        <v>59.060232907694427</v>
      </c>
      <c r="AJ92">
        <f t="shared" si="49"/>
        <v>65.32312845471435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zoomScale="85" zoomScaleNormal="85" workbookViewId="0">
      <selection activeCell="P1" sqref="E1:P1"/>
    </sheetView>
  </sheetViews>
  <sheetFormatPr defaultRowHeight="14.5" x14ac:dyDescent="0.35"/>
  <sheetData>
    <row r="1" spans="1:28" x14ac:dyDescent="0.35">
      <c r="A1" s="1" t="s">
        <v>0</v>
      </c>
      <c r="B1" s="1" t="s">
        <v>3</v>
      </c>
      <c r="C1" s="1" t="s">
        <v>10</v>
      </c>
      <c r="D1" s="1" t="s">
        <v>1</v>
      </c>
      <c r="E1" s="1" t="s">
        <v>83</v>
      </c>
      <c r="F1" s="1" t="s">
        <v>84</v>
      </c>
      <c r="G1" s="1" t="s">
        <v>85</v>
      </c>
      <c r="H1" s="1" t="s">
        <v>86</v>
      </c>
      <c r="I1" s="1" t="s">
        <v>87</v>
      </c>
      <c r="J1" s="1" t="s">
        <v>88</v>
      </c>
      <c r="K1" s="1" t="s">
        <v>89</v>
      </c>
      <c r="L1" s="1" t="s">
        <v>90</v>
      </c>
      <c r="M1" s="1" t="s">
        <v>91</v>
      </c>
      <c r="N1" s="1" t="s">
        <v>92</v>
      </c>
      <c r="O1" s="1" t="s">
        <v>93</v>
      </c>
      <c r="P1" s="1" t="s">
        <v>94</v>
      </c>
    </row>
    <row r="2" spans="1:28" x14ac:dyDescent="0.35">
      <c r="A2" t="s">
        <v>2</v>
      </c>
      <c r="B2">
        <v>1</v>
      </c>
      <c r="C2" t="s">
        <v>95</v>
      </c>
      <c r="D2" t="s">
        <v>4</v>
      </c>
      <c r="E2">
        <v>93</v>
      </c>
      <c r="F2">
        <v>148</v>
      </c>
      <c r="G2">
        <v>422</v>
      </c>
      <c r="H2">
        <v>606</v>
      </c>
      <c r="I2">
        <v>666</v>
      </c>
      <c r="J2">
        <v>912</v>
      </c>
      <c r="K2">
        <v>1020</v>
      </c>
      <c r="L2">
        <v>1066</v>
      </c>
      <c r="M2">
        <v>1099</v>
      </c>
      <c r="N2">
        <v>1180</v>
      </c>
      <c r="O2">
        <v>1261</v>
      </c>
      <c r="P2">
        <v>1326</v>
      </c>
      <c r="Q2">
        <f>LOG(E2+2)</f>
        <v>1.9777236052888478</v>
      </c>
      <c r="R2">
        <f t="shared" ref="R2:AB2" si="0">LOG(F2+2)</f>
        <v>2.1760912590556813</v>
      </c>
      <c r="S2">
        <f t="shared" si="0"/>
        <v>2.6273658565927325</v>
      </c>
      <c r="T2">
        <f t="shared" si="0"/>
        <v>2.7839035792727351</v>
      </c>
      <c r="U2">
        <f t="shared" si="0"/>
        <v>2.8247764624755458</v>
      </c>
      <c r="V2">
        <f t="shared" si="0"/>
        <v>2.9609461957338312</v>
      </c>
      <c r="W2">
        <f t="shared" si="0"/>
        <v>3.0094508957986941</v>
      </c>
      <c r="X2">
        <f t="shared" si="0"/>
        <v>3.0285712526925375</v>
      </c>
      <c r="Y2">
        <f t="shared" si="0"/>
        <v>3.0417873189717519</v>
      </c>
      <c r="Z2">
        <f t="shared" si="0"/>
        <v>3.0726174765452368</v>
      </c>
      <c r="AA2">
        <f t="shared" si="0"/>
        <v>3.1014033505553309</v>
      </c>
      <c r="AB2">
        <f t="shared" si="0"/>
        <v>3.1231980750319988</v>
      </c>
    </row>
    <row r="3" spans="1:28" x14ac:dyDescent="0.35">
      <c r="A3" t="s">
        <v>2</v>
      </c>
      <c r="B3">
        <v>1</v>
      </c>
      <c r="C3" t="s">
        <v>95</v>
      </c>
      <c r="D3" t="s">
        <v>6</v>
      </c>
      <c r="E3">
        <v>114</v>
      </c>
      <c r="F3">
        <v>163</v>
      </c>
      <c r="G3">
        <v>170</v>
      </c>
      <c r="H3">
        <v>176</v>
      </c>
      <c r="I3">
        <v>204</v>
      </c>
      <c r="J3">
        <v>207</v>
      </c>
      <c r="K3">
        <v>208</v>
      </c>
      <c r="L3">
        <v>212</v>
      </c>
      <c r="M3">
        <v>234</v>
      </c>
      <c r="N3">
        <v>296</v>
      </c>
      <c r="O3">
        <v>359</v>
      </c>
      <c r="P3">
        <v>413</v>
      </c>
      <c r="Q3">
        <f t="shared" ref="Q3:Q66" si="1">LOG(E3+2)</f>
        <v>2.0644579892269186</v>
      </c>
      <c r="R3">
        <f t="shared" ref="R3:R66" si="2">LOG(F3+2)</f>
        <v>2.2174839442139063</v>
      </c>
      <c r="S3">
        <f t="shared" ref="S3:S66" si="3">LOG(G3+2)</f>
        <v>2.2355284469075487</v>
      </c>
      <c r="T3">
        <f t="shared" ref="T3:T66" si="4">LOG(H3+2)</f>
        <v>2.2504200023088941</v>
      </c>
      <c r="U3">
        <f t="shared" ref="U3:U66" si="5">LOG(I3+2)</f>
        <v>2.3138672203691533</v>
      </c>
      <c r="V3">
        <f t="shared" ref="V3:V66" si="6">LOG(J3+2)</f>
        <v>2.3201462861110542</v>
      </c>
      <c r="W3">
        <f t="shared" ref="W3:W66" si="7">LOG(K3+2)</f>
        <v>2.3222192947339191</v>
      </c>
      <c r="X3">
        <f t="shared" ref="X3:X66" si="8">LOG(L3+2)</f>
        <v>2.330413773349191</v>
      </c>
      <c r="Y3">
        <f t="shared" ref="Y3:Y66" si="9">LOG(M3+2)</f>
        <v>2.3729120029701067</v>
      </c>
      <c r="Z3">
        <f t="shared" ref="Z3:Z66" si="10">LOG(N3+2)</f>
        <v>2.4742162640762553</v>
      </c>
      <c r="AA3">
        <f t="shared" ref="AA3:AA66" si="11">LOG(O3+2)</f>
        <v>2.5575072019056577</v>
      </c>
      <c r="AB3">
        <f t="shared" ref="AB3:AB66" si="12">LOG(P3+2)</f>
        <v>2.6180480967120925</v>
      </c>
    </row>
    <row r="4" spans="1:28" x14ac:dyDescent="0.35">
      <c r="A4" t="s">
        <v>2</v>
      </c>
      <c r="B4">
        <v>1</v>
      </c>
      <c r="C4" t="s">
        <v>95</v>
      </c>
      <c r="D4" t="s">
        <v>7</v>
      </c>
      <c r="E4">
        <v>6</v>
      </c>
      <c r="F4">
        <v>35</v>
      </c>
      <c r="G4">
        <v>64</v>
      </c>
      <c r="H4">
        <v>68</v>
      </c>
      <c r="I4">
        <v>108</v>
      </c>
      <c r="J4">
        <v>126</v>
      </c>
      <c r="K4">
        <v>164</v>
      </c>
      <c r="L4">
        <v>171</v>
      </c>
      <c r="M4">
        <v>182</v>
      </c>
      <c r="N4">
        <v>220</v>
      </c>
      <c r="O4">
        <v>258</v>
      </c>
      <c r="P4">
        <v>288</v>
      </c>
      <c r="Q4">
        <f t="shared" si="1"/>
        <v>0.90308998699194354</v>
      </c>
      <c r="R4">
        <f t="shared" si="2"/>
        <v>1.568201724066995</v>
      </c>
      <c r="S4">
        <f t="shared" si="3"/>
        <v>1.8195439355418688</v>
      </c>
      <c r="T4">
        <f t="shared" si="4"/>
        <v>1.8450980400142569</v>
      </c>
      <c r="U4">
        <f t="shared" si="5"/>
        <v>2.0413926851582249</v>
      </c>
      <c r="V4">
        <f t="shared" si="6"/>
        <v>2.1072099696478683</v>
      </c>
      <c r="W4">
        <f t="shared" si="7"/>
        <v>2.220108088040055</v>
      </c>
      <c r="X4">
        <f t="shared" si="8"/>
        <v>2.2380461031287955</v>
      </c>
      <c r="Y4">
        <f t="shared" si="9"/>
        <v>2.2648178230095364</v>
      </c>
      <c r="Z4">
        <f t="shared" si="10"/>
        <v>2.3463529744506388</v>
      </c>
      <c r="AA4">
        <f t="shared" si="11"/>
        <v>2.4149733479708178</v>
      </c>
      <c r="AB4">
        <f t="shared" si="12"/>
        <v>2.4623979978989561</v>
      </c>
    </row>
    <row r="5" spans="1:28" x14ac:dyDescent="0.35">
      <c r="A5" t="s">
        <v>2</v>
      </c>
      <c r="B5">
        <v>1</v>
      </c>
      <c r="C5" t="s">
        <v>95</v>
      </c>
      <c r="D5" t="s">
        <v>8</v>
      </c>
      <c r="E5">
        <v>4</v>
      </c>
      <c r="F5">
        <v>10</v>
      </c>
      <c r="G5">
        <v>83</v>
      </c>
      <c r="H5">
        <v>89</v>
      </c>
      <c r="I5">
        <v>103</v>
      </c>
      <c r="J5">
        <v>129</v>
      </c>
      <c r="K5">
        <v>150</v>
      </c>
      <c r="L5">
        <v>163</v>
      </c>
      <c r="M5">
        <v>175</v>
      </c>
      <c r="N5">
        <v>199</v>
      </c>
      <c r="O5">
        <v>221</v>
      </c>
      <c r="P5">
        <v>232</v>
      </c>
      <c r="Q5">
        <f t="shared" si="1"/>
        <v>0.77815125038364363</v>
      </c>
      <c r="R5">
        <f t="shared" si="2"/>
        <v>1.0791812460476249</v>
      </c>
      <c r="S5">
        <f t="shared" si="3"/>
        <v>1.9294189257142926</v>
      </c>
      <c r="T5">
        <f t="shared" si="4"/>
        <v>1.9590413923210936</v>
      </c>
      <c r="U5">
        <f t="shared" si="5"/>
        <v>2.0211892990699383</v>
      </c>
      <c r="V5">
        <f t="shared" si="6"/>
        <v>2.1172712956557644</v>
      </c>
      <c r="W5">
        <f t="shared" si="7"/>
        <v>2.1818435879447726</v>
      </c>
      <c r="X5">
        <f t="shared" si="8"/>
        <v>2.2174839442139063</v>
      </c>
      <c r="Y5">
        <f t="shared" si="9"/>
        <v>2.2479732663618068</v>
      </c>
      <c r="Z5">
        <f t="shared" si="10"/>
        <v>2.3031960574204891</v>
      </c>
      <c r="AA5">
        <f t="shared" si="11"/>
        <v>2.3483048630481607</v>
      </c>
      <c r="AB5">
        <f t="shared" si="12"/>
        <v>2.369215857410143</v>
      </c>
    </row>
    <row r="6" spans="1:28" x14ac:dyDescent="0.35">
      <c r="A6" t="s">
        <v>2</v>
      </c>
      <c r="B6">
        <v>1</v>
      </c>
      <c r="C6" t="s">
        <v>95</v>
      </c>
      <c r="D6" t="s">
        <v>9</v>
      </c>
      <c r="E6">
        <v>6</v>
      </c>
      <c r="F6">
        <v>15</v>
      </c>
      <c r="G6">
        <v>88</v>
      </c>
      <c r="H6">
        <v>105</v>
      </c>
      <c r="I6">
        <v>121</v>
      </c>
      <c r="J6">
        <v>159</v>
      </c>
      <c r="K6">
        <v>220</v>
      </c>
      <c r="L6">
        <v>251</v>
      </c>
      <c r="M6">
        <v>289</v>
      </c>
      <c r="N6">
        <v>304</v>
      </c>
      <c r="O6">
        <v>320</v>
      </c>
      <c r="P6">
        <v>394</v>
      </c>
      <c r="Q6">
        <f t="shared" si="1"/>
        <v>0.90308998699194354</v>
      </c>
      <c r="R6">
        <f t="shared" si="2"/>
        <v>1.2304489213782739</v>
      </c>
      <c r="S6">
        <f t="shared" si="3"/>
        <v>1.954242509439325</v>
      </c>
      <c r="T6">
        <f t="shared" si="4"/>
        <v>2.0293837776852097</v>
      </c>
      <c r="U6">
        <f t="shared" si="5"/>
        <v>2.0899051114393981</v>
      </c>
      <c r="V6">
        <f t="shared" si="6"/>
        <v>2.2068258760318495</v>
      </c>
      <c r="W6">
        <f t="shared" si="7"/>
        <v>2.3463529744506388</v>
      </c>
      <c r="X6">
        <f t="shared" si="8"/>
        <v>2.403120521175818</v>
      </c>
      <c r="Y6">
        <f t="shared" si="9"/>
        <v>2.4638929889859074</v>
      </c>
      <c r="Z6">
        <f t="shared" si="10"/>
        <v>2.4857214264815801</v>
      </c>
      <c r="AA6">
        <f t="shared" si="11"/>
        <v>2.5078558716958308</v>
      </c>
      <c r="AB6">
        <f t="shared" si="12"/>
        <v>2.5976951859255122</v>
      </c>
    </row>
    <row r="7" spans="1:28" x14ac:dyDescent="0.35">
      <c r="A7" t="s">
        <v>2</v>
      </c>
      <c r="B7">
        <v>1</v>
      </c>
      <c r="C7" t="s">
        <v>96</v>
      </c>
      <c r="D7" t="s">
        <v>4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3</v>
      </c>
      <c r="Q7">
        <f t="shared" si="1"/>
        <v>0.3010299956639812</v>
      </c>
      <c r="R7">
        <f t="shared" si="2"/>
        <v>0.3010299956639812</v>
      </c>
      <c r="S7">
        <f t="shared" si="3"/>
        <v>0.3010299956639812</v>
      </c>
      <c r="T7">
        <f t="shared" si="4"/>
        <v>0.3010299956639812</v>
      </c>
      <c r="U7">
        <f t="shared" si="5"/>
        <v>0.3010299956639812</v>
      </c>
      <c r="V7">
        <f t="shared" si="6"/>
        <v>0.3010299956639812</v>
      </c>
      <c r="W7">
        <f t="shared" si="7"/>
        <v>0.3010299956639812</v>
      </c>
      <c r="X7">
        <f t="shared" si="8"/>
        <v>0.3010299956639812</v>
      </c>
      <c r="Y7">
        <f t="shared" si="9"/>
        <v>0.3010299956639812</v>
      </c>
      <c r="Z7">
        <f t="shared" si="10"/>
        <v>0.3010299956639812</v>
      </c>
      <c r="AA7">
        <f t="shared" si="11"/>
        <v>0.3010299956639812</v>
      </c>
      <c r="AB7">
        <f t="shared" si="12"/>
        <v>0.69897000433601886</v>
      </c>
    </row>
    <row r="8" spans="1:28" x14ac:dyDescent="0.35">
      <c r="A8" t="s">
        <v>2</v>
      </c>
      <c r="B8">
        <v>1</v>
      </c>
      <c r="C8" t="s">
        <v>96</v>
      </c>
      <c r="D8" t="s">
        <v>6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3</v>
      </c>
      <c r="N8">
        <v>6</v>
      </c>
      <c r="O8">
        <v>7</v>
      </c>
      <c r="P8">
        <v>7</v>
      </c>
      <c r="Q8">
        <f t="shared" si="1"/>
        <v>0.3010299956639812</v>
      </c>
      <c r="R8">
        <f t="shared" si="2"/>
        <v>0.3010299956639812</v>
      </c>
      <c r="S8">
        <f t="shared" si="3"/>
        <v>0.3010299956639812</v>
      </c>
      <c r="T8">
        <f t="shared" si="4"/>
        <v>0.3010299956639812</v>
      </c>
      <c r="U8">
        <f t="shared" si="5"/>
        <v>0.3010299956639812</v>
      </c>
      <c r="V8">
        <f t="shared" si="6"/>
        <v>0.3010299956639812</v>
      </c>
      <c r="W8">
        <f t="shared" si="7"/>
        <v>0.3010299956639812</v>
      </c>
      <c r="X8">
        <f t="shared" si="8"/>
        <v>0.3010299956639812</v>
      </c>
      <c r="Y8">
        <f t="shared" si="9"/>
        <v>0.69897000433601886</v>
      </c>
      <c r="Z8">
        <f t="shared" si="10"/>
        <v>0.90308998699194354</v>
      </c>
      <c r="AA8">
        <f t="shared" si="11"/>
        <v>0.95424250943932487</v>
      </c>
      <c r="AB8">
        <f t="shared" si="12"/>
        <v>0.95424250943932487</v>
      </c>
    </row>
    <row r="9" spans="1:28" x14ac:dyDescent="0.35">
      <c r="A9" t="s">
        <v>2</v>
      </c>
      <c r="B9">
        <v>1</v>
      </c>
      <c r="C9" t="s">
        <v>96</v>
      </c>
      <c r="D9" t="s">
        <v>7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1</v>
      </c>
      <c r="Q9">
        <f t="shared" si="1"/>
        <v>0.3010299956639812</v>
      </c>
      <c r="R9">
        <f t="shared" si="2"/>
        <v>0.3010299956639812</v>
      </c>
      <c r="S9">
        <f t="shared" si="3"/>
        <v>0.3010299956639812</v>
      </c>
      <c r="T9">
        <f t="shared" si="4"/>
        <v>0.3010299956639812</v>
      </c>
      <c r="U9">
        <f t="shared" si="5"/>
        <v>0.3010299956639812</v>
      </c>
      <c r="V9">
        <f t="shared" si="6"/>
        <v>0.3010299956639812</v>
      </c>
      <c r="W9">
        <f t="shared" si="7"/>
        <v>0.3010299956639812</v>
      </c>
      <c r="X9">
        <f t="shared" si="8"/>
        <v>0.3010299956639812</v>
      </c>
      <c r="Y9">
        <f t="shared" si="9"/>
        <v>0.3010299956639812</v>
      </c>
      <c r="Z9">
        <f t="shared" si="10"/>
        <v>0.3010299956639812</v>
      </c>
      <c r="AA9">
        <f t="shared" si="11"/>
        <v>0.3010299956639812</v>
      </c>
      <c r="AB9">
        <f t="shared" si="12"/>
        <v>0.47712125471966244</v>
      </c>
    </row>
    <row r="10" spans="1:28" x14ac:dyDescent="0.35">
      <c r="A10" t="s">
        <v>2</v>
      </c>
      <c r="B10">
        <v>1</v>
      </c>
      <c r="C10" t="s">
        <v>96</v>
      </c>
      <c r="D10" t="s">
        <v>8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f t="shared" si="1"/>
        <v>0.3010299956639812</v>
      </c>
      <c r="R10">
        <f t="shared" si="2"/>
        <v>0.3010299956639812</v>
      </c>
      <c r="S10">
        <f t="shared" si="3"/>
        <v>0.3010299956639812</v>
      </c>
      <c r="T10">
        <f t="shared" si="4"/>
        <v>0.3010299956639812</v>
      </c>
      <c r="U10">
        <f t="shared" si="5"/>
        <v>0.3010299956639812</v>
      </c>
      <c r="V10">
        <f t="shared" si="6"/>
        <v>0.3010299956639812</v>
      </c>
      <c r="W10">
        <f t="shared" si="7"/>
        <v>0.3010299956639812</v>
      </c>
      <c r="X10">
        <f t="shared" si="8"/>
        <v>0.3010299956639812</v>
      </c>
      <c r="Y10">
        <f t="shared" si="9"/>
        <v>0.3010299956639812</v>
      </c>
      <c r="Z10">
        <f t="shared" si="10"/>
        <v>0.3010299956639812</v>
      </c>
      <c r="AA10">
        <f t="shared" si="11"/>
        <v>0.3010299956639812</v>
      </c>
      <c r="AB10">
        <f t="shared" si="12"/>
        <v>0.3010299956639812</v>
      </c>
    </row>
    <row r="11" spans="1:28" x14ac:dyDescent="0.35">
      <c r="A11" t="s">
        <v>2</v>
      </c>
      <c r="B11">
        <v>1</v>
      </c>
      <c r="C11" t="s">
        <v>96</v>
      </c>
      <c r="D11" t="s">
        <v>9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10</v>
      </c>
      <c r="P11">
        <v>10</v>
      </c>
      <c r="Q11">
        <f t="shared" si="1"/>
        <v>0.3010299956639812</v>
      </c>
      <c r="R11">
        <f t="shared" si="2"/>
        <v>0.3010299956639812</v>
      </c>
      <c r="S11">
        <f t="shared" si="3"/>
        <v>0.3010299956639812</v>
      </c>
      <c r="T11">
        <f t="shared" si="4"/>
        <v>0.3010299956639812</v>
      </c>
      <c r="U11">
        <f t="shared" si="5"/>
        <v>0.3010299956639812</v>
      </c>
      <c r="V11">
        <f t="shared" si="6"/>
        <v>0.3010299956639812</v>
      </c>
      <c r="W11">
        <f t="shared" si="7"/>
        <v>0.3010299956639812</v>
      </c>
      <c r="X11">
        <f t="shared" si="8"/>
        <v>0.3010299956639812</v>
      </c>
      <c r="Y11">
        <f t="shared" si="9"/>
        <v>0.3010299956639812</v>
      </c>
      <c r="Z11">
        <f t="shared" si="10"/>
        <v>0.3010299956639812</v>
      </c>
      <c r="AA11">
        <f t="shared" si="11"/>
        <v>1.0791812460476249</v>
      </c>
      <c r="AB11">
        <f t="shared" si="12"/>
        <v>1.0791812460476249</v>
      </c>
    </row>
    <row r="12" spans="1:28" x14ac:dyDescent="0.35">
      <c r="A12" t="s">
        <v>2</v>
      </c>
      <c r="B12">
        <v>2</v>
      </c>
      <c r="C12" t="s">
        <v>95</v>
      </c>
      <c r="D12" t="s">
        <v>14</v>
      </c>
      <c r="E12">
        <v>3</v>
      </c>
      <c r="F12">
        <v>4</v>
      </c>
      <c r="G12">
        <v>47</v>
      </c>
      <c r="H12">
        <v>81</v>
      </c>
      <c r="I12">
        <v>113</v>
      </c>
      <c r="J12">
        <v>143</v>
      </c>
      <c r="K12">
        <v>227</v>
      </c>
      <c r="L12">
        <v>269</v>
      </c>
      <c r="M12">
        <v>294</v>
      </c>
      <c r="N12">
        <v>327</v>
      </c>
      <c r="O12">
        <v>358</v>
      </c>
      <c r="P12">
        <v>363</v>
      </c>
      <c r="Q12">
        <f t="shared" si="1"/>
        <v>0.69897000433601886</v>
      </c>
      <c r="R12">
        <f t="shared" si="2"/>
        <v>0.77815125038364363</v>
      </c>
      <c r="S12">
        <f t="shared" si="3"/>
        <v>1.6901960800285136</v>
      </c>
      <c r="T12">
        <f t="shared" si="4"/>
        <v>1.919078092376074</v>
      </c>
      <c r="U12">
        <f t="shared" si="5"/>
        <v>2.0606978403536118</v>
      </c>
      <c r="V12">
        <f t="shared" si="6"/>
        <v>2.1613680022349748</v>
      </c>
      <c r="W12">
        <f t="shared" si="7"/>
        <v>2.3598354823398879</v>
      </c>
      <c r="X12">
        <f t="shared" si="8"/>
        <v>2.4329692908744058</v>
      </c>
      <c r="Y12">
        <f t="shared" si="9"/>
        <v>2.4712917110589387</v>
      </c>
      <c r="Z12">
        <f t="shared" si="10"/>
        <v>2.5171958979499744</v>
      </c>
      <c r="AA12">
        <f t="shared" si="11"/>
        <v>2.5563025007672873</v>
      </c>
      <c r="AB12">
        <f t="shared" si="12"/>
        <v>2.5622928644564746</v>
      </c>
    </row>
    <row r="13" spans="1:28" x14ac:dyDescent="0.35">
      <c r="A13" t="s">
        <v>2</v>
      </c>
      <c r="B13">
        <v>2</v>
      </c>
      <c r="C13" t="s">
        <v>95</v>
      </c>
      <c r="D13" t="s">
        <v>15</v>
      </c>
      <c r="E13">
        <v>0</v>
      </c>
      <c r="F13">
        <v>2</v>
      </c>
      <c r="G13">
        <v>3</v>
      </c>
      <c r="H13">
        <v>63</v>
      </c>
      <c r="I13">
        <v>70</v>
      </c>
      <c r="J13">
        <v>77</v>
      </c>
      <c r="K13">
        <v>83</v>
      </c>
      <c r="L13">
        <v>91</v>
      </c>
      <c r="M13">
        <v>92</v>
      </c>
      <c r="N13">
        <v>92</v>
      </c>
      <c r="O13">
        <v>95</v>
      </c>
      <c r="P13">
        <v>96</v>
      </c>
      <c r="Q13">
        <f t="shared" si="1"/>
        <v>0.3010299956639812</v>
      </c>
      <c r="R13">
        <f t="shared" si="2"/>
        <v>0.6020599913279624</v>
      </c>
      <c r="S13">
        <f t="shared" si="3"/>
        <v>0.69897000433601886</v>
      </c>
      <c r="T13">
        <f t="shared" si="4"/>
        <v>1.8129133566428555</v>
      </c>
      <c r="U13">
        <f t="shared" si="5"/>
        <v>1.8573324964312685</v>
      </c>
      <c r="V13">
        <f t="shared" si="6"/>
        <v>1.8976270912904414</v>
      </c>
      <c r="W13">
        <f t="shared" si="7"/>
        <v>1.9294189257142926</v>
      </c>
      <c r="X13">
        <f t="shared" si="8"/>
        <v>1.968482948553935</v>
      </c>
      <c r="Y13">
        <f t="shared" si="9"/>
        <v>1.9731278535996986</v>
      </c>
      <c r="Z13">
        <f t="shared" si="10"/>
        <v>1.9731278535996986</v>
      </c>
      <c r="AA13">
        <f t="shared" si="11"/>
        <v>1.9867717342662448</v>
      </c>
      <c r="AB13">
        <f t="shared" si="12"/>
        <v>1.9912260756924949</v>
      </c>
    </row>
    <row r="14" spans="1:28" x14ac:dyDescent="0.35">
      <c r="A14" t="s">
        <v>2</v>
      </c>
      <c r="B14">
        <v>2</v>
      </c>
      <c r="C14" t="s">
        <v>95</v>
      </c>
      <c r="D14" t="s">
        <v>16</v>
      </c>
      <c r="E14">
        <v>0</v>
      </c>
      <c r="F14">
        <v>1</v>
      </c>
      <c r="G14">
        <v>2</v>
      </c>
      <c r="H14">
        <v>17</v>
      </c>
      <c r="I14">
        <v>82</v>
      </c>
      <c r="J14">
        <v>182</v>
      </c>
      <c r="K14">
        <v>226</v>
      </c>
      <c r="L14">
        <v>266</v>
      </c>
      <c r="M14">
        <v>276</v>
      </c>
      <c r="N14">
        <v>287</v>
      </c>
      <c r="O14">
        <v>294</v>
      </c>
      <c r="P14">
        <v>294</v>
      </c>
      <c r="Q14">
        <f t="shared" si="1"/>
        <v>0.3010299956639812</v>
      </c>
      <c r="R14">
        <f t="shared" si="2"/>
        <v>0.47712125471966244</v>
      </c>
      <c r="S14">
        <f t="shared" si="3"/>
        <v>0.6020599913279624</v>
      </c>
      <c r="T14">
        <f t="shared" si="4"/>
        <v>1.2787536009528289</v>
      </c>
      <c r="U14">
        <f t="shared" si="5"/>
        <v>1.9242792860618816</v>
      </c>
      <c r="V14">
        <f t="shared" si="6"/>
        <v>2.2648178230095364</v>
      </c>
      <c r="W14">
        <f t="shared" si="7"/>
        <v>2.357934847000454</v>
      </c>
      <c r="X14">
        <f t="shared" si="8"/>
        <v>2.428134794028789</v>
      </c>
      <c r="Y14">
        <f t="shared" si="9"/>
        <v>2.4440447959180762</v>
      </c>
      <c r="Z14">
        <f t="shared" si="10"/>
        <v>2.4608978427565478</v>
      </c>
      <c r="AA14">
        <f t="shared" si="11"/>
        <v>2.4712917110589387</v>
      </c>
      <c r="AB14">
        <f t="shared" si="12"/>
        <v>2.4712917110589387</v>
      </c>
    </row>
    <row r="15" spans="1:28" x14ac:dyDescent="0.35">
      <c r="A15" t="s">
        <v>2</v>
      </c>
      <c r="B15">
        <v>2</v>
      </c>
      <c r="C15" t="s">
        <v>95</v>
      </c>
      <c r="D15" t="s">
        <v>17</v>
      </c>
      <c r="E15">
        <v>0</v>
      </c>
      <c r="F15">
        <v>0</v>
      </c>
      <c r="G15">
        <v>0</v>
      </c>
      <c r="H15">
        <v>46</v>
      </c>
      <c r="I15">
        <v>50</v>
      </c>
      <c r="J15">
        <v>97</v>
      </c>
      <c r="K15">
        <v>127</v>
      </c>
      <c r="L15">
        <v>160</v>
      </c>
      <c r="M15">
        <v>161</v>
      </c>
      <c r="N15">
        <v>165</v>
      </c>
      <c r="O15">
        <v>165</v>
      </c>
      <c r="P15">
        <v>166</v>
      </c>
      <c r="Q15">
        <f t="shared" si="1"/>
        <v>0.3010299956639812</v>
      </c>
      <c r="R15">
        <f t="shared" si="2"/>
        <v>0.3010299956639812</v>
      </c>
      <c r="S15">
        <f t="shared" si="3"/>
        <v>0.3010299956639812</v>
      </c>
      <c r="T15">
        <f t="shared" si="4"/>
        <v>1.6812412373755872</v>
      </c>
      <c r="U15">
        <f t="shared" si="5"/>
        <v>1.7160033436347992</v>
      </c>
      <c r="V15">
        <f t="shared" si="6"/>
        <v>1.9956351945975499</v>
      </c>
      <c r="W15">
        <f t="shared" si="7"/>
        <v>2.1105897102992488</v>
      </c>
      <c r="X15">
        <f t="shared" si="8"/>
        <v>2.2095150145426308</v>
      </c>
      <c r="Y15">
        <f t="shared" si="9"/>
        <v>2.2121876044039577</v>
      </c>
      <c r="Z15">
        <f t="shared" si="10"/>
        <v>2.2227164711475833</v>
      </c>
      <c r="AA15">
        <f t="shared" si="11"/>
        <v>2.2227164711475833</v>
      </c>
      <c r="AB15">
        <f t="shared" si="12"/>
        <v>2.2253092817258628</v>
      </c>
    </row>
    <row r="16" spans="1:28" x14ac:dyDescent="0.35">
      <c r="A16" t="s">
        <v>2</v>
      </c>
      <c r="B16">
        <v>2</v>
      </c>
      <c r="C16" t="s">
        <v>95</v>
      </c>
      <c r="D16" t="s">
        <v>18</v>
      </c>
      <c r="E16">
        <v>0</v>
      </c>
      <c r="F16">
        <v>0</v>
      </c>
      <c r="G16">
        <v>0</v>
      </c>
      <c r="H16">
        <v>12</v>
      </c>
      <c r="I16">
        <v>36</v>
      </c>
      <c r="J16">
        <v>57</v>
      </c>
      <c r="K16">
        <v>97</v>
      </c>
      <c r="L16">
        <v>138</v>
      </c>
      <c r="M16">
        <v>145</v>
      </c>
      <c r="N16">
        <v>156</v>
      </c>
      <c r="O16">
        <v>163</v>
      </c>
      <c r="P16">
        <v>163</v>
      </c>
      <c r="Q16">
        <f t="shared" si="1"/>
        <v>0.3010299956639812</v>
      </c>
      <c r="R16">
        <f t="shared" si="2"/>
        <v>0.3010299956639812</v>
      </c>
      <c r="S16">
        <f t="shared" si="3"/>
        <v>0.3010299956639812</v>
      </c>
      <c r="T16">
        <f t="shared" si="4"/>
        <v>1.146128035678238</v>
      </c>
      <c r="U16">
        <f t="shared" si="5"/>
        <v>1.5797835966168101</v>
      </c>
      <c r="V16">
        <f t="shared" si="6"/>
        <v>1.7708520116421442</v>
      </c>
      <c r="W16">
        <f t="shared" si="7"/>
        <v>1.9956351945975499</v>
      </c>
      <c r="X16">
        <f t="shared" si="8"/>
        <v>2.1461280356782382</v>
      </c>
      <c r="Y16">
        <f t="shared" si="9"/>
        <v>2.167317334748176</v>
      </c>
      <c r="Z16">
        <f t="shared" si="10"/>
        <v>2.1986570869544226</v>
      </c>
      <c r="AA16">
        <f t="shared" si="11"/>
        <v>2.2174839442139063</v>
      </c>
      <c r="AB16">
        <f t="shared" si="12"/>
        <v>2.2174839442139063</v>
      </c>
    </row>
    <row r="17" spans="1:28" x14ac:dyDescent="0.35">
      <c r="A17" t="s">
        <v>2</v>
      </c>
      <c r="B17">
        <v>2</v>
      </c>
      <c r="C17" t="s">
        <v>95</v>
      </c>
      <c r="D17" t="s">
        <v>19</v>
      </c>
      <c r="E17">
        <v>0</v>
      </c>
      <c r="F17">
        <v>0</v>
      </c>
      <c r="G17">
        <v>0</v>
      </c>
      <c r="H17">
        <v>16</v>
      </c>
      <c r="I17">
        <v>20</v>
      </c>
      <c r="J17">
        <v>20</v>
      </c>
      <c r="K17">
        <v>22</v>
      </c>
      <c r="L17">
        <v>40</v>
      </c>
      <c r="M17">
        <v>90</v>
      </c>
      <c r="N17">
        <v>136</v>
      </c>
      <c r="O17">
        <v>140</v>
      </c>
      <c r="P17">
        <v>140</v>
      </c>
      <c r="Q17">
        <f t="shared" si="1"/>
        <v>0.3010299956639812</v>
      </c>
      <c r="R17">
        <f t="shared" si="2"/>
        <v>0.3010299956639812</v>
      </c>
      <c r="S17">
        <f t="shared" si="3"/>
        <v>0.3010299956639812</v>
      </c>
      <c r="T17">
        <f t="shared" si="4"/>
        <v>1.255272505103306</v>
      </c>
      <c r="U17">
        <f t="shared" si="5"/>
        <v>1.3424226808222062</v>
      </c>
      <c r="V17">
        <f t="shared" si="6"/>
        <v>1.3424226808222062</v>
      </c>
      <c r="W17">
        <f t="shared" si="7"/>
        <v>1.3802112417116059</v>
      </c>
      <c r="X17">
        <f t="shared" si="8"/>
        <v>1.6232492903979006</v>
      </c>
      <c r="Y17">
        <f t="shared" si="9"/>
        <v>1.9637878273455553</v>
      </c>
      <c r="Z17">
        <f t="shared" si="10"/>
        <v>2.1398790864012365</v>
      </c>
      <c r="AA17">
        <f t="shared" si="11"/>
        <v>2.1522883443830563</v>
      </c>
      <c r="AB17">
        <f t="shared" si="12"/>
        <v>2.1522883443830563</v>
      </c>
    </row>
    <row r="18" spans="1:28" x14ac:dyDescent="0.35">
      <c r="A18" t="s">
        <v>2</v>
      </c>
      <c r="B18">
        <v>2</v>
      </c>
      <c r="C18" t="s">
        <v>96</v>
      </c>
      <c r="D18" t="s">
        <v>14</v>
      </c>
      <c r="E18">
        <v>0</v>
      </c>
      <c r="F18">
        <v>7</v>
      </c>
      <c r="G18">
        <v>10</v>
      </c>
      <c r="H18">
        <v>25</v>
      </c>
      <c r="I18">
        <v>25</v>
      </c>
      <c r="J18">
        <v>25</v>
      </c>
      <c r="K18">
        <v>33</v>
      </c>
      <c r="L18">
        <v>39</v>
      </c>
      <c r="M18">
        <v>46</v>
      </c>
      <c r="N18">
        <v>48</v>
      </c>
      <c r="O18">
        <v>48</v>
      </c>
      <c r="P18">
        <v>48</v>
      </c>
      <c r="Q18">
        <f t="shared" si="1"/>
        <v>0.3010299956639812</v>
      </c>
      <c r="R18">
        <f t="shared" si="2"/>
        <v>0.95424250943932487</v>
      </c>
      <c r="S18">
        <f t="shared" si="3"/>
        <v>1.0791812460476249</v>
      </c>
      <c r="T18">
        <f t="shared" si="4"/>
        <v>1.4313637641589874</v>
      </c>
      <c r="U18">
        <f t="shared" si="5"/>
        <v>1.4313637641589874</v>
      </c>
      <c r="V18">
        <f t="shared" si="6"/>
        <v>1.4313637641589874</v>
      </c>
      <c r="W18">
        <f t="shared" si="7"/>
        <v>1.5440680443502757</v>
      </c>
      <c r="X18">
        <f t="shared" si="8"/>
        <v>1.6127838567197355</v>
      </c>
      <c r="Y18">
        <f t="shared" si="9"/>
        <v>1.6812412373755872</v>
      </c>
      <c r="Z18">
        <f t="shared" si="10"/>
        <v>1.6989700043360187</v>
      </c>
      <c r="AA18">
        <f t="shared" si="11"/>
        <v>1.6989700043360187</v>
      </c>
      <c r="AB18">
        <f t="shared" si="12"/>
        <v>1.6989700043360187</v>
      </c>
    </row>
    <row r="19" spans="1:28" x14ac:dyDescent="0.35">
      <c r="A19" t="s">
        <v>2</v>
      </c>
      <c r="B19">
        <v>2</v>
      </c>
      <c r="C19" t="s">
        <v>96</v>
      </c>
      <c r="D19" t="s">
        <v>15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2</v>
      </c>
      <c r="M19">
        <v>2</v>
      </c>
      <c r="N19">
        <v>2</v>
      </c>
      <c r="O19">
        <v>2</v>
      </c>
      <c r="P19">
        <v>2</v>
      </c>
      <c r="Q19">
        <f t="shared" si="1"/>
        <v>0.3010299956639812</v>
      </c>
      <c r="R19">
        <f t="shared" si="2"/>
        <v>0.3010299956639812</v>
      </c>
      <c r="S19">
        <f t="shared" si="3"/>
        <v>0.3010299956639812</v>
      </c>
      <c r="T19">
        <f t="shared" si="4"/>
        <v>0.3010299956639812</v>
      </c>
      <c r="U19">
        <f t="shared" si="5"/>
        <v>0.3010299956639812</v>
      </c>
      <c r="V19">
        <f t="shared" si="6"/>
        <v>0.3010299956639812</v>
      </c>
      <c r="W19">
        <f t="shared" si="7"/>
        <v>0.3010299956639812</v>
      </c>
      <c r="X19">
        <f t="shared" si="8"/>
        <v>0.6020599913279624</v>
      </c>
      <c r="Y19">
        <f t="shared" si="9"/>
        <v>0.6020599913279624</v>
      </c>
      <c r="Z19">
        <f t="shared" si="10"/>
        <v>0.6020599913279624</v>
      </c>
      <c r="AA19">
        <f t="shared" si="11"/>
        <v>0.6020599913279624</v>
      </c>
      <c r="AB19">
        <f t="shared" si="12"/>
        <v>0.6020599913279624</v>
      </c>
    </row>
    <row r="20" spans="1:28" x14ac:dyDescent="0.35">
      <c r="A20" t="s">
        <v>2</v>
      </c>
      <c r="B20">
        <v>2</v>
      </c>
      <c r="C20" t="s">
        <v>96</v>
      </c>
      <c r="D20" t="s">
        <v>16</v>
      </c>
      <c r="E20">
        <v>1</v>
      </c>
      <c r="F20">
        <v>1</v>
      </c>
      <c r="G20">
        <v>12</v>
      </c>
      <c r="H20">
        <v>30</v>
      </c>
      <c r="I20">
        <v>41</v>
      </c>
      <c r="J20">
        <v>43</v>
      </c>
      <c r="K20">
        <v>63</v>
      </c>
      <c r="L20">
        <v>63</v>
      </c>
      <c r="M20">
        <v>65</v>
      </c>
      <c r="N20">
        <v>66</v>
      </c>
      <c r="O20">
        <v>67</v>
      </c>
      <c r="P20">
        <v>67</v>
      </c>
      <c r="Q20">
        <f t="shared" si="1"/>
        <v>0.47712125471966244</v>
      </c>
      <c r="R20">
        <f t="shared" si="2"/>
        <v>0.47712125471966244</v>
      </c>
      <c r="S20">
        <f t="shared" si="3"/>
        <v>1.146128035678238</v>
      </c>
      <c r="T20">
        <f t="shared" si="4"/>
        <v>1.505149978319906</v>
      </c>
      <c r="U20">
        <f t="shared" si="5"/>
        <v>1.6334684555795864</v>
      </c>
      <c r="V20">
        <f t="shared" si="6"/>
        <v>1.6532125137753437</v>
      </c>
      <c r="W20">
        <f t="shared" si="7"/>
        <v>1.8129133566428555</v>
      </c>
      <c r="X20">
        <f t="shared" si="8"/>
        <v>1.8129133566428555</v>
      </c>
      <c r="Y20">
        <f t="shared" si="9"/>
        <v>1.8260748027008264</v>
      </c>
      <c r="Z20">
        <f t="shared" si="10"/>
        <v>1.8325089127062364</v>
      </c>
      <c r="AA20">
        <f t="shared" si="11"/>
        <v>1.8388490907372552</v>
      </c>
      <c r="AB20">
        <f t="shared" si="12"/>
        <v>1.8388490907372552</v>
      </c>
    </row>
    <row r="21" spans="1:28" x14ac:dyDescent="0.35">
      <c r="A21" t="s">
        <v>2</v>
      </c>
      <c r="B21">
        <v>2</v>
      </c>
      <c r="C21" t="s">
        <v>96</v>
      </c>
      <c r="D21" t="s">
        <v>17</v>
      </c>
      <c r="E21">
        <v>0</v>
      </c>
      <c r="F21">
        <v>0</v>
      </c>
      <c r="G21">
        <v>0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f t="shared" si="1"/>
        <v>0.3010299956639812</v>
      </c>
      <c r="R21">
        <f t="shared" si="2"/>
        <v>0.3010299956639812</v>
      </c>
      <c r="S21">
        <f t="shared" si="3"/>
        <v>0.3010299956639812</v>
      </c>
      <c r="T21">
        <f t="shared" si="4"/>
        <v>0.47712125471966244</v>
      </c>
      <c r="U21">
        <f t="shared" si="5"/>
        <v>0.47712125471966244</v>
      </c>
      <c r="V21">
        <f t="shared" si="6"/>
        <v>0.47712125471966244</v>
      </c>
      <c r="W21">
        <f t="shared" si="7"/>
        <v>0.47712125471966244</v>
      </c>
      <c r="X21">
        <f t="shared" si="8"/>
        <v>0.47712125471966244</v>
      </c>
      <c r="Y21">
        <f t="shared" si="9"/>
        <v>0.47712125471966244</v>
      </c>
      <c r="Z21">
        <f t="shared" si="10"/>
        <v>0.47712125471966244</v>
      </c>
      <c r="AA21">
        <f t="shared" si="11"/>
        <v>0.47712125471966244</v>
      </c>
      <c r="AB21">
        <f t="shared" si="12"/>
        <v>0.47712125471966244</v>
      </c>
    </row>
    <row r="22" spans="1:28" x14ac:dyDescent="0.35">
      <c r="A22" t="s">
        <v>2</v>
      </c>
      <c r="B22">
        <v>2</v>
      </c>
      <c r="C22" t="s">
        <v>96</v>
      </c>
      <c r="D22" t="s">
        <v>18</v>
      </c>
      <c r="E22">
        <v>0</v>
      </c>
      <c r="F22">
        <v>0</v>
      </c>
      <c r="G22">
        <v>0</v>
      </c>
      <c r="H22">
        <v>0</v>
      </c>
      <c r="I22">
        <v>1</v>
      </c>
      <c r="J22">
        <v>26</v>
      </c>
      <c r="K22">
        <v>26</v>
      </c>
      <c r="L22">
        <v>28</v>
      </c>
      <c r="M22">
        <v>28</v>
      </c>
      <c r="N22">
        <v>28</v>
      </c>
      <c r="O22">
        <v>28</v>
      </c>
      <c r="P22">
        <v>28</v>
      </c>
      <c r="Q22">
        <f t="shared" si="1"/>
        <v>0.3010299956639812</v>
      </c>
      <c r="R22">
        <f t="shared" si="2"/>
        <v>0.3010299956639812</v>
      </c>
      <c r="S22">
        <f t="shared" si="3"/>
        <v>0.3010299956639812</v>
      </c>
      <c r="T22">
        <f t="shared" si="4"/>
        <v>0.3010299956639812</v>
      </c>
      <c r="U22">
        <f t="shared" si="5"/>
        <v>0.47712125471966244</v>
      </c>
      <c r="V22">
        <f t="shared" si="6"/>
        <v>1.4471580313422192</v>
      </c>
      <c r="W22">
        <f t="shared" si="7"/>
        <v>1.4471580313422192</v>
      </c>
      <c r="X22">
        <f t="shared" si="8"/>
        <v>1.4771212547196624</v>
      </c>
      <c r="Y22">
        <f t="shared" si="9"/>
        <v>1.4771212547196624</v>
      </c>
      <c r="Z22">
        <f t="shared" si="10"/>
        <v>1.4771212547196624</v>
      </c>
      <c r="AA22">
        <f t="shared" si="11"/>
        <v>1.4771212547196624</v>
      </c>
      <c r="AB22">
        <f t="shared" si="12"/>
        <v>1.4771212547196624</v>
      </c>
    </row>
    <row r="23" spans="1:28" x14ac:dyDescent="0.35">
      <c r="A23" t="s">
        <v>2</v>
      </c>
      <c r="B23">
        <v>2</v>
      </c>
      <c r="C23" t="s">
        <v>96</v>
      </c>
      <c r="D23" t="s">
        <v>19</v>
      </c>
      <c r="E23">
        <v>0</v>
      </c>
      <c r="F23">
        <v>4</v>
      </c>
      <c r="G23">
        <v>4</v>
      </c>
      <c r="H23">
        <v>4</v>
      </c>
      <c r="I23">
        <v>36</v>
      </c>
      <c r="J23">
        <v>37</v>
      </c>
      <c r="K23">
        <v>37</v>
      </c>
      <c r="L23">
        <v>37</v>
      </c>
      <c r="M23">
        <v>37</v>
      </c>
      <c r="N23">
        <v>37</v>
      </c>
      <c r="O23">
        <v>41</v>
      </c>
      <c r="P23">
        <v>41</v>
      </c>
      <c r="Q23">
        <f t="shared" si="1"/>
        <v>0.3010299956639812</v>
      </c>
      <c r="R23">
        <f t="shared" si="2"/>
        <v>0.77815125038364363</v>
      </c>
      <c r="S23">
        <f t="shared" si="3"/>
        <v>0.77815125038364363</v>
      </c>
      <c r="T23">
        <f t="shared" si="4"/>
        <v>0.77815125038364363</v>
      </c>
      <c r="U23">
        <f t="shared" si="5"/>
        <v>1.5797835966168101</v>
      </c>
      <c r="V23">
        <f t="shared" si="6"/>
        <v>1.5910646070264991</v>
      </c>
      <c r="W23">
        <f t="shared" si="7"/>
        <v>1.5910646070264991</v>
      </c>
      <c r="X23">
        <f t="shared" si="8"/>
        <v>1.5910646070264991</v>
      </c>
      <c r="Y23">
        <f t="shared" si="9"/>
        <v>1.5910646070264991</v>
      </c>
      <c r="Z23">
        <f t="shared" si="10"/>
        <v>1.5910646070264991</v>
      </c>
      <c r="AA23">
        <f t="shared" si="11"/>
        <v>1.6334684555795864</v>
      </c>
      <c r="AB23">
        <f t="shared" si="12"/>
        <v>1.6334684555795864</v>
      </c>
    </row>
    <row r="24" spans="1:28" x14ac:dyDescent="0.35">
      <c r="A24" t="s">
        <v>13</v>
      </c>
      <c r="B24">
        <v>3</v>
      </c>
      <c r="C24" t="s">
        <v>95</v>
      </c>
      <c r="D24" t="s">
        <v>39</v>
      </c>
      <c r="E24">
        <v>4</v>
      </c>
      <c r="F24">
        <v>11</v>
      </c>
      <c r="G24">
        <v>30</v>
      </c>
      <c r="H24">
        <v>31</v>
      </c>
      <c r="I24">
        <v>31</v>
      </c>
      <c r="J24">
        <v>31</v>
      </c>
      <c r="K24">
        <v>31</v>
      </c>
      <c r="L24">
        <v>31</v>
      </c>
      <c r="M24">
        <v>31</v>
      </c>
      <c r="N24">
        <v>40</v>
      </c>
      <c r="O24">
        <v>56</v>
      </c>
      <c r="P24">
        <v>56</v>
      </c>
      <c r="Q24">
        <f t="shared" si="1"/>
        <v>0.77815125038364363</v>
      </c>
      <c r="R24">
        <f t="shared" si="2"/>
        <v>1.1139433523068367</v>
      </c>
      <c r="S24">
        <f t="shared" si="3"/>
        <v>1.505149978319906</v>
      </c>
      <c r="T24">
        <f t="shared" si="4"/>
        <v>1.5185139398778875</v>
      </c>
      <c r="U24">
        <f t="shared" si="5"/>
        <v>1.5185139398778875</v>
      </c>
      <c r="V24">
        <f t="shared" si="6"/>
        <v>1.5185139398778875</v>
      </c>
      <c r="W24">
        <f t="shared" si="7"/>
        <v>1.5185139398778875</v>
      </c>
      <c r="X24">
        <f t="shared" si="8"/>
        <v>1.5185139398778875</v>
      </c>
      <c r="Y24">
        <f t="shared" si="9"/>
        <v>1.5185139398778875</v>
      </c>
      <c r="Z24">
        <f t="shared" si="10"/>
        <v>1.6232492903979006</v>
      </c>
      <c r="AA24">
        <f t="shared" si="11"/>
        <v>1.7634279935629373</v>
      </c>
      <c r="AB24">
        <f t="shared" si="12"/>
        <v>1.7634279935629373</v>
      </c>
    </row>
    <row r="25" spans="1:28" x14ac:dyDescent="0.35">
      <c r="A25" t="s">
        <v>13</v>
      </c>
      <c r="B25">
        <v>3</v>
      </c>
      <c r="C25" t="s">
        <v>95</v>
      </c>
      <c r="D25" t="s">
        <v>40</v>
      </c>
      <c r="E25">
        <v>2</v>
      </c>
      <c r="F25">
        <v>2</v>
      </c>
      <c r="G25">
        <v>3</v>
      </c>
      <c r="H25">
        <v>3</v>
      </c>
      <c r="I25">
        <v>3</v>
      </c>
      <c r="J25">
        <v>4</v>
      </c>
      <c r="K25">
        <v>4</v>
      </c>
      <c r="L25">
        <v>4</v>
      </c>
      <c r="M25">
        <v>4</v>
      </c>
      <c r="N25">
        <v>5</v>
      </c>
      <c r="O25">
        <v>5</v>
      </c>
      <c r="P25">
        <v>39</v>
      </c>
      <c r="Q25">
        <f t="shared" si="1"/>
        <v>0.6020599913279624</v>
      </c>
      <c r="R25">
        <f t="shared" si="2"/>
        <v>0.6020599913279624</v>
      </c>
      <c r="S25">
        <f t="shared" si="3"/>
        <v>0.69897000433601886</v>
      </c>
      <c r="T25">
        <f t="shared" si="4"/>
        <v>0.69897000433601886</v>
      </c>
      <c r="U25">
        <f t="shared" si="5"/>
        <v>0.69897000433601886</v>
      </c>
      <c r="V25">
        <f t="shared" si="6"/>
        <v>0.77815125038364363</v>
      </c>
      <c r="W25">
        <f t="shared" si="7"/>
        <v>0.77815125038364363</v>
      </c>
      <c r="X25">
        <f t="shared" si="8"/>
        <v>0.77815125038364363</v>
      </c>
      <c r="Y25">
        <f t="shared" si="9"/>
        <v>0.77815125038364363</v>
      </c>
      <c r="Z25">
        <f t="shared" si="10"/>
        <v>0.84509804001425681</v>
      </c>
      <c r="AA25">
        <f t="shared" si="11"/>
        <v>0.84509804001425681</v>
      </c>
      <c r="AB25">
        <f t="shared" si="12"/>
        <v>1.6127838567197355</v>
      </c>
    </row>
    <row r="26" spans="1:28" x14ac:dyDescent="0.35">
      <c r="A26" t="s">
        <v>13</v>
      </c>
      <c r="B26">
        <v>3</v>
      </c>
      <c r="C26" t="s">
        <v>95</v>
      </c>
      <c r="D26" t="s">
        <v>41</v>
      </c>
      <c r="E26">
        <v>3</v>
      </c>
      <c r="F26">
        <v>5</v>
      </c>
      <c r="G26">
        <v>6</v>
      </c>
      <c r="H26">
        <v>6</v>
      </c>
      <c r="I26">
        <v>6</v>
      </c>
      <c r="J26">
        <v>6</v>
      </c>
      <c r="K26">
        <v>6</v>
      </c>
      <c r="L26">
        <v>6</v>
      </c>
      <c r="M26">
        <v>6</v>
      </c>
      <c r="N26">
        <v>6</v>
      </c>
      <c r="O26">
        <v>9</v>
      </c>
      <c r="P26">
        <v>9</v>
      </c>
      <c r="Q26">
        <f t="shared" si="1"/>
        <v>0.69897000433601886</v>
      </c>
      <c r="R26">
        <f t="shared" si="2"/>
        <v>0.84509804001425681</v>
      </c>
      <c r="S26">
        <f t="shared" si="3"/>
        <v>0.90308998699194354</v>
      </c>
      <c r="T26">
        <f t="shared" si="4"/>
        <v>0.90308998699194354</v>
      </c>
      <c r="U26">
        <f t="shared" si="5"/>
        <v>0.90308998699194354</v>
      </c>
      <c r="V26">
        <f t="shared" si="6"/>
        <v>0.90308998699194354</v>
      </c>
      <c r="W26">
        <f t="shared" si="7"/>
        <v>0.90308998699194354</v>
      </c>
      <c r="X26">
        <f t="shared" si="8"/>
        <v>0.90308998699194354</v>
      </c>
      <c r="Y26">
        <f t="shared" si="9"/>
        <v>0.90308998699194354</v>
      </c>
      <c r="Z26">
        <f t="shared" si="10"/>
        <v>0.90308998699194354</v>
      </c>
      <c r="AA26">
        <f t="shared" si="11"/>
        <v>1.0413926851582251</v>
      </c>
      <c r="AB26">
        <f t="shared" si="12"/>
        <v>1.0413926851582251</v>
      </c>
    </row>
    <row r="27" spans="1:28" x14ac:dyDescent="0.35">
      <c r="A27" t="s">
        <v>13</v>
      </c>
      <c r="B27">
        <v>3</v>
      </c>
      <c r="C27" t="s">
        <v>95</v>
      </c>
      <c r="D27" t="s">
        <v>42</v>
      </c>
      <c r="E27">
        <v>0</v>
      </c>
      <c r="F27">
        <v>0</v>
      </c>
      <c r="G27">
        <v>2</v>
      </c>
      <c r="H27">
        <v>2</v>
      </c>
      <c r="I27">
        <v>4</v>
      </c>
      <c r="J27">
        <v>5</v>
      </c>
      <c r="K27">
        <v>5</v>
      </c>
      <c r="L27">
        <v>5</v>
      </c>
      <c r="M27">
        <v>5</v>
      </c>
      <c r="N27">
        <v>5</v>
      </c>
      <c r="O27">
        <v>5</v>
      </c>
      <c r="P27">
        <v>28</v>
      </c>
      <c r="Q27">
        <f t="shared" si="1"/>
        <v>0.3010299956639812</v>
      </c>
      <c r="R27">
        <f t="shared" si="2"/>
        <v>0.3010299956639812</v>
      </c>
      <c r="S27">
        <f t="shared" si="3"/>
        <v>0.6020599913279624</v>
      </c>
      <c r="T27">
        <f t="shared" si="4"/>
        <v>0.6020599913279624</v>
      </c>
      <c r="U27">
        <f t="shared" si="5"/>
        <v>0.77815125038364363</v>
      </c>
      <c r="V27">
        <f t="shared" si="6"/>
        <v>0.84509804001425681</v>
      </c>
      <c r="W27">
        <f t="shared" si="7"/>
        <v>0.84509804001425681</v>
      </c>
      <c r="X27">
        <f t="shared" si="8"/>
        <v>0.84509804001425681</v>
      </c>
      <c r="Y27">
        <f t="shared" si="9"/>
        <v>0.84509804001425681</v>
      </c>
      <c r="Z27">
        <f t="shared" si="10"/>
        <v>0.84509804001425681</v>
      </c>
      <c r="AA27">
        <f t="shared" si="11"/>
        <v>0.84509804001425681</v>
      </c>
      <c r="AB27">
        <f t="shared" si="12"/>
        <v>1.4771212547196624</v>
      </c>
    </row>
    <row r="28" spans="1:28" x14ac:dyDescent="0.35">
      <c r="A28" t="s">
        <v>13</v>
      </c>
      <c r="B28">
        <v>3</v>
      </c>
      <c r="C28" t="s">
        <v>95</v>
      </c>
      <c r="D28" t="s">
        <v>43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20</v>
      </c>
      <c r="Q28">
        <f t="shared" si="1"/>
        <v>0.3010299956639812</v>
      </c>
      <c r="R28">
        <f t="shared" si="2"/>
        <v>0.3010299956639812</v>
      </c>
      <c r="S28">
        <f t="shared" si="3"/>
        <v>0.3010299956639812</v>
      </c>
      <c r="T28">
        <f t="shared" si="4"/>
        <v>0.3010299956639812</v>
      </c>
      <c r="U28">
        <f t="shared" si="5"/>
        <v>0.3010299956639812</v>
      </c>
      <c r="V28">
        <f t="shared" si="6"/>
        <v>0.47712125471966244</v>
      </c>
      <c r="W28">
        <f t="shared" si="7"/>
        <v>0.47712125471966244</v>
      </c>
      <c r="X28">
        <f t="shared" si="8"/>
        <v>0.47712125471966244</v>
      </c>
      <c r="Y28">
        <f t="shared" si="9"/>
        <v>0.47712125471966244</v>
      </c>
      <c r="Z28">
        <f t="shared" si="10"/>
        <v>0.47712125471966244</v>
      </c>
      <c r="AA28">
        <f t="shared" si="11"/>
        <v>0.47712125471966244</v>
      </c>
      <c r="AB28">
        <f t="shared" si="12"/>
        <v>1.3424226808222062</v>
      </c>
    </row>
    <row r="29" spans="1:28" x14ac:dyDescent="0.35">
      <c r="A29" t="s">
        <v>13</v>
      </c>
      <c r="B29">
        <v>3</v>
      </c>
      <c r="C29" t="s">
        <v>95</v>
      </c>
      <c r="D29" t="s">
        <v>44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1</v>
      </c>
      <c r="P29">
        <v>4</v>
      </c>
      <c r="Q29">
        <f t="shared" si="1"/>
        <v>0.3010299956639812</v>
      </c>
      <c r="R29">
        <f t="shared" si="2"/>
        <v>0.3010299956639812</v>
      </c>
      <c r="S29">
        <f t="shared" si="3"/>
        <v>0.3010299956639812</v>
      </c>
      <c r="T29">
        <f t="shared" si="4"/>
        <v>0.3010299956639812</v>
      </c>
      <c r="U29">
        <f t="shared" si="5"/>
        <v>0.3010299956639812</v>
      </c>
      <c r="V29">
        <f t="shared" si="6"/>
        <v>0.3010299956639812</v>
      </c>
      <c r="W29">
        <f t="shared" si="7"/>
        <v>0.3010299956639812</v>
      </c>
      <c r="X29">
        <f t="shared" si="8"/>
        <v>0.3010299956639812</v>
      </c>
      <c r="Y29">
        <f t="shared" si="9"/>
        <v>0.3010299956639812</v>
      </c>
      <c r="Z29">
        <f t="shared" si="10"/>
        <v>0.3010299956639812</v>
      </c>
      <c r="AA29">
        <f t="shared" si="11"/>
        <v>0.47712125471966244</v>
      </c>
      <c r="AB29">
        <f t="shared" si="12"/>
        <v>0.77815125038364363</v>
      </c>
    </row>
    <row r="30" spans="1:28" x14ac:dyDescent="0.35">
      <c r="A30" t="s">
        <v>13</v>
      </c>
      <c r="B30">
        <v>3</v>
      </c>
      <c r="C30" t="s">
        <v>96</v>
      </c>
      <c r="D30" t="s">
        <v>39</v>
      </c>
      <c r="E30">
        <v>1</v>
      </c>
      <c r="F30">
        <v>2</v>
      </c>
      <c r="G30">
        <v>8</v>
      </c>
      <c r="H30">
        <v>8</v>
      </c>
      <c r="I30">
        <v>8</v>
      </c>
      <c r="J30">
        <v>8</v>
      </c>
      <c r="K30">
        <v>8</v>
      </c>
      <c r="L30">
        <v>8</v>
      </c>
      <c r="M30">
        <v>12</v>
      </c>
      <c r="N30">
        <v>23</v>
      </c>
      <c r="O30">
        <v>74</v>
      </c>
      <c r="P30">
        <v>99</v>
      </c>
      <c r="Q30">
        <f t="shared" si="1"/>
        <v>0.47712125471966244</v>
      </c>
      <c r="R30">
        <f t="shared" si="2"/>
        <v>0.6020599913279624</v>
      </c>
      <c r="S30">
        <f t="shared" si="3"/>
        <v>1</v>
      </c>
      <c r="T30">
        <f t="shared" si="4"/>
        <v>1</v>
      </c>
      <c r="U30">
        <f t="shared" si="5"/>
        <v>1</v>
      </c>
      <c r="V30">
        <f t="shared" si="6"/>
        <v>1</v>
      </c>
      <c r="W30">
        <f t="shared" si="7"/>
        <v>1</v>
      </c>
      <c r="X30">
        <f t="shared" si="8"/>
        <v>1</v>
      </c>
      <c r="Y30">
        <f t="shared" si="9"/>
        <v>1.146128035678238</v>
      </c>
      <c r="Z30">
        <f t="shared" si="10"/>
        <v>1.3979400086720377</v>
      </c>
      <c r="AA30">
        <f t="shared" si="11"/>
        <v>1.8808135922807914</v>
      </c>
      <c r="AB30">
        <f t="shared" si="12"/>
        <v>2.0043213737826426</v>
      </c>
    </row>
    <row r="31" spans="1:28" x14ac:dyDescent="0.35">
      <c r="A31" t="s">
        <v>13</v>
      </c>
      <c r="B31">
        <v>3</v>
      </c>
      <c r="C31" t="s">
        <v>96</v>
      </c>
      <c r="D31" t="s">
        <v>40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f t="shared" si="1"/>
        <v>0.3010299956639812</v>
      </c>
      <c r="R31">
        <f t="shared" si="2"/>
        <v>0.3010299956639812</v>
      </c>
      <c r="S31">
        <f t="shared" si="3"/>
        <v>0.3010299956639812</v>
      </c>
      <c r="T31">
        <f t="shared" si="4"/>
        <v>0.3010299956639812</v>
      </c>
      <c r="U31">
        <f t="shared" si="5"/>
        <v>0.3010299956639812</v>
      </c>
      <c r="V31">
        <f t="shared" si="6"/>
        <v>0.3010299956639812</v>
      </c>
      <c r="W31">
        <f t="shared" si="7"/>
        <v>0.3010299956639812</v>
      </c>
      <c r="X31">
        <f t="shared" si="8"/>
        <v>0.3010299956639812</v>
      </c>
      <c r="Y31">
        <f t="shared" si="9"/>
        <v>0.3010299956639812</v>
      </c>
      <c r="Z31">
        <f t="shared" si="10"/>
        <v>0.3010299956639812</v>
      </c>
      <c r="AA31">
        <f t="shared" si="11"/>
        <v>0.3010299956639812</v>
      </c>
      <c r="AB31">
        <f t="shared" si="12"/>
        <v>0.3010299956639812</v>
      </c>
    </row>
    <row r="32" spans="1:28" x14ac:dyDescent="0.35">
      <c r="A32" t="s">
        <v>13</v>
      </c>
      <c r="B32">
        <v>3</v>
      </c>
      <c r="C32" t="s">
        <v>96</v>
      </c>
      <c r="D32" t="s">
        <v>41</v>
      </c>
      <c r="E32">
        <v>0</v>
      </c>
      <c r="F32">
        <v>0</v>
      </c>
      <c r="G32">
        <v>1</v>
      </c>
      <c r="H32">
        <v>1</v>
      </c>
      <c r="I32">
        <v>1</v>
      </c>
      <c r="J32">
        <v>3</v>
      </c>
      <c r="K32">
        <v>4</v>
      </c>
      <c r="L32">
        <v>5</v>
      </c>
      <c r="M32">
        <v>5</v>
      </c>
      <c r="N32">
        <v>5</v>
      </c>
      <c r="O32">
        <v>5</v>
      </c>
      <c r="P32">
        <v>5</v>
      </c>
      <c r="Q32">
        <f t="shared" si="1"/>
        <v>0.3010299956639812</v>
      </c>
      <c r="R32">
        <f t="shared" si="2"/>
        <v>0.3010299956639812</v>
      </c>
      <c r="S32">
        <f t="shared" si="3"/>
        <v>0.47712125471966244</v>
      </c>
      <c r="T32">
        <f t="shared" si="4"/>
        <v>0.47712125471966244</v>
      </c>
      <c r="U32">
        <f t="shared" si="5"/>
        <v>0.47712125471966244</v>
      </c>
      <c r="V32">
        <f t="shared" si="6"/>
        <v>0.69897000433601886</v>
      </c>
      <c r="W32">
        <f t="shared" si="7"/>
        <v>0.77815125038364363</v>
      </c>
      <c r="X32">
        <f t="shared" si="8"/>
        <v>0.84509804001425681</v>
      </c>
      <c r="Y32">
        <f t="shared" si="9"/>
        <v>0.84509804001425681</v>
      </c>
      <c r="Z32">
        <f t="shared" si="10"/>
        <v>0.84509804001425681</v>
      </c>
      <c r="AA32">
        <f t="shared" si="11"/>
        <v>0.84509804001425681</v>
      </c>
      <c r="AB32">
        <f t="shared" si="12"/>
        <v>0.84509804001425681</v>
      </c>
    </row>
    <row r="33" spans="1:28" x14ac:dyDescent="0.35">
      <c r="A33" t="s">
        <v>13</v>
      </c>
      <c r="B33">
        <v>3</v>
      </c>
      <c r="C33" t="s">
        <v>96</v>
      </c>
      <c r="D33" t="s">
        <v>42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</v>
      </c>
      <c r="P33">
        <v>1</v>
      </c>
      <c r="Q33">
        <f t="shared" si="1"/>
        <v>0.3010299956639812</v>
      </c>
      <c r="R33">
        <f t="shared" si="2"/>
        <v>0.3010299956639812</v>
      </c>
      <c r="S33">
        <f t="shared" si="3"/>
        <v>0.3010299956639812</v>
      </c>
      <c r="T33">
        <f t="shared" si="4"/>
        <v>0.3010299956639812</v>
      </c>
      <c r="U33">
        <f t="shared" si="5"/>
        <v>0.3010299956639812</v>
      </c>
      <c r="V33">
        <f t="shared" si="6"/>
        <v>0.3010299956639812</v>
      </c>
      <c r="W33">
        <f t="shared" si="7"/>
        <v>0.3010299956639812</v>
      </c>
      <c r="X33">
        <f t="shared" si="8"/>
        <v>0.3010299956639812</v>
      </c>
      <c r="Y33">
        <f t="shared" si="9"/>
        <v>0.3010299956639812</v>
      </c>
      <c r="Z33">
        <f t="shared" si="10"/>
        <v>0.3010299956639812</v>
      </c>
      <c r="AA33">
        <f t="shared" si="11"/>
        <v>0.47712125471966244</v>
      </c>
      <c r="AB33">
        <f t="shared" si="12"/>
        <v>0.47712125471966244</v>
      </c>
    </row>
    <row r="34" spans="1:28" x14ac:dyDescent="0.35">
      <c r="A34" t="s">
        <v>13</v>
      </c>
      <c r="B34">
        <v>3</v>
      </c>
      <c r="C34" t="s">
        <v>96</v>
      </c>
      <c r="D34" t="s">
        <v>43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f t="shared" si="1"/>
        <v>0.3010299956639812</v>
      </c>
      <c r="R34">
        <f t="shared" si="2"/>
        <v>0.3010299956639812</v>
      </c>
      <c r="S34">
        <f t="shared" si="3"/>
        <v>0.3010299956639812</v>
      </c>
      <c r="T34">
        <f t="shared" si="4"/>
        <v>0.3010299956639812</v>
      </c>
      <c r="U34">
        <f t="shared" si="5"/>
        <v>0.3010299956639812</v>
      </c>
      <c r="V34">
        <f t="shared" si="6"/>
        <v>0.3010299956639812</v>
      </c>
      <c r="W34">
        <f t="shared" si="7"/>
        <v>0.3010299956639812</v>
      </c>
      <c r="X34">
        <f t="shared" si="8"/>
        <v>0.3010299956639812</v>
      </c>
      <c r="Y34">
        <f t="shared" si="9"/>
        <v>0.3010299956639812</v>
      </c>
      <c r="Z34">
        <f t="shared" si="10"/>
        <v>0.3010299956639812</v>
      </c>
      <c r="AA34">
        <f t="shared" si="11"/>
        <v>0.3010299956639812</v>
      </c>
      <c r="AB34">
        <f t="shared" si="12"/>
        <v>0.3010299956639812</v>
      </c>
    </row>
    <row r="35" spans="1:28" x14ac:dyDescent="0.35">
      <c r="A35" t="s">
        <v>13</v>
      </c>
      <c r="B35">
        <v>3</v>
      </c>
      <c r="C35" t="s">
        <v>96</v>
      </c>
      <c r="D35" t="s">
        <v>44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f t="shared" si="1"/>
        <v>0.3010299956639812</v>
      </c>
      <c r="R35">
        <f t="shared" si="2"/>
        <v>0.3010299956639812</v>
      </c>
      <c r="S35">
        <f t="shared" si="3"/>
        <v>0.3010299956639812</v>
      </c>
      <c r="T35">
        <f t="shared" si="4"/>
        <v>0.3010299956639812</v>
      </c>
      <c r="U35">
        <f t="shared" si="5"/>
        <v>0.3010299956639812</v>
      </c>
      <c r="V35">
        <f t="shared" si="6"/>
        <v>0.3010299956639812</v>
      </c>
      <c r="W35">
        <f t="shared" si="7"/>
        <v>0.3010299956639812</v>
      </c>
      <c r="X35">
        <f t="shared" si="8"/>
        <v>0.3010299956639812</v>
      </c>
      <c r="Y35">
        <f t="shared" si="9"/>
        <v>0.3010299956639812</v>
      </c>
      <c r="Z35">
        <f t="shared" si="10"/>
        <v>0.3010299956639812</v>
      </c>
      <c r="AA35">
        <f t="shared" si="11"/>
        <v>0.3010299956639812</v>
      </c>
      <c r="AB35">
        <f t="shared" si="12"/>
        <v>0.3010299956639812</v>
      </c>
    </row>
    <row r="36" spans="1:28" x14ac:dyDescent="0.35">
      <c r="A36" t="s">
        <v>13</v>
      </c>
      <c r="B36">
        <v>4</v>
      </c>
      <c r="C36" t="s">
        <v>95</v>
      </c>
      <c r="D36" t="s">
        <v>48</v>
      </c>
      <c r="E36">
        <v>10</v>
      </c>
      <c r="F36">
        <v>38</v>
      </c>
      <c r="G36">
        <v>69</v>
      </c>
      <c r="H36">
        <v>69</v>
      </c>
      <c r="I36">
        <v>71</v>
      </c>
      <c r="J36">
        <v>71</v>
      </c>
      <c r="K36">
        <v>155</v>
      </c>
      <c r="L36">
        <v>279</v>
      </c>
      <c r="M36">
        <v>402</v>
      </c>
      <c r="N36">
        <v>668</v>
      </c>
      <c r="O36">
        <v>690</v>
      </c>
      <c r="P36">
        <v>738</v>
      </c>
      <c r="Q36">
        <f t="shared" si="1"/>
        <v>1.0791812460476249</v>
      </c>
      <c r="R36">
        <f t="shared" si="2"/>
        <v>1.6020599913279623</v>
      </c>
      <c r="S36">
        <f t="shared" si="3"/>
        <v>1.8512583487190752</v>
      </c>
      <c r="T36">
        <f t="shared" si="4"/>
        <v>1.8512583487190752</v>
      </c>
      <c r="U36">
        <f t="shared" si="5"/>
        <v>1.8633228601204559</v>
      </c>
      <c r="V36">
        <f t="shared" si="6"/>
        <v>1.8633228601204559</v>
      </c>
      <c r="W36">
        <f t="shared" si="7"/>
        <v>2.1958996524092336</v>
      </c>
      <c r="X36">
        <f t="shared" si="8"/>
        <v>2.4487063199050798</v>
      </c>
      <c r="Y36">
        <f t="shared" si="9"/>
        <v>2.6063813651106051</v>
      </c>
      <c r="Z36">
        <f t="shared" si="10"/>
        <v>2.8260748027008264</v>
      </c>
      <c r="AA36">
        <f t="shared" si="11"/>
        <v>2.840106094456758</v>
      </c>
      <c r="AB36">
        <f t="shared" si="12"/>
        <v>2.8692317197309762</v>
      </c>
    </row>
    <row r="37" spans="1:28" x14ac:dyDescent="0.35">
      <c r="A37" t="s">
        <v>13</v>
      </c>
      <c r="B37">
        <v>4</v>
      </c>
      <c r="C37" t="s">
        <v>95</v>
      </c>
      <c r="D37" t="s">
        <v>49</v>
      </c>
      <c r="E37">
        <v>0</v>
      </c>
      <c r="F37">
        <v>7</v>
      </c>
      <c r="G37">
        <v>29</v>
      </c>
      <c r="H37">
        <v>32</v>
      </c>
      <c r="I37">
        <v>33</v>
      </c>
      <c r="J37">
        <v>34</v>
      </c>
      <c r="K37">
        <v>35</v>
      </c>
      <c r="L37">
        <v>37</v>
      </c>
      <c r="M37">
        <v>38</v>
      </c>
      <c r="N37">
        <v>84</v>
      </c>
      <c r="O37">
        <v>130</v>
      </c>
      <c r="P37">
        <v>170</v>
      </c>
      <c r="Q37">
        <f t="shared" si="1"/>
        <v>0.3010299956639812</v>
      </c>
      <c r="R37">
        <f t="shared" si="2"/>
        <v>0.95424250943932487</v>
      </c>
      <c r="S37">
        <f t="shared" si="3"/>
        <v>1.4913616938342726</v>
      </c>
      <c r="T37">
        <f t="shared" si="4"/>
        <v>1.5314789170422551</v>
      </c>
      <c r="U37">
        <f t="shared" si="5"/>
        <v>1.5440680443502757</v>
      </c>
      <c r="V37">
        <f t="shared" si="6"/>
        <v>1.5563025007672873</v>
      </c>
      <c r="W37">
        <f t="shared" si="7"/>
        <v>1.568201724066995</v>
      </c>
      <c r="X37">
        <f t="shared" si="8"/>
        <v>1.5910646070264991</v>
      </c>
      <c r="Y37">
        <f t="shared" si="9"/>
        <v>1.6020599913279623</v>
      </c>
      <c r="Z37">
        <f t="shared" si="10"/>
        <v>1.9344984512435677</v>
      </c>
      <c r="AA37">
        <f t="shared" si="11"/>
        <v>2.12057393120585</v>
      </c>
      <c r="AB37">
        <f t="shared" si="12"/>
        <v>2.2355284469075487</v>
      </c>
    </row>
    <row r="38" spans="1:28" x14ac:dyDescent="0.35">
      <c r="A38" t="s">
        <v>13</v>
      </c>
      <c r="B38">
        <v>4</v>
      </c>
      <c r="C38" t="s">
        <v>95</v>
      </c>
      <c r="D38" t="s">
        <v>50</v>
      </c>
      <c r="E38">
        <v>0</v>
      </c>
      <c r="F38">
        <v>6</v>
      </c>
      <c r="G38">
        <v>25</v>
      </c>
      <c r="H38">
        <v>25</v>
      </c>
      <c r="I38">
        <v>26</v>
      </c>
      <c r="J38">
        <v>26</v>
      </c>
      <c r="K38">
        <v>26</v>
      </c>
      <c r="L38">
        <v>27</v>
      </c>
      <c r="M38">
        <v>29</v>
      </c>
      <c r="N38">
        <v>29</v>
      </c>
      <c r="O38">
        <v>33</v>
      </c>
      <c r="P38">
        <v>33</v>
      </c>
      <c r="Q38">
        <f t="shared" si="1"/>
        <v>0.3010299956639812</v>
      </c>
      <c r="R38">
        <f t="shared" si="2"/>
        <v>0.90308998699194354</v>
      </c>
      <c r="S38">
        <f t="shared" si="3"/>
        <v>1.4313637641589874</v>
      </c>
      <c r="T38">
        <f t="shared" si="4"/>
        <v>1.4313637641589874</v>
      </c>
      <c r="U38">
        <f t="shared" si="5"/>
        <v>1.4471580313422192</v>
      </c>
      <c r="V38">
        <f t="shared" si="6"/>
        <v>1.4471580313422192</v>
      </c>
      <c r="W38">
        <f t="shared" si="7"/>
        <v>1.4471580313422192</v>
      </c>
      <c r="X38">
        <f t="shared" si="8"/>
        <v>1.4623979978989561</v>
      </c>
      <c r="Y38">
        <f t="shared" si="9"/>
        <v>1.4913616938342726</v>
      </c>
      <c r="Z38">
        <f t="shared" si="10"/>
        <v>1.4913616938342726</v>
      </c>
      <c r="AA38">
        <f t="shared" si="11"/>
        <v>1.5440680443502757</v>
      </c>
      <c r="AB38">
        <f t="shared" si="12"/>
        <v>1.5440680443502757</v>
      </c>
    </row>
    <row r="39" spans="1:28" x14ac:dyDescent="0.35">
      <c r="A39" t="s">
        <v>13</v>
      </c>
      <c r="B39">
        <v>4</v>
      </c>
      <c r="C39" t="s">
        <v>95</v>
      </c>
      <c r="D39" t="s">
        <v>51</v>
      </c>
      <c r="E39">
        <v>0</v>
      </c>
      <c r="F39">
        <v>0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2</v>
      </c>
      <c r="P39">
        <v>2</v>
      </c>
      <c r="Q39">
        <f t="shared" si="1"/>
        <v>0.3010299956639812</v>
      </c>
      <c r="R39">
        <f t="shared" si="2"/>
        <v>0.3010299956639812</v>
      </c>
      <c r="S39">
        <f t="shared" si="3"/>
        <v>0.47712125471966244</v>
      </c>
      <c r="T39">
        <f t="shared" si="4"/>
        <v>0.47712125471966244</v>
      </c>
      <c r="U39">
        <f t="shared" si="5"/>
        <v>0.47712125471966244</v>
      </c>
      <c r="V39">
        <f t="shared" si="6"/>
        <v>0.47712125471966244</v>
      </c>
      <c r="W39">
        <f t="shared" si="7"/>
        <v>0.47712125471966244</v>
      </c>
      <c r="X39">
        <f t="shared" si="8"/>
        <v>0.47712125471966244</v>
      </c>
      <c r="Y39">
        <f t="shared" si="9"/>
        <v>0.47712125471966244</v>
      </c>
      <c r="Z39">
        <f t="shared" si="10"/>
        <v>0.47712125471966244</v>
      </c>
      <c r="AA39">
        <f t="shared" si="11"/>
        <v>0.6020599913279624</v>
      </c>
      <c r="AB39">
        <f t="shared" si="12"/>
        <v>0.6020599913279624</v>
      </c>
    </row>
    <row r="40" spans="1:28" x14ac:dyDescent="0.35">
      <c r="A40" t="s">
        <v>13</v>
      </c>
      <c r="B40">
        <v>4</v>
      </c>
      <c r="C40" t="s">
        <v>95</v>
      </c>
      <c r="D40" t="s">
        <v>52</v>
      </c>
      <c r="E40">
        <v>0</v>
      </c>
      <c r="F40">
        <v>1</v>
      </c>
      <c r="G40">
        <v>1</v>
      </c>
      <c r="H40">
        <v>1</v>
      </c>
      <c r="I40">
        <v>1</v>
      </c>
      <c r="J40">
        <v>1</v>
      </c>
      <c r="K40">
        <v>3</v>
      </c>
      <c r="L40">
        <v>6</v>
      </c>
      <c r="M40">
        <v>9</v>
      </c>
      <c r="N40">
        <v>18</v>
      </c>
      <c r="O40">
        <v>26</v>
      </c>
      <c r="P40">
        <v>30</v>
      </c>
      <c r="Q40">
        <f t="shared" si="1"/>
        <v>0.3010299956639812</v>
      </c>
      <c r="R40">
        <f t="shared" si="2"/>
        <v>0.47712125471966244</v>
      </c>
      <c r="S40">
        <f t="shared" si="3"/>
        <v>0.47712125471966244</v>
      </c>
      <c r="T40">
        <f t="shared" si="4"/>
        <v>0.47712125471966244</v>
      </c>
      <c r="U40">
        <f t="shared" si="5"/>
        <v>0.47712125471966244</v>
      </c>
      <c r="V40">
        <f t="shared" si="6"/>
        <v>0.47712125471966244</v>
      </c>
      <c r="W40">
        <f t="shared" si="7"/>
        <v>0.69897000433601886</v>
      </c>
      <c r="X40">
        <f t="shared" si="8"/>
        <v>0.90308998699194354</v>
      </c>
      <c r="Y40">
        <f t="shared" si="9"/>
        <v>1.0413926851582251</v>
      </c>
      <c r="Z40">
        <f t="shared" si="10"/>
        <v>1.3010299956639813</v>
      </c>
      <c r="AA40">
        <f t="shared" si="11"/>
        <v>1.4471580313422192</v>
      </c>
      <c r="AB40">
        <f t="shared" si="12"/>
        <v>1.505149978319906</v>
      </c>
    </row>
    <row r="41" spans="1:28" x14ac:dyDescent="0.35">
      <c r="A41" t="s">
        <v>13</v>
      </c>
      <c r="B41">
        <v>4</v>
      </c>
      <c r="C41" t="s">
        <v>95</v>
      </c>
      <c r="D41" t="s">
        <v>53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2</v>
      </c>
      <c r="O41">
        <v>5</v>
      </c>
      <c r="P41">
        <v>5</v>
      </c>
      <c r="Q41">
        <f t="shared" si="1"/>
        <v>0.3010299956639812</v>
      </c>
      <c r="R41">
        <f t="shared" si="2"/>
        <v>0.3010299956639812</v>
      </c>
      <c r="S41">
        <f t="shared" si="3"/>
        <v>0.3010299956639812</v>
      </c>
      <c r="T41">
        <f t="shared" si="4"/>
        <v>0.3010299956639812</v>
      </c>
      <c r="U41">
        <f t="shared" si="5"/>
        <v>0.3010299956639812</v>
      </c>
      <c r="V41">
        <f t="shared" si="6"/>
        <v>0.3010299956639812</v>
      </c>
      <c r="W41">
        <f t="shared" si="7"/>
        <v>0.3010299956639812</v>
      </c>
      <c r="X41">
        <f t="shared" si="8"/>
        <v>0.3010299956639812</v>
      </c>
      <c r="Y41">
        <f t="shared" si="9"/>
        <v>0.3010299956639812</v>
      </c>
      <c r="Z41">
        <f t="shared" si="10"/>
        <v>0.6020599913279624</v>
      </c>
      <c r="AA41">
        <f t="shared" si="11"/>
        <v>0.84509804001425681</v>
      </c>
      <c r="AB41">
        <f t="shared" si="12"/>
        <v>0.84509804001425681</v>
      </c>
    </row>
    <row r="42" spans="1:28" x14ac:dyDescent="0.35">
      <c r="A42" t="s">
        <v>13</v>
      </c>
      <c r="B42">
        <v>4</v>
      </c>
      <c r="C42" t="s">
        <v>96</v>
      </c>
      <c r="D42" t="s">
        <v>48</v>
      </c>
      <c r="E42">
        <v>0</v>
      </c>
      <c r="F42">
        <v>0</v>
      </c>
      <c r="G42">
        <v>0</v>
      </c>
      <c r="H42">
        <v>2</v>
      </c>
      <c r="I42">
        <v>4</v>
      </c>
      <c r="J42">
        <v>4</v>
      </c>
      <c r="K42">
        <v>4</v>
      </c>
      <c r="L42">
        <v>4</v>
      </c>
      <c r="M42">
        <v>4</v>
      </c>
      <c r="N42">
        <v>4</v>
      </c>
      <c r="O42">
        <v>4</v>
      </c>
      <c r="P42">
        <v>4</v>
      </c>
      <c r="Q42">
        <f t="shared" si="1"/>
        <v>0.3010299956639812</v>
      </c>
      <c r="R42">
        <f t="shared" si="2"/>
        <v>0.3010299956639812</v>
      </c>
      <c r="S42">
        <f t="shared" si="3"/>
        <v>0.3010299956639812</v>
      </c>
      <c r="T42">
        <f t="shared" si="4"/>
        <v>0.6020599913279624</v>
      </c>
      <c r="U42">
        <f t="shared" si="5"/>
        <v>0.77815125038364363</v>
      </c>
      <c r="V42">
        <f t="shared" si="6"/>
        <v>0.77815125038364363</v>
      </c>
      <c r="W42">
        <f t="shared" si="7"/>
        <v>0.77815125038364363</v>
      </c>
      <c r="X42">
        <f t="shared" si="8"/>
        <v>0.77815125038364363</v>
      </c>
      <c r="Y42">
        <f t="shared" si="9"/>
        <v>0.77815125038364363</v>
      </c>
      <c r="Z42">
        <f t="shared" si="10"/>
        <v>0.77815125038364363</v>
      </c>
      <c r="AA42">
        <f t="shared" si="11"/>
        <v>0.77815125038364363</v>
      </c>
      <c r="AB42">
        <f t="shared" si="12"/>
        <v>0.77815125038364363</v>
      </c>
    </row>
    <row r="43" spans="1:28" x14ac:dyDescent="0.35">
      <c r="A43" t="s">
        <v>13</v>
      </c>
      <c r="B43">
        <v>4</v>
      </c>
      <c r="C43" t="s">
        <v>96</v>
      </c>
      <c r="D43" t="s">
        <v>49</v>
      </c>
      <c r="E43">
        <v>0</v>
      </c>
      <c r="F43">
        <v>2</v>
      </c>
      <c r="G43">
        <v>2</v>
      </c>
      <c r="H43">
        <v>2</v>
      </c>
      <c r="I43">
        <v>2</v>
      </c>
      <c r="J43">
        <v>2</v>
      </c>
      <c r="K43">
        <v>2</v>
      </c>
      <c r="L43">
        <v>2</v>
      </c>
      <c r="M43">
        <v>2</v>
      </c>
      <c r="N43">
        <v>2</v>
      </c>
      <c r="O43">
        <v>2</v>
      </c>
      <c r="P43">
        <v>2</v>
      </c>
      <c r="Q43">
        <f t="shared" si="1"/>
        <v>0.3010299956639812</v>
      </c>
      <c r="R43">
        <f t="shared" si="2"/>
        <v>0.6020599913279624</v>
      </c>
      <c r="S43">
        <f t="shared" si="3"/>
        <v>0.6020599913279624</v>
      </c>
      <c r="T43">
        <f t="shared" si="4"/>
        <v>0.6020599913279624</v>
      </c>
      <c r="U43">
        <f t="shared" si="5"/>
        <v>0.6020599913279624</v>
      </c>
      <c r="V43">
        <f t="shared" si="6"/>
        <v>0.6020599913279624</v>
      </c>
      <c r="W43">
        <f t="shared" si="7"/>
        <v>0.6020599913279624</v>
      </c>
      <c r="X43">
        <f t="shared" si="8"/>
        <v>0.6020599913279624</v>
      </c>
      <c r="Y43">
        <f t="shared" si="9"/>
        <v>0.6020599913279624</v>
      </c>
      <c r="Z43">
        <f t="shared" si="10"/>
        <v>0.6020599913279624</v>
      </c>
      <c r="AA43">
        <f t="shared" si="11"/>
        <v>0.6020599913279624</v>
      </c>
      <c r="AB43">
        <f t="shared" si="12"/>
        <v>0.6020599913279624</v>
      </c>
    </row>
    <row r="44" spans="1:28" x14ac:dyDescent="0.35">
      <c r="A44" t="s">
        <v>13</v>
      </c>
      <c r="B44">
        <v>4</v>
      </c>
      <c r="C44" t="s">
        <v>96</v>
      </c>
      <c r="D44" t="s">
        <v>50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f t="shared" si="1"/>
        <v>0.3010299956639812</v>
      </c>
      <c r="R44">
        <f t="shared" si="2"/>
        <v>0.3010299956639812</v>
      </c>
      <c r="S44">
        <f t="shared" si="3"/>
        <v>0.3010299956639812</v>
      </c>
      <c r="T44">
        <f t="shared" si="4"/>
        <v>0.3010299956639812</v>
      </c>
      <c r="U44">
        <f t="shared" si="5"/>
        <v>0.3010299956639812</v>
      </c>
      <c r="V44">
        <f t="shared" si="6"/>
        <v>0.3010299956639812</v>
      </c>
      <c r="W44">
        <f t="shared" si="7"/>
        <v>0.3010299956639812</v>
      </c>
      <c r="X44">
        <f t="shared" si="8"/>
        <v>0.3010299956639812</v>
      </c>
      <c r="Y44">
        <f t="shared" si="9"/>
        <v>0.3010299956639812</v>
      </c>
      <c r="Z44">
        <f t="shared" si="10"/>
        <v>0.3010299956639812</v>
      </c>
      <c r="AA44">
        <f t="shared" si="11"/>
        <v>0.3010299956639812</v>
      </c>
      <c r="AB44">
        <f t="shared" si="12"/>
        <v>0.3010299956639812</v>
      </c>
    </row>
    <row r="45" spans="1:28" x14ac:dyDescent="0.35">
      <c r="A45" t="s">
        <v>13</v>
      </c>
      <c r="B45">
        <v>4</v>
      </c>
      <c r="C45" t="s">
        <v>96</v>
      </c>
      <c r="D45" t="s">
        <v>51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f t="shared" si="1"/>
        <v>0.3010299956639812</v>
      </c>
      <c r="R45">
        <f t="shared" si="2"/>
        <v>0.3010299956639812</v>
      </c>
      <c r="S45">
        <f t="shared" si="3"/>
        <v>0.3010299956639812</v>
      </c>
      <c r="T45">
        <f t="shared" si="4"/>
        <v>0.3010299956639812</v>
      </c>
      <c r="U45">
        <f t="shared" si="5"/>
        <v>0.3010299956639812</v>
      </c>
      <c r="V45">
        <f t="shared" si="6"/>
        <v>0.3010299956639812</v>
      </c>
      <c r="W45">
        <f t="shared" si="7"/>
        <v>0.3010299956639812</v>
      </c>
      <c r="X45">
        <f t="shared" si="8"/>
        <v>0.3010299956639812</v>
      </c>
      <c r="Y45">
        <f t="shared" si="9"/>
        <v>0.3010299956639812</v>
      </c>
      <c r="Z45">
        <f t="shared" si="10"/>
        <v>0.3010299956639812</v>
      </c>
      <c r="AA45">
        <f t="shared" si="11"/>
        <v>0.3010299956639812</v>
      </c>
      <c r="AB45">
        <f t="shared" si="12"/>
        <v>0.3010299956639812</v>
      </c>
    </row>
    <row r="46" spans="1:28" x14ac:dyDescent="0.35">
      <c r="A46" t="s">
        <v>13</v>
      </c>
      <c r="B46">
        <v>4</v>
      </c>
      <c r="C46" t="s">
        <v>96</v>
      </c>
      <c r="D46" t="s">
        <v>52</v>
      </c>
      <c r="E46">
        <v>0</v>
      </c>
      <c r="F46">
        <v>0</v>
      </c>
      <c r="G46">
        <v>1</v>
      </c>
      <c r="H46">
        <v>1</v>
      </c>
      <c r="I46">
        <v>3</v>
      </c>
      <c r="J46">
        <v>3</v>
      </c>
      <c r="K46">
        <v>4</v>
      </c>
      <c r="L46">
        <v>4</v>
      </c>
      <c r="M46">
        <v>4</v>
      </c>
      <c r="N46">
        <v>4</v>
      </c>
      <c r="O46">
        <v>4</v>
      </c>
      <c r="P46">
        <v>4</v>
      </c>
      <c r="Q46">
        <f t="shared" si="1"/>
        <v>0.3010299956639812</v>
      </c>
      <c r="R46">
        <f t="shared" si="2"/>
        <v>0.3010299956639812</v>
      </c>
      <c r="S46">
        <f t="shared" si="3"/>
        <v>0.47712125471966244</v>
      </c>
      <c r="T46">
        <f t="shared" si="4"/>
        <v>0.47712125471966244</v>
      </c>
      <c r="U46">
        <f t="shared" si="5"/>
        <v>0.69897000433601886</v>
      </c>
      <c r="V46">
        <f t="shared" si="6"/>
        <v>0.69897000433601886</v>
      </c>
      <c r="W46">
        <f t="shared" si="7"/>
        <v>0.77815125038364363</v>
      </c>
      <c r="X46">
        <f t="shared" si="8"/>
        <v>0.77815125038364363</v>
      </c>
      <c r="Y46">
        <f t="shared" si="9"/>
        <v>0.77815125038364363</v>
      </c>
      <c r="Z46">
        <f t="shared" si="10"/>
        <v>0.77815125038364363</v>
      </c>
      <c r="AA46">
        <f t="shared" si="11"/>
        <v>0.77815125038364363</v>
      </c>
      <c r="AB46">
        <f t="shared" si="12"/>
        <v>0.77815125038364363</v>
      </c>
    </row>
    <row r="47" spans="1:28" x14ac:dyDescent="0.35">
      <c r="A47" t="s">
        <v>13</v>
      </c>
      <c r="B47">
        <v>4</v>
      </c>
      <c r="C47" t="s">
        <v>96</v>
      </c>
      <c r="D47" t="s">
        <v>53</v>
      </c>
      <c r="E47">
        <v>0</v>
      </c>
      <c r="F47">
        <v>0</v>
      </c>
      <c r="G47">
        <v>0</v>
      </c>
      <c r="H47">
        <v>0</v>
      </c>
      <c r="I47">
        <v>0</v>
      </c>
      <c r="J47">
        <v>3</v>
      </c>
      <c r="K47">
        <v>3</v>
      </c>
      <c r="L47">
        <v>3</v>
      </c>
      <c r="M47">
        <v>3</v>
      </c>
      <c r="N47">
        <v>3</v>
      </c>
      <c r="O47">
        <v>3</v>
      </c>
      <c r="P47">
        <v>3</v>
      </c>
      <c r="Q47">
        <f t="shared" si="1"/>
        <v>0.3010299956639812</v>
      </c>
      <c r="R47">
        <f t="shared" si="2"/>
        <v>0.3010299956639812</v>
      </c>
      <c r="S47">
        <f t="shared" si="3"/>
        <v>0.3010299956639812</v>
      </c>
      <c r="T47">
        <f t="shared" si="4"/>
        <v>0.3010299956639812</v>
      </c>
      <c r="U47">
        <f t="shared" si="5"/>
        <v>0.3010299956639812</v>
      </c>
      <c r="V47">
        <f t="shared" si="6"/>
        <v>0.69897000433601886</v>
      </c>
      <c r="W47">
        <f t="shared" si="7"/>
        <v>0.69897000433601886</v>
      </c>
      <c r="X47">
        <f t="shared" si="8"/>
        <v>0.69897000433601886</v>
      </c>
      <c r="Y47">
        <f t="shared" si="9"/>
        <v>0.69897000433601886</v>
      </c>
      <c r="Z47">
        <f t="shared" si="10"/>
        <v>0.69897000433601886</v>
      </c>
      <c r="AA47">
        <f t="shared" si="11"/>
        <v>0.69897000433601886</v>
      </c>
      <c r="AB47">
        <f t="shared" si="12"/>
        <v>0.69897000433601886</v>
      </c>
    </row>
    <row r="48" spans="1:28" x14ac:dyDescent="0.35">
      <c r="A48" t="s">
        <v>2</v>
      </c>
      <c r="B48">
        <v>5</v>
      </c>
      <c r="C48" t="s">
        <v>95</v>
      </c>
      <c r="D48" t="s">
        <v>54</v>
      </c>
      <c r="E48">
        <v>0</v>
      </c>
      <c r="F48">
        <v>1</v>
      </c>
      <c r="G48">
        <v>1</v>
      </c>
      <c r="H48">
        <v>2</v>
      </c>
      <c r="I48">
        <v>3</v>
      </c>
      <c r="J48">
        <v>3</v>
      </c>
      <c r="K48">
        <v>4</v>
      </c>
      <c r="L48">
        <v>4</v>
      </c>
      <c r="M48">
        <v>4</v>
      </c>
      <c r="N48">
        <v>4</v>
      </c>
      <c r="O48">
        <v>7</v>
      </c>
      <c r="P48">
        <v>24</v>
      </c>
      <c r="Q48">
        <f t="shared" si="1"/>
        <v>0.3010299956639812</v>
      </c>
      <c r="R48">
        <f t="shared" si="2"/>
        <v>0.47712125471966244</v>
      </c>
      <c r="S48">
        <f t="shared" si="3"/>
        <v>0.47712125471966244</v>
      </c>
      <c r="T48">
        <f t="shared" si="4"/>
        <v>0.6020599913279624</v>
      </c>
      <c r="U48">
        <f t="shared" si="5"/>
        <v>0.69897000433601886</v>
      </c>
      <c r="V48">
        <f t="shared" si="6"/>
        <v>0.69897000433601886</v>
      </c>
      <c r="W48">
        <f t="shared" si="7"/>
        <v>0.77815125038364363</v>
      </c>
      <c r="X48">
        <f t="shared" si="8"/>
        <v>0.77815125038364363</v>
      </c>
      <c r="Y48">
        <f t="shared" si="9"/>
        <v>0.77815125038364363</v>
      </c>
      <c r="Z48">
        <f t="shared" si="10"/>
        <v>0.77815125038364363</v>
      </c>
      <c r="AA48">
        <f t="shared" si="11"/>
        <v>0.95424250943932487</v>
      </c>
      <c r="AB48">
        <f t="shared" si="12"/>
        <v>1.414973347970818</v>
      </c>
    </row>
    <row r="49" spans="1:28" x14ac:dyDescent="0.35">
      <c r="A49" t="s">
        <v>2</v>
      </c>
      <c r="B49">
        <v>5</v>
      </c>
      <c r="C49" t="s">
        <v>95</v>
      </c>
      <c r="D49" t="s">
        <v>55</v>
      </c>
      <c r="E49">
        <v>0</v>
      </c>
      <c r="F49">
        <v>4</v>
      </c>
      <c r="G49">
        <v>4</v>
      </c>
      <c r="H49">
        <v>4</v>
      </c>
      <c r="I49">
        <v>4</v>
      </c>
      <c r="J49">
        <v>4</v>
      </c>
      <c r="K49">
        <v>4</v>
      </c>
      <c r="L49">
        <v>4</v>
      </c>
      <c r="M49">
        <v>4</v>
      </c>
      <c r="N49">
        <v>4</v>
      </c>
      <c r="O49">
        <v>4</v>
      </c>
      <c r="P49">
        <v>4</v>
      </c>
      <c r="Q49">
        <f t="shared" si="1"/>
        <v>0.3010299956639812</v>
      </c>
      <c r="R49">
        <f t="shared" si="2"/>
        <v>0.77815125038364363</v>
      </c>
      <c r="S49">
        <f t="shared" si="3"/>
        <v>0.77815125038364363</v>
      </c>
      <c r="T49">
        <f t="shared" si="4"/>
        <v>0.77815125038364363</v>
      </c>
      <c r="U49">
        <f t="shared" si="5"/>
        <v>0.77815125038364363</v>
      </c>
      <c r="V49">
        <f t="shared" si="6"/>
        <v>0.77815125038364363</v>
      </c>
      <c r="W49">
        <f t="shared" si="7"/>
        <v>0.77815125038364363</v>
      </c>
      <c r="X49">
        <f t="shared" si="8"/>
        <v>0.77815125038364363</v>
      </c>
      <c r="Y49">
        <f t="shared" si="9"/>
        <v>0.77815125038364363</v>
      </c>
      <c r="Z49">
        <f t="shared" si="10"/>
        <v>0.77815125038364363</v>
      </c>
      <c r="AA49">
        <f t="shared" si="11"/>
        <v>0.77815125038364363</v>
      </c>
      <c r="AB49">
        <f t="shared" si="12"/>
        <v>0.77815125038364363</v>
      </c>
    </row>
    <row r="50" spans="1:28" x14ac:dyDescent="0.35">
      <c r="A50" t="s">
        <v>2</v>
      </c>
      <c r="B50">
        <v>5</v>
      </c>
      <c r="C50" t="s">
        <v>95</v>
      </c>
      <c r="D50" t="s">
        <v>56</v>
      </c>
      <c r="E50">
        <v>0</v>
      </c>
      <c r="F50">
        <v>6</v>
      </c>
      <c r="G50">
        <v>40</v>
      </c>
      <c r="H50">
        <v>94</v>
      </c>
      <c r="I50">
        <v>315</v>
      </c>
      <c r="J50">
        <v>566</v>
      </c>
      <c r="K50">
        <v>642</v>
      </c>
      <c r="L50">
        <v>801</v>
      </c>
      <c r="M50">
        <v>874</v>
      </c>
      <c r="N50">
        <v>986</v>
      </c>
      <c r="O50">
        <v>1094</v>
      </c>
      <c r="P50">
        <v>1215</v>
      </c>
      <c r="Q50">
        <f t="shared" si="1"/>
        <v>0.3010299956639812</v>
      </c>
      <c r="R50">
        <f t="shared" si="2"/>
        <v>0.90308998699194354</v>
      </c>
      <c r="S50">
        <f t="shared" si="3"/>
        <v>1.6232492903979006</v>
      </c>
      <c r="T50">
        <f t="shared" si="4"/>
        <v>1.9822712330395684</v>
      </c>
      <c r="U50">
        <f t="shared" si="5"/>
        <v>2.5010592622177517</v>
      </c>
      <c r="V50">
        <f t="shared" si="6"/>
        <v>2.7543483357110188</v>
      </c>
      <c r="W50">
        <f t="shared" si="7"/>
        <v>2.808885867359812</v>
      </c>
      <c r="X50">
        <f t="shared" si="8"/>
        <v>2.9047155452786808</v>
      </c>
      <c r="Y50">
        <f t="shared" si="9"/>
        <v>2.9425041061680806</v>
      </c>
      <c r="Z50">
        <f t="shared" si="10"/>
        <v>2.9947569445876283</v>
      </c>
      <c r="AA50">
        <f t="shared" si="11"/>
        <v>3.0398105541483504</v>
      </c>
      <c r="AB50">
        <f t="shared" si="12"/>
        <v>3.0852905782300648</v>
      </c>
    </row>
    <row r="51" spans="1:28" x14ac:dyDescent="0.35">
      <c r="A51" t="s">
        <v>2</v>
      </c>
      <c r="B51">
        <v>5</v>
      </c>
      <c r="C51" t="s">
        <v>95</v>
      </c>
      <c r="D51" t="s">
        <v>57</v>
      </c>
      <c r="E51">
        <v>0</v>
      </c>
      <c r="F51">
        <v>0</v>
      </c>
      <c r="G51">
        <v>0</v>
      </c>
      <c r="H51">
        <v>0</v>
      </c>
      <c r="I51">
        <v>0</v>
      </c>
      <c r="J51">
        <v>2</v>
      </c>
      <c r="K51">
        <v>2</v>
      </c>
      <c r="L51">
        <v>2</v>
      </c>
      <c r="M51">
        <v>2</v>
      </c>
      <c r="N51">
        <v>4</v>
      </c>
      <c r="O51">
        <v>4</v>
      </c>
      <c r="P51">
        <v>4</v>
      </c>
      <c r="Q51">
        <f t="shared" si="1"/>
        <v>0.3010299956639812</v>
      </c>
      <c r="R51">
        <f t="shared" si="2"/>
        <v>0.3010299956639812</v>
      </c>
      <c r="S51">
        <f t="shared" si="3"/>
        <v>0.3010299956639812</v>
      </c>
      <c r="T51">
        <f t="shared" si="4"/>
        <v>0.3010299956639812</v>
      </c>
      <c r="U51">
        <f t="shared" si="5"/>
        <v>0.3010299956639812</v>
      </c>
      <c r="V51">
        <f t="shared" si="6"/>
        <v>0.6020599913279624</v>
      </c>
      <c r="W51">
        <f t="shared" si="7"/>
        <v>0.6020599913279624</v>
      </c>
      <c r="X51">
        <f t="shared" si="8"/>
        <v>0.6020599913279624</v>
      </c>
      <c r="Y51">
        <f t="shared" si="9"/>
        <v>0.6020599913279624</v>
      </c>
      <c r="Z51">
        <f t="shared" si="10"/>
        <v>0.77815125038364363</v>
      </c>
      <c r="AA51">
        <f t="shared" si="11"/>
        <v>0.77815125038364363</v>
      </c>
      <c r="AB51">
        <f t="shared" si="12"/>
        <v>0.77815125038364363</v>
      </c>
    </row>
    <row r="52" spans="1:28" x14ac:dyDescent="0.35">
      <c r="A52" t="s">
        <v>2</v>
      </c>
      <c r="B52">
        <v>5</v>
      </c>
      <c r="C52" t="s">
        <v>95</v>
      </c>
      <c r="D52" t="s">
        <v>58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2</v>
      </c>
      <c r="L52">
        <v>2</v>
      </c>
      <c r="M52">
        <v>2</v>
      </c>
      <c r="N52">
        <v>2</v>
      </c>
      <c r="O52">
        <v>2</v>
      </c>
      <c r="P52">
        <v>2</v>
      </c>
      <c r="Q52">
        <f t="shared" si="1"/>
        <v>0.3010299956639812</v>
      </c>
      <c r="R52">
        <f t="shared" si="2"/>
        <v>0.3010299956639812</v>
      </c>
      <c r="S52">
        <f t="shared" si="3"/>
        <v>0.3010299956639812</v>
      </c>
      <c r="T52">
        <f t="shared" si="4"/>
        <v>0.3010299956639812</v>
      </c>
      <c r="U52">
        <f t="shared" si="5"/>
        <v>0.3010299956639812</v>
      </c>
      <c r="V52">
        <f t="shared" si="6"/>
        <v>0.3010299956639812</v>
      </c>
      <c r="W52">
        <f t="shared" si="7"/>
        <v>0.6020599913279624</v>
      </c>
      <c r="X52">
        <f t="shared" si="8"/>
        <v>0.6020599913279624</v>
      </c>
      <c r="Y52">
        <f t="shared" si="9"/>
        <v>0.6020599913279624</v>
      </c>
      <c r="Z52">
        <f t="shared" si="10"/>
        <v>0.6020599913279624</v>
      </c>
      <c r="AA52">
        <f t="shared" si="11"/>
        <v>0.6020599913279624</v>
      </c>
      <c r="AB52">
        <f t="shared" si="12"/>
        <v>0.6020599913279624</v>
      </c>
    </row>
    <row r="53" spans="1:28" x14ac:dyDescent="0.35">
      <c r="A53" t="s">
        <v>2</v>
      </c>
      <c r="B53">
        <v>5</v>
      </c>
      <c r="C53" t="s">
        <v>95</v>
      </c>
      <c r="D53" t="s">
        <v>59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f t="shared" si="1"/>
        <v>0.3010299956639812</v>
      </c>
      <c r="R53">
        <f t="shared" si="2"/>
        <v>0.3010299956639812</v>
      </c>
      <c r="S53">
        <f t="shared" si="3"/>
        <v>0.3010299956639812</v>
      </c>
      <c r="T53">
        <f t="shared" si="4"/>
        <v>0.3010299956639812</v>
      </c>
      <c r="U53">
        <f t="shared" si="5"/>
        <v>0.3010299956639812</v>
      </c>
      <c r="V53">
        <f t="shared" si="6"/>
        <v>0.3010299956639812</v>
      </c>
      <c r="W53">
        <f t="shared" si="7"/>
        <v>0.3010299956639812</v>
      </c>
      <c r="X53">
        <f t="shared" si="8"/>
        <v>0.3010299956639812</v>
      </c>
      <c r="Y53">
        <f t="shared" si="9"/>
        <v>0.3010299956639812</v>
      </c>
      <c r="Z53">
        <f t="shared" si="10"/>
        <v>0.3010299956639812</v>
      </c>
      <c r="AA53">
        <f t="shared" si="11"/>
        <v>0.3010299956639812</v>
      </c>
      <c r="AB53">
        <f t="shared" si="12"/>
        <v>0.3010299956639812</v>
      </c>
    </row>
    <row r="54" spans="1:28" x14ac:dyDescent="0.35">
      <c r="A54" t="s">
        <v>2</v>
      </c>
      <c r="B54">
        <v>5</v>
      </c>
      <c r="C54" t="s">
        <v>96</v>
      </c>
      <c r="D54" t="s">
        <v>54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f t="shared" si="1"/>
        <v>0.3010299956639812</v>
      </c>
      <c r="R54">
        <f t="shared" si="2"/>
        <v>0.3010299956639812</v>
      </c>
      <c r="S54">
        <f t="shared" si="3"/>
        <v>0.3010299956639812</v>
      </c>
      <c r="T54">
        <f t="shared" si="4"/>
        <v>0.3010299956639812</v>
      </c>
      <c r="U54">
        <f t="shared" si="5"/>
        <v>0.3010299956639812</v>
      </c>
      <c r="V54">
        <f t="shared" si="6"/>
        <v>0.3010299956639812</v>
      </c>
      <c r="W54">
        <f t="shared" si="7"/>
        <v>0.3010299956639812</v>
      </c>
      <c r="X54">
        <f t="shared" si="8"/>
        <v>0.3010299956639812</v>
      </c>
      <c r="Y54">
        <f t="shared" si="9"/>
        <v>0.3010299956639812</v>
      </c>
      <c r="Z54">
        <f t="shared" si="10"/>
        <v>0.3010299956639812</v>
      </c>
      <c r="AA54">
        <f t="shared" si="11"/>
        <v>0.3010299956639812</v>
      </c>
      <c r="AB54">
        <f t="shared" si="12"/>
        <v>0.3010299956639812</v>
      </c>
    </row>
    <row r="55" spans="1:28" x14ac:dyDescent="0.35">
      <c r="A55" t="s">
        <v>2</v>
      </c>
      <c r="B55">
        <v>5</v>
      </c>
      <c r="C55" t="s">
        <v>96</v>
      </c>
      <c r="D55" t="s">
        <v>55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1</v>
      </c>
      <c r="M55">
        <v>1</v>
      </c>
      <c r="N55">
        <v>1</v>
      </c>
      <c r="O55">
        <v>1</v>
      </c>
      <c r="P55">
        <v>1</v>
      </c>
      <c r="Q55">
        <f t="shared" si="1"/>
        <v>0.3010299956639812</v>
      </c>
      <c r="R55">
        <f t="shared" si="2"/>
        <v>0.3010299956639812</v>
      </c>
      <c r="S55">
        <f t="shared" si="3"/>
        <v>0.3010299956639812</v>
      </c>
      <c r="T55">
        <f t="shared" si="4"/>
        <v>0.3010299956639812</v>
      </c>
      <c r="U55">
        <f t="shared" si="5"/>
        <v>0.3010299956639812</v>
      </c>
      <c r="V55">
        <f t="shared" si="6"/>
        <v>0.3010299956639812</v>
      </c>
      <c r="W55">
        <f t="shared" si="7"/>
        <v>0.3010299956639812</v>
      </c>
      <c r="X55">
        <f t="shared" si="8"/>
        <v>0.47712125471966244</v>
      </c>
      <c r="Y55">
        <f t="shared" si="9"/>
        <v>0.47712125471966244</v>
      </c>
      <c r="Z55">
        <f t="shared" si="10"/>
        <v>0.47712125471966244</v>
      </c>
      <c r="AA55">
        <f t="shared" si="11"/>
        <v>0.47712125471966244</v>
      </c>
      <c r="AB55">
        <f t="shared" si="12"/>
        <v>0.47712125471966244</v>
      </c>
    </row>
    <row r="56" spans="1:28" x14ac:dyDescent="0.35">
      <c r="A56" t="s">
        <v>2</v>
      </c>
      <c r="B56">
        <v>5</v>
      </c>
      <c r="C56" t="s">
        <v>96</v>
      </c>
      <c r="D56" t="s">
        <v>56</v>
      </c>
      <c r="E56">
        <v>1</v>
      </c>
      <c r="F56">
        <v>2</v>
      </c>
      <c r="G56">
        <v>6</v>
      </c>
      <c r="H56">
        <v>12</v>
      </c>
      <c r="I56">
        <v>14</v>
      </c>
      <c r="J56">
        <v>14</v>
      </c>
      <c r="K56">
        <v>14</v>
      </c>
      <c r="L56">
        <v>14</v>
      </c>
      <c r="M56">
        <v>14</v>
      </c>
      <c r="N56">
        <v>14</v>
      </c>
      <c r="O56">
        <v>15</v>
      </c>
      <c r="P56">
        <v>30</v>
      </c>
      <c r="Q56">
        <f t="shared" si="1"/>
        <v>0.47712125471966244</v>
      </c>
      <c r="R56">
        <f t="shared" si="2"/>
        <v>0.6020599913279624</v>
      </c>
      <c r="S56">
        <f t="shared" si="3"/>
        <v>0.90308998699194354</v>
      </c>
      <c r="T56">
        <f t="shared" si="4"/>
        <v>1.146128035678238</v>
      </c>
      <c r="U56">
        <f t="shared" si="5"/>
        <v>1.2041199826559248</v>
      </c>
      <c r="V56">
        <f t="shared" si="6"/>
        <v>1.2041199826559248</v>
      </c>
      <c r="W56">
        <f t="shared" si="7"/>
        <v>1.2041199826559248</v>
      </c>
      <c r="X56">
        <f t="shared" si="8"/>
        <v>1.2041199826559248</v>
      </c>
      <c r="Y56">
        <f t="shared" si="9"/>
        <v>1.2041199826559248</v>
      </c>
      <c r="Z56">
        <f t="shared" si="10"/>
        <v>1.2041199826559248</v>
      </c>
      <c r="AA56">
        <f t="shared" si="11"/>
        <v>1.2304489213782739</v>
      </c>
      <c r="AB56">
        <f t="shared" si="12"/>
        <v>1.505149978319906</v>
      </c>
    </row>
    <row r="57" spans="1:28" x14ac:dyDescent="0.35">
      <c r="A57" t="s">
        <v>2</v>
      </c>
      <c r="B57">
        <v>5</v>
      </c>
      <c r="C57" t="s">
        <v>96</v>
      </c>
      <c r="D57" t="s">
        <v>57</v>
      </c>
      <c r="E57">
        <v>0</v>
      </c>
      <c r="F57">
        <v>5</v>
      </c>
      <c r="G57">
        <v>5</v>
      </c>
      <c r="H57">
        <v>5</v>
      </c>
      <c r="I57">
        <v>5</v>
      </c>
      <c r="J57">
        <v>5</v>
      </c>
      <c r="K57">
        <v>5</v>
      </c>
      <c r="L57">
        <v>5</v>
      </c>
      <c r="M57">
        <v>5</v>
      </c>
      <c r="N57">
        <v>5</v>
      </c>
      <c r="O57">
        <v>5</v>
      </c>
      <c r="P57">
        <v>5</v>
      </c>
      <c r="Q57">
        <f t="shared" si="1"/>
        <v>0.3010299956639812</v>
      </c>
      <c r="R57">
        <f t="shared" si="2"/>
        <v>0.84509804001425681</v>
      </c>
      <c r="S57">
        <f t="shared" si="3"/>
        <v>0.84509804001425681</v>
      </c>
      <c r="T57">
        <f t="shared" si="4"/>
        <v>0.84509804001425681</v>
      </c>
      <c r="U57">
        <f t="shared" si="5"/>
        <v>0.84509804001425681</v>
      </c>
      <c r="V57">
        <f t="shared" si="6"/>
        <v>0.84509804001425681</v>
      </c>
      <c r="W57">
        <f t="shared" si="7"/>
        <v>0.84509804001425681</v>
      </c>
      <c r="X57">
        <f t="shared" si="8"/>
        <v>0.84509804001425681</v>
      </c>
      <c r="Y57">
        <f t="shared" si="9"/>
        <v>0.84509804001425681</v>
      </c>
      <c r="Z57">
        <f t="shared" si="10"/>
        <v>0.84509804001425681</v>
      </c>
      <c r="AA57">
        <f t="shared" si="11"/>
        <v>0.84509804001425681</v>
      </c>
      <c r="AB57">
        <f t="shared" si="12"/>
        <v>0.84509804001425681</v>
      </c>
    </row>
    <row r="58" spans="1:28" x14ac:dyDescent="0.35">
      <c r="A58" t="s">
        <v>2</v>
      </c>
      <c r="B58">
        <v>5</v>
      </c>
      <c r="C58" t="s">
        <v>96</v>
      </c>
      <c r="D58" t="s">
        <v>58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2</v>
      </c>
      <c r="O58">
        <v>2</v>
      </c>
      <c r="P58">
        <v>2</v>
      </c>
      <c r="Q58">
        <f t="shared" si="1"/>
        <v>0.3010299956639812</v>
      </c>
      <c r="R58">
        <f t="shared" si="2"/>
        <v>0.3010299956639812</v>
      </c>
      <c r="S58">
        <f t="shared" si="3"/>
        <v>0.3010299956639812</v>
      </c>
      <c r="T58">
        <f t="shared" si="4"/>
        <v>0.3010299956639812</v>
      </c>
      <c r="U58">
        <f t="shared" si="5"/>
        <v>0.3010299956639812</v>
      </c>
      <c r="V58">
        <f t="shared" si="6"/>
        <v>0.3010299956639812</v>
      </c>
      <c r="W58">
        <f t="shared" si="7"/>
        <v>0.3010299956639812</v>
      </c>
      <c r="X58">
        <f t="shared" si="8"/>
        <v>0.3010299956639812</v>
      </c>
      <c r="Y58">
        <f t="shared" si="9"/>
        <v>0.3010299956639812</v>
      </c>
      <c r="Z58">
        <f t="shared" si="10"/>
        <v>0.6020599913279624</v>
      </c>
      <c r="AA58">
        <f t="shared" si="11"/>
        <v>0.6020599913279624</v>
      </c>
      <c r="AB58">
        <f t="shared" si="12"/>
        <v>0.6020599913279624</v>
      </c>
    </row>
    <row r="59" spans="1:28" x14ac:dyDescent="0.35">
      <c r="A59" t="s">
        <v>2</v>
      </c>
      <c r="B59">
        <v>5</v>
      </c>
      <c r="C59" t="s">
        <v>96</v>
      </c>
      <c r="D59" t="s">
        <v>59</v>
      </c>
      <c r="E59">
        <v>0</v>
      </c>
      <c r="F59">
        <v>0</v>
      </c>
      <c r="G59">
        <v>0</v>
      </c>
      <c r="H59">
        <v>0</v>
      </c>
      <c r="I59">
        <v>0</v>
      </c>
      <c r="J59">
        <v>2</v>
      </c>
      <c r="K59">
        <v>2</v>
      </c>
      <c r="L59">
        <v>4</v>
      </c>
      <c r="M59">
        <v>4</v>
      </c>
      <c r="N59">
        <v>4</v>
      </c>
      <c r="O59">
        <v>4</v>
      </c>
      <c r="P59">
        <v>4</v>
      </c>
      <c r="Q59">
        <f t="shared" si="1"/>
        <v>0.3010299956639812</v>
      </c>
      <c r="R59">
        <f t="shared" si="2"/>
        <v>0.3010299956639812</v>
      </c>
      <c r="S59">
        <f t="shared" si="3"/>
        <v>0.3010299956639812</v>
      </c>
      <c r="T59">
        <f t="shared" si="4"/>
        <v>0.3010299956639812</v>
      </c>
      <c r="U59">
        <f t="shared" si="5"/>
        <v>0.3010299956639812</v>
      </c>
      <c r="V59">
        <f t="shared" si="6"/>
        <v>0.6020599913279624</v>
      </c>
      <c r="W59">
        <f t="shared" si="7"/>
        <v>0.6020599913279624</v>
      </c>
      <c r="X59">
        <f t="shared" si="8"/>
        <v>0.77815125038364363</v>
      </c>
      <c r="Y59">
        <f t="shared" si="9"/>
        <v>0.77815125038364363</v>
      </c>
      <c r="Z59">
        <f t="shared" si="10"/>
        <v>0.77815125038364363</v>
      </c>
      <c r="AA59">
        <f t="shared" si="11"/>
        <v>0.77815125038364363</v>
      </c>
      <c r="AB59">
        <f t="shared" si="12"/>
        <v>0.77815125038364363</v>
      </c>
    </row>
    <row r="60" spans="1:28" x14ac:dyDescent="0.35">
      <c r="A60" t="s">
        <v>13</v>
      </c>
      <c r="B60">
        <v>6</v>
      </c>
      <c r="C60" t="s">
        <v>95</v>
      </c>
      <c r="D60" t="s">
        <v>62</v>
      </c>
      <c r="E60">
        <v>3</v>
      </c>
      <c r="F60">
        <v>3</v>
      </c>
      <c r="G60">
        <v>13</v>
      </c>
      <c r="H60">
        <v>15</v>
      </c>
      <c r="I60">
        <v>17</v>
      </c>
      <c r="J60">
        <v>19</v>
      </c>
      <c r="K60">
        <v>19</v>
      </c>
      <c r="L60">
        <v>19</v>
      </c>
      <c r="M60">
        <v>21</v>
      </c>
      <c r="N60">
        <v>21</v>
      </c>
      <c r="O60">
        <v>22</v>
      </c>
      <c r="P60">
        <v>22</v>
      </c>
      <c r="Q60">
        <f t="shared" si="1"/>
        <v>0.69897000433601886</v>
      </c>
      <c r="R60">
        <f t="shared" si="2"/>
        <v>0.69897000433601886</v>
      </c>
      <c r="S60">
        <f t="shared" si="3"/>
        <v>1.1760912590556813</v>
      </c>
      <c r="T60">
        <f t="shared" si="4"/>
        <v>1.2304489213782739</v>
      </c>
      <c r="U60">
        <f t="shared" si="5"/>
        <v>1.2787536009528289</v>
      </c>
      <c r="V60">
        <f t="shared" si="6"/>
        <v>1.3222192947339193</v>
      </c>
      <c r="W60">
        <f t="shared" si="7"/>
        <v>1.3222192947339193</v>
      </c>
      <c r="X60">
        <f t="shared" si="8"/>
        <v>1.3222192947339193</v>
      </c>
      <c r="Y60">
        <f t="shared" si="9"/>
        <v>1.3617278360175928</v>
      </c>
      <c r="Z60">
        <f t="shared" si="10"/>
        <v>1.3617278360175928</v>
      </c>
      <c r="AA60">
        <f t="shared" si="11"/>
        <v>1.3802112417116059</v>
      </c>
      <c r="AB60">
        <f t="shared" si="12"/>
        <v>1.3802112417116059</v>
      </c>
    </row>
    <row r="61" spans="1:28" x14ac:dyDescent="0.35">
      <c r="A61" t="s">
        <v>13</v>
      </c>
      <c r="B61">
        <v>6</v>
      </c>
      <c r="C61" t="s">
        <v>95</v>
      </c>
      <c r="D61" t="s">
        <v>63</v>
      </c>
      <c r="E61">
        <v>3</v>
      </c>
      <c r="F61">
        <v>4</v>
      </c>
      <c r="G61">
        <v>5</v>
      </c>
      <c r="H61">
        <v>18</v>
      </c>
      <c r="I61">
        <v>30</v>
      </c>
      <c r="J61">
        <v>36</v>
      </c>
      <c r="K61">
        <v>37</v>
      </c>
      <c r="L61">
        <v>38</v>
      </c>
      <c r="M61">
        <v>40</v>
      </c>
      <c r="N61">
        <v>43</v>
      </c>
      <c r="O61">
        <v>45</v>
      </c>
      <c r="P61">
        <v>46</v>
      </c>
      <c r="Q61">
        <f t="shared" si="1"/>
        <v>0.69897000433601886</v>
      </c>
      <c r="R61">
        <f t="shared" si="2"/>
        <v>0.77815125038364363</v>
      </c>
      <c r="S61">
        <f t="shared" si="3"/>
        <v>0.84509804001425681</v>
      </c>
      <c r="T61">
        <f t="shared" si="4"/>
        <v>1.3010299956639813</v>
      </c>
      <c r="U61">
        <f t="shared" si="5"/>
        <v>1.505149978319906</v>
      </c>
      <c r="V61">
        <f t="shared" si="6"/>
        <v>1.5797835966168101</v>
      </c>
      <c r="W61">
        <f t="shared" si="7"/>
        <v>1.5910646070264991</v>
      </c>
      <c r="X61">
        <f t="shared" si="8"/>
        <v>1.6020599913279623</v>
      </c>
      <c r="Y61">
        <f t="shared" si="9"/>
        <v>1.6232492903979006</v>
      </c>
      <c r="Z61">
        <f t="shared" si="10"/>
        <v>1.6532125137753437</v>
      </c>
      <c r="AA61">
        <f t="shared" si="11"/>
        <v>1.6720978579357175</v>
      </c>
      <c r="AB61">
        <f t="shared" si="12"/>
        <v>1.6812412373755872</v>
      </c>
    </row>
    <row r="62" spans="1:28" x14ac:dyDescent="0.35">
      <c r="A62" t="s">
        <v>13</v>
      </c>
      <c r="B62">
        <v>6</v>
      </c>
      <c r="C62" t="s">
        <v>95</v>
      </c>
      <c r="D62" t="s">
        <v>64</v>
      </c>
      <c r="E62">
        <v>0</v>
      </c>
      <c r="F62">
        <v>0</v>
      </c>
      <c r="G62">
        <v>10</v>
      </c>
      <c r="H62">
        <v>18</v>
      </c>
      <c r="I62">
        <v>21</v>
      </c>
      <c r="J62">
        <v>35</v>
      </c>
      <c r="K62">
        <v>52</v>
      </c>
      <c r="L62">
        <v>60</v>
      </c>
      <c r="M62">
        <v>117</v>
      </c>
      <c r="N62">
        <v>248</v>
      </c>
      <c r="O62">
        <v>298</v>
      </c>
      <c r="P62">
        <v>306</v>
      </c>
      <c r="Q62">
        <f t="shared" si="1"/>
        <v>0.3010299956639812</v>
      </c>
      <c r="R62">
        <f t="shared" si="2"/>
        <v>0.3010299956639812</v>
      </c>
      <c r="S62">
        <f t="shared" si="3"/>
        <v>1.0791812460476249</v>
      </c>
      <c r="T62">
        <f t="shared" si="4"/>
        <v>1.3010299956639813</v>
      </c>
      <c r="U62">
        <f t="shared" si="5"/>
        <v>1.3617278360175928</v>
      </c>
      <c r="V62">
        <f t="shared" si="6"/>
        <v>1.568201724066995</v>
      </c>
      <c r="W62">
        <f t="shared" si="7"/>
        <v>1.7323937598229686</v>
      </c>
      <c r="X62">
        <f t="shared" si="8"/>
        <v>1.7923916894982539</v>
      </c>
      <c r="Y62">
        <f t="shared" si="9"/>
        <v>2.0755469613925306</v>
      </c>
      <c r="Z62">
        <f t="shared" si="10"/>
        <v>2.3979400086720375</v>
      </c>
      <c r="AA62">
        <f t="shared" si="11"/>
        <v>2.4771212547196626</v>
      </c>
      <c r="AB62">
        <f t="shared" si="12"/>
        <v>2.4885507165004443</v>
      </c>
    </row>
    <row r="63" spans="1:28" x14ac:dyDescent="0.35">
      <c r="A63" t="s">
        <v>13</v>
      </c>
      <c r="B63">
        <v>6</v>
      </c>
      <c r="C63" t="s">
        <v>95</v>
      </c>
      <c r="D63" t="s">
        <v>65</v>
      </c>
      <c r="E63">
        <v>0</v>
      </c>
      <c r="F63">
        <v>0</v>
      </c>
      <c r="G63">
        <v>0</v>
      </c>
      <c r="H63">
        <v>1</v>
      </c>
      <c r="I63">
        <v>1</v>
      </c>
      <c r="J63">
        <v>1</v>
      </c>
      <c r="K63">
        <v>1</v>
      </c>
      <c r="L63">
        <v>2</v>
      </c>
      <c r="M63">
        <v>2</v>
      </c>
      <c r="N63">
        <v>3</v>
      </c>
      <c r="O63">
        <v>3</v>
      </c>
      <c r="P63">
        <v>3</v>
      </c>
      <c r="Q63">
        <f t="shared" si="1"/>
        <v>0.3010299956639812</v>
      </c>
      <c r="R63">
        <f t="shared" si="2"/>
        <v>0.3010299956639812</v>
      </c>
      <c r="S63">
        <f t="shared" si="3"/>
        <v>0.3010299956639812</v>
      </c>
      <c r="T63">
        <f t="shared" si="4"/>
        <v>0.47712125471966244</v>
      </c>
      <c r="U63">
        <f t="shared" si="5"/>
        <v>0.47712125471966244</v>
      </c>
      <c r="V63">
        <f t="shared" si="6"/>
        <v>0.47712125471966244</v>
      </c>
      <c r="W63">
        <f t="shared" si="7"/>
        <v>0.47712125471966244</v>
      </c>
      <c r="X63">
        <f t="shared" si="8"/>
        <v>0.6020599913279624</v>
      </c>
      <c r="Y63">
        <f t="shared" si="9"/>
        <v>0.6020599913279624</v>
      </c>
      <c r="Z63">
        <f t="shared" si="10"/>
        <v>0.69897000433601886</v>
      </c>
      <c r="AA63">
        <f t="shared" si="11"/>
        <v>0.69897000433601886</v>
      </c>
      <c r="AB63">
        <f t="shared" si="12"/>
        <v>0.69897000433601886</v>
      </c>
    </row>
    <row r="64" spans="1:28" x14ac:dyDescent="0.35">
      <c r="A64" t="s">
        <v>13</v>
      </c>
      <c r="B64">
        <v>6</v>
      </c>
      <c r="C64" t="s">
        <v>95</v>
      </c>
      <c r="D64" t="s">
        <v>66</v>
      </c>
      <c r="E64">
        <v>0</v>
      </c>
      <c r="F64">
        <v>0</v>
      </c>
      <c r="G64">
        <v>0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f t="shared" si="1"/>
        <v>0.3010299956639812</v>
      </c>
      <c r="R64">
        <f t="shared" si="2"/>
        <v>0.3010299956639812</v>
      </c>
      <c r="S64">
        <f t="shared" si="3"/>
        <v>0.3010299956639812</v>
      </c>
      <c r="T64">
        <f t="shared" si="4"/>
        <v>0.47712125471966244</v>
      </c>
      <c r="U64">
        <f t="shared" si="5"/>
        <v>0.47712125471966244</v>
      </c>
      <c r="V64">
        <f t="shared" si="6"/>
        <v>0.47712125471966244</v>
      </c>
      <c r="W64">
        <f t="shared" si="7"/>
        <v>0.47712125471966244</v>
      </c>
      <c r="X64">
        <f t="shared" si="8"/>
        <v>0.47712125471966244</v>
      </c>
      <c r="Y64">
        <f t="shared" si="9"/>
        <v>0.47712125471966244</v>
      </c>
      <c r="Z64">
        <f t="shared" si="10"/>
        <v>0.47712125471966244</v>
      </c>
      <c r="AA64">
        <f t="shared" si="11"/>
        <v>0.47712125471966244</v>
      </c>
      <c r="AB64">
        <f t="shared" si="12"/>
        <v>0.47712125471966244</v>
      </c>
    </row>
    <row r="65" spans="1:28" x14ac:dyDescent="0.35">
      <c r="A65" t="s">
        <v>13</v>
      </c>
      <c r="B65">
        <v>6</v>
      </c>
      <c r="C65" t="s">
        <v>95</v>
      </c>
      <c r="D65" t="s">
        <v>67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1</v>
      </c>
      <c r="M65">
        <v>1</v>
      </c>
      <c r="N65">
        <v>1</v>
      </c>
      <c r="O65">
        <v>1</v>
      </c>
      <c r="P65">
        <v>9</v>
      </c>
      <c r="Q65">
        <f t="shared" si="1"/>
        <v>0.3010299956639812</v>
      </c>
      <c r="R65">
        <f t="shared" si="2"/>
        <v>0.3010299956639812</v>
      </c>
      <c r="S65">
        <f t="shared" si="3"/>
        <v>0.3010299956639812</v>
      </c>
      <c r="T65">
        <f t="shared" si="4"/>
        <v>0.3010299956639812</v>
      </c>
      <c r="U65">
        <f t="shared" si="5"/>
        <v>0.3010299956639812</v>
      </c>
      <c r="V65">
        <f t="shared" si="6"/>
        <v>0.3010299956639812</v>
      </c>
      <c r="W65">
        <f t="shared" si="7"/>
        <v>0.3010299956639812</v>
      </c>
      <c r="X65">
        <f t="shared" si="8"/>
        <v>0.47712125471966244</v>
      </c>
      <c r="Y65">
        <f t="shared" si="9"/>
        <v>0.47712125471966244</v>
      </c>
      <c r="Z65">
        <f t="shared" si="10"/>
        <v>0.47712125471966244</v>
      </c>
      <c r="AA65">
        <f t="shared" si="11"/>
        <v>0.47712125471966244</v>
      </c>
      <c r="AB65">
        <f t="shared" si="12"/>
        <v>1.0413926851582251</v>
      </c>
    </row>
    <row r="66" spans="1:28" x14ac:dyDescent="0.35">
      <c r="A66" t="s">
        <v>13</v>
      </c>
      <c r="B66">
        <v>6</v>
      </c>
      <c r="C66" t="s">
        <v>96</v>
      </c>
      <c r="D66" t="s">
        <v>62</v>
      </c>
      <c r="E66">
        <v>1</v>
      </c>
      <c r="F66">
        <v>3</v>
      </c>
      <c r="G66">
        <v>3</v>
      </c>
      <c r="H66">
        <v>3</v>
      </c>
      <c r="I66">
        <v>3</v>
      </c>
      <c r="J66">
        <v>3</v>
      </c>
      <c r="K66">
        <v>4</v>
      </c>
      <c r="L66">
        <v>4</v>
      </c>
      <c r="M66">
        <v>4</v>
      </c>
      <c r="N66">
        <v>4</v>
      </c>
      <c r="O66">
        <v>4</v>
      </c>
      <c r="P66">
        <v>4</v>
      </c>
      <c r="Q66">
        <f t="shared" si="1"/>
        <v>0.47712125471966244</v>
      </c>
      <c r="R66">
        <f t="shared" si="2"/>
        <v>0.69897000433601886</v>
      </c>
      <c r="S66">
        <f t="shared" si="3"/>
        <v>0.69897000433601886</v>
      </c>
      <c r="T66">
        <f t="shared" si="4"/>
        <v>0.69897000433601886</v>
      </c>
      <c r="U66">
        <f t="shared" si="5"/>
        <v>0.69897000433601886</v>
      </c>
      <c r="V66">
        <f t="shared" si="6"/>
        <v>0.69897000433601886</v>
      </c>
      <c r="W66">
        <f t="shared" si="7"/>
        <v>0.77815125038364363</v>
      </c>
      <c r="X66">
        <f t="shared" si="8"/>
        <v>0.77815125038364363</v>
      </c>
      <c r="Y66">
        <f t="shared" si="9"/>
        <v>0.77815125038364363</v>
      </c>
      <c r="Z66">
        <f t="shared" si="10"/>
        <v>0.77815125038364363</v>
      </c>
      <c r="AA66">
        <f t="shared" si="11"/>
        <v>0.77815125038364363</v>
      </c>
      <c r="AB66">
        <f t="shared" si="12"/>
        <v>0.77815125038364363</v>
      </c>
    </row>
    <row r="67" spans="1:28" x14ac:dyDescent="0.35">
      <c r="A67" t="s">
        <v>13</v>
      </c>
      <c r="B67">
        <v>6</v>
      </c>
      <c r="C67" t="s">
        <v>96</v>
      </c>
      <c r="D67" t="s">
        <v>63</v>
      </c>
      <c r="E67">
        <v>1</v>
      </c>
      <c r="F67">
        <v>2</v>
      </c>
      <c r="G67">
        <v>3</v>
      </c>
      <c r="H67">
        <v>5</v>
      </c>
      <c r="I67">
        <v>5</v>
      </c>
      <c r="J67">
        <v>7</v>
      </c>
      <c r="K67">
        <v>11</v>
      </c>
      <c r="L67">
        <v>11</v>
      </c>
      <c r="M67">
        <v>28</v>
      </c>
      <c r="N67">
        <v>33</v>
      </c>
      <c r="O67">
        <v>35</v>
      </c>
      <c r="P67">
        <v>36</v>
      </c>
      <c r="Q67">
        <f t="shared" ref="Q67:AB71" si="13">LOG(E67+2)</f>
        <v>0.47712125471966244</v>
      </c>
      <c r="R67">
        <f t="shared" si="13"/>
        <v>0.6020599913279624</v>
      </c>
      <c r="S67">
        <f t="shared" si="13"/>
        <v>0.69897000433601886</v>
      </c>
      <c r="T67">
        <f t="shared" si="13"/>
        <v>0.84509804001425681</v>
      </c>
      <c r="U67">
        <f t="shared" si="13"/>
        <v>0.84509804001425681</v>
      </c>
      <c r="V67">
        <f t="shared" si="13"/>
        <v>0.95424250943932487</v>
      </c>
      <c r="W67">
        <f t="shared" si="13"/>
        <v>1.1139433523068367</v>
      </c>
      <c r="X67">
        <f t="shared" si="13"/>
        <v>1.1139433523068367</v>
      </c>
      <c r="Y67">
        <f t="shared" si="13"/>
        <v>1.4771212547196624</v>
      </c>
      <c r="Z67">
        <f t="shared" si="13"/>
        <v>1.5440680443502757</v>
      </c>
      <c r="AA67">
        <f t="shared" si="13"/>
        <v>1.568201724066995</v>
      </c>
      <c r="AB67">
        <f t="shared" si="13"/>
        <v>1.5797835966168101</v>
      </c>
    </row>
    <row r="68" spans="1:28" x14ac:dyDescent="0.35">
      <c r="A68" t="s">
        <v>13</v>
      </c>
      <c r="B68">
        <v>6</v>
      </c>
      <c r="C68" t="s">
        <v>96</v>
      </c>
      <c r="D68" t="s">
        <v>64</v>
      </c>
      <c r="E68">
        <v>1</v>
      </c>
      <c r="F68">
        <v>1</v>
      </c>
      <c r="G68">
        <v>1</v>
      </c>
      <c r="H68">
        <v>2</v>
      </c>
      <c r="I68">
        <v>2</v>
      </c>
      <c r="J68">
        <v>2</v>
      </c>
      <c r="K68">
        <v>2</v>
      </c>
      <c r="L68">
        <v>2</v>
      </c>
      <c r="M68">
        <v>2</v>
      </c>
      <c r="N68">
        <v>2</v>
      </c>
      <c r="O68">
        <v>2</v>
      </c>
      <c r="P68">
        <v>2</v>
      </c>
      <c r="Q68">
        <f t="shared" si="13"/>
        <v>0.47712125471966244</v>
      </c>
      <c r="R68">
        <f t="shared" si="13"/>
        <v>0.47712125471966244</v>
      </c>
      <c r="S68">
        <f t="shared" si="13"/>
        <v>0.47712125471966244</v>
      </c>
      <c r="T68">
        <f t="shared" si="13"/>
        <v>0.6020599913279624</v>
      </c>
      <c r="U68">
        <f t="shared" si="13"/>
        <v>0.6020599913279624</v>
      </c>
      <c r="V68">
        <f t="shared" si="13"/>
        <v>0.6020599913279624</v>
      </c>
      <c r="W68">
        <f t="shared" si="13"/>
        <v>0.6020599913279624</v>
      </c>
      <c r="X68">
        <f t="shared" si="13"/>
        <v>0.6020599913279624</v>
      </c>
      <c r="Y68">
        <f t="shared" si="13"/>
        <v>0.6020599913279624</v>
      </c>
      <c r="Z68">
        <f t="shared" si="13"/>
        <v>0.6020599913279624</v>
      </c>
      <c r="AA68">
        <f t="shared" si="13"/>
        <v>0.6020599913279624</v>
      </c>
      <c r="AB68">
        <f t="shared" si="13"/>
        <v>0.6020599913279624</v>
      </c>
    </row>
    <row r="69" spans="1:28" x14ac:dyDescent="0.35">
      <c r="A69" t="s">
        <v>13</v>
      </c>
      <c r="B69">
        <v>6</v>
      </c>
      <c r="C69" t="s">
        <v>96</v>
      </c>
      <c r="D69" t="s">
        <v>65</v>
      </c>
      <c r="E69">
        <v>0</v>
      </c>
      <c r="F69">
        <v>2</v>
      </c>
      <c r="G69">
        <v>2</v>
      </c>
      <c r="H69">
        <v>3</v>
      </c>
      <c r="I69">
        <v>3</v>
      </c>
      <c r="J69">
        <v>3</v>
      </c>
      <c r="K69">
        <v>3</v>
      </c>
      <c r="L69">
        <v>3</v>
      </c>
      <c r="M69">
        <v>3</v>
      </c>
      <c r="N69">
        <v>3</v>
      </c>
      <c r="O69">
        <v>3</v>
      </c>
      <c r="P69">
        <v>3</v>
      </c>
      <c r="Q69">
        <f t="shared" si="13"/>
        <v>0.3010299956639812</v>
      </c>
      <c r="R69">
        <f t="shared" si="13"/>
        <v>0.6020599913279624</v>
      </c>
      <c r="S69">
        <f t="shared" si="13"/>
        <v>0.6020599913279624</v>
      </c>
      <c r="T69">
        <f t="shared" si="13"/>
        <v>0.69897000433601886</v>
      </c>
      <c r="U69">
        <f t="shared" si="13"/>
        <v>0.69897000433601886</v>
      </c>
      <c r="V69">
        <f t="shared" si="13"/>
        <v>0.69897000433601886</v>
      </c>
      <c r="W69">
        <f t="shared" si="13"/>
        <v>0.69897000433601886</v>
      </c>
      <c r="X69">
        <f t="shared" si="13"/>
        <v>0.69897000433601886</v>
      </c>
      <c r="Y69">
        <f t="shared" si="13"/>
        <v>0.69897000433601886</v>
      </c>
      <c r="Z69">
        <f t="shared" si="13"/>
        <v>0.69897000433601886</v>
      </c>
      <c r="AA69">
        <f t="shared" si="13"/>
        <v>0.69897000433601886</v>
      </c>
      <c r="AB69">
        <f t="shared" si="13"/>
        <v>0.69897000433601886</v>
      </c>
    </row>
    <row r="70" spans="1:28" x14ac:dyDescent="0.35">
      <c r="A70" t="s">
        <v>13</v>
      </c>
      <c r="B70">
        <v>6</v>
      </c>
      <c r="C70" t="s">
        <v>96</v>
      </c>
      <c r="D70" t="s">
        <v>66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f t="shared" si="13"/>
        <v>0.3010299956639812</v>
      </c>
      <c r="R70">
        <f t="shared" si="13"/>
        <v>0.3010299956639812</v>
      </c>
      <c r="S70">
        <f t="shared" si="13"/>
        <v>0.3010299956639812</v>
      </c>
      <c r="T70">
        <f t="shared" si="13"/>
        <v>0.3010299956639812</v>
      </c>
      <c r="U70">
        <f t="shared" si="13"/>
        <v>0.3010299956639812</v>
      </c>
      <c r="V70">
        <f t="shared" si="13"/>
        <v>0.3010299956639812</v>
      </c>
      <c r="W70">
        <f t="shared" si="13"/>
        <v>0.3010299956639812</v>
      </c>
      <c r="X70">
        <f t="shared" si="13"/>
        <v>0.3010299956639812</v>
      </c>
      <c r="Y70">
        <f t="shared" si="13"/>
        <v>0.3010299956639812</v>
      </c>
      <c r="Z70">
        <f t="shared" si="13"/>
        <v>0.3010299956639812</v>
      </c>
      <c r="AA70">
        <f t="shared" si="13"/>
        <v>0.3010299956639812</v>
      </c>
      <c r="AB70">
        <f t="shared" si="13"/>
        <v>0.3010299956639812</v>
      </c>
    </row>
    <row r="71" spans="1:28" x14ac:dyDescent="0.35">
      <c r="A71" t="s">
        <v>13</v>
      </c>
      <c r="B71">
        <v>6</v>
      </c>
      <c r="C71" t="s">
        <v>96</v>
      </c>
      <c r="D71" t="s">
        <v>67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f t="shared" si="13"/>
        <v>0.3010299956639812</v>
      </c>
      <c r="R71">
        <f t="shared" si="13"/>
        <v>0.3010299956639812</v>
      </c>
      <c r="S71">
        <f t="shared" si="13"/>
        <v>0.3010299956639812</v>
      </c>
      <c r="T71">
        <f t="shared" si="13"/>
        <v>0.3010299956639812</v>
      </c>
      <c r="U71">
        <f t="shared" si="13"/>
        <v>0.3010299956639812</v>
      </c>
      <c r="V71">
        <f t="shared" si="13"/>
        <v>0.3010299956639812</v>
      </c>
      <c r="W71">
        <f t="shared" si="13"/>
        <v>0.3010299956639812</v>
      </c>
      <c r="X71">
        <f t="shared" si="13"/>
        <v>0.3010299956639812</v>
      </c>
      <c r="Y71">
        <f t="shared" si="13"/>
        <v>0.3010299956639812</v>
      </c>
      <c r="Z71">
        <f t="shared" si="13"/>
        <v>0.3010299956639812</v>
      </c>
      <c r="AA71">
        <f t="shared" si="13"/>
        <v>0.3010299956639812</v>
      </c>
      <c r="AB71">
        <f t="shared" si="13"/>
        <v>0.3010299956639812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ANOVA grp 6</vt:lpstr>
      <vt:lpstr>ANOVA grp 5</vt:lpstr>
      <vt:lpstr>ANOVA grp 4</vt:lpstr>
      <vt:lpstr>ANOVA grp 3</vt:lpstr>
      <vt:lpstr>ANOVA grp 2</vt:lpstr>
      <vt:lpstr>ANOVA grp 1</vt:lpstr>
      <vt:lpstr>T-test learning index</vt:lpstr>
      <vt:lpstr>Sheet1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haydenb</dc:creator>
  <cp:lastModifiedBy>Vincent Raoult</cp:lastModifiedBy>
  <dcterms:created xsi:type="dcterms:W3CDTF">2010-01-04T23:14:34Z</dcterms:created>
  <dcterms:modified xsi:type="dcterms:W3CDTF">2016-11-24T21:26:03Z</dcterms:modified>
</cp:coreProperties>
</file>