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derica\Desktop\"/>
    </mc:Choice>
  </mc:AlternateContent>
  <bookViews>
    <workbookView xWindow="0" yWindow="0" windowWidth="20490" windowHeight="7755"/>
  </bookViews>
  <sheets>
    <sheet name="Foglio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" i="1" l="1"/>
  <c r="AB16" i="1"/>
  <c r="S16" i="1" s="1"/>
  <c r="X16" i="1"/>
  <c r="Y16" i="1" s="1"/>
  <c r="AF15" i="1"/>
  <c r="AB15" i="1"/>
  <c r="S15" i="1" s="1"/>
  <c r="X15" i="1"/>
  <c r="Y15" i="1" s="1"/>
  <c r="V14" i="1"/>
  <c r="T14" i="1"/>
  <c r="P14" i="1"/>
  <c r="O14" i="1"/>
  <c r="N14" i="1"/>
  <c r="V13" i="1"/>
  <c r="T13" i="1"/>
  <c r="P13" i="1"/>
  <c r="O13" i="1"/>
  <c r="N13" i="1"/>
  <c r="V12" i="1"/>
  <c r="T12" i="1"/>
  <c r="P12" i="1"/>
  <c r="O12" i="1"/>
  <c r="N12" i="1"/>
  <c r="AE11" i="1"/>
  <c r="AF11" i="1" s="1"/>
  <c r="AB11" i="1"/>
  <c r="S11" i="1" s="1"/>
  <c r="AE10" i="1"/>
  <c r="AF10" i="1" s="1"/>
  <c r="AB10" i="1"/>
  <c r="S10" i="1" s="1"/>
  <c r="V9" i="1"/>
  <c r="T9" i="1"/>
  <c r="P9" i="1"/>
  <c r="O9" i="1"/>
  <c r="N9" i="1"/>
  <c r="V8" i="1"/>
  <c r="T8" i="1"/>
  <c r="P8" i="1"/>
  <c r="O8" i="1"/>
  <c r="N8" i="1"/>
  <c r="V7" i="1"/>
  <c r="T7" i="1"/>
  <c r="P7" i="1"/>
  <c r="O7" i="1"/>
  <c r="N7" i="1"/>
  <c r="AE6" i="1"/>
  <c r="AF6" i="1" s="1"/>
  <c r="AB6" i="1"/>
  <c r="S6" i="1" s="1"/>
  <c r="V5" i="1"/>
  <c r="T5" i="1"/>
  <c r="P5" i="1"/>
  <c r="O5" i="1"/>
  <c r="N5" i="1"/>
  <c r="V4" i="1"/>
  <c r="T4" i="1"/>
  <c r="P4" i="1"/>
  <c r="O4" i="1"/>
  <c r="N4" i="1"/>
  <c r="V3" i="1"/>
  <c r="T3" i="1"/>
  <c r="P3" i="1"/>
  <c r="O3" i="1"/>
  <c r="N3" i="1"/>
  <c r="V2" i="1"/>
  <c r="T2" i="1"/>
  <c r="P2" i="1"/>
  <c r="O2" i="1"/>
  <c r="N2" i="1"/>
  <c r="Q2" i="1" l="1"/>
  <c r="R2" i="1" s="1"/>
  <c r="S2" i="1" s="1"/>
  <c r="Q7" i="1"/>
  <c r="R7" i="1" s="1"/>
  <c r="S7" i="1" s="1"/>
  <c r="U7" i="1" s="1"/>
  <c r="Q13" i="1"/>
  <c r="R13" i="1" s="1"/>
  <c r="S13" i="1" s="1"/>
  <c r="U13" i="1" s="1"/>
  <c r="W13" i="1" s="1"/>
  <c r="X13" i="1" s="1"/>
  <c r="Y13" i="1" s="1"/>
  <c r="Q12" i="1"/>
  <c r="R12" i="1" s="1"/>
  <c r="S12" i="1" s="1"/>
  <c r="U12" i="1" s="1"/>
  <c r="Q5" i="1"/>
  <c r="R5" i="1" s="1"/>
  <c r="S5" i="1" s="1"/>
  <c r="U5" i="1" s="1"/>
  <c r="Q14" i="1"/>
  <c r="R14" i="1" s="1"/>
  <c r="S14" i="1" s="1"/>
  <c r="U14" i="1" s="1"/>
  <c r="W14" i="1" s="1"/>
  <c r="X14" i="1" s="1"/>
  <c r="Y14" i="1" s="1"/>
  <c r="Q4" i="1"/>
  <c r="R4" i="1" s="1"/>
  <c r="S4" i="1" s="1"/>
  <c r="Q9" i="1"/>
  <c r="R9" i="1" s="1"/>
  <c r="S9" i="1" s="1"/>
  <c r="U9" i="1" s="1"/>
  <c r="Q3" i="1"/>
  <c r="R3" i="1" s="1"/>
  <c r="S3" i="1" s="1"/>
  <c r="U3" i="1" s="1"/>
  <c r="Q8" i="1"/>
  <c r="R8" i="1" s="1"/>
  <c r="S8" i="1" s="1"/>
  <c r="X10" i="1"/>
  <c r="Y10" i="1" s="1"/>
  <c r="X11" i="1"/>
  <c r="Y11" i="1" s="1"/>
  <c r="U8" i="1"/>
  <c r="X6" i="1"/>
  <c r="Y6" i="1" s="1"/>
  <c r="W5" i="1"/>
  <c r="X5" i="1" s="1"/>
  <c r="U2" i="1"/>
  <c r="Y5" i="1" l="1"/>
  <c r="U4" i="1"/>
  <c r="W12" i="1"/>
  <c r="X12" i="1" s="1"/>
  <c r="W8" i="1"/>
  <c r="X8" i="1" s="1"/>
  <c r="W9" i="1"/>
  <c r="X9" i="1" s="1"/>
  <c r="W7" i="1"/>
  <c r="X7" i="1" s="1"/>
  <c r="W3" i="1"/>
  <c r="X3" i="1" s="1"/>
  <c r="W2" i="1"/>
  <c r="X2" i="1" s="1"/>
  <c r="W4" i="1" l="1"/>
  <c r="X4" i="1" s="1"/>
  <c r="Y12" i="1"/>
  <c r="Y9" i="1"/>
  <c r="Y7" i="1"/>
  <c r="Y8" i="1"/>
  <c r="Y2" i="1"/>
  <c r="Y3" i="1"/>
  <c r="Y4" i="1" l="1"/>
</calcChain>
</file>

<file path=xl/sharedStrings.xml><?xml version="1.0" encoding="utf-8"?>
<sst xmlns="http://schemas.openxmlformats.org/spreadsheetml/2006/main" count="71" uniqueCount="60">
  <si>
    <t>ASSESSMENT</t>
  </si>
  <si>
    <t>N. FA</t>
  </si>
  <si>
    <t>MEAN FA</t>
  </si>
  <si>
    <t>SD FA</t>
  </si>
  <si>
    <t>CONTROL TYPE</t>
  </si>
  <si>
    <t>MEAN CONTROLLO</t>
  </si>
  <si>
    <t>SD CONTROLLO</t>
  </si>
  <si>
    <t>(nfa-1)S^2</t>
  </si>
  <si>
    <t>(ncont-1)S^2</t>
  </si>
  <si>
    <t>n.camp-2</t>
  </si>
  <si>
    <t>T+U/V</t>
  </si>
  <si>
    <t>Spooled</t>
  </si>
  <si>
    <t>d</t>
  </si>
  <si>
    <t>n camp/ nfa*ncontr</t>
  </si>
  <si>
    <t>D^2</t>
  </si>
  <si>
    <t>2*ncamp</t>
  </si>
  <si>
    <t>D^2/2*ncamp</t>
  </si>
  <si>
    <r>
      <t xml:space="preserve">Var </t>
    </r>
    <r>
      <rPr>
        <b/>
        <i/>
        <sz val="10"/>
        <rFont val="Arial"/>
        <family val="2"/>
      </rPr>
      <t>d</t>
    </r>
  </si>
  <si>
    <r>
      <t xml:space="preserve">SE </t>
    </r>
    <r>
      <rPr>
        <b/>
        <i/>
        <sz val="10"/>
        <rFont val="Arial"/>
        <family val="2"/>
      </rPr>
      <t>d</t>
    </r>
  </si>
  <si>
    <t>OR</t>
  </si>
  <si>
    <t>logOR</t>
  </si>
  <si>
    <t>SE OR</t>
  </si>
  <si>
    <t>SE log OR</t>
  </si>
  <si>
    <t>Vlog OR</t>
  </si>
  <si>
    <t>Title</t>
  </si>
  <si>
    <t>Authors</t>
  </si>
  <si>
    <t>Years</t>
  </si>
  <si>
    <t>N. total sample</t>
  </si>
  <si>
    <t>N. CONTROL</t>
  </si>
  <si>
    <t>The relationship between personality, socio-economic factors, acute life stress and the development, spontanous conversion and recurrences of acute lone atrial fibrillation</t>
  </si>
  <si>
    <t>Mattioli et al.,</t>
  </si>
  <si>
    <t>Life Changes Scaling (LCU)</t>
  </si>
  <si>
    <t>healty controll</t>
  </si>
  <si>
    <t>Type A personality</t>
  </si>
  <si>
    <t>Depression, anxiety, and quality of life in patients with atrial fibrillation</t>
  </si>
  <si>
    <t>Thrall et al.,</t>
  </si>
  <si>
    <t>BDI (depression)</t>
  </si>
  <si>
    <t>Hypertensive</t>
  </si>
  <si>
    <t>STAI (anxiety trait)</t>
  </si>
  <si>
    <t>Quality of life and depression in patients with different patterns of atrial fibrillation</t>
  </si>
  <si>
    <t xml:space="preserve">Dąbrowski et al., </t>
  </si>
  <si>
    <t>Quality of life in elderly inpatients with atrial fibrillation as compared with controlled subjects</t>
  </si>
  <si>
    <t xml:space="preserve">Perret-Guillaume et al., </t>
  </si>
  <si>
    <t>DUKE (depression)</t>
  </si>
  <si>
    <t>DUKE (anxiety)</t>
  </si>
  <si>
    <t>SF-36 (mental health)</t>
  </si>
  <si>
    <t>Depression in atrial fibrillation in the general population.</t>
  </si>
  <si>
    <t>Schnabel et al.,</t>
  </si>
  <si>
    <t xml:space="preserve">History of depression </t>
  </si>
  <si>
    <t>Caseness Depression (PHQ &gt; 10)</t>
  </si>
  <si>
    <t>Differences in quality of life, anxiety, depression in patients with paroxysmal atrial fibrillation and common forms of atrioventricular reentry supraventricular tachycardias.</t>
  </si>
  <si>
    <t>Lioni et al.,</t>
  </si>
  <si>
    <t>SVTs</t>
  </si>
  <si>
    <t>STAI (anxiety state)</t>
  </si>
  <si>
    <t>Long-term risk of atrial fibrillation after death of a partner.</t>
  </si>
  <si>
    <t>Graff et al.,</t>
  </si>
  <si>
    <t>Baravement and developing of AF</t>
  </si>
  <si>
    <t>Global Psychological Distress and Risk of Atrial Fibrillation Among Women: The Women’s Health Study</t>
  </si>
  <si>
    <t xml:space="preserve"> Whang et al., </t>
  </si>
  <si>
    <t xml:space="preserve">MHI5 score &lt; 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</si>
</sst>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0" fillId="0" borderId="0" xfId="0" applyNumberFormat="1"/>
    <xf numFmtId="0" fontId="2" fillId="2" borderId="0" xfId="0" applyFont="1" applyFill="1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6"/>
  <sheetViews>
    <sheetView tabSelected="1" workbookViewId="0">
      <selection activeCell="E2" sqref="E2"/>
    </sheetView>
  </sheetViews>
  <sheetFormatPr defaultRowHeight="15" x14ac:dyDescent="0.25"/>
  <cols>
    <col min="2" max="2" width="18.5703125" customWidth="1"/>
    <col min="3" max="3" width="22.28515625" customWidth="1"/>
    <col min="5" max="5" width="33.42578125" customWidth="1"/>
    <col min="6" max="6" width="16.42578125" customWidth="1"/>
    <col min="11" max="11" width="14.28515625" customWidth="1"/>
    <col min="26" max="26" width="8.85546875" style="13"/>
  </cols>
  <sheetData>
    <row r="1" spans="2:32" x14ac:dyDescent="0.25">
      <c r="B1" s="1" t="s">
        <v>24</v>
      </c>
      <c r="C1" s="1" t="s">
        <v>25</v>
      </c>
      <c r="D1" s="1" t="s">
        <v>26</v>
      </c>
      <c r="E1" s="2" t="s">
        <v>0</v>
      </c>
      <c r="F1" s="1" t="s">
        <v>27</v>
      </c>
      <c r="G1" s="2" t="s">
        <v>1</v>
      </c>
      <c r="H1" s="2" t="s">
        <v>2</v>
      </c>
      <c r="I1" s="2" t="s">
        <v>3</v>
      </c>
      <c r="J1" s="1" t="s">
        <v>4</v>
      </c>
      <c r="K1" s="1" t="s">
        <v>28</v>
      </c>
      <c r="L1" s="1" t="s">
        <v>5</v>
      </c>
      <c r="M1" s="1" t="s">
        <v>6</v>
      </c>
      <c r="N1" s="2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3" t="s">
        <v>12</v>
      </c>
      <c r="T1" s="2" t="s">
        <v>13</v>
      </c>
      <c r="U1" s="1" t="s">
        <v>14</v>
      </c>
      <c r="V1" s="1" t="s">
        <v>15</v>
      </c>
      <c r="W1" s="1" t="s">
        <v>16</v>
      </c>
      <c r="X1" s="4" t="s">
        <v>17</v>
      </c>
      <c r="Y1" s="4" t="s">
        <v>18</v>
      </c>
      <c r="Z1" s="11"/>
      <c r="AA1" s="4" t="s">
        <v>19</v>
      </c>
      <c r="AB1" s="4" t="s">
        <v>20</v>
      </c>
      <c r="AC1" s="4" t="s">
        <v>21</v>
      </c>
      <c r="AD1" s="4" t="s">
        <v>22</v>
      </c>
      <c r="AE1" s="4" t="s">
        <v>23</v>
      </c>
      <c r="AF1" s="4" t="s">
        <v>22</v>
      </c>
    </row>
    <row r="2" spans="2:32" ht="15.75" x14ac:dyDescent="0.25">
      <c r="B2" s="5" t="s">
        <v>29</v>
      </c>
      <c r="C2" s="5" t="s">
        <v>30</v>
      </c>
      <c r="D2">
        <v>2005</v>
      </c>
      <c r="E2" s="9" t="s">
        <v>31</v>
      </c>
      <c r="F2">
        <v>232</v>
      </c>
      <c r="G2">
        <v>116</v>
      </c>
      <c r="H2">
        <v>56</v>
      </c>
      <c r="I2">
        <v>33</v>
      </c>
      <c r="J2" t="s">
        <v>32</v>
      </c>
      <c r="K2">
        <v>116</v>
      </c>
      <c r="L2">
        <v>34</v>
      </c>
      <c r="M2">
        <v>27</v>
      </c>
      <c r="N2" s="6">
        <f t="shared" ref="N2:N5" si="0">(G2-1)*I2^2</f>
        <v>125235</v>
      </c>
      <c r="O2" s="6">
        <f t="shared" ref="O2:O5" si="1">(K2-1)*M2^2</f>
        <v>83835</v>
      </c>
      <c r="P2" s="6">
        <f t="shared" ref="P2:P5" si="2">F2-2</f>
        <v>230</v>
      </c>
      <c r="Q2" s="6">
        <f t="shared" ref="Q2:Q5" si="3">(N2+O2)/P2</f>
        <v>909</v>
      </c>
      <c r="R2" s="6">
        <f t="shared" ref="R2:R5" si="4">SQRT(Q2)</f>
        <v>30.14962686336267</v>
      </c>
      <c r="S2" s="7">
        <f t="shared" ref="S2:S5" si="5">(H2-L2)/R2</f>
        <v>0.72969393948732542</v>
      </c>
      <c r="T2" s="6">
        <f t="shared" ref="T2:T5" si="6">F2/(G2*K2)</f>
        <v>1.7241379310344827E-2</v>
      </c>
      <c r="U2" s="6">
        <f t="shared" ref="U2:U5" si="7">S2^2</f>
        <v>0.53245324532453253</v>
      </c>
      <c r="V2" s="6">
        <f t="shared" ref="V2:V5" si="8">F2*2</f>
        <v>464</v>
      </c>
      <c r="W2" s="6">
        <f t="shared" ref="W2:W5" si="9">U2/V2</f>
        <v>1.1475285459580443E-3</v>
      </c>
      <c r="X2" s="7">
        <f t="shared" ref="X2:X5" si="10">T2+W2</f>
        <v>1.8388907856302872E-2</v>
      </c>
      <c r="Y2" s="7">
        <f t="shared" ref="Y2:Y5" si="11">SQRT(X2)</f>
        <v>0.13560570731463656</v>
      </c>
      <c r="Z2" s="12"/>
    </row>
    <row r="3" spans="2:32" x14ac:dyDescent="0.25">
      <c r="D3">
        <v>2005</v>
      </c>
      <c r="E3" s="9" t="s">
        <v>33</v>
      </c>
      <c r="F3">
        <v>232</v>
      </c>
      <c r="G3">
        <v>116</v>
      </c>
      <c r="H3">
        <v>9</v>
      </c>
      <c r="I3">
        <v>1.07</v>
      </c>
      <c r="J3" t="s">
        <v>32</v>
      </c>
      <c r="K3">
        <v>116</v>
      </c>
      <c r="L3">
        <v>5.5</v>
      </c>
      <c r="M3">
        <v>2</v>
      </c>
      <c r="N3" s="6">
        <f t="shared" si="0"/>
        <v>131.6635</v>
      </c>
      <c r="O3" s="6">
        <f t="shared" si="1"/>
        <v>460</v>
      </c>
      <c r="P3" s="6">
        <f t="shared" si="2"/>
        <v>230</v>
      </c>
      <c r="Q3" s="6">
        <f t="shared" si="3"/>
        <v>2.5724499999999999</v>
      </c>
      <c r="R3" s="6">
        <f t="shared" si="4"/>
        <v>1.6038859061666451</v>
      </c>
      <c r="S3" s="7">
        <f t="shared" si="5"/>
        <v>2.1822001094611196</v>
      </c>
      <c r="T3" s="6">
        <f t="shared" si="6"/>
        <v>1.7241379310344827E-2</v>
      </c>
      <c r="U3" s="6">
        <f t="shared" si="7"/>
        <v>4.7619973177321224</v>
      </c>
      <c r="V3" s="6">
        <f t="shared" si="8"/>
        <v>464</v>
      </c>
      <c r="W3" s="6">
        <f t="shared" si="9"/>
        <v>1.0262925253733023E-2</v>
      </c>
      <c r="X3" s="7">
        <f t="shared" si="10"/>
        <v>2.7504304564077851E-2</v>
      </c>
      <c r="Y3" s="7">
        <f t="shared" si="11"/>
        <v>0.16584421775894947</v>
      </c>
      <c r="Z3" s="12"/>
    </row>
    <row r="4" spans="2:32" ht="15.75" x14ac:dyDescent="0.25">
      <c r="B4" s="5" t="s">
        <v>34</v>
      </c>
      <c r="C4" s="5" t="s">
        <v>35</v>
      </c>
      <c r="D4">
        <v>2007</v>
      </c>
      <c r="E4" s="9" t="s">
        <v>36</v>
      </c>
      <c r="F4">
        <v>198</v>
      </c>
      <c r="G4">
        <v>101</v>
      </c>
      <c r="H4">
        <v>38</v>
      </c>
      <c r="I4">
        <v>37.6</v>
      </c>
      <c r="J4" t="s">
        <v>37</v>
      </c>
      <c r="K4">
        <v>97</v>
      </c>
      <c r="L4">
        <v>29</v>
      </c>
      <c r="M4">
        <v>30</v>
      </c>
      <c r="N4" s="6">
        <f t="shared" si="0"/>
        <v>141376.00000000003</v>
      </c>
      <c r="O4" s="6">
        <f t="shared" si="1"/>
        <v>86400</v>
      </c>
      <c r="P4" s="6">
        <f t="shared" si="2"/>
        <v>196</v>
      </c>
      <c r="Q4" s="6">
        <f t="shared" si="3"/>
        <v>1162.122448979592</v>
      </c>
      <c r="R4" s="6">
        <f t="shared" si="4"/>
        <v>34.089917116056355</v>
      </c>
      <c r="S4" s="7">
        <f t="shared" si="5"/>
        <v>0.26400768207679209</v>
      </c>
      <c r="T4" s="6">
        <f t="shared" si="6"/>
        <v>2.0210268449525365E-2</v>
      </c>
      <c r="U4" s="6">
        <f t="shared" si="7"/>
        <v>6.9700056195560536E-2</v>
      </c>
      <c r="V4" s="6">
        <f t="shared" si="8"/>
        <v>396</v>
      </c>
      <c r="W4" s="6">
        <f t="shared" si="9"/>
        <v>1.7601024291808215E-4</v>
      </c>
      <c r="X4" s="7">
        <f t="shared" si="10"/>
        <v>2.0386278692443447E-2</v>
      </c>
      <c r="Y4" s="7">
        <f t="shared" si="11"/>
        <v>0.14278052630678822</v>
      </c>
      <c r="Z4" s="12"/>
    </row>
    <row r="5" spans="2:32" x14ac:dyDescent="0.25">
      <c r="D5">
        <v>2007</v>
      </c>
      <c r="E5" s="9" t="s">
        <v>38</v>
      </c>
      <c r="F5">
        <v>198</v>
      </c>
      <c r="G5">
        <v>101</v>
      </c>
      <c r="H5">
        <v>37.4</v>
      </c>
      <c r="I5">
        <v>12.6</v>
      </c>
      <c r="J5" t="s">
        <v>37</v>
      </c>
      <c r="K5">
        <v>97</v>
      </c>
      <c r="L5">
        <v>33.299999999999997</v>
      </c>
      <c r="M5">
        <v>11.4</v>
      </c>
      <c r="N5" s="6">
        <f t="shared" si="0"/>
        <v>15876</v>
      </c>
      <c r="O5" s="6">
        <f t="shared" si="1"/>
        <v>12476.16</v>
      </c>
      <c r="P5" s="6">
        <f t="shared" si="2"/>
        <v>196</v>
      </c>
      <c r="Q5" s="6">
        <f t="shared" si="3"/>
        <v>144.6538775510204</v>
      </c>
      <c r="R5" s="6">
        <f t="shared" si="4"/>
        <v>12.027214039461525</v>
      </c>
      <c r="S5" s="7">
        <f t="shared" si="5"/>
        <v>0.34089357573148871</v>
      </c>
      <c r="T5" s="6">
        <f t="shared" si="6"/>
        <v>2.0210268449525365E-2</v>
      </c>
      <c r="U5" s="6">
        <f t="shared" si="7"/>
        <v>0.11620842997500022</v>
      </c>
      <c r="V5" s="6">
        <f t="shared" si="8"/>
        <v>396</v>
      </c>
      <c r="W5" s="6">
        <f t="shared" si="9"/>
        <v>2.9345563125000054E-4</v>
      </c>
      <c r="X5" s="7">
        <f t="shared" si="10"/>
        <v>2.0503724080775367E-2</v>
      </c>
      <c r="Y5" s="7">
        <f t="shared" si="11"/>
        <v>0.14319121509637164</v>
      </c>
      <c r="Z5" s="12"/>
    </row>
    <row r="6" spans="2:32" ht="15.75" x14ac:dyDescent="0.25">
      <c r="B6" s="5" t="s">
        <v>39</v>
      </c>
      <c r="C6" s="5" t="s">
        <v>40</v>
      </c>
      <c r="D6">
        <v>2010</v>
      </c>
      <c r="E6" s="9" t="s">
        <v>36</v>
      </c>
      <c r="F6" s="8">
        <v>220</v>
      </c>
      <c r="G6" s="8">
        <v>150</v>
      </c>
      <c r="H6" s="1"/>
      <c r="I6" s="1"/>
      <c r="J6" s="1"/>
      <c r="K6" s="8">
        <v>70</v>
      </c>
      <c r="L6" s="1"/>
      <c r="M6" s="1"/>
      <c r="N6" s="1"/>
      <c r="O6" s="1"/>
      <c r="P6" s="1"/>
      <c r="Q6" s="1"/>
      <c r="R6" s="1"/>
      <c r="S6" s="3">
        <f>AB6*(SQRT(3)/3.14)</f>
        <v>0.38234590250093742</v>
      </c>
      <c r="T6" s="1"/>
      <c r="U6" s="1"/>
      <c r="V6" s="1"/>
      <c r="W6" s="1"/>
      <c r="X6" s="4">
        <f>AE6*(3/9.85)</f>
        <v>0.10206523910213584</v>
      </c>
      <c r="Y6" s="4">
        <f>SQRT(X6)</f>
        <v>0.31947650790337595</v>
      </c>
      <c r="Z6" s="11"/>
      <c r="AA6">
        <v>2</v>
      </c>
      <c r="AB6" s="6">
        <f>LN(AA6)</f>
        <v>0.69314718055994529</v>
      </c>
      <c r="AE6">
        <f>(1/16)+(1/134)+(1/4)+(1/66)</f>
        <v>0.33511420171867934</v>
      </c>
      <c r="AF6" s="6">
        <f>SQRT(AE6)</f>
        <v>0.57889049199194775</v>
      </c>
    </row>
    <row r="7" spans="2:32" ht="15.75" x14ac:dyDescent="0.25">
      <c r="B7" s="5" t="s">
        <v>41</v>
      </c>
      <c r="C7" s="5" t="s">
        <v>42</v>
      </c>
      <c r="D7">
        <v>2010</v>
      </c>
      <c r="E7" s="9" t="s">
        <v>43</v>
      </c>
      <c r="F7">
        <v>164</v>
      </c>
      <c r="G7">
        <v>41</v>
      </c>
      <c r="H7">
        <v>50.2</v>
      </c>
      <c r="I7">
        <v>5.0999999999999996</v>
      </c>
      <c r="J7" t="s">
        <v>32</v>
      </c>
      <c r="K7">
        <v>123</v>
      </c>
      <c r="L7">
        <v>62.4</v>
      </c>
      <c r="M7">
        <v>3.5</v>
      </c>
      <c r="N7" s="6">
        <f t="shared" ref="N7:N9" si="12">(G7-1)*I7^2</f>
        <v>1040.3999999999999</v>
      </c>
      <c r="O7" s="6">
        <f t="shared" ref="O7:O9" si="13">(K7-1)*M7^2</f>
        <v>1494.5</v>
      </c>
      <c r="P7" s="6">
        <f t="shared" ref="P7:P9" si="14">F7-2</f>
        <v>162</v>
      </c>
      <c r="Q7" s="6">
        <f t="shared" ref="Q7:Q9" si="15">(N7+O7)/P7</f>
        <v>15.647530864197529</v>
      </c>
      <c r="R7" s="6">
        <f t="shared" ref="R7:R9" si="16">SQRT(Q7)</f>
        <v>3.9556960025003853</v>
      </c>
      <c r="S7" s="7">
        <f t="shared" ref="S7:S9" si="17">(H7-L7)/R7</f>
        <v>-3.0841601559595091</v>
      </c>
      <c r="T7" s="6">
        <f t="shared" ref="T7:T9" si="18">F7/(G7*K7)</f>
        <v>3.2520325203252036E-2</v>
      </c>
      <c r="U7" s="6">
        <f t="shared" ref="U7:U9" si="19">S7^2</f>
        <v>9.5120438676081829</v>
      </c>
      <c r="V7" s="6">
        <f t="shared" ref="V7:V9" si="20">F7*2</f>
        <v>328</v>
      </c>
      <c r="W7" s="6">
        <f t="shared" ref="W7:W9" si="21">U7/V7</f>
        <v>2.9000133742707875E-2</v>
      </c>
      <c r="X7" s="7">
        <f t="shared" ref="X7:X9" si="22">T7+W7</f>
        <v>6.1520458945959908E-2</v>
      </c>
      <c r="Y7" s="7">
        <f t="shared" ref="Y7:Y9" si="23">SQRT(X7)</f>
        <v>0.24803318113905629</v>
      </c>
      <c r="Z7" s="12"/>
    </row>
    <row r="8" spans="2:32" x14ac:dyDescent="0.25">
      <c r="E8" s="9" t="s">
        <v>44</v>
      </c>
      <c r="F8">
        <v>164</v>
      </c>
      <c r="G8">
        <v>41</v>
      </c>
      <c r="H8">
        <v>58.5</v>
      </c>
      <c r="I8">
        <v>3.4</v>
      </c>
      <c r="J8" t="s">
        <v>32</v>
      </c>
      <c r="K8">
        <v>123</v>
      </c>
      <c r="L8">
        <v>65.900000000000006</v>
      </c>
      <c r="M8">
        <v>2.8</v>
      </c>
      <c r="N8" s="6">
        <f t="shared" si="12"/>
        <v>462.4</v>
      </c>
      <c r="O8" s="6">
        <f t="shared" si="13"/>
        <v>956.4799999999999</v>
      </c>
      <c r="P8" s="6">
        <f t="shared" si="14"/>
        <v>162</v>
      </c>
      <c r="Q8" s="6">
        <f t="shared" si="15"/>
        <v>8.7585185185185175</v>
      </c>
      <c r="R8" s="6">
        <f t="shared" si="16"/>
        <v>2.9594794337042649</v>
      </c>
      <c r="S8" s="7">
        <f t="shared" si="17"/>
        <v>-2.5004397448161058</v>
      </c>
      <c r="T8" s="6">
        <f t="shared" si="18"/>
        <v>3.2520325203252036E-2</v>
      </c>
      <c r="U8" s="6">
        <f t="shared" si="19"/>
        <v>6.252198917456032</v>
      </c>
      <c r="V8" s="6">
        <f t="shared" si="20"/>
        <v>328</v>
      </c>
      <c r="W8" s="6">
        <f t="shared" si="21"/>
        <v>1.9061582065414733E-2</v>
      </c>
      <c r="X8" s="7">
        <f t="shared" si="22"/>
        <v>5.1581907268666766E-2</v>
      </c>
      <c r="Y8" s="7">
        <f t="shared" si="23"/>
        <v>0.22711650593619734</v>
      </c>
      <c r="Z8" s="12"/>
    </row>
    <row r="9" spans="2:32" x14ac:dyDescent="0.25">
      <c r="E9" s="9" t="s">
        <v>45</v>
      </c>
      <c r="F9">
        <v>164</v>
      </c>
      <c r="G9">
        <v>41</v>
      </c>
      <c r="H9">
        <v>55.9</v>
      </c>
      <c r="I9">
        <v>3.7</v>
      </c>
      <c r="J9" t="s">
        <v>32</v>
      </c>
      <c r="K9">
        <v>123</v>
      </c>
      <c r="L9">
        <v>57.7</v>
      </c>
      <c r="M9">
        <v>3.1</v>
      </c>
      <c r="N9" s="6">
        <f t="shared" si="12"/>
        <v>547.6</v>
      </c>
      <c r="O9" s="6">
        <f t="shared" si="13"/>
        <v>1172.42</v>
      </c>
      <c r="P9" s="6">
        <f t="shared" si="14"/>
        <v>162</v>
      </c>
      <c r="Q9" s="6">
        <f t="shared" si="15"/>
        <v>10.617407407407407</v>
      </c>
      <c r="R9" s="6">
        <f t="shared" si="16"/>
        <v>3.2584363439243993</v>
      </c>
      <c r="S9" s="7">
        <f t="shared" si="17"/>
        <v>-0.55241220328156482</v>
      </c>
      <c r="T9" s="6">
        <f t="shared" si="18"/>
        <v>3.2520325203252036E-2</v>
      </c>
      <c r="U9" s="6">
        <f t="shared" si="19"/>
        <v>0.3051592423343929</v>
      </c>
      <c r="V9" s="6">
        <f t="shared" si="20"/>
        <v>328</v>
      </c>
      <c r="W9" s="6">
        <f t="shared" si="21"/>
        <v>9.3036354370241742E-4</v>
      </c>
      <c r="X9" s="7">
        <f t="shared" si="22"/>
        <v>3.3450688746954456E-2</v>
      </c>
      <c r="Y9" s="7">
        <f t="shared" si="23"/>
        <v>0.18289529449101324</v>
      </c>
      <c r="Z9" s="12"/>
    </row>
    <row r="10" spans="2:32" ht="15.75" x14ac:dyDescent="0.25">
      <c r="B10" s="5" t="s">
        <v>46</v>
      </c>
      <c r="C10" s="5" t="s">
        <v>47</v>
      </c>
      <c r="D10">
        <v>2013</v>
      </c>
      <c r="E10" s="9" t="s">
        <v>48</v>
      </c>
      <c r="F10" s="8">
        <v>9989</v>
      </c>
      <c r="G10" s="8">
        <v>309</v>
      </c>
      <c r="H10" s="8"/>
      <c r="I10" s="8"/>
      <c r="J10" s="8"/>
      <c r="K10" s="8">
        <v>9680</v>
      </c>
      <c r="L10" s="1"/>
      <c r="M10" s="1"/>
      <c r="N10" s="1"/>
      <c r="O10" s="1"/>
      <c r="P10" s="1"/>
      <c r="Q10" s="1"/>
      <c r="R10" s="1"/>
      <c r="S10" s="3">
        <f>AB10*(SQRT(3)/3.14)</f>
        <v>3.7321088129964909E-2</v>
      </c>
      <c r="T10" s="1"/>
      <c r="U10" s="1"/>
      <c r="V10" s="1"/>
      <c r="W10" s="1"/>
      <c r="X10" s="4">
        <f>AE10*(3/9.85)</f>
        <v>7.6312024160325662E-3</v>
      </c>
      <c r="Y10" s="4">
        <f>SQRT(X10)</f>
        <v>8.7356753694448647E-2</v>
      </c>
      <c r="Z10" s="11"/>
      <c r="AA10">
        <v>1.07</v>
      </c>
      <c r="AB10" s="6">
        <f>LN(AA10)</f>
        <v>6.7658648473814864E-2</v>
      </c>
      <c r="AE10" s="6">
        <f>(1/49)+(1/1471)+(1/260)+(1/8220)</f>
        <v>2.505578126597359E-2</v>
      </c>
      <c r="AF10" s="6">
        <f>SQRT(AE10)</f>
        <v>0.15829018057344427</v>
      </c>
    </row>
    <row r="11" spans="2:32" x14ac:dyDescent="0.25">
      <c r="E11" s="9" t="s">
        <v>49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3">
        <f>AB11*(SQRT(3)/3.14)</f>
        <v>-0.22920186632838971</v>
      </c>
      <c r="T11" s="1"/>
      <c r="U11" s="1"/>
      <c r="V11" s="1"/>
      <c r="W11" s="1"/>
      <c r="X11" s="4">
        <f>AE11*(3/9.85)</f>
        <v>1.8430573554166663E-2</v>
      </c>
      <c r="Y11" s="4">
        <f>SQRT(X11)</f>
        <v>0.13575924850324808</v>
      </c>
      <c r="Z11" s="11"/>
      <c r="AA11">
        <v>0.66</v>
      </c>
      <c r="AB11" s="6">
        <f>LN(AA11)</f>
        <v>-0.41551544396166579</v>
      </c>
      <c r="AE11" s="6">
        <f>(1/18)+(1/705)+(1/291)+(1/9681)</f>
        <v>6.0513716502847203E-2</v>
      </c>
      <c r="AF11" s="6">
        <f>SQRT(AE11)</f>
        <v>0.24599535870184056</v>
      </c>
    </row>
    <row r="12" spans="2:32" ht="15.75" x14ac:dyDescent="0.25">
      <c r="B12" t="s">
        <v>50</v>
      </c>
      <c r="C12" s="5" t="s">
        <v>51</v>
      </c>
      <c r="D12">
        <v>2014</v>
      </c>
      <c r="E12" s="9" t="s">
        <v>36</v>
      </c>
      <c r="F12">
        <v>106</v>
      </c>
      <c r="G12">
        <v>54</v>
      </c>
      <c r="H12">
        <v>10.7</v>
      </c>
      <c r="I12">
        <v>7.55</v>
      </c>
      <c r="J12" t="s">
        <v>52</v>
      </c>
      <c r="K12">
        <v>52</v>
      </c>
      <c r="L12">
        <v>8.15</v>
      </c>
      <c r="M12">
        <v>7.15</v>
      </c>
      <c r="N12" s="6">
        <f t="shared" ref="N12:N14" si="24">(G12-1)*I12^2</f>
        <v>3021.1324999999997</v>
      </c>
      <c r="O12" s="6">
        <f t="shared" ref="O12:O14" si="25">(K12-1)*M12^2</f>
        <v>2607.2474999999999</v>
      </c>
      <c r="P12" s="6">
        <f t="shared" ref="P12:P14" si="26">F12-2</f>
        <v>104</v>
      </c>
      <c r="Q12" s="6">
        <f t="shared" ref="Q12:Q14" si="27">(N12+O12)/P12</f>
        <v>54.119038461538452</v>
      </c>
      <c r="R12" s="6">
        <f t="shared" ref="R12:R14" si="28">SQRT(Q12)</f>
        <v>7.3565643109768608</v>
      </c>
      <c r="S12" s="7">
        <f t="shared" ref="S12:S14" si="29">(H12-L12)/R12</f>
        <v>0.34662919974682999</v>
      </c>
      <c r="T12" s="6">
        <f t="shared" ref="T12:T14" si="30">F12/(G12*K12)</f>
        <v>3.7749287749287749E-2</v>
      </c>
      <c r="U12" s="6">
        <f t="shared" ref="U12:U14" si="31">S12^2</f>
        <v>0.12015180211712777</v>
      </c>
      <c r="V12" s="6">
        <f t="shared" ref="V12:V14" si="32">F12*2</f>
        <v>212</v>
      </c>
      <c r="W12" s="6">
        <f t="shared" ref="W12:W14" si="33">U12/V12</f>
        <v>5.6675378357135735E-4</v>
      </c>
      <c r="X12" s="7">
        <f t="shared" ref="X12:X14" si="34">T12+W12</f>
        <v>3.8316041532859106E-2</v>
      </c>
      <c r="Y12" s="7">
        <f t="shared" ref="Y12:Y14" si="35">SQRT(X12)</f>
        <v>0.19574483781918517</v>
      </c>
      <c r="Z12" s="12"/>
    </row>
    <row r="13" spans="2:32" x14ac:dyDescent="0.25">
      <c r="E13" s="9" t="s">
        <v>38</v>
      </c>
      <c r="F13">
        <v>106</v>
      </c>
      <c r="G13">
        <v>54</v>
      </c>
      <c r="H13">
        <v>42.18</v>
      </c>
      <c r="I13">
        <v>9.4499999999999993</v>
      </c>
      <c r="J13" t="s">
        <v>52</v>
      </c>
      <c r="K13">
        <v>52</v>
      </c>
      <c r="L13">
        <v>38.28</v>
      </c>
      <c r="M13">
        <v>9.73</v>
      </c>
      <c r="N13" s="6">
        <f t="shared" si="24"/>
        <v>4733.0324999999993</v>
      </c>
      <c r="O13" s="6">
        <f t="shared" si="25"/>
        <v>4828.3179000000009</v>
      </c>
      <c r="P13" s="6">
        <f t="shared" si="26"/>
        <v>104</v>
      </c>
      <c r="Q13" s="6">
        <f t="shared" si="27"/>
        <v>91.93606153846153</v>
      </c>
      <c r="R13" s="6">
        <f t="shared" si="28"/>
        <v>9.5883294446145069</v>
      </c>
      <c r="S13" s="7">
        <f t="shared" si="29"/>
        <v>0.40674447228036353</v>
      </c>
      <c r="T13" s="6">
        <f t="shared" si="30"/>
        <v>3.7749287749287749E-2</v>
      </c>
      <c r="U13" s="6">
        <f t="shared" si="31"/>
        <v>0.16544106573063141</v>
      </c>
      <c r="V13" s="6">
        <f t="shared" si="32"/>
        <v>212</v>
      </c>
      <c r="W13" s="6">
        <f t="shared" si="33"/>
        <v>7.8038238552184626E-4</v>
      </c>
      <c r="X13" s="7">
        <f t="shared" si="34"/>
        <v>3.8529670134809596E-2</v>
      </c>
      <c r="Y13" s="7">
        <f t="shared" si="35"/>
        <v>0.19628976064688039</v>
      </c>
      <c r="Z13" s="12"/>
    </row>
    <row r="14" spans="2:32" x14ac:dyDescent="0.25">
      <c r="E14" s="9" t="s">
        <v>53</v>
      </c>
      <c r="F14">
        <v>106</v>
      </c>
      <c r="G14">
        <v>54</v>
      </c>
      <c r="H14">
        <v>45.53</v>
      </c>
      <c r="I14">
        <v>10.25</v>
      </c>
      <c r="J14" t="s">
        <v>52</v>
      </c>
      <c r="K14">
        <v>52</v>
      </c>
      <c r="L14">
        <v>37.96</v>
      </c>
      <c r="M14">
        <v>9.27</v>
      </c>
      <c r="N14" s="6">
        <f t="shared" si="24"/>
        <v>5568.3125</v>
      </c>
      <c r="O14" s="6">
        <f t="shared" si="25"/>
        <v>4382.5778999999993</v>
      </c>
      <c r="P14" s="6">
        <f t="shared" si="26"/>
        <v>104</v>
      </c>
      <c r="Q14" s="6">
        <f t="shared" si="27"/>
        <v>95.681638461538469</v>
      </c>
      <c r="R14" s="6">
        <f t="shared" si="28"/>
        <v>9.7816991602450365</v>
      </c>
      <c r="S14" s="7">
        <f t="shared" si="29"/>
        <v>0.77389417482456779</v>
      </c>
      <c r="T14" s="6">
        <f t="shared" si="30"/>
        <v>3.7749287749287749E-2</v>
      </c>
      <c r="U14" s="6">
        <f t="shared" si="31"/>
        <v>0.59891219382739869</v>
      </c>
      <c r="V14" s="6">
        <f t="shared" si="32"/>
        <v>212</v>
      </c>
      <c r="W14" s="6">
        <f t="shared" si="33"/>
        <v>2.8250575180537676E-3</v>
      </c>
      <c r="X14" s="7">
        <f t="shared" si="34"/>
        <v>4.0574345267341515E-2</v>
      </c>
      <c r="Y14" s="7">
        <f t="shared" si="35"/>
        <v>0.20143074558602397</v>
      </c>
      <c r="Z14" s="12"/>
    </row>
    <row r="15" spans="2:32" ht="15.75" x14ac:dyDescent="0.25">
      <c r="B15" s="5" t="s">
        <v>54</v>
      </c>
      <c r="C15" t="s">
        <v>55</v>
      </c>
      <c r="D15">
        <v>2016</v>
      </c>
      <c r="E15" s="9" t="s">
        <v>56</v>
      </c>
      <c r="F15" s="8">
        <v>974732</v>
      </c>
      <c r="G15" s="8">
        <v>88612</v>
      </c>
      <c r="H15" s="1"/>
      <c r="I15" s="1"/>
      <c r="J15" s="1"/>
      <c r="K15" s="8">
        <v>886120</v>
      </c>
      <c r="L15" s="1"/>
      <c r="M15" s="1"/>
      <c r="N15" s="1"/>
      <c r="O15" s="1"/>
      <c r="P15" s="1"/>
      <c r="Q15" s="1"/>
      <c r="R15" s="1"/>
      <c r="S15" s="3">
        <f>AB15*(SQRT(3)/3.14)</f>
        <v>0.18952701431884852</v>
      </c>
      <c r="T15" s="1"/>
      <c r="U15" s="1"/>
      <c r="V15" s="1"/>
      <c r="W15" s="1"/>
      <c r="X15" s="4">
        <f>AE15*(3/9.85)</f>
        <v>2.9512690355329951E-2</v>
      </c>
      <c r="Y15" s="4">
        <f>SQRT(X15)</f>
        <v>0.17179257945362469</v>
      </c>
      <c r="Z15" s="11"/>
      <c r="AA15">
        <v>1.41</v>
      </c>
      <c r="AB15" s="6">
        <f>LN(AA15)</f>
        <v>0.34358970439007686</v>
      </c>
      <c r="AE15">
        <v>9.69E-2</v>
      </c>
      <c r="AF15">
        <f>SQRT(AE15)</f>
        <v>0.31128764832546763</v>
      </c>
    </row>
    <row r="16" spans="2:32" x14ac:dyDescent="0.25">
      <c r="B16" t="s">
        <v>57</v>
      </c>
      <c r="C16" t="s">
        <v>58</v>
      </c>
      <c r="D16">
        <v>2012</v>
      </c>
      <c r="E16" s="10" t="s">
        <v>59</v>
      </c>
      <c r="F16">
        <v>30746</v>
      </c>
      <c r="G16">
        <v>771</v>
      </c>
      <c r="K16">
        <v>29975</v>
      </c>
      <c r="S16" s="3">
        <f>AB16*(SQRT(3)/3.14)</f>
        <v>-0.11877346701998813</v>
      </c>
      <c r="T16" s="1"/>
      <c r="U16" s="1"/>
      <c r="V16" s="1"/>
      <c r="W16" s="1"/>
      <c r="X16" s="4">
        <f>AE16*(3/9.85)</f>
        <v>6.9264570440021609E-3</v>
      </c>
      <c r="Y16" s="4">
        <f>SQRT(X16)</f>
        <v>8.3225338953963779E-2</v>
      </c>
      <c r="Z16" s="11"/>
      <c r="AA16">
        <v>0.80628175587853002</v>
      </c>
      <c r="AB16" s="6">
        <f>LN(AA16)</f>
        <v>-0.21532202451164642</v>
      </c>
      <c r="AE16">
        <v>2.274186729447376E-2</v>
      </c>
      <c r="AF16">
        <f>SQRT(AE16)</f>
        <v>0.1508040692238567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Cavicchioli</dc:creator>
  <cp:lastModifiedBy>Federica</cp:lastModifiedBy>
  <dcterms:created xsi:type="dcterms:W3CDTF">2017-03-04T16:08:44Z</dcterms:created>
  <dcterms:modified xsi:type="dcterms:W3CDTF">2017-03-06T10:15:21Z</dcterms:modified>
</cp:coreProperties>
</file>