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tnes uciliste\Desktop\Moja Znanost\PEERJ\"/>
    </mc:Choice>
  </mc:AlternateContent>
  <bookViews>
    <workbookView xWindow="0" yWindow="0" windowWidth="12390" windowHeight="8190" activeTab="2"/>
  </bookViews>
  <sheets>
    <sheet name="Sheet1" sheetId="1" r:id="rId1"/>
    <sheet name="Sheet3" sheetId="7" r:id="rId2"/>
    <sheet name="Sheet6" sheetId="10" r:id="rId3"/>
    <sheet name="Sheet5" sheetId="9" r:id="rId4"/>
    <sheet name="Sheet4" sheetId="8" r:id="rId5"/>
    <sheet name="Sheet2" sheetId="2" r:id="rId6"/>
    <sheet name="postotak" sheetId="5" r:id="rId7"/>
    <sheet name="Broj ljudi" sheetId="6" r:id="rId8"/>
    <sheet name="effect size" sheetId="4" r:id="rId9"/>
    <sheet name="sensy" sheetId="3" r:id="rId10"/>
    <sheet name="Sheet7" sheetId="11"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10" l="1"/>
  <c r="N27" i="10"/>
  <c r="N26" i="10"/>
  <c r="M28" i="10"/>
  <c r="M27" i="10"/>
  <c r="M26" i="10"/>
  <c r="N24" i="10"/>
  <c r="M24" i="10"/>
  <c r="N23" i="10"/>
  <c r="M23" i="10"/>
  <c r="I24" i="7" l="1"/>
  <c r="C27" i="7"/>
  <c r="D27" i="7"/>
  <c r="E27" i="7"/>
  <c r="F27" i="7"/>
  <c r="G27" i="7"/>
  <c r="H27" i="7"/>
  <c r="I27" i="7"/>
  <c r="J27" i="7"/>
  <c r="K27" i="7"/>
  <c r="B27" i="7"/>
  <c r="F24" i="7"/>
  <c r="G24" i="7"/>
  <c r="H24" i="7"/>
  <c r="J24" i="7"/>
  <c r="K24" i="7"/>
  <c r="C24" i="7"/>
  <c r="D24" i="7"/>
  <c r="E24" i="7"/>
  <c r="B24" i="7"/>
  <c r="H30" i="11" l="1"/>
  <c r="H31" i="11"/>
  <c r="G31" i="11"/>
  <c r="G30" i="11"/>
  <c r="H29" i="11"/>
  <c r="G29" i="11"/>
  <c r="H28" i="11"/>
  <c r="G28" i="11"/>
  <c r="H16" i="11"/>
  <c r="H17" i="11" s="1"/>
  <c r="G16" i="11"/>
  <c r="G17" i="11" s="1"/>
  <c r="C20" i="7" l="1"/>
  <c r="I13" i="10" l="1"/>
  <c r="H13" i="10"/>
  <c r="E14" i="10"/>
  <c r="D14" i="10"/>
  <c r="D16" i="10" l="1"/>
  <c r="D17" i="10" s="1"/>
  <c r="E16" i="10"/>
  <c r="E17" i="10" s="1"/>
  <c r="Q32" i="7"/>
  <c r="B15" i="7" l="1"/>
  <c r="B14" i="7"/>
  <c r="E14" i="7" l="1"/>
  <c r="C14" i="7"/>
  <c r="D14" i="7"/>
  <c r="L14" i="7" s="1"/>
  <c r="G14" i="7"/>
  <c r="H14" i="7"/>
  <c r="I14" i="7"/>
  <c r="J14" i="7"/>
  <c r="D11" i="7"/>
  <c r="L11" i="7" s="1"/>
  <c r="C11" i="7"/>
  <c r="E11" i="7"/>
  <c r="G11" i="7"/>
  <c r="O11" i="7" s="1"/>
  <c r="H11" i="7"/>
  <c r="I11" i="7"/>
  <c r="J11" i="7"/>
  <c r="B11" i="7"/>
  <c r="L15" i="7"/>
  <c r="D20" i="7"/>
  <c r="E20" i="7"/>
  <c r="G20" i="7"/>
  <c r="O20" i="7" s="1"/>
  <c r="H20" i="7"/>
  <c r="I20" i="7"/>
  <c r="J20" i="7"/>
  <c r="B20" i="7"/>
  <c r="G15" i="7"/>
  <c r="H15" i="7"/>
  <c r="I15" i="7"/>
  <c r="O15" i="7" s="1"/>
  <c r="J15" i="7"/>
  <c r="C15" i="7"/>
  <c r="D15" i="7"/>
  <c r="E15" i="7"/>
  <c r="H12" i="7"/>
  <c r="I12" i="7"/>
  <c r="J12" i="7"/>
  <c r="G12" i="7"/>
  <c r="E12" i="7"/>
  <c r="C12" i="7"/>
  <c r="D12" i="7"/>
  <c r="B12" i="7"/>
  <c r="H5" i="7"/>
  <c r="I5" i="7"/>
  <c r="J5" i="7"/>
  <c r="G5" i="7"/>
  <c r="B5" i="7"/>
  <c r="L5" i="7" s="1"/>
  <c r="E5" i="7"/>
  <c r="D5" i="7"/>
  <c r="C5" i="7"/>
  <c r="L12" i="7" l="1"/>
  <c r="O5" i="7"/>
  <c r="O14" i="7"/>
  <c r="O12" i="7"/>
  <c r="L20" i="7"/>
  <c r="L27" i="7"/>
  <c r="O27" i="7"/>
  <c r="E15" i="8"/>
  <c r="G15" i="8" s="1"/>
  <c r="F15" i="8"/>
  <c r="D15" i="8"/>
  <c r="C15" i="8"/>
  <c r="B16" i="8"/>
  <c r="B15" i="8"/>
  <c r="O3" i="7" l="1"/>
  <c r="Q3" i="7" s="1"/>
  <c r="O4" i="7"/>
  <c r="Q4" i="7" s="1"/>
  <c r="O6" i="7"/>
  <c r="Q6" i="7" s="1"/>
  <c r="O7" i="7"/>
  <c r="Q7" i="7" s="1"/>
  <c r="O8" i="7"/>
  <c r="Q8" i="7" s="1"/>
  <c r="O9" i="7"/>
  <c r="Q9" i="7" s="1"/>
  <c r="O10" i="7"/>
  <c r="Q10" i="7" s="1"/>
  <c r="O13" i="7"/>
  <c r="Q13" i="7" s="1"/>
  <c r="O16" i="7"/>
  <c r="Q16" i="7" s="1"/>
  <c r="O17" i="7"/>
  <c r="P17" i="7" s="1"/>
  <c r="O18" i="7"/>
  <c r="Q18" i="7" s="1"/>
  <c r="O19" i="7"/>
  <c r="Q19" i="7" s="1"/>
  <c r="O21" i="7"/>
  <c r="Q21" i="7" s="1"/>
  <c r="O22" i="7"/>
  <c r="Q22" i="7" s="1"/>
  <c r="O23" i="7"/>
  <c r="Q23" i="7" s="1"/>
  <c r="O25" i="7"/>
  <c r="Q25" i="7" s="1"/>
  <c r="O26" i="7"/>
  <c r="Q26" i="7" s="1"/>
  <c r="O2" i="7"/>
  <c r="L4" i="7"/>
  <c r="M4" i="7" s="1"/>
  <c r="L6" i="7"/>
  <c r="M6" i="7" s="1"/>
  <c r="L7" i="7"/>
  <c r="N7" i="7" s="1"/>
  <c r="L8" i="7"/>
  <c r="M8" i="7" s="1"/>
  <c r="L9" i="7"/>
  <c r="N9" i="7" s="1"/>
  <c r="L10" i="7"/>
  <c r="M10" i="7" s="1"/>
  <c r="L13" i="7"/>
  <c r="M13" i="7" s="1"/>
  <c r="L16" i="7"/>
  <c r="N16" i="7" s="1"/>
  <c r="L17" i="7"/>
  <c r="N17" i="7" s="1"/>
  <c r="L18" i="7"/>
  <c r="M18" i="7" s="1"/>
  <c r="L19" i="7"/>
  <c r="M19" i="7" s="1"/>
  <c r="L21" i="7"/>
  <c r="M21" i="7" s="1"/>
  <c r="L22" i="7"/>
  <c r="N22" i="7" s="1"/>
  <c r="L23" i="7"/>
  <c r="M23" i="7" s="1"/>
  <c r="L25" i="7"/>
  <c r="M25" i="7" s="1"/>
  <c r="L26" i="7"/>
  <c r="M26" i="7" s="1"/>
  <c r="L3" i="7"/>
  <c r="N3" i="7" s="1"/>
  <c r="L2" i="7"/>
  <c r="M2" i="7" s="1"/>
  <c r="M3" i="7" l="1"/>
  <c r="Q2" i="7"/>
  <c r="P2" i="7"/>
  <c r="N2" i="7"/>
  <c r="M22" i="7"/>
  <c r="M16" i="7"/>
  <c r="M9" i="7"/>
  <c r="M7" i="7"/>
  <c r="N26" i="7"/>
  <c r="N21" i="7"/>
  <c r="N8" i="7"/>
  <c r="N6" i="7"/>
  <c r="P22" i="7"/>
  <c r="P16" i="7"/>
  <c r="P9" i="7"/>
  <c r="P7" i="7"/>
  <c r="N25" i="7"/>
  <c r="N19" i="7"/>
  <c r="N10" i="7"/>
  <c r="N4" i="7"/>
  <c r="P26" i="7"/>
  <c r="P21" i="7"/>
  <c r="P8" i="7"/>
  <c r="P6" i="7"/>
  <c r="N23" i="7"/>
  <c r="N18" i="7"/>
  <c r="N13" i="7"/>
  <c r="P25" i="7"/>
  <c r="P19" i="7"/>
  <c r="P10" i="7"/>
  <c r="P4" i="7"/>
  <c r="P23" i="7"/>
  <c r="P18" i="7"/>
  <c r="P13" i="7"/>
  <c r="P3" i="7"/>
  <c r="Q17" i="7"/>
  <c r="M17" i="7"/>
  <c r="J26" i="5"/>
  <c r="I26" i="5"/>
  <c r="C28" i="5"/>
  <c r="C27" i="5"/>
  <c r="F30" i="5"/>
  <c r="E30" i="5"/>
  <c r="F28" i="5"/>
  <c r="E28" i="5"/>
  <c r="P29" i="7" l="1"/>
  <c r="M29" i="7"/>
  <c r="Q30" i="7"/>
  <c r="Q29" i="7"/>
  <c r="N29" i="7"/>
  <c r="N30" i="7"/>
  <c r="N27" i="7"/>
  <c r="N28" i="7" s="1"/>
  <c r="M27" i="7"/>
  <c r="P27" i="7"/>
  <c r="P30" i="7" s="1"/>
  <c r="P31" i="7" s="1"/>
  <c r="P32" i="7" s="1"/>
  <c r="Q27" i="7"/>
  <c r="Q28" i="7" s="1"/>
  <c r="F22" i="6"/>
  <c r="E22" i="6"/>
  <c r="F25" i="6" s="1"/>
  <c r="D22" i="6"/>
  <c r="F26" i="5"/>
  <c r="E26" i="5"/>
  <c r="E30" i="4"/>
  <c r="D30" i="4"/>
  <c r="E29" i="4"/>
  <c r="D29" i="4"/>
  <c r="E20" i="2"/>
  <c r="E19" i="2"/>
  <c r="M30" i="7" l="1"/>
  <c r="M31" i="7" s="1"/>
  <c r="M32" i="7" s="1"/>
  <c r="P19" i="2"/>
  <c r="P17" i="2"/>
  <c r="Q17" i="2"/>
  <c r="O17" i="2"/>
  <c r="H24" i="2" l="1"/>
  <c r="H25" i="2"/>
  <c r="G24" i="2"/>
  <c r="G25" i="2"/>
  <c r="L25" i="2" l="1"/>
  <c r="K25" i="2"/>
</calcChain>
</file>

<file path=xl/sharedStrings.xml><?xml version="1.0" encoding="utf-8"?>
<sst xmlns="http://schemas.openxmlformats.org/spreadsheetml/2006/main" count="280" uniqueCount="187">
  <si>
    <t>Broj rada</t>
  </si>
  <si>
    <t>Autori</t>
  </si>
  <si>
    <t>Naziv rada</t>
  </si>
  <si>
    <t>Godina</t>
  </si>
  <si>
    <t>Dob ispitanika</t>
  </si>
  <si>
    <t>Spol</t>
  </si>
  <si>
    <t>Trenažno iskustvo</t>
  </si>
  <si>
    <t>Uzorak ispitanika</t>
  </si>
  <si>
    <t>Tip treninga</t>
  </si>
  <si>
    <t>Grupe</t>
  </si>
  <si>
    <t>Podjela po grupama</t>
  </si>
  <si>
    <t>Mjerenje mišićne mase</t>
  </si>
  <si>
    <t xml:space="preserve">Trajanje </t>
  </si>
  <si>
    <t>Frekvencija treninga</t>
  </si>
  <si>
    <t>Vježbe</t>
  </si>
  <si>
    <t>Trening za linearnu periodizaciju</t>
  </si>
  <si>
    <t>Intervali odmora</t>
  </si>
  <si>
    <t>Trening za DVP</t>
  </si>
  <si>
    <t>Rezultati LP</t>
  </si>
  <si>
    <t>Razlika</t>
  </si>
  <si>
    <t>Effect size</t>
  </si>
  <si>
    <t>Rezultati DVP</t>
  </si>
  <si>
    <t>Statistička značajnost</t>
  </si>
  <si>
    <t>Napomene</t>
  </si>
  <si>
    <t>Metoda korištena za ES</t>
  </si>
  <si>
    <t>1.</t>
  </si>
  <si>
    <t>22 +/- 2</t>
  </si>
  <si>
    <t>M</t>
  </si>
  <si>
    <t>Početnici</t>
  </si>
  <si>
    <t>20 odraslih muškaraca</t>
  </si>
  <si>
    <t>Trening s slobodnim
utezima i s trenažerima</t>
  </si>
  <si>
    <t>LP - 10
DUP - 10</t>
  </si>
  <si>
    <t>Randomizirana</t>
  </si>
  <si>
    <t>Ultrazvuk</t>
  </si>
  <si>
    <t>12 tjedana</t>
  </si>
  <si>
    <t>3 dana u tjednu</t>
  </si>
  <si>
    <t>Čučanj, bench press itd.</t>
  </si>
  <si>
    <t>Tjedan 1-4 = 3x12
Tjedan 5-8 = 3x10
Tjedan 9-12 = 3x6</t>
  </si>
  <si>
    <t>2 min</t>
  </si>
  <si>
    <t>Tjedan 1-12= dan 1 - 3x12
dan 2 - 3x10
dan 3 - 3x6</t>
  </si>
  <si>
    <t>Izjednačen</t>
  </si>
  <si>
    <t>Volumen</t>
  </si>
  <si>
    <t>70 +/- 2 = 71 +/- 3</t>
  </si>
  <si>
    <t>0.50</t>
  </si>
  <si>
    <t>0.5</t>
  </si>
  <si>
    <t>Nema razlika</t>
  </si>
  <si>
    <t>Odličan rad :)</t>
  </si>
  <si>
    <t>Cohen's D</t>
  </si>
  <si>
    <t>Franchini et al</t>
  </si>
  <si>
    <t>Influence of linear and undulating strength periodization
on physical fitness, physiological, and performance
responses to simulated judo matches</t>
  </si>
  <si>
    <t>Tjedni</t>
  </si>
  <si>
    <t>Efekt</t>
  </si>
  <si>
    <t>LP</t>
  </si>
  <si>
    <t>DUP</t>
  </si>
  <si>
    <t>Foschini and Inoue</t>
  </si>
  <si>
    <t>Broj</t>
  </si>
  <si>
    <t xml:space="preserve">2. </t>
  </si>
  <si>
    <t>Kok 2006</t>
  </si>
  <si>
    <t>Squat to 110 deegres
Bench press
Abdominal exercise
Leg press
Shoulder press
Back exercise
Lunge
Lat pulldown
Heel rasies
Pectoral press</t>
  </si>
  <si>
    <t>Comparing linear and undulating periodisation 
for improving and mantaining muscular
strength in woman</t>
  </si>
  <si>
    <t>Ž</t>
  </si>
  <si>
    <t>Na osnovu relativne jakosti u čučnju</t>
  </si>
  <si>
    <t>21.5 +/-5
23.1 +/-4.9</t>
  </si>
  <si>
    <t>16 žena</t>
  </si>
  <si>
    <t>LP - 8 
DUP - 8</t>
  </si>
  <si>
    <t>Ultrazvuk
Desni rectus femoris
Opsezi
Ruka
Bedro
Donji dio bedra</t>
  </si>
  <si>
    <t>Tjedan 1 = 2x15 RM
Tjedan 2 = 3x12 RM
Tjedan 3 = 3x10 RM
Tjedan 4-6 = 3x10 RM 
Tjedan 7-9 = 3x6 RM
Tjedan 10-12 = 3x8 RM</t>
  </si>
  <si>
    <t>1-2 min</t>
  </si>
  <si>
    <t>Tjedan 1 = 2x15 RM
Tjedan 2 = 3x12 RM
Tjedan 3 = 3x10 RM
Tjedan 4-6 = Dan 1 - 3x10 RM
Dan 2 - 3x6 RM
Dan 3 - 3x8 RM
Tjedan 7-12 = -II-</t>
  </si>
  <si>
    <t>Arm = 0.4 - 1.5%
Mid-Thigh = 0.7 - 1.3%
Lower thigh = 0.2 - 0.4%
CSA = 0.17 - 3.2%</t>
  </si>
  <si>
    <t>Arm = 0.18
Mid-Thigh = 0.15
Lower thigh = 0.05
CSA = 0.22</t>
  </si>
  <si>
    <t>Arm - 27.4 +/-2.2 = 27.8 +/- 2.0
Mid-Thigh - 54.4 +/- 4.6 = 55.1 +/- 4.3
Lower thigh - 48.4 +/- 3.8 = 48.6 +/- 3.6
CSA - 5.38 +/- 0.79 = 5.55 +/- 0.81</t>
  </si>
  <si>
    <t>Arm - 28.9 +/-2.8 = 29.2 +/- 2.9
Mid-Thigh - 54.6 +/- 5.7 = 55.1 +/- 5.9
Lower thigh - 48.6 +/- 5.5 = 49.1 +/- 5.4
CSA - 5.29 +/- 0.94 = 5.97 +/- 0.58</t>
  </si>
  <si>
    <t>Arm = 0.3 - 1.0%
Mid-Thigh = 0.5 - 0.9%
Lower thigh = 0.5 - 1.0%
CSA = 0.68 - 12.9%</t>
  </si>
  <si>
    <t>Arm = 0.11
Mid-Thigh = 0.09
Lower thigh = 0.09
CSA = 0.72</t>
  </si>
  <si>
    <t>3.</t>
  </si>
  <si>
    <t>Prestes et al. (2009)</t>
  </si>
  <si>
    <t>Comparison
between linear and daily undulating periodized resistance
training to increase strength.</t>
  </si>
  <si>
    <t>21.5 +/- 8.3</t>
  </si>
  <si>
    <t>Utrenirani</t>
  </si>
  <si>
    <t>40 muškaraca</t>
  </si>
  <si>
    <t>LP - 20
DUP - 20</t>
  </si>
  <si>
    <t>Kaliper
chest, abdominal,
 thigh</t>
  </si>
  <si>
    <t>4 dana u tjednu</t>
  </si>
  <si>
    <t>40-1:40</t>
  </si>
  <si>
    <t>66.12 +/- 2.42 =</t>
  </si>
  <si>
    <t>66.61 +/- 0.45 =</t>
  </si>
  <si>
    <t>18 UKUPNO - Bench press 
Front lat pull-down
Incline bench dumbbell press 
Single arm dumbbell row
Flat bench dumbbell fly 
Reverse cable crossover
Standing arm curl 
Triceps barbell extension
Alternating dumbbell arm curl 
Triceps pushdown
Barbell wrist curl 
Back squat
Shoulder press 
Leg press 45 
Barbell shoulder row 
Leg curl
Lateral raise 
Standing calf raise</t>
  </si>
  <si>
    <t>Week 1 - 3x12 RM
Week 2 - 3x10 RM
Week 3 - 3x8 RM
Week 4  -3x6 RM
Week 5 - 3x12 RM
Week 6 - 3x10 RM
Week 7 - 3x8 RM
Week 8 - 3x6 RM
Week 9 - 3x12 RM
Week 10 - 3x10 RM
Week 11 - 3x8 RM
Week 12 - 3x6 RM</t>
  </si>
  <si>
    <t>Weeks 1, 3, 5, 7, 9, 11 =
Days 1 and 2 - 3x12 RM
Days 3 and 4 - 3x10 RM
Weeks 2, 4, 6, 8, 10, 12 =
Days 1 and 2 - 3x8 RM
Day 3 and 4 - 3x6 RM</t>
  </si>
  <si>
    <t xml:space="preserve">4. </t>
  </si>
  <si>
    <t>Spineti et al. (2014)</t>
  </si>
  <si>
    <t>25-30</t>
  </si>
  <si>
    <t>53 muškaraca</t>
  </si>
  <si>
    <t>DUP LTS - 11
DUP STL - 10
LP LTS - 10
LP STL - 13
Control - 9</t>
  </si>
  <si>
    <t>2 dana u tjednu</t>
  </si>
  <si>
    <t>Bench press
Lat pulldown
Biceps curl
Triceps extensions</t>
  </si>
  <si>
    <t>1-3 min</t>
  </si>
  <si>
    <t>Weeks 1-2 = 2x12-15 RM
Weeks 3-4 = 3x8-10 RM
Weeks 5-6 = 4x3-5 RM
Weeks 7-12 = Day 1 - 2x12-15 RM
Day 2 - 3x8-10 RM
Day 3 - 4x3-5 RM</t>
  </si>
  <si>
    <t>Tjedan 1-4 = 2x12-15 RM
Tjedan 5-8 = 3x8-10 RM
Tjedan 9-12 = 4x3-5 RM</t>
  </si>
  <si>
    <t>LP LTS = biceps - 36,57 +/- 6.01 = 38,70 +/- 3.91
triceps - 39,23 +/- 4.44 = 39,48 +/- 7,58
LP STL = biceps - 36,75 +/ 4,78 = 38,04 +/- 4.01
triceps - 34,43 +/- 5.74 =  37,53 +/- 4.46</t>
  </si>
  <si>
    <t>LP LTS = biceps - 2.13 - 5.8%
triceps - 0.25 - 0.6%
LP STL = biceps - 0.29 - 0.8%
triceps - 3.1 - 9.0%</t>
  </si>
  <si>
    <t>LP LTS = biceps - 0.35
triceps - 0.06
LP STL = biceps - 0.06 
triceps - 0.54</t>
  </si>
  <si>
    <t>DUP LTS = biceps - 38,35 +/- 5.4 = 41,93 +/- 3.35
triceps - 39,76 +/- 4.93 = 41,53 +/- 4,87
DUP STL = biceps - 38,48 +/ 4,03 = 41,65 +/- 5.03
triceps - 36,51 +/- 2.13 =  39,00 +/- 3.37</t>
  </si>
  <si>
    <t>DUP LTS = biceps - 3.58 - 9.3%
triceps - 1.17 - 4.5%
DUP STL = biceps - 3.17 - 8.2%
triceps - 2.49 - 6.8%</t>
  </si>
  <si>
    <t>DUP LTS = biceps - 0.67
triceps - 0.24
DUP STL = biceps - 0.79
triceps - 1.17</t>
  </si>
  <si>
    <t>Naslov</t>
  </si>
  <si>
    <t>LP - PRE</t>
  </si>
  <si>
    <t>LP - SD</t>
  </si>
  <si>
    <t>LP - POST</t>
  </si>
  <si>
    <t>N</t>
  </si>
  <si>
    <t>DUP - PRE</t>
  </si>
  <si>
    <t>DUP - SD</t>
  </si>
  <si>
    <t>DUP - POST</t>
  </si>
  <si>
    <t>DUP - N</t>
  </si>
  <si>
    <t>Kok et al. (2009) - Arm girth</t>
  </si>
  <si>
    <t>Franchini et al. (2015) - Thorax girth</t>
  </si>
  <si>
    <t>Franchini et al. (2015) - Thigh girth</t>
  </si>
  <si>
    <t>Franchini et al. (2015) - Relaxed arm girth</t>
  </si>
  <si>
    <t>Franchini et al. (2015) - Forearm girth</t>
  </si>
  <si>
    <t>Franchini et al. (2015) - Flexed arm girth</t>
  </si>
  <si>
    <t>Franchini et al. (2015) - Calf girth</t>
  </si>
  <si>
    <t>Buford et al. (2007) - Thigh girth</t>
  </si>
  <si>
    <t>Buford et al. (2007) - Chest girth</t>
  </si>
  <si>
    <t>Ahmadizad et al. (2014) - FFM</t>
  </si>
  <si>
    <t>de Lima et al. (2012) - FFM</t>
  </si>
  <si>
    <t>Foschini et al. (2010) - FFM</t>
  </si>
  <si>
    <t>Harries et al. (2016) - FFM</t>
  </si>
  <si>
    <t>Inoue et al. (2015) - FFM</t>
  </si>
  <si>
    <t>Kok et al. (2009) - Thigh girth</t>
  </si>
  <si>
    <t>Kok (2006) - Arm girth</t>
  </si>
  <si>
    <t>Kok (2006) - Cross sectional area</t>
  </si>
  <si>
    <t>Kok (2006) - Mid-thigh girth</t>
  </si>
  <si>
    <t>Kok (2006) - Lower-thigh girth</t>
  </si>
  <si>
    <t>Monteiro et al. (2009) - FFM</t>
  </si>
  <si>
    <t>Prestes et al. (2015) - FFM</t>
  </si>
  <si>
    <t>Simao et al. (2012) - Biceps thickness</t>
  </si>
  <si>
    <t>Simao et al. (2012) - Triceps thickness</t>
  </si>
  <si>
    <t>Souza et al. (2014) - Quadriceps cross-sectional area</t>
  </si>
  <si>
    <t>Kok et al. (2009) - Rectus femoris cross-sectional area</t>
  </si>
  <si>
    <t>Spineti et al. (2014) LG - Biceps thickness</t>
  </si>
  <si>
    <t>Spineti et al. (2014) SG - Biceps thickness</t>
  </si>
  <si>
    <t>Spineti et al. (2014) LG - Triceps thickness</t>
  </si>
  <si>
    <t>Spineti et al. (2014) SG - Triceps thickness</t>
  </si>
  <si>
    <t>Razlika LP</t>
  </si>
  <si>
    <t>Postotak</t>
  </si>
  <si>
    <t>Razlika DUP</t>
  </si>
  <si>
    <t>Frekvencija</t>
  </si>
  <si>
    <t>Ukupno</t>
  </si>
  <si>
    <t>drugi sensy</t>
  </si>
  <si>
    <t>0.068</t>
  </si>
  <si>
    <t>0.778</t>
  </si>
  <si>
    <t>FFM - only</t>
  </si>
  <si>
    <t>Inoue i Foschini</t>
  </si>
  <si>
    <t>Circumfrence only</t>
  </si>
  <si>
    <t>Direct only</t>
  </si>
  <si>
    <t>p</t>
  </si>
  <si>
    <t>Ahmadizad et al. (2014)</t>
  </si>
  <si>
    <t>Buford et al. (2007)</t>
  </si>
  <si>
    <t>Chest</t>
  </si>
  <si>
    <t>Thigh</t>
  </si>
  <si>
    <t>de Lima et al. (2012)</t>
  </si>
  <si>
    <t>Foschini et al. (2010)</t>
  </si>
  <si>
    <t>Harries et al. (2016)</t>
  </si>
  <si>
    <t>Inoue et al. (2015)</t>
  </si>
  <si>
    <t>Monteiro et al. (2009)</t>
  </si>
  <si>
    <t>Prestes et al. (2015)</t>
  </si>
  <si>
    <t>Mean ± SD</t>
  </si>
  <si>
    <t>Kok</t>
  </si>
  <si>
    <t>Souza</t>
  </si>
  <si>
    <t>Simao</t>
  </si>
  <si>
    <t>Spineti</t>
  </si>
  <si>
    <t>Study</t>
  </si>
  <si>
    <t>Effect size for LP</t>
  </si>
  <si>
    <t>Effect size for DUP</t>
  </si>
  <si>
    <t>Lean body mass</t>
  </si>
  <si>
    <t>Muscle hypertrophy</t>
  </si>
  <si>
    <t>Kok (2006)</t>
  </si>
  <si>
    <t>Kok et al. (2009)</t>
  </si>
  <si>
    <t>Simao et al. (2012)</t>
  </si>
  <si>
    <t>Souza et al. (2014)</t>
  </si>
  <si>
    <t>Triceps</t>
  </si>
  <si>
    <t xml:space="preserve">Mean </t>
  </si>
  <si>
    <t>SD</t>
  </si>
  <si>
    <t>Mean</t>
  </si>
  <si>
    <t>Upperž</t>
  </si>
  <si>
    <t>Lower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</si>
</sst>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9" x14ac:knownFonts="1">
    <font>
      <sz val="11"/>
      <color theme="1"/>
      <name val="Calibri"/>
      <family val="2"/>
      <charset val="238"/>
      <scheme val="minor"/>
    </font>
    <font>
      <sz val="12"/>
      <color theme="1"/>
      <name val="Times New Roman"/>
      <family val="1"/>
      <charset val="238"/>
    </font>
    <font>
      <b/>
      <sz val="12"/>
      <color theme="1"/>
      <name val="Times New Roman"/>
      <family val="1"/>
      <charset val="238"/>
    </font>
    <font>
      <sz val="11"/>
      <name val="Calibri"/>
      <family val="2"/>
      <charset val="238"/>
      <scheme val="minor"/>
    </font>
    <font>
      <b/>
      <sz val="11"/>
      <color theme="1"/>
      <name val="Times New Roman"/>
      <family val="1"/>
      <charset val="238"/>
    </font>
    <font>
      <i/>
      <sz val="11"/>
      <color theme="1"/>
      <name val="Times New Roman"/>
      <family val="1"/>
      <charset val="238"/>
    </font>
    <font>
      <sz val="11"/>
      <color theme="1"/>
      <name val="Arial"/>
      <family val="2"/>
      <charset val="238"/>
    </font>
    <font>
      <b/>
      <sz val="11"/>
      <color theme="1"/>
      <name val="Arial"/>
      <family val="2"/>
      <charset val="238"/>
    </font>
    <font>
      <sz val="11"/>
      <color rgb="FFFF0000"/>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top style="medium">
        <color rgb="FF7F7F7F"/>
      </top>
      <bottom style="medium">
        <color rgb="FF7F7F7F"/>
      </bottom>
      <diagonal/>
    </border>
    <border>
      <left/>
      <right/>
      <top/>
      <bottom style="medium">
        <color rgb="FF7F7F7F"/>
      </bottom>
      <diagonal/>
    </border>
  </borders>
  <cellStyleXfs count="1">
    <xf numFmtId="0" fontId="0" fillId="0" borderId="0"/>
  </cellStyleXfs>
  <cellXfs count="40">
    <xf numFmtId="0" fontId="0" fillId="0" borderId="0" xfId="0"/>
    <xf numFmtId="0" fontId="1" fillId="0" borderId="0" xfId="0" applyFont="1" applyAlignment="1">
      <alignment horizontal="center"/>
    </xf>
    <xf numFmtId="0" fontId="2" fillId="2" borderId="1"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2" fontId="0" fillId="0" borderId="0" xfId="0" applyNumberFormat="1"/>
    <xf numFmtId="164" fontId="0" fillId="0" borderId="0" xfId="0" applyNumberFormat="1"/>
    <xf numFmtId="2" fontId="0" fillId="2" borderId="0" xfId="0" applyNumberFormat="1" applyFill="1"/>
    <xf numFmtId="0" fontId="0" fillId="2" borderId="0" xfId="0" applyFill="1"/>
    <xf numFmtId="0" fontId="0" fillId="0" borderId="0" xfId="0" applyFont="1" applyAlignment="1">
      <alignment horizontal="center" vertical="center" wrapText="1"/>
    </xf>
    <xf numFmtId="164" fontId="0" fillId="0" borderId="0" xfId="0" applyNumberFormat="1" applyAlignment="1">
      <alignment horizontal="center" vertical="center" wrapText="1"/>
    </xf>
    <xf numFmtId="0" fontId="0" fillId="0" borderId="0" xfId="0" applyFill="1" applyBorder="1" applyAlignment="1">
      <alignment horizontal="center" vertical="center"/>
    </xf>
    <xf numFmtId="1" fontId="0" fillId="0" borderId="0" xfId="0" applyNumberFormat="1" applyAlignment="1">
      <alignment horizontal="center" vertical="center"/>
    </xf>
    <xf numFmtId="0" fontId="0" fillId="0" borderId="0" xfId="0" applyNumberFormat="1" applyAlignment="1">
      <alignment horizontal="center" vertical="center"/>
    </xf>
    <xf numFmtId="2" fontId="0" fillId="0" borderId="0" xfId="0" applyNumberFormat="1" applyAlignment="1">
      <alignment horizontal="center" vertical="center"/>
    </xf>
    <xf numFmtId="164" fontId="0" fillId="0" borderId="0" xfId="0" applyNumberFormat="1" applyAlignment="1">
      <alignment horizontal="center" vertical="center"/>
    </xf>
    <xf numFmtId="164" fontId="0" fillId="0" borderId="0" xfId="0" applyNumberFormat="1" applyAlignment="1">
      <alignment horizontal="center"/>
    </xf>
    <xf numFmtId="2" fontId="0" fillId="0" borderId="0" xfId="0" applyNumberFormat="1" applyAlignment="1">
      <alignment horizontal="center"/>
    </xf>
    <xf numFmtId="0" fontId="0" fillId="2" borderId="0" xfId="0" applyFill="1" applyAlignment="1">
      <alignment horizontal="center" vertical="center"/>
    </xf>
    <xf numFmtId="165" fontId="0" fillId="0" borderId="0" xfId="0" applyNumberFormat="1"/>
    <xf numFmtId="2" fontId="0" fillId="2" borderId="0" xfId="0" applyNumberFormat="1" applyFill="1" applyAlignment="1">
      <alignment horizontal="center" vertical="center"/>
    </xf>
    <xf numFmtId="164" fontId="0" fillId="2" borderId="0" xfId="0" applyNumberFormat="1" applyFill="1" applyAlignment="1">
      <alignment horizontal="center" vertical="center"/>
    </xf>
    <xf numFmtId="0" fontId="3" fillId="3" borderId="0" xfId="0" applyFont="1" applyFill="1" applyAlignment="1">
      <alignment horizontal="center" vertical="center"/>
    </xf>
    <xf numFmtId="164" fontId="3" fillId="3" borderId="0" xfId="0" applyNumberFormat="1" applyFont="1" applyFill="1" applyAlignment="1">
      <alignment horizontal="center" vertical="center"/>
    </xf>
    <xf numFmtId="2" fontId="3" fillId="3" borderId="0" xfId="0" applyNumberFormat="1" applyFont="1" applyFill="1" applyAlignment="1">
      <alignment horizontal="center" vertical="center"/>
    </xf>
    <xf numFmtId="0" fontId="0" fillId="3" borderId="0" xfId="0" applyFill="1" applyAlignment="1">
      <alignment horizontal="center" vertical="center"/>
    </xf>
    <xf numFmtId="164" fontId="0" fillId="3" borderId="0" xfId="0" applyNumberFormat="1" applyFill="1" applyAlignment="1">
      <alignment horizontal="center" vertical="center"/>
    </xf>
    <xf numFmtId="2" fontId="0" fillId="3" borderId="0" xfId="0" applyNumberFormat="1" applyFill="1" applyAlignment="1">
      <alignment horizontal="center" vertical="center"/>
    </xf>
    <xf numFmtId="0" fontId="0" fillId="3" borderId="0" xfId="0" applyFill="1"/>
    <xf numFmtId="1" fontId="0" fillId="2" borderId="0" xfId="0" applyNumberFormat="1" applyFill="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6" fillId="0" borderId="0" xfId="0" applyFont="1"/>
    <xf numFmtId="0" fontId="6" fillId="0" borderId="0" xfId="0" applyNumberFormat="1" applyFont="1"/>
    <xf numFmtId="2" fontId="6" fillId="0" borderId="0" xfId="0" applyNumberFormat="1" applyFont="1"/>
    <xf numFmtId="0" fontId="7" fillId="0" borderId="0" xfId="0" applyFont="1"/>
    <xf numFmtId="164" fontId="8" fillId="0" borderId="0" xfId="0" applyNumberFormat="1" applyFont="1" applyAlignment="1">
      <alignment horizontal="center" vertical="center"/>
    </xf>
    <xf numFmtId="0" fontId="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zoomScale="80" zoomScaleNormal="80" workbookViewId="0">
      <selection activeCell="U4" sqref="U4"/>
    </sheetView>
  </sheetViews>
  <sheetFormatPr defaultRowHeight="15" x14ac:dyDescent="0.25"/>
  <cols>
    <col min="1" max="1" width="13.5703125" customWidth="1"/>
    <col min="2" max="2" width="24" customWidth="1"/>
    <col min="3" max="3" width="35" customWidth="1"/>
    <col min="4" max="4" width="11.7109375" customWidth="1"/>
    <col min="5" max="5" width="17.28515625" customWidth="1"/>
    <col min="7" max="7" width="20.28515625" customWidth="1"/>
    <col min="8" max="8" width="21.42578125" customWidth="1"/>
    <col min="9" max="9" width="15.5703125" customWidth="1"/>
    <col min="10" max="10" width="21.85546875" customWidth="1"/>
    <col min="11" max="11" width="30.5703125" customWidth="1"/>
    <col min="12" max="12" width="22.7109375" customWidth="1"/>
    <col min="13" max="13" width="19.28515625" customWidth="1"/>
    <col min="14" max="14" width="19.140625" customWidth="1"/>
    <col min="15" max="15" width="41.85546875" customWidth="1"/>
    <col min="16" max="16" width="31.85546875" customWidth="1"/>
    <col min="17" max="17" width="25.42578125" customWidth="1"/>
    <col min="18" max="18" width="30.85546875" customWidth="1"/>
    <col min="19" max="20" width="23.140625" customWidth="1"/>
    <col min="21" max="21" width="48.7109375" customWidth="1"/>
    <col min="22" max="22" width="39.5703125" customWidth="1"/>
    <col min="23" max="23" width="37.85546875" customWidth="1"/>
    <col min="24" max="24" width="50.7109375" customWidth="1"/>
    <col min="25" max="25" width="33.5703125" customWidth="1"/>
    <col min="26" max="26" width="40.5703125" customWidth="1"/>
    <col min="27" max="27" width="22.5703125" customWidth="1"/>
    <col min="28" max="28" width="18.42578125" customWidth="1"/>
    <col min="29" max="29" width="23.5703125" customWidth="1"/>
  </cols>
  <sheetData>
    <row r="1" spans="1:29" ht="16.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ht="16.5" thickBot="1" x14ac:dyDescent="0.3">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16</v>
      </c>
      <c r="T2" s="2" t="s">
        <v>41</v>
      </c>
      <c r="U2" s="2" t="s">
        <v>18</v>
      </c>
      <c r="V2" s="2" t="s">
        <v>19</v>
      </c>
      <c r="W2" s="2" t="s">
        <v>20</v>
      </c>
      <c r="X2" s="2" t="s">
        <v>21</v>
      </c>
      <c r="Y2" s="2" t="s">
        <v>19</v>
      </c>
      <c r="Z2" s="2" t="s">
        <v>20</v>
      </c>
      <c r="AA2" s="2" t="s">
        <v>22</v>
      </c>
      <c r="AB2" s="2" t="s">
        <v>23</v>
      </c>
      <c r="AC2" s="2" t="s">
        <v>24</v>
      </c>
    </row>
    <row r="3" spans="1:29" s="3" customFormat="1" ht="96.75" customHeight="1" x14ac:dyDescent="0.25">
      <c r="A3" s="3" t="s">
        <v>25</v>
      </c>
      <c r="B3" s="3" t="s">
        <v>48</v>
      </c>
      <c r="C3" s="4" t="s">
        <v>49</v>
      </c>
      <c r="D3" s="3">
        <v>2015</v>
      </c>
      <c r="E3" s="3" t="s">
        <v>26</v>
      </c>
      <c r="F3" s="3" t="s">
        <v>27</v>
      </c>
      <c r="G3" s="3" t="s">
        <v>28</v>
      </c>
      <c r="H3" s="3" t="s">
        <v>29</v>
      </c>
      <c r="I3" s="4" t="s">
        <v>30</v>
      </c>
      <c r="J3" s="4" t="s">
        <v>31</v>
      </c>
      <c r="K3" s="3" t="s">
        <v>32</v>
      </c>
      <c r="L3" s="3" t="s">
        <v>33</v>
      </c>
      <c r="M3" s="3" t="s">
        <v>34</v>
      </c>
      <c r="N3" s="3" t="s">
        <v>35</v>
      </c>
      <c r="O3" s="3" t="s">
        <v>36</v>
      </c>
      <c r="P3" s="4" t="s">
        <v>37</v>
      </c>
      <c r="Q3" s="3" t="s">
        <v>38</v>
      </c>
      <c r="R3" s="4" t="s">
        <v>39</v>
      </c>
      <c r="S3" s="3" t="s">
        <v>38</v>
      </c>
      <c r="T3" s="3" t="s">
        <v>40</v>
      </c>
      <c r="U3" s="3" t="s">
        <v>42</v>
      </c>
      <c r="V3" s="3">
        <v>1</v>
      </c>
      <c r="W3" s="3" t="s">
        <v>43</v>
      </c>
      <c r="X3" s="3" t="s">
        <v>42</v>
      </c>
      <c r="Y3" s="3">
        <v>1</v>
      </c>
      <c r="Z3" s="3" t="s">
        <v>44</v>
      </c>
      <c r="AA3" s="3" t="s">
        <v>45</v>
      </c>
      <c r="AB3" s="3" t="s">
        <v>46</v>
      </c>
      <c r="AC3" s="3" t="s">
        <v>47</v>
      </c>
    </row>
    <row r="4" spans="1:29" s="3" customFormat="1" ht="149.25" customHeight="1" x14ac:dyDescent="0.25">
      <c r="A4" s="3" t="s">
        <v>56</v>
      </c>
      <c r="B4" s="3" t="s">
        <v>57</v>
      </c>
      <c r="C4" s="4" t="s">
        <v>59</v>
      </c>
      <c r="D4" s="3">
        <v>2006</v>
      </c>
      <c r="E4" s="4" t="s">
        <v>62</v>
      </c>
      <c r="F4" s="3" t="s">
        <v>60</v>
      </c>
      <c r="G4" s="3" t="s">
        <v>28</v>
      </c>
      <c r="H4" s="3" t="s">
        <v>63</v>
      </c>
      <c r="I4" s="4" t="s">
        <v>30</v>
      </c>
      <c r="J4" s="4" t="s">
        <v>64</v>
      </c>
      <c r="K4" s="3" t="s">
        <v>61</v>
      </c>
      <c r="L4" s="4" t="s">
        <v>65</v>
      </c>
      <c r="M4" s="3" t="s">
        <v>34</v>
      </c>
      <c r="N4" s="3" t="s">
        <v>35</v>
      </c>
      <c r="O4" s="9" t="s">
        <v>58</v>
      </c>
      <c r="P4" s="4" t="s">
        <v>66</v>
      </c>
      <c r="Q4" s="3" t="s">
        <v>67</v>
      </c>
      <c r="R4" s="4" t="s">
        <v>68</v>
      </c>
      <c r="S4" s="3" t="s">
        <v>67</v>
      </c>
      <c r="T4" s="3" t="s">
        <v>40</v>
      </c>
      <c r="U4" s="4" t="s">
        <v>71</v>
      </c>
      <c r="V4" s="4" t="s">
        <v>69</v>
      </c>
      <c r="W4" s="4" t="s">
        <v>70</v>
      </c>
      <c r="X4" s="4" t="s">
        <v>72</v>
      </c>
      <c r="Y4" s="4" t="s">
        <v>73</v>
      </c>
      <c r="Z4" s="10" t="s">
        <v>74</v>
      </c>
      <c r="AA4" s="3" t="s">
        <v>45</v>
      </c>
      <c r="AC4" s="3" t="s">
        <v>47</v>
      </c>
    </row>
    <row r="5" spans="1:29" s="3" customFormat="1" ht="279" customHeight="1" x14ac:dyDescent="0.25">
      <c r="A5" s="3" t="s">
        <v>75</v>
      </c>
      <c r="B5" s="3" t="s">
        <v>76</v>
      </c>
      <c r="C5" s="4" t="s">
        <v>77</v>
      </c>
      <c r="D5" s="3">
        <v>2009</v>
      </c>
      <c r="E5" s="3" t="s">
        <v>78</v>
      </c>
      <c r="F5" s="3" t="s">
        <v>27</v>
      </c>
      <c r="G5" s="3" t="s">
        <v>79</v>
      </c>
      <c r="H5" s="3" t="s">
        <v>80</v>
      </c>
      <c r="I5" s="4" t="s">
        <v>30</v>
      </c>
      <c r="J5" s="4" t="s">
        <v>81</v>
      </c>
      <c r="K5" s="3" t="s">
        <v>32</v>
      </c>
      <c r="L5" s="4" t="s">
        <v>82</v>
      </c>
      <c r="M5" s="3" t="s">
        <v>34</v>
      </c>
      <c r="N5" s="3" t="s">
        <v>83</v>
      </c>
      <c r="O5" s="4" t="s">
        <v>87</v>
      </c>
      <c r="P5" s="4" t="s">
        <v>88</v>
      </c>
      <c r="Q5" s="3" t="s">
        <v>84</v>
      </c>
      <c r="R5" s="4" t="s">
        <v>89</v>
      </c>
      <c r="S5" s="3" t="s">
        <v>84</v>
      </c>
      <c r="T5" s="3" t="s">
        <v>40</v>
      </c>
      <c r="U5" s="3" t="s">
        <v>85</v>
      </c>
      <c r="X5" s="3" t="s">
        <v>86</v>
      </c>
      <c r="AA5" s="3" t="s">
        <v>45</v>
      </c>
    </row>
    <row r="6" spans="1:29" s="3" customFormat="1" ht="215.25" customHeight="1" x14ac:dyDescent="0.25">
      <c r="A6" s="11" t="s">
        <v>90</v>
      </c>
      <c r="B6" s="11" t="s">
        <v>91</v>
      </c>
      <c r="D6" s="12">
        <v>2014</v>
      </c>
      <c r="E6" s="3" t="s">
        <v>92</v>
      </c>
      <c r="F6" s="3" t="s">
        <v>27</v>
      </c>
      <c r="G6" s="3" t="s">
        <v>28</v>
      </c>
      <c r="H6" s="3" t="s">
        <v>93</v>
      </c>
      <c r="I6" s="4" t="s">
        <v>30</v>
      </c>
      <c r="J6" s="4" t="s">
        <v>94</v>
      </c>
      <c r="K6" s="3" t="s">
        <v>32</v>
      </c>
      <c r="L6" s="3" t="s">
        <v>33</v>
      </c>
      <c r="M6" s="3" t="s">
        <v>34</v>
      </c>
      <c r="N6" s="3" t="s">
        <v>95</v>
      </c>
      <c r="O6" s="4" t="s">
        <v>96</v>
      </c>
      <c r="P6" s="4" t="s">
        <v>99</v>
      </c>
      <c r="Q6" s="3" t="s">
        <v>97</v>
      </c>
      <c r="R6" s="4" t="s">
        <v>98</v>
      </c>
      <c r="S6" s="3" t="s">
        <v>97</v>
      </c>
      <c r="T6" s="3" t="s">
        <v>40</v>
      </c>
      <c r="U6" s="4" t="s">
        <v>100</v>
      </c>
      <c r="V6" s="4" t="s">
        <v>101</v>
      </c>
      <c r="W6" s="4" t="s">
        <v>102</v>
      </c>
      <c r="X6" s="4" t="s">
        <v>103</v>
      </c>
      <c r="Y6" s="4" t="s">
        <v>104</v>
      </c>
      <c r="Z6" s="4" t="s">
        <v>105</v>
      </c>
    </row>
    <row r="10" spans="1:29" x14ac:dyDescent="0.25">
      <c r="D10" s="6">
        <v>0.84899999999999998</v>
      </c>
    </row>
    <row r="15" spans="1:29" x14ac:dyDescent="0.25">
      <c r="E15" s="5">
        <v>7.5999999999999998E-2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K31"/>
  <sheetViews>
    <sheetView workbookViewId="0">
      <selection activeCell="E32" sqref="E32"/>
    </sheetView>
  </sheetViews>
  <sheetFormatPr defaultRowHeight="15" x14ac:dyDescent="0.25"/>
  <cols>
    <col min="4" max="4" width="50.5703125" customWidth="1"/>
    <col min="5" max="5" width="20.5703125" customWidth="1"/>
    <col min="6" max="6" width="14.85546875" customWidth="1"/>
  </cols>
  <sheetData>
    <row r="1" spans="4:11" x14ac:dyDescent="0.25">
      <c r="D1" s="3" t="s">
        <v>106</v>
      </c>
    </row>
    <row r="2" spans="4:11" x14ac:dyDescent="0.25">
      <c r="D2" s="3" t="s">
        <v>124</v>
      </c>
      <c r="E2">
        <v>0.79700000000000004</v>
      </c>
      <c r="I2" t="s">
        <v>149</v>
      </c>
      <c r="K2" t="s">
        <v>150</v>
      </c>
    </row>
    <row r="3" spans="4:11" x14ac:dyDescent="0.25">
      <c r="D3" s="3" t="s">
        <v>123</v>
      </c>
      <c r="E3">
        <v>0.73799999999999999</v>
      </c>
    </row>
    <row r="4" spans="4:11" x14ac:dyDescent="0.25">
      <c r="D4" s="3" t="s">
        <v>122</v>
      </c>
      <c r="E4">
        <v>0.71599999999999997</v>
      </c>
    </row>
    <row r="5" spans="4:11" x14ac:dyDescent="0.25">
      <c r="D5" s="3" t="s">
        <v>125</v>
      </c>
      <c r="E5">
        <v>0.76500000000000001</v>
      </c>
      <c r="F5" t="s">
        <v>54</v>
      </c>
    </row>
    <row r="6" spans="4:11" x14ac:dyDescent="0.25">
      <c r="D6" s="3" t="s">
        <v>126</v>
      </c>
      <c r="E6">
        <v>0.76900000000000002</v>
      </c>
      <c r="F6">
        <v>0.39300000000000002</v>
      </c>
    </row>
    <row r="7" spans="4:11" x14ac:dyDescent="0.25">
      <c r="D7" s="3" t="s">
        <v>121</v>
      </c>
      <c r="E7">
        <v>0.81799999999999995</v>
      </c>
    </row>
    <row r="8" spans="4:11" x14ac:dyDescent="0.25">
      <c r="D8" s="3" t="s">
        <v>120</v>
      </c>
      <c r="E8">
        <v>0.74199999999999999</v>
      </c>
    </row>
    <row r="9" spans="4:11" x14ac:dyDescent="0.25">
      <c r="D9" s="3" t="s">
        <v>119</v>
      </c>
      <c r="E9">
        <v>0.745</v>
      </c>
    </row>
    <row r="10" spans="4:11" x14ac:dyDescent="0.25">
      <c r="D10" s="3" t="s">
        <v>118</v>
      </c>
      <c r="E10" s="19">
        <v>0.83</v>
      </c>
    </row>
    <row r="11" spans="4:11" x14ac:dyDescent="0.25">
      <c r="D11" s="3" t="s">
        <v>117</v>
      </c>
      <c r="E11">
        <v>0.72299999999999998</v>
      </c>
    </row>
    <row r="12" spans="4:11" x14ac:dyDescent="0.25">
      <c r="D12" s="3" t="s">
        <v>116</v>
      </c>
      <c r="E12">
        <v>0.77200000000000002</v>
      </c>
    </row>
    <row r="13" spans="4:11" x14ac:dyDescent="0.25">
      <c r="D13" s="3" t="s">
        <v>127</v>
      </c>
      <c r="E13">
        <v>0.77800000000000002</v>
      </c>
    </row>
    <row r="14" spans="4:11" x14ac:dyDescent="0.25">
      <c r="D14" s="3" t="s">
        <v>128</v>
      </c>
      <c r="E14">
        <v>0.42699999999999999</v>
      </c>
    </row>
    <row r="15" spans="4:11" x14ac:dyDescent="0.25">
      <c r="D15" s="3" t="s">
        <v>115</v>
      </c>
      <c r="E15">
        <v>0.78600000000000003</v>
      </c>
    </row>
    <row r="16" spans="4:11" x14ac:dyDescent="0.25">
      <c r="D16" s="3" t="s">
        <v>139</v>
      </c>
      <c r="E16">
        <v>0.81499999999999995</v>
      </c>
      <c r="I16">
        <v>0.14799999999999999</v>
      </c>
    </row>
    <row r="17" spans="4:9" x14ac:dyDescent="0.25">
      <c r="D17" s="3" t="s">
        <v>129</v>
      </c>
      <c r="E17">
        <v>0.78700000000000003</v>
      </c>
    </row>
    <row r="18" spans="4:9" x14ac:dyDescent="0.25">
      <c r="D18" s="3" t="s">
        <v>130</v>
      </c>
    </row>
    <row r="19" spans="4:9" x14ac:dyDescent="0.25">
      <c r="D19" s="3" t="s">
        <v>131</v>
      </c>
    </row>
    <row r="20" spans="4:9" x14ac:dyDescent="0.25">
      <c r="D20" s="3" t="s">
        <v>133</v>
      </c>
    </row>
    <row r="21" spans="4:9" x14ac:dyDescent="0.25">
      <c r="D21" s="3" t="s">
        <v>132</v>
      </c>
    </row>
    <row r="22" spans="4:9" x14ac:dyDescent="0.25">
      <c r="D22" s="3" t="s">
        <v>134</v>
      </c>
      <c r="E22">
        <v>0.755</v>
      </c>
    </row>
    <row r="23" spans="4:9" x14ac:dyDescent="0.25">
      <c r="D23" s="3" t="s">
        <v>135</v>
      </c>
      <c r="E23">
        <v>0.95699999999999996</v>
      </c>
    </row>
    <row r="24" spans="4:9" x14ac:dyDescent="0.25">
      <c r="D24" s="3" t="s">
        <v>136</v>
      </c>
    </row>
    <row r="25" spans="4:9" x14ac:dyDescent="0.25">
      <c r="D25" s="3" t="s">
        <v>137</v>
      </c>
    </row>
    <row r="26" spans="4:9" x14ac:dyDescent="0.25">
      <c r="D26" s="3" t="s">
        <v>138</v>
      </c>
      <c r="I26">
        <v>6.2E-2</v>
      </c>
    </row>
    <row r="27" spans="4:9" x14ac:dyDescent="0.25">
      <c r="D27" s="3" t="s">
        <v>140</v>
      </c>
    </row>
    <row r="28" spans="4:9" x14ac:dyDescent="0.25">
      <c r="D28" s="3" t="s">
        <v>142</v>
      </c>
    </row>
    <row r="29" spans="4:9" x14ac:dyDescent="0.25">
      <c r="D29" s="3" t="s">
        <v>141</v>
      </c>
    </row>
    <row r="30" spans="4:9" x14ac:dyDescent="0.25">
      <c r="D30" s="3" t="s">
        <v>143</v>
      </c>
      <c r="I30">
        <v>3.9E-2</v>
      </c>
    </row>
    <row r="31" spans="4:9" x14ac:dyDescent="0.25">
      <c r="E31" t="s">
        <v>151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5:H32"/>
  <sheetViews>
    <sheetView topLeftCell="A13" workbookViewId="0">
      <selection activeCell="G25" sqref="G25"/>
    </sheetView>
  </sheetViews>
  <sheetFormatPr defaultRowHeight="14.25" x14ac:dyDescent="0.2"/>
  <cols>
    <col min="1" max="5" width="9.140625" style="34"/>
    <col min="6" max="6" width="22.5703125" style="34" customWidth="1"/>
    <col min="7" max="7" width="21.5703125" style="34" customWidth="1"/>
    <col min="8" max="8" width="22.5703125" style="34" customWidth="1"/>
    <col min="9" max="16384" width="9.140625" style="34"/>
  </cols>
  <sheetData>
    <row r="5" spans="6:8" x14ac:dyDescent="0.2">
      <c r="F5" s="34" t="s">
        <v>172</v>
      </c>
      <c r="G5" s="34" t="s">
        <v>173</v>
      </c>
      <c r="H5" s="34" t="s">
        <v>174</v>
      </c>
    </row>
    <row r="6" spans="6:8" ht="15" x14ac:dyDescent="0.25">
      <c r="F6" s="39" t="s">
        <v>175</v>
      </c>
      <c r="G6" s="39"/>
      <c r="H6" s="39"/>
    </row>
    <row r="7" spans="6:8" x14ac:dyDescent="0.2">
      <c r="F7" s="34" t="s">
        <v>157</v>
      </c>
      <c r="G7" s="34">
        <v>0.21</v>
      </c>
      <c r="H7" s="34">
        <v>0.18</v>
      </c>
    </row>
    <row r="8" spans="6:8" x14ac:dyDescent="0.2">
      <c r="F8" s="34" t="s">
        <v>158</v>
      </c>
      <c r="G8" s="34">
        <v>0.25</v>
      </c>
      <c r="H8" s="34">
        <v>0.02</v>
      </c>
    </row>
    <row r="9" spans="6:8" x14ac:dyDescent="0.2">
      <c r="G9" s="34">
        <v>0.71</v>
      </c>
      <c r="H9" s="34">
        <v>0.43</v>
      </c>
    </row>
    <row r="10" spans="6:8" x14ac:dyDescent="0.2">
      <c r="F10" s="34" t="s">
        <v>161</v>
      </c>
      <c r="G10" s="34">
        <v>0.42</v>
      </c>
      <c r="H10" s="34">
        <v>0.33</v>
      </c>
    </row>
    <row r="11" spans="6:8" x14ac:dyDescent="0.2">
      <c r="F11" s="34" t="s">
        <v>162</v>
      </c>
      <c r="G11" s="34">
        <v>0.3</v>
      </c>
      <c r="H11" s="34">
        <v>0.14000000000000001</v>
      </c>
    </row>
    <row r="12" spans="6:8" x14ac:dyDescent="0.2">
      <c r="F12" s="34" t="s">
        <v>163</v>
      </c>
      <c r="G12" s="34">
        <v>0.13</v>
      </c>
      <c r="H12" s="34">
        <v>0.06</v>
      </c>
    </row>
    <row r="13" spans="6:8" x14ac:dyDescent="0.2">
      <c r="F13" s="34" t="s">
        <v>164</v>
      </c>
      <c r="G13" s="35">
        <v>2.2799999999999998</v>
      </c>
      <c r="H13" s="34">
        <v>0.71</v>
      </c>
    </row>
    <row r="14" spans="6:8" x14ac:dyDescent="0.2">
      <c r="F14" s="34" t="s">
        <v>165</v>
      </c>
      <c r="G14" s="34">
        <v>0.33</v>
      </c>
      <c r="H14" s="34">
        <v>0.04</v>
      </c>
    </row>
    <row r="15" spans="6:8" x14ac:dyDescent="0.2">
      <c r="F15" s="34" t="s">
        <v>166</v>
      </c>
      <c r="G15" s="34">
        <v>-0.12</v>
      </c>
      <c r="H15" s="34">
        <v>0.17</v>
      </c>
    </row>
    <row r="16" spans="6:8" x14ac:dyDescent="0.2">
      <c r="F16" s="34" t="s">
        <v>182</v>
      </c>
      <c r="G16" s="36">
        <f>AVERAGE(G7:G15)</f>
        <v>0.50111111111111106</v>
      </c>
      <c r="H16" s="36">
        <f>AVERAGE(H7:H15)</f>
        <v>0.23111111111111113</v>
      </c>
    </row>
    <row r="17" spans="6:8" x14ac:dyDescent="0.2">
      <c r="F17" s="34" t="s">
        <v>183</v>
      </c>
      <c r="G17" s="36">
        <f>STDEV(G7:G16)</f>
        <v>0.66296379060573207</v>
      </c>
      <c r="H17" s="36">
        <f>STDEV(H7:H16)</f>
        <v>0.21178838728233973</v>
      </c>
    </row>
    <row r="18" spans="6:8" ht="15" x14ac:dyDescent="0.25">
      <c r="F18" s="39" t="s">
        <v>176</v>
      </c>
      <c r="G18" s="39"/>
      <c r="H18" s="39"/>
    </row>
    <row r="19" spans="6:8" x14ac:dyDescent="0.2">
      <c r="F19" s="34" t="s">
        <v>177</v>
      </c>
      <c r="G19" s="34">
        <v>0.22</v>
      </c>
      <c r="H19" s="34">
        <v>0.72</v>
      </c>
    </row>
    <row r="20" spans="6:8" x14ac:dyDescent="0.2">
      <c r="F20" s="34" t="s">
        <v>178</v>
      </c>
      <c r="G20" s="34">
        <v>0.74</v>
      </c>
      <c r="H20" s="34">
        <v>0.73</v>
      </c>
    </row>
    <row r="21" spans="6:8" x14ac:dyDescent="0.2">
      <c r="F21" s="34" t="s">
        <v>179</v>
      </c>
      <c r="G21" s="34">
        <v>0.35</v>
      </c>
      <c r="H21" s="34">
        <v>0.6</v>
      </c>
    </row>
    <row r="22" spans="6:8" x14ac:dyDescent="0.2">
      <c r="G22" s="34">
        <v>7.0000000000000007E-2</v>
      </c>
      <c r="H22" s="34">
        <v>0.35</v>
      </c>
    </row>
    <row r="23" spans="6:8" x14ac:dyDescent="0.2">
      <c r="F23" s="34" t="s">
        <v>180</v>
      </c>
      <c r="G23" s="34">
        <v>0.53</v>
      </c>
      <c r="H23" s="34">
        <v>0.43</v>
      </c>
    </row>
    <row r="24" spans="6:8" x14ac:dyDescent="0.2">
      <c r="F24" s="34" t="s">
        <v>91</v>
      </c>
      <c r="G24" s="34">
        <v>0.35</v>
      </c>
      <c r="H24" s="34">
        <v>0.61</v>
      </c>
    </row>
    <row r="25" spans="6:8" x14ac:dyDescent="0.2">
      <c r="G25" s="34">
        <v>0.27</v>
      </c>
      <c r="H25" s="34">
        <v>0.79</v>
      </c>
    </row>
    <row r="26" spans="6:8" x14ac:dyDescent="0.2">
      <c r="F26" s="34" t="s">
        <v>181</v>
      </c>
      <c r="G26" s="34">
        <v>0.06</v>
      </c>
      <c r="H26" s="34">
        <v>0.36</v>
      </c>
    </row>
    <row r="27" spans="6:8" x14ac:dyDescent="0.2">
      <c r="G27" s="34">
        <v>0.54</v>
      </c>
      <c r="H27" s="35">
        <v>1.17</v>
      </c>
    </row>
    <row r="28" spans="6:8" x14ac:dyDescent="0.2">
      <c r="F28" s="34" t="s">
        <v>184</v>
      </c>
      <c r="G28" s="36">
        <f>AVERAGE(G19:G27)</f>
        <v>0.3477777777777778</v>
      </c>
      <c r="H28" s="36">
        <f>AVERAGE(H19:H27)</f>
        <v>0.64000000000000012</v>
      </c>
    </row>
    <row r="29" spans="6:8" x14ac:dyDescent="0.2">
      <c r="F29" s="34" t="s">
        <v>183</v>
      </c>
      <c r="G29" s="36">
        <f>STDEV(G19:G27)</f>
        <v>0.22537622865875723</v>
      </c>
      <c r="H29" s="36">
        <f>STDEV(H19:H27)</f>
        <v>0.2566612553542118</v>
      </c>
    </row>
    <row r="30" spans="6:8" ht="15" x14ac:dyDescent="0.25">
      <c r="F30" s="37" t="s">
        <v>184</v>
      </c>
      <c r="G30" s="36">
        <f>AVERAGE(G7:G15,G19:G27)</f>
        <v>0.4244444444444444</v>
      </c>
      <c r="H30" s="36">
        <f>AVERAGE(H7:H15,H19:H27)</f>
        <v>0.43555555555555553</v>
      </c>
    </row>
    <row r="31" spans="6:8" ht="15" x14ac:dyDescent="0.25">
      <c r="F31" s="37" t="s">
        <v>183</v>
      </c>
      <c r="G31" s="36">
        <f>STDEV(G7:G15,G19:G27)</f>
        <v>0.51265424906555412</v>
      </c>
      <c r="H31" s="36">
        <f>STDEV(H7:H15,H19:H27)</f>
        <v>0.31464680894470393</v>
      </c>
    </row>
    <row r="32" spans="6:8" ht="15" x14ac:dyDescent="0.25">
      <c r="F32" s="37"/>
      <c r="G32" s="36"/>
      <c r="H32" s="36"/>
    </row>
  </sheetData>
  <mergeCells count="2">
    <mergeCell ref="F6:H6"/>
    <mergeCell ref="F18:H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topLeftCell="A18" zoomScale="90" zoomScaleNormal="90" workbookViewId="0">
      <selection activeCell="F17" sqref="F17"/>
    </sheetView>
  </sheetViews>
  <sheetFormatPr defaultRowHeight="15" x14ac:dyDescent="0.25"/>
  <cols>
    <col min="1" max="1" width="50.5703125" customWidth="1"/>
    <col min="2" max="2" width="12.42578125" customWidth="1"/>
    <col min="4" max="4" width="10.85546875" customWidth="1"/>
    <col min="7" max="7" width="14.28515625" customWidth="1"/>
    <col min="8" max="8" width="10.42578125" bestFit="1" customWidth="1"/>
    <col min="9" max="9" width="11.7109375" customWidth="1"/>
    <col min="10" max="10" width="10.42578125" bestFit="1" customWidth="1"/>
    <col min="12" max="12" width="18.140625" style="8" customWidth="1"/>
    <col min="13" max="13" width="17.5703125" customWidth="1"/>
    <col min="14" max="14" width="16.5703125" customWidth="1"/>
    <col min="15" max="15" width="21.85546875" style="8" customWidth="1"/>
    <col min="16" max="16" width="16.28515625" customWidth="1"/>
    <col min="17" max="17" width="17.85546875" customWidth="1"/>
  </cols>
  <sheetData>
    <row r="1" spans="1:21" s="3" customFormat="1" ht="72" customHeight="1" x14ac:dyDescent="0.25">
      <c r="A1" s="3" t="s">
        <v>106</v>
      </c>
      <c r="B1" s="3" t="s">
        <v>107</v>
      </c>
      <c r="C1" s="3" t="s">
        <v>108</v>
      </c>
      <c r="D1" s="3" t="s">
        <v>109</v>
      </c>
      <c r="E1" s="3" t="s">
        <v>108</v>
      </c>
      <c r="F1" s="3" t="s">
        <v>110</v>
      </c>
      <c r="G1" s="3" t="s">
        <v>111</v>
      </c>
      <c r="H1" s="3" t="s">
        <v>112</v>
      </c>
      <c r="I1" s="3" t="s">
        <v>113</v>
      </c>
      <c r="J1" s="3" t="s">
        <v>112</v>
      </c>
      <c r="K1" s="3" t="s">
        <v>114</v>
      </c>
      <c r="L1" s="18" t="s">
        <v>144</v>
      </c>
      <c r="M1" s="3" t="s">
        <v>145</v>
      </c>
      <c r="N1" s="3" t="s">
        <v>20</v>
      </c>
      <c r="O1" s="18" t="s">
        <v>146</v>
      </c>
      <c r="P1" s="3" t="s">
        <v>145</v>
      </c>
      <c r="Q1" s="3" t="s">
        <v>20</v>
      </c>
    </row>
    <row r="2" spans="1:21" s="3" customFormat="1" ht="54.75" customHeight="1" x14ac:dyDescent="0.25">
      <c r="A2" s="3" t="s">
        <v>124</v>
      </c>
      <c r="B2" s="3">
        <v>63.7</v>
      </c>
      <c r="C2" s="3">
        <v>5.7</v>
      </c>
      <c r="D2" s="3">
        <v>64.900000000000006</v>
      </c>
      <c r="E2" s="3">
        <v>4.5999999999999996</v>
      </c>
      <c r="F2" s="3">
        <v>8</v>
      </c>
      <c r="G2" s="3">
        <v>61.5</v>
      </c>
      <c r="H2" s="13">
        <v>6.8</v>
      </c>
      <c r="I2" s="3">
        <v>62.7</v>
      </c>
      <c r="J2" s="3">
        <v>4.9000000000000004</v>
      </c>
      <c r="K2" s="3">
        <v>8</v>
      </c>
      <c r="L2" s="18">
        <f>D2-B2</f>
        <v>1.2000000000000028</v>
      </c>
      <c r="M2" s="15">
        <f>(L2/B2)*100</f>
        <v>1.883830455259031</v>
      </c>
      <c r="N2" s="14">
        <f>L2/C2</f>
        <v>0.21052631578947417</v>
      </c>
      <c r="O2" s="18">
        <f>I2-G2</f>
        <v>1.2000000000000028</v>
      </c>
      <c r="P2" s="15">
        <f>(O2/G2)*100</f>
        <v>1.9512195121951263</v>
      </c>
      <c r="Q2" s="14">
        <f>O2/H2</f>
        <v>0.17647058823529455</v>
      </c>
    </row>
    <row r="3" spans="1:21" s="3" customFormat="1" ht="54.75" customHeight="1" x14ac:dyDescent="0.25">
      <c r="A3" s="3" t="s">
        <v>123</v>
      </c>
      <c r="B3" s="3">
        <v>91.94</v>
      </c>
      <c r="C3" s="3">
        <v>7.28</v>
      </c>
      <c r="D3" s="3">
        <v>93.78</v>
      </c>
      <c r="E3" s="3">
        <v>7.61</v>
      </c>
      <c r="F3" s="3">
        <v>9</v>
      </c>
      <c r="G3" s="3">
        <v>96.75</v>
      </c>
      <c r="H3" s="3">
        <v>9.91</v>
      </c>
      <c r="I3" s="3">
        <v>96.95</v>
      </c>
      <c r="J3" s="3">
        <v>9.74</v>
      </c>
      <c r="K3" s="3">
        <v>10</v>
      </c>
      <c r="L3" s="18">
        <f>D3-B3</f>
        <v>1.8400000000000034</v>
      </c>
      <c r="M3" s="15">
        <f>(L3/B3)*100</f>
        <v>2.0013051990428576</v>
      </c>
      <c r="N3" s="14">
        <f t="shared" ref="N3:N26" si="0">L3/C3</f>
        <v>0.25274725274725318</v>
      </c>
      <c r="O3" s="18">
        <f t="shared" ref="O3:O26" si="1">I3-G3</f>
        <v>0.20000000000000284</v>
      </c>
      <c r="P3" s="15">
        <f t="shared" ref="P3:P26" si="2">(O3/G3)*100</f>
        <v>0.2067183462532329</v>
      </c>
      <c r="Q3" s="14">
        <f t="shared" ref="Q3:Q26" si="3">O3/H3</f>
        <v>2.0181634712411991E-2</v>
      </c>
    </row>
    <row r="4" spans="1:21" s="3" customFormat="1" ht="54.75" customHeight="1" x14ac:dyDescent="0.25">
      <c r="A4" s="3" t="s">
        <v>122</v>
      </c>
      <c r="B4" s="3">
        <v>49.44</v>
      </c>
      <c r="C4" s="3">
        <v>4.6500000000000004</v>
      </c>
      <c r="D4" s="3">
        <v>52.72</v>
      </c>
      <c r="E4" s="14">
        <v>5.4</v>
      </c>
      <c r="F4" s="3">
        <v>9</v>
      </c>
      <c r="G4" s="14">
        <v>51.9</v>
      </c>
      <c r="H4" s="3">
        <v>4.45</v>
      </c>
      <c r="I4" s="14">
        <v>53.8</v>
      </c>
      <c r="J4" s="3">
        <v>5.37</v>
      </c>
      <c r="K4" s="3">
        <v>10</v>
      </c>
      <c r="L4" s="18">
        <f t="shared" ref="L4:L26" si="4">D4-B4</f>
        <v>3.2800000000000011</v>
      </c>
      <c r="M4" s="15">
        <f t="shared" ref="M4:M26" si="5">(L4/B4)*100</f>
        <v>6.6343042071197438</v>
      </c>
      <c r="N4" s="14">
        <f t="shared" si="0"/>
        <v>0.70537634408602168</v>
      </c>
      <c r="O4" s="18">
        <f t="shared" si="1"/>
        <v>1.8999999999999986</v>
      </c>
      <c r="P4" s="15">
        <f t="shared" si="2"/>
        <v>3.6608863198458548</v>
      </c>
      <c r="Q4" s="14">
        <f t="shared" si="3"/>
        <v>0.42696629213483112</v>
      </c>
    </row>
    <row r="5" spans="1:21" s="18" customFormat="1" ht="54.75" customHeight="1" x14ac:dyDescent="0.25">
      <c r="B5" s="18">
        <f>(B3+B4)/2</f>
        <v>70.69</v>
      </c>
      <c r="C5" s="20">
        <f>(C3+C4)/2</f>
        <v>5.9649999999999999</v>
      </c>
      <c r="D5" s="18">
        <f>(D3+D4)/2</f>
        <v>73.25</v>
      </c>
      <c r="E5" s="20">
        <f>(E3+E4)/2</f>
        <v>6.5050000000000008</v>
      </c>
      <c r="F5" s="18">
        <v>9</v>
      </c>
      <c r="G5" s="20">
        <f>(G3+G4)/2</f>
        <v>74.325000000000003</v>
      </c>
      <c r="H5" s="20">
        <f t="shared" ref="H5:J5" si="6">(H3+H4)/2</f>
        <v>7.18</v>
      </c>
      <c r="I5" s="20">
        <f t="shared" si="6"/>
        <v>75.375</v>
      </c>
      <c r="J5" s="20">
        <f t="shared" si="6"/>
        <v>7.5549999999999997</v>
      </c>
      <c r="K5" s="18">
        <v>10</v>
      </c>
      <c r="L5" s="18">
        <f>D5-B5</f>
        <v>2.5600000000000023</v>
      </c>
      <c r="M5" s="21"/>
      <c r="N5" s="20"/>
      <c r="O5" s="20">
        <f>I5-G5</f>
        <v>1.0499999999999972</v>
      </c>
      <c r="P5" s="21"/>
      <c r="Q5" s="20"/>
    </row>
    <row r="6" spans="1:21" s="3" customFormat="1" ht="54.75" customHeight="1" x14ac:dyDescent="0.25">
      <c r="A6" s="3" t="s">
        <v>125</v>
      </c>
      <c r="B6" s="3">
        <v>45.49</v>
      </c>
      <c r="C6" s="3">
        <v>5.18</v>
      </c>
      <c r="D6" s="3">
        <v>47.64</v>
      </c>
      <c r="E6" s="3">
        <v>5.93</v>
      </c>
      <c r="F6" s="3">
        <v>10</v>
      </c>
      <c r="G6" s="3">
        <v>46.21</v>
      </c>
      <c r="H6" s="3">
        <v>4.87</v>
      </c>
      <c r="I6" s="3">
        <v>47.83</v>
      </c>
      <c r="J6" s="3">
        <v>5.33</v>
      </c>
      <c r="K6" s="3">
        <v>10</v>
      </c>
      <c r="L6" s="18">
        <f t="shared" si="4"/>
        <v>2.1499999999999986</v>
      </c>
      <c r="M6" s="15">
        <f t="shared" si="5"/>
        <v>4.7263134754891158</v>
      </c>
      <c r="N6" s="14">
        <f t="shared" si="0"/>
        <v>0.41505791505791478</v>
      </c>
      <c r="O6" s="18">
        <f t="shared" si="1"/>
        <v>1.6199999999999974</v>
      </c>
      <c r="P6" s="15">
        <f t="shared" si="2"/>
        <v>3.5057346894611499</v>
      </c>
      <c r="Q6" s="14">
        <f t="shared" si="3"/>
        <v>0.3326488706365498</v>
      </c>
    </row>
    <row r="7" spans="1:21" s="3" customFormat="1" ht="54.75" customHeight="1" x14ac:dyDescent="0.25">
      <c r="A7" s="3" t="s">
        <v>126</v>
      </c>
      <c r="B7" s="3">
        <v>53.3</v>
      </c>
      <c r="C7" s="15">
        <v>6</v>
      </c>
      <c r="D7" s="3">
        <v>55.1</v>
      </c>
      <c r="E7" s="3">
        <v>7.7</v>
      </c>
      <c r="F7" s="3">
        <v>16</v>
      </c>
      <c r="G7" s="3">
        <v>58.8</v>
      </c>
      <c r="H7" s="3">
        <v>9.9</v>
      </c>
      <c r="I7" s="3">
        <v>60.2</v>
      </c>
      <c r="J7" s="3">
        <v>9.6</v>
      </c>
      <c r="K7" s="3">
        <v>16</v>
      </c>
      <c r="L7" s="18">
        <f t="shared" si="4"/>
        <v>1.8000000000000043</v>
      </c>
      <c r="M7" s="15">
        <f t="shared" si="5"/>
        <v>3.3771106941838736</v>
      </c>
      <c r="N7" s="14">
        <f t="shared" si="0"/>
        <v>0.30000000000000071</v>
      </c>
      <c r="O7" s="18">
        <f t="shared" si="1"/>
        <v>1.4000000000000057</v>
      </c>
      <c r="P7" s="15">
        <f t="shared" si="2"/>
        <v>2.3809523809523907</v>
      </c>
      <c r="Q7" s="14">
        <f t="shared" si="3"/>
        <v>0.14141414141414199</v>
      </c>
      <c r="U7" s="15"/>
    </row>
    <row r="8" spans="1:21" s="3" customFormat="1" ht="54.75" customHeight="1" x14ac:dyDescent="0.25">
      <c r="A8" s="3" t="s">
        <v>127</v>
      </c>
      <c r="B8" s="3">
        <v>43.1</v>
      </c>
      <c r="C8" s="15">
        <v>7</v>
      </c>
      <c r="D8" s="15">
        <v>44</v>
      </c>
      <c r="E8" s="3">
        <v>6.9</v>
      </c>
      <c r="F8" s="3">
        <v>8</v>
      </c>
      <c r="G8" s="15">
        <v>42</v>
      </c>
      <c r="H8" s="3">
        <v>6.8</v>
      </c>
      <c r="I8" s="3">
        <v>42.4</v>
      </c>
      <c r="J8" s="3">
        <v>6.9</v>
      </c>
      <c r="K8" s="3">
        <v>8</v>
      </c>
      <c r="L8" s="18">
        <f t="shared" si="4"/>
        <v>0.89999999999999858</v>
      </c>
      <c r="M8" s="15">
        <f t="shared" si="5"/>
        <v>2.0881670533642658</v>
      </c>
      <c r="N8" s="14">
        <f t="shared" si="0"/>
        <v>0.12857142857142836</v>
      </c>
      <c r="O8" s="18">
        <f t="shared" si="1"/>
        <v>0.39999999999999858</v>
      </c>
      <c r="P8" s="15">
        <f t="shared" si="2"/>
        <v>0.952380952380949</v>
      </c>
      <c r="Q8" s="14">
        <f t="shared" si="3"/>
        <v>5.8823529411764497E-2</v>
      </c>
    </row>
    <row r="9" spans="1:21" s="3" customFormat="1" ht="54.75" customHeight="1" x14ac:dyDescent="0.25">
      <c r="A9" s="3" t="s">
        <v>128</v>
      </c>
      <c r="B9" s="3">
        <v>51.6</v>
      </c>
      <c r="C9" s="3">
        <v>1.8</v>
      </c>
      <c r="D9" s="3">
        <v>55.7</v>
      </c>
      <c r="E9" s="3">
        <v>2.5</v>
      </c>
      <c r="F9" s="3">
        <v>13</v>
      </c>
      <c r="G9" s="3">
        <v>57.6</v>
      </c>
      <c r="H9" s="3">
        <v>2.1</v>
      </c>
      <c r="I9" s="3">
        <v>59.1</v>
      </c>
      <c r="J9" s="3">
        <v>2.4</v>
      </c>
      <c r="K9" s="3">
        <v>12</v>
      </c>
      <c r="L9" s="18">
        <f t="shared" si="4"/>
        <v>4.1000000000000014</v>
      </c>
      <c r="M9" s="15">
        <f t="shared" si="5"/>
        <v>7.9457364341085306</v>
      </c>
      <c r="N9" s="14">
        <f t="shared" si="0"/>
        <v>2.2777777777777786</v>
      </c>
      <c r="O9" s="18">
        <f t="shared" si="1"/>
        <v>1.5</v>
      </c>
      <c r="P9" s="15">
        <f t="shared" si="2"/>
        <v>2.6041666666666665</v>
      </c>
      <c r="Q9" s="14">
        <f t="shared" si="3"/>
        <v>0.7142857142857143</v>
      </c>
    </row>
    <row r="10" spans="1:21" s="3" customFormat="1" ht="54.75" customHeight="1" x14ac:dyDescent="0.25">
      <c r="A10" s="3" t="s">
        <v>139</v>
      </c>
      <c r="B10" s="3">
        <v>5.54</v>
      </c>
      <c r="C10" s="3">
        <v>0.65</v>
      </c>
      <c r="D10" s="3">
        <v>6.02</v>
      </c>
      <c r="E10" s="3">
        <v>0.67</v>
      </c>
      <c r="F10" s="3">
        <v>10</v>
      </c>
      <c r="G10" s="3">
        <v>5.01</v>
      </c>
      <c r="H10" s="3">
        <v>1.01</v>
      </c>
      <c r="I10" s="3">
        <v>5.75</v>
      </c>
      <c r="J10" s="3">
        <v>1.05</v>
      </c>
      <c r="K10" s="3">
        <v>10</v>
      </c>
      <c r="L10" s="18">
        <f t="shared" si="4"/>
        <v>0.47999999999999954</v>
      </c>
      <c r="M10" s="15">
        <f t="shared" si="5"/>
        <v>8.6642599277978256</v>
      </c>
      <c r="N10" s="14">
        <f t="shared" si="0"/>
        <v>0.73846153846153773</v>
      </c>
      <c r="O10" s="18">
        <f t="shared" si="1"/>
        <v>0.74000000000000021</v>
      </c>
      <c r="P10" s="15">
        <f t="shared" si="2"/>
        <v>14.770459081836332</v>
      </c>
      <c r="Q10" s="14">
        <f t="shared" si="3"/>
        <v>0.73267326732673288</v>
      </c>
    </row>
    <row r="11" spans="1:21" s="22" customFormat="1" ht="54.75" customHeight="1" x14ac:dyDescent="0.25">
      <c r="B11" s="22" t="e">
        <f>(#REF!+#REF!)/2</f>
        <v>#REF!</v>
      </c>
      <c r="C11" s="22" t="e">
        <f>(#REF!+#REF!)/2</f>
        <v>#REF!</v>
      </c>
      <c r="D11" s="24" t="e">
        <f>(#REF!+#REF!)/2</f>
        <v>#REF!</v>
      </c>
      <c r="E11" s="22" t="e">
        <f>(#REF!+#REF!)/2</f>
        <v>#REF!</v>
      </c>
      <c r="G11" s="24" t="e">
        <f>(#REF!+#REF!)/2</f>
        <v>#REF!</v>
      </c>
      <c r="H11" s="24" t="e">
        <f>(#REF!+#REF!)/2</f>
        <v>#REF!</v>
      </c>
      <c r="I11" s="22" t="e">
        <f>(#REF!+#REF!)/2</f>
        <v>#REF!</v>
      </c>
      <c r="J11" s="22" t="e">
        <f>(#REF!+#REF!)/2</f>
        <v>#REF!</v>
      </c>
      <c r="L11" s="22" t="e">
        <f>D11-B11</f>
        <v>#REF!</v>
      </c>
      <c r="M11" s="23"/>
      <c r="N11" s="24"/>
      <c r="O11" s="22" t="e">
        <f>I11-G11</f>
        <v>#REF!</v>
      </c>
      <c r="P11" s="23"/>
      <c r="Q11" s="24"/>
    </row>
    <row r="12" spans="1:21" s="18" customFormat="1" ht="54.75" customHeight="1" x14ac:dyDescent="0.25">
      <c r="B12" s="20">
        <f>AVERAGE(B10:B10)</f>
        <v>5.54</v>
      </c>
      <c r="C12" s="20">
        <f>AVERAGE(C10:C10)</f>
        <v>0.65</v>
      </c>
      <c r="D12" s="20">
        <f>AVERAGE(D10:D10)</f>
        <v>6.02</v>
      </c>
      <c r="E12" s="20">
        <f>AVERAGE(E10:E10)</f>
        <v>0.67</v>
      </c>
      <c r="F12" s="18">
        <v>10</v>
      </c>
      <c r="G12" s="20">
        <f>AVERAGE(G10:G10)</f>
        <v>5.01</v>
      </c>
      <c r="H12" s="20">
        <f>AVERAGE(H10:H10)</f>
        <v>1.01</v>
      </c>
      <c r="I12" s="20">
        <f>AVERAGE(I10:I10)</f>
        <v>5.75</v>
      </c>
      <c r="J12" s="20">
        <f>AVERAGE(J10:J10)</f>
        <v>1.05</v>
      </c>
      <c r="K12" s="18">
        <v>10</v>
      </c>
      <c r="L12" s="20">
        <f>D12-B12</f>
        <v>0.47999999999999954</v>
      </c>
      <c r="M12" s="21"/>
      <c r="N12" s="20"/>
      <c r="O12" s="20">
        <f>I12-G12</f>
        <v>0.74000000000000021</v>
      </c>
      <c r="P12" s="21"/>
      <c r="Q12" s="20"/>
    </row>
    <row r="13" spans="1:21" s="3" customFormat="1" ht="54.75" customHeight="1" x14ac:dyDescent="0.25">
      <c r="A13" s="3" t="s">
        <v>131</v>
      </c>
      <c r="B13" s="3">
        <v>5.38</v>
      </c>
      <c r="C13" s="3">
        <v>0.79</v>
      </c>
      <c r="D13" s="3">
        <v>5.55</v>
      </c>
      <c r="E13" s="3">
        <v>0.81</v>
      </c>
      <c r="F13" s="3">
        <v>8</v>
      </c>
      <c r="G13" s="3">
        <v>5.29</v>
      </c>
      <c r="H13" s="3">
        <v>0.94</v>
      </c>
      <c r="I13" s="3">
        <v>5.97</v>
      </c>
      <c r="J13" s="3">
        <v>0.57999999999999996</v>
      </c>
      <c r="K13" s="3">
        <v>8</v>
      </c>
      <c r="L13" s="18">
        <f t="shared" si="4"/>
        <v>0.16999999999999993</v>
      </c>
      <c r="M13" s="15">
        <f t="shared" si="5"/>
        <v>3.1598513011152409</v>
      </c>
      <c r="N13" s="14">
        <f t="shared" si="0"/>
        <v>0.21518987341772142</v>
      </c>
      <c r="O13" s="18">
        <f t="shared" si="1"/>
        <v>0.67999999999999972</v>
      </c>
      <c r="P13" s="15">
        <f t="shared" si="2"/>
        <v>12.854442344045363</v>
      </c>
      <c r="Q13" s="14">
        <f t="shared" si="3"/>
        <v>0.72340425531914865</v>
      </c>
    </row>
    <row r="14" spans="1:21" s="28" customFormat="1" ht="50.25" customHeight="1" x14ac:dyDescent="0.25">
      <c r="A14" s="25"/>
      <c r="B14" s="26" t="e">
        <f>(#REF!+#REF!+#REF!)/3</f>
        <v>#REF!</v>
      </c>
      <c r="C14" s="26" t="e">
        <f>(#REF!+#REF!+#REF!)/3</f>
        <v>#REF!</v>
      </c>
      <c r="D14" s="26" t="e">
        <f>(#REF!+#REF!+#REF!)/3</f>
        <v>#REF!</v>
      </c>
      <c r="E14" s="26" t="e">
        <f>(#REF!+#REF!+#REF!)/3</f>
        <v>#REF!</v>
      </c>
      <c r="F14" s="26"/>
      <c r="G14" s="26" t="e">
        <f>(#REF!+#REF!+#REF!)/3</f>
        <v>#REF!</v>
      </c>
      <c r="H14" s="26" t="e">
        <f>(#REF!+#REF!+#REF!)/3</f>
        <v>#REF!</v>
      </c>
      <c r="I14" s="26" t="e">
        <f>(#REF!+#REF!+#REF!)/3</f>
        <v>#REF!</v>
      </c>
      <c r="J14" s="26" t="e">
        <f>(#REF!+#REF!+#REF!)/3</f>
        <v>#REF!</v>
      </c>
      <c r="K14" s="25"/>
      <c r="L14" s="26" t="e">
        <f>D14-B14</f>
        <v>#REF!</v>
      </c>
      <c r="M14" s="26"/>
      <c r="N14" s="27"/>
      <c r="O14" s="26" t="e">
        <f>I14-G14</f>
        <v>#REF!</v>
      </c>
      <c r="P14" s="26"/>
      <c r="Q14" s="27"/>
    </row>
    <row r="15" spans="1:21" s="8" customFormat="1" ht="50.25" customHeight="1" x14ac:dyDescent="0.25">
      <c r="A15" s="18"/>
      <c r="B15" s="20">
        <f>AVERAGE(B13:B13)</f>
        <v>5.38</v>
      </c>
      <c r="C15" s="20">
        <f>AVERAGE(C13:C13)</f>
        <v>0.79</v>
      </c>
      <c r="D15" s="20">
        <f>AVERAGE(D13:D13)</f>
        <v>5.55</v>
      </c>
      <c r="E15" s="20">
        <f>AVERAGE(E13:E13)</f>
        <v>0.81</v>
      </c>
      <c r="F15" s="29">
        <v>8</v>
      </c>
      <c r="G15" s="20">
        <f>AVERAGE(G13:G13)</f>
        <v>5.29</v>
      </c>
      <c r="H15" s="20">
        <f>AVERAGE(H13:H13)</f>
        <v>0.94</v>
      </c>
      <c r="I15" s="20">
        <f>AVERAGE(I13:I13)</f>
        <v>5.97</v>
      </c>
      <c r="J15" s="20">
        <f>AVERAGE(J13:J13)</f>
        <v>0.57999999999999996</v>
      </c>
      <c r="K15" s="18">
        <v>8</v>
      </c>
      <c r="L15" s="20">
        <f>D15-B15</f>
        <v>0.16999999999999993</v>
      </c>
      <c r="M15" s="21"/>
      <c r="N15" s="20"/>
      <c r="O15" s="20">
        <f>I15-G15</f>
        <v>0.67999999999999972</v>
      </c>
      <c r="P15" s="21"/>
      <c r="Q15" s="20"/>
    </row>
    <row r="16" spans="1:21" ht="42" customHeight="1" x14ac:dyDescent="0.25">
      <c r="A16" s="3" t="s">
        <v>134</v>
      </c>
      <c r="B16" s="3">
        <v>69.5</v>
      </c>
      <c r="C16" s="3">
        <v>2.4</v>
      </c>
      <c r="D16" s="3">
        <v>70.3</v>
      </c>
      <c r="E16" s="3">
        <v>2.8</v>
      </c>
      <c r="F16" s="3">
        <v>9</v>
      </c>
      <c r="G16" s="3">
        <v>70.3</v>
      </c>
      <c r="H16" s="3">
        <v>5.3</v>
      </c>
      <c r="I16" s="3">
        <v>70.5</v>
      </c>
      <c r="J16" s="3">
        <v>5.4</v>
      </c>
      <c r="K16" s="3">
        <v>9</v>
      </c>
      <c r="L16" s="18">
        <f t="shared" si="4"/>
        <v>0.79999999999999716</v>
      </c>
      <c r="M16" s="15">
        <f t="shared" si="5"/>
        <v>1.1510791366906434</v>
      </c>
      <c r="N16" s="14">
        <f t="shared" si="0"/>
        <v>0.33333333333333215</v>
      </c>
      <c r="O16" s="18">
        <f t="shared" si="1"/>
        <v>0.20000000000000284</v>
      </c>
      <c r="P16" s="15">
        <f t="shared" si="2"/>
        <v>0.28449502133713067</v>
      </c>
      <c r="Q16" s="14">
        <f t="shared" si="3"/>
        <v>3.7735849056604313E-2</v>
      </c>
    </row>
    <row r="17" spans="1:19" ht="42.75" customHeight="1" x14ac:dyDescent="0.25">
      <c r="A17" s="3" t="s">
        <v>135</v>
      </c>
      <c r="B17" s="14">
        <v>34.9</v>
      </c>
      <c r="C17" s="3">
        <v>4.53</v>
      </c>
      <c r="D17" s="3">
        <v>34.35</v>
      </c>
      <c r="E17" s="3">
        <v>5.83</v>
      </c>
      <c r="F17" s="3">
        <v>20</v>
      </c>
      <c r="G17" s="3">
        <v>36.020000000000003</v>
      </c>
      <c r="H17" s="3">
        <v>3.44</v>
      </c>
      <c r="I17" s="3">
        <v>36.619999999999997</v>
      </c>
      <c r="J17" s="3">
        <v>3.25</v>
      </c>
      <c r="K17" s="3">
        <v>19</v>
      </c>
      <c r="L17" s="18">
        <f t="shared" si="4"/>
        <v>-0.54999999999999716</v>
      </c>
      <c r="M17" s="15">
        <f t="shared" si="5"/>
        <v>-1.5759312320916825</v>
      </c>
      <c r="N17" s="14">
        <f t="shared" si="0"/>
        <v>-0.1214128035320082</v>
      </c>
      <c r="O17" s="18">
        <f t="shared" si="1"/>
        <v>0.59999999999999432</v>
      </c>
      <c r="P17" s="15">
        <f t="shared" si="2"/>
        <v>1.6657412548583959</v>
      </c>
      <c r="Q17" s="14">
        <f t="shared" si="3"/>
        <v>0.17441860465116113</v>
      </c>
    </row>
    <row r="18" spans="1:19" ht="40.5" customHeight="1" x14ac:dyDescent="0.25">
      <c r="A18" s="3" t="s">
        <v>136</v>
      </c>
      <c r="B18" s="3">
        <v>36.6</v>
      </c>
      <c r="C18" s="15">
        <v>6</v>
      </c>
      <c r="D18" s="3">
        <v>38.700000000000003</v>
      </c>
      <c r="E18" s="3">
        <v>3.9</v>
      </c>
      <c r="F18" s="3">
        <v>10</v>
      </c>
      <c r="G18" s="3">
        <v>38.4</v>
      </c>
      <c r="H18" s="3">
        <v>5.8</v>
      </c>
      <c r="I18" s="3">
        <v>41.9</v>
      </c>
      <c r="J18" s="3">
        <v>3.4</v>
      </c>
      <c r="K18" s="3">
        <v>9</v>
      </c>
      <c r="L18" s="18">
        <f t="shared" si="4"/>
        <v>2.1000000000000014</v>
      </c>
      <c r="M18" s="15">
        <f t="shared" si="5"/>
        <v>5.7377049180327901</v>
      </c>
      <c r="N18" s="14">
        <f t="shared" si="0"/>
        <v>0.35000000000000026</v>
      </c>
      <c r="O18" s="18">
        <f t="shared" si="1"/>
        <v>3.5</v>
      </c>
      <c r="P18" s="15">
        <f t="shared" si="2"/>
        <v>9.1145833333333339</v>
      </c>
      <c r="Q18" s="14">
        <f t="shared" si="3"/>
        <v>0.60344827586206895</v>
      </c>
      <c r="S18" s="6"/>
    </row>
    <row r="19" spans="1:19" ht="45.75" customHeight="1" x14ac:dyDescent="0.25">
      <c r="A19" s="3" t="s">
        <v>137</v>
      </c>
      <c r="B19" s="3">
        <v>39.200000000000003</v>
      </c>
      <c r="C19" s="3">
        <v>4.4000000000000004</v>
      </c>
      <c r="D19" s="3">
        <v>39.5</v>
      </c>
      <c r="E19" s="3">
        <v>7.6</v>
      </c>
      <c r="F19" s="3">
        <v>10</v>
      </c>
      <c r="G19" s="3">
        <v>39.799999999999997</v>
      </c>
      <c r="H19" s="3">
        <v>4.9000000000000004</v>
      </c>
      <c r="I19" s="3">
        <v>41.5</v>
      </c>
      <c r="J19" s="3">
        <v>4.9000000000000004</v>
      </c>
      <c r="K19" s="3">
        <v>9</v>
      </c>
      <c r="L19" s="18">
        <f t="shared" si="4"/>
        <v>0.29999999999999716</v>
      </c>
      <c r="M19" s="15">
        <f t="shared" si="5"/>
        <v>0.76530612244897234</v>
      </c>
      <c r="N19" s="14">
        <f t="shared" si="0"/>
        <v>6.8181818181817525E-2</v>
      </c>
      <c r="O19" s="18">
        <f t="shared" si="1"/>
        <v>1.7000000000000028</v>
      </c>
      <c r="P19" s="15">
        <f t="shared" si="2"/>
        <v>4.2713567839196056</v>
      </c>
      <c r="Q19" s="14">
        <f t="shared" si="3"/>
        <v>0.34693877551020463</v>
      </c>
    </row>
    <row r="20" spans="1:19" s="8" customFormat="1" ht="45.75" customHeight="1" x14ac:dyDescent="0.25">
      <c r="A20" s="18"/>
      <c r="B20" s="20">
        <f>AVERAGE(B18:B19)</f>
        <v>37.900000000000006</v>
      </c>
      <c r="C20" s="20">
        <f>AVERAGE(C18:C19)</f>
        <v>5.2</v>
      </c>
      <c r="D20" s="20">
        <f t="shared" ref="D20:J20" si="7">AVERAGE(D18:D19)</f>
        <v>39.1</v>
      </c>
      <c r="E20" s="20">
        <f t="shared" si="7"/>
        <v>5.75</v>
      </c>
      <c r="F20" s="29">
        <v>10</v>
      </c>
      <c r="G20" s="20">
        <f t="shared" si="7"/>
        <v>39.099999999999994</v>
      </c>
      <c r="H20" s="20">
        <f t="shared" si="7"/>
        <v>5.35</v>
      </c>
      <c r="I20" s="20">
        <f t="shared" si="7"/>
        <v>41.7</v>
      </c>
      <c r="J20" s="20">
        <f t="shared" si="7"/>
        <v>4.1500000000000004</v>
      </c>
      <c r="K20" s="18">
        <v>9</v>
      </c>
      <c r="L20" s="20">
        <f>D20-B20</f>
        <v>1.1999999999999957</v>
      </c>
      <c r="M20" s="21"/>
      <c r="N20" s="20"/>
      <c r="O20" s="20">
        <f>I20-G20</f>
        <v>2.6000000000000085</v>
      </c>
      <c r="P20" s="21"/>
      <c r="Q20" s="20"/>
    </row>
    <row r="21" spans="1:19" ht="54.75" customHeight="1" x14ac:dyDescent="0.25">
      <c r="A21" s="3" t="s">
        <v>138</v>
      </c>
      <c r="B21" s="3">
        <v>8689.4</v>
      </c>
      <c r="C21" s="3">
        <v>770.8</v>
      </c>
      <c r="D21" s="3">
        <v>9099.2000000000007</v>
      </c>
      <c r="E21" s="3">
        <v>892.7</v>
      </c>
      <c r="F21" s="3">
        <v>9</v>
      </c>
      <c r="G21" s="3">
        <v>8616.7999999999993</v>
      </c>
      <c r="H21" s="15">
        <v>1495</v>
      </c>
      <c r="I21" s="15">
        <v>9064</v>
      </c>
      <c r="J21" s="3">
        <v>1503.2</v>
      </c>
      <c r="K21" s="3">
        <v>8</v>
      </c>
      <c r="L21" s="18">
        <f t="shared" si="4"/>
        <v>409.80000000000109</v>
      </c>
      <c r="M21" s="15">
        <f t="shared" si="5"/>
        <v>4.7160908693350647</v>
      </c>
      <c r="N21" s="14">
        <f t="shared" si="0"/>
        <v>0.53165542293720958</v>
      </c>
      <c r="O21" s="18">
        <f t="shared" si="1"/>
        <v>447.20000000000073</v>
      </c>
      <c r="P21" s="15">
        <f t="shared" si="2"/>
        <v>5.1898616655835204</v>
      </c>
      <c r="Q21" s="14">
        <f t="shared" si="3"/>
        <v>0.2991304347826092</v>
      </c>
    </row>
    <row r="22" spans="1:19" ht="52.5" customHeight="1" x14ac:dyDescent="0.25">
      <c r="A22" s="3" t="s">
        <v>140</v>
      </c>
      <c r="B22" s="3">
        <v>36.57</v>
      </c>
      <c r="C22" s="3">
        <v>6.02</v>
      </c>
      <c r="D22" s="14">
        <v>38.700000000000003</v>
      </c>
      <c r="E22" s="3">
        <v>3.91</v>
      </c>
      <c r="F22" s="3">
        <v>10</v>
      </c>
      <c r="G22" s="3">
        <v>38.35</v>
      </c>
      <c r="H22" s="3">
        <v>5.84</v>
      </c>
      <c r="I22" s="3">
        <v>41.93</v>
      </c>
      <c r="J22" s="3">
        <v>3.35</v>
      </c>
      <c r="K22" s="3">
        <v>11</v>
      </c>
      <c r="L22" s="18">
        <f t="shared" si="4"/>
        <v>2.1300000000000026</v>
      </c>
      <c r="M22" s="15">
        <f t="shared" si="5"/>
        <v>5.8244462674323287</v>
      </c>
      <c r="N22" s="14">
        <f t="shared" si="0"/>
        <v>0.35382059800664495</v>
      </c>
      <c r="O22" s="18">
        <f t="shared" si="1"/>
        <v>3.5799999999999983</v>
      </c>
      <c r="P22" s="15">
        <f t="shared" si="2"/>
        <v>9.335071707953059</v>
      </c>
      <c r="Q22" s="14">
        <f t="shared" si="3"/>
        <v>0.61301369863013666</v>
      </c>
    </row>
    <row r="23" spans="1:19" ht="48" customHeight="1" x14ac:dyDescent="0.25">
      <c r="A23" s="3" t="s">
        <v>142</v>
      </c>
      <c r="B23" s="3">
        <v>39.229999999999997</v>
      </c>
      <c r="C23" s="3">
        <v>4.4400000000000004</v>
      </c>
      <c r="D23" s="3">
        <v>39.479999999999997</v>
      </c>
      <c r="E23" s="3">
        <v>7.58</v>
      </c>
      <c r="F23" s="3">
        <v>10</v>
      </c>
      <c r="G23" s="3">
        <v>39.76</v>
      </c>
      <c r="H23" s="3">
        <v>4.93</v>
      </c>
      <c r="I23" s="3">
        <v>41.53</v>
      </c>
      <c r="J23" s="3">
        <v>4.87</v>
      </c>
      <c r="K23" s="3">
        <v>11</v>
      </c>
      <c r="L23" s="18">
        <f t="shared" si="4"/>
        <v>0.25</v>
      </c>
      <c r="M23" s="15">
        <f t="shared" si="5"/>
        <v>0.63726739739994909</v>
      </c>
      <c r="N23" s="14">
        <f t="shared" si="0"/>
        <v>5.63063063063063E-2</v>
      </c>
      <c r="O23" s="18">
        <f t="shared" si="1"/>
        <v>1.7700000000000031</v>
      </c>
      <c r="P23" s="15">
        <f t="shared" si="2"/>
        <v>4.4517102615694251</v>
      </c>
      <c r="Q23" s="14">
        <f t="shared" si="3"/>
        <v>0.35902636916835767</v>
      </c>
    </row>
    <row r="24" spans="1:19" ht="48" customHeight="1" x14ac:dyDescent="0.25">
      <c r="A24" s="3"/>
      <c r="B24" s="38">
        <f>AVERAGE(B22:B23)</f>
        <v>37.9</v>
      </c>
      <c r="C24" s="38">
        <f t="shared" ref="C24:E24" si="8">AVERAGE(C22:C23)</f>
        <v>5.23</v>
      </c>
      <c r="D24" s="38">
        <f t="shared" si="8"/>
        <v>39.090000000000003</v>
      </c>
      <c r="E24" s="38">
        <f t="shared" si="8"/>
        <v>5.7450000000000001</v>
      </c>
      <c r="F24" s="38">
        <f t="shared" ref="F24" si="9">AVERAGE(F22:F23)</f>
        <v>10</v>
      </c>
      <c r="G24" s="38">
        <f t="shared" ref="G24" si="10">AVERAGE(G22:G23)</f>
        <v>39.055</v>
      </c>
      <c r="H24" s="38">
        <f t="shared" ref="H24" si="11">AVERAGE(H22:H23)</f>
        <v>5.3849999999999998</v>
      </c>
      <c r="I24" s="38">
        <f>AVERAGE(I22:I23)</f>
        <v>41.730000000000004</v>
      </c>
      <c r="J24" s="38">
        <f t="shared" ref="J24" si="12">AVERAGE(J22:J23)</f>
        <v>4.1100000000000003</v>
      </c>
      <c r="K24" s="38">
        <f t="shared" ref="K24" si="13">AVERAGE(K22:K23)</f>
        <v>11</v>
      </c>
      <c r="L24" s="18"/>
      <c r="M24" s="15"/>
      <c r="N24" s="14"/>
      <c r="O24" s="18"/>
      <c r="P24" s="15"/>
      <c r="Q24" s="14"/>
    </row>
    <row r="25" spans="1:19" ht="36.75" customHeight="1" x14ac:dyDescent="0.25">
      <c r="A25" s="3" t="s">
        <v>141</v>
      </c>
      <c r="B25" s="3">
        <v>36.75</v>
      </c>
      <c r="C25" s="3">
        <v>4.78</v>
      </c>
      <c r="D25" s="3">
        <v>38.04</v>
      </c>
      <c r="E25" s="3">
        <v>4.01</v>
      </c>
      <c r="F25" s="3">
        <v>13</v>
      </c>
      <c r="G25" s="3">
        <v>38.479999999999997</v>
      </c>
      <c r="H25" s="3">
        <v>4.03</v>
      </c>
      <c r="I25" s="3">
        <v>41.65</v>
      </c>
      <c r="J25" s="3">
        <v>5.03</v>
      </c>
      <c r="K25" s="3">
        <v>10</v>
      </c>
      <c r="L25" s="18">
        <f t="shared" si="4"/>
        <v>1.2899999999999991</v>
      </c>
      <c r="M25" s="15">
        <f t="shared" si="5"/>
        <v>3.5102040816326507</v>
      </c>
      <c r="N25" s="14">
        <f t="shared" si="0"/>
        <v>0.26987447698744749</v>
      </c>
      <c r="O25" s="18">
        <f t="shared" si="1"/>
        <v>3.1700000000000017</v>
      </c>
      <c r="P25" s="15">
        <f t="shared" si="2"/>
        <v>8.2380457380457432</v>
      </c>
      <c r="Q25" s="14">
        <f t="shared" si="3"/>
        <v>0.78660049627791606</v>
      </c>
    </row>
    <row r="26" spans="1:19" ht="39" customHeight="1" x14ac:dyDescent="0.25">
      <c r="A26" s="3" t="s">
        <v>143</v>
      </c>
      <c r="B26" s="3">
        <v>34.43</v>
      </c>
      <c r="C26" s="3">
        <v>5.74</v>
      </c>
      <c r="D26" s="3">
        <v>37.53</v>
      </c>
      <c r="E26" s="3">
        <v>4.46</v>
      </c>
      <c r="F26" s="3">
        <v>13</v>
      </c>
      <c r="G26" s="3">
        <v>36.51</v>
      </c>
      <c r="H26" s="3">
        <v>2.13</v>
      </c>
      <c r="I26" s="14">
        <v>39</v>
      </c>
      <c r="J26" s="3">
        <v>3.37</v>
      </c>
      <c r="K26" s="3">
        <v>10</v>
      </c>
      <c r="L26" s="18">
        <f t="shared" si="4"/>
        <v>3.1000000000000014</v>
      </c>
      <c r="M26" s="15">
        <f t="shared" si="5"/>
        <v>9.0037757769387206</v>
      </c>
      <c r="N26" s="14">
        <f t="shared" si="0"/>
        <v>0.54006968641115005</v>
      </c>
      <c r="O26" s="18">
        <f t="shared" si="1"/>
        <v>2.490000000000002</v>
      </c>
      <c r="P26" s="15">
        <f t="shared" si="2"/>
        <v>6.8200493015612222</v>
      </c>
      <c r="Q26" s="14">
        <f t="shared" si="3"/>
        <v>1.1690140845070431</v>
      </c>
    </row>
    <row r="27" spans="1:19" s="8" customFormat="1" ht="50.25" customHeight="1" x14ac:dyDescent="0.25">
      <c r="B27" s="21">
        <f>AVERAGE(B25:B26)</f>
        <v>35.590000000000003</v>
      </c>
      <c r="C27" s="21">
        <f t="shared" ref="C27:K27" si="14">AVERAGE(C25:C26)</f>
        <v>5.26</v>
      </c>
      <c r="D27" s="21">
        <f t="shared" si="14"/>
        <v>37.784999999999997</v>
      </c>
      <c r="E27" s="21">
        <f t="shared" si="14"/>
        <v>4.2349999999999994</v>
      </c>
      <c r="F27" s="21">
        <f t="shared" si="14"/>
        <v>13</v>
      </c>
      <c r="G27" s="21">
        <f t="shared" si="14"/>
        <v>37.494999999999997</v>
      </c>
      <c r="H27" s="21">
        <f t="shared" si="14"/>
        <v>3.08</v>
      </c>
      <c r="I27" s="21">
        <f t="shared" si="14"/>
        <v>40.325000000000003</v>
      </c>
      <c r="J27" s="21">
        <f t="shared" si="14"/>
        <v>4.2</v>
      </c>
      <c r="K27" s="21">
        <f t="shared" si="14"/>
        <v>10</v>
      </c>
      <c r="L27" s="20">
        <f>D27-B27</f>
        <v>2.1949999999999932</v>
      </c>
      <c r="M27" s="21">
        <f>SUM(M2:M26)</f>
        <v>70.250822085299916</v>
      </c>
      <c r="N27" s="20">
        <f>AVERAGE(N2:N26)</f>
        <v>0.42364096025227949</v>
      </c>
      <c r="O27" s="20">
        <f>I27-G27</f>
        <v>2.8300000000000054</v>
      </c>
      <c r="P27" s="21">
        <f>SUM(P2:P26)</f>
        <v>92.257875361798511</v>
      </c>
      <c r="Q27" s="20">
        <f>AVERAGE(Q2:Q26)</f>
        <v>0.42867749344014944</v>
      </c>
    </row>
    <row r="28" spans="1:19" ht="47.25" customHeight="1" x14ac:dyDescent="0.25">
      <c r="M28" s="15"/>
      <c r="N28" s="14">
        <f>STDEV(N2:N27)</f>
        <v>0.49791237026004587</v>
      </c>
      <c r="P28" s="15"/>
      <c r="Q28" s="14">
        <f>STDEV(Q2:Q27)</f>
        <v>0.30789544123693219</v>
      </c>
    </row>
    <row r="29" spans="1:19" x14ac:dyDescent="0.25">
      <c r="M29" s="16">
        <f>AVERAGE(M2:M26)</f>
        <v>3.9028234491833285</v>
      </c>
      <c r="N29" s="17">
        <f>AVERAGE(N2:N26)</f>
        <v>0.42364096025227949</v>
      </c>
      <c r="P29" s="16">
        <f>AVERAGE(P2:P26)</f>
        <v>5.1254375200999176</v>
      </c>
      <c r="Q29" s="17">
        <f>AVERAGE(Q2:Q26)</f>
        <v>0.42867749344014944</v>
      </c>
    </row>
    <row r="30" spans="1:19" x14ac:dyDescent="0.25">
      <c r="M30" s="16">
        <f>M27/23</f>
        <v>3.0543835689260832</v>
      </c>
      <c r="N30" s="17">
        <f>STDEV(N2:N26)</f>
        <v>0.51234760214730524</v>
      </c>
      <c r="P30" s="16">
        <f>P27/14</f>
        <v>6.5898482401284655</v>
      </c>
      <c r="Q30" s="17">
        <f>STDEV(Q2:Q26)</f>
        <v>0.31682179526377396</v>
      </c>
    </row>
    <row r="31" spans="1:19" x14ac:dyDescent="0.25">
      <c r="M31" s="17">
        <f>M30/12</f>
        <v>0.2545319640771736</v>
      </c>
      <c r="P31" s="17">
        <f>P30/11.8</f>
        <v>0.55846171526512411</v>
      </c>
    </row>
    <row r="32" spans="1:19" x14ac:dyDescent="0.25">
      <c r="M32" s="17">
        <f>M31/2.8</f>
        <v>9.0904272884704859E-2</v>
      </c>
      <c r="P32" s="17">
        <f>P31/2.8</f>
        <v>0.19945061259468719</v>
      </c>
      <c r="Q32" s="17">
        <f>4.3/12</f>
        <v>0.35833333333333334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28"/>
  <sheetViews>
    <sheetView tabSelected="1" topLeftCell="A4" workbookViewId="0">
      <selection activeCell="N29" sqref="N29"/>
    </sheetView>
  </sheetViews>
  <sheetFormatPr defaultRowHeight="15" x14ac:dyDescent="0.25"/>
  <cols>
    <col min="1" max="2" width="9.140625" style="3"/>
    <col min="3" max="3" width="38.140625" style="3" customWidth="1"/>
    <col min="4" max="4" width="17.140625" style="3" customWidth="1"/>
    <col min="5" max="5" width="13.42578125" style="3" customWidth="1"/>
    <col min="6" max="6" width="9.140625" style="3"/>
    <col min="7" max="7" width="13.7109375" style="3" customWidth="1"/>
    <col min="8" max="16384" width="9.140625" style="3"/>
  </cols>
  <sheetData>
    <row r="3" spans="3:14" ht="15.75" thickBot="1" x14ac:dyDescent="0.3">
      <c r="D3" s="3" t="s">
        <v>52</v>
      </c>
      <c r="E3" s="3" t="s">
        <v>53</v>
      </c>
      <c r="H3" s="3" t="s">
        <v>52</v>
      </c>
      <c r="I3" s="3" t="s">
        <v>53</v>
      </c>
    </row>
    <row r="4" spans="3:14" ht="15.75" thickBot="1" x14ac:dyDescent="0.3">
      <c r="C4" s="30" t="s">
        <v>157</v>
      </c>
      <c r="D4" s="3">
        <v>1.9</v>
      </c>
      <c r="E4" s="3">
        <v>2</v>
      </c>
      <c r="G4" s="3" t="s">
        <v>57</v>
      </c>
      <c r="H4" s="3">
        <v>3.2</v>
      </c>
      <c r="I4" s="3">
        <v>12.9</v>
      </c>
      <c r="M4" s="3" t="s">
        <v>52</v>
      </c>
      <c r="N4" s="3" t="s">
        <v>53</v>
      </c>
    </row>
    <row r="5" spans="3:14" x14ac:dyDescent="0.25">
      <c r="C5" s="31" t="s">
        <v>158</v>
      </c>
      <c r="G5" s="3" t="s">
        <v>168</v>
      </c>
      <c r="H5" s="3">
        <v>8.6999999999999993</v>
      </c>
      <c r="I5" s="3">
        <v>14.8</v>
      </c>
      <c r="M5" s="3">
        <v>1.9</v>
      </c>
      <c r="N5" s="3">
        <v>2</v>
      </c>
    </row>
    <row r="6" spans="3:14" x14ac:dyDescent="0.25">
      <c r="C6" s="32" t="s">
        <v>159</v>
      </c>
      <c r="D6" s="3">
        <v>2</v>
      </c>
      <c r="E6" s="3">
        <v>0.2</v>
      </c>
      <c r="G6" s="3" t="s">
        <v>169</v>
      </c>
      <c r="H6" s="3">
        <v>4.5999999999999996</v>
      </c>
      <c r="I6" s="3">
        <v>5.2</v>
      </c>
      <c r="M6" s="3">
        <v>2</v>
      </c>
      <c r="N6" s="3">
        <v>0.2</v>
      </c>
    </row>
    <row r="7" spans="3:14" ht="15.75" thickBot="1" x14ac:dyDescent="0.3">
      <c r="C7" s="33" t="s">
        <v>160</v>
      </c>
      <c r="D7" s="3">
        <v>6.6</v>
      </c>
      <c r="E7" s="3">
        <v>3.7</v>
      </c>
      <c r="G7" s="3" t="s">
        <v>170</v>
      </c>
      <c r="H7" s="3">
        <v>5.7</v>
      </c>
      <c r="I7" s="3">
        <v>9.1</v>
      </c>
      <c r="M7" s="3">
        <v>6.6</v>
      </c>
      <c r="N7" s="3">
        <v>3.7</v>
      </c>
    </row>
    <row r="8" spans="3:14" ht="15.75" thickBot="1" x14ac:dyDescent="0.3">
      <c r="C8" s="31" t="s">
        <v>161</v>
      </c>
      <c r="D8" s="3">
        <v>4.7</v>
      </c>
      <c r="E8" s="3">
        <v>3.5</v>
      </c>
      <c r="H8" s="3">
        <v>0.8</v>
      </c>
      <c r="I8" s="3">
        <v>4.3</v>
      </c>
      <c r="M8" s="3">
        <v>4.7</v>
      </c>
      <c r="N8" s="3">
        <v>3.5</v>
      </c>
    </row>
    <row r="9" spans="3:14" ht="15.75" thickBot="1" x14ac:dyDescent="0.3">
      <c r="C9" s="30" t="s">
        <v>162</v>
      </c>
      <c r="D9" s="3">
        <v>3.4</v>
      </c>
      <c r="E9" s="3">
        <v>2.4</v>
      </c>
      <c r="G9" s="3" t="s">
        <v>171</v>
      </c>
      <c r="H9" s="3">
        <v>5.8</v>
      </c>
      <c r="I9" s="3">
        <v>9.3000000000000007</v>
      </c>
      <c r="M9" s="3">
        <v>3.4</v>
      </c>
      <c r="N9" s="3">
        <v>2.4</v>
      </c>
    </row>
    <row r="10" spans="3:14" ht="15.75" thickBot="1" x14ac:dyDescent="0.3">
      <c r="C10" s="31" t="s">
        <v>163</v>
      </c>
      <c r="D10" s="3">
        <v>2.1</v>
      </c>
      <c r="E10" s="3">
        <v>1</v>
      </c>
      <c r="H10" s="3">
        <v>3.5</v>
      </c>
      <c r="I10" s="3">
        <v>8.1999999999999993</v>
      </c>
      <c r="M10" s="3">
        <v>2.1</v>
      </c>
      <c r="N10" s="3">
        <v>1</v>
      </c>
    </row>
    <row r="11" spans="3:14" ht="15.75" thickBot="1" x14ac:dyDescent="0.3">
      <c r="C11" s="30" t="s">
        <v>164</v>
      </c>
      <c r="D11" s="3">
        <v>7.9</v>
      </c>
      <c r="E11" s="3">
        <v>2.6</v>
      </c>
      <c r="H11" s="3">
        <v>0.6</v>
      </c>
      <c r="I11" s="3">
        <v>4.5</v>
      </c>
      <c r="M11" s="3">
        <v>7.9</v>
      </c>
      <c r="N11" s="3">
        <v>2.6</v>
      </c>
    </row>
    <row r="12" spans="3:14" ht="15.75" thickBot="1" x14ac:dyDescent="0.3">
      <c r="C12" s="31" t="s">
        <v>165</v>
      </c>
      <c r="D12" s="3">
        <v>1.2</v>
      </c>
      <c r="E12" s="3">
        <v>0.3</v>
      </c>
      <c r="H12" s="3">
        <v>9</v>
      </c>
      <c r="I12" s="3">
        <v>6.8</v>
      </c>
      <c r="M12" s="3">
        <v>1.2</v>
      </c>
      <c r="N12" s="3">
        <v>0.3</v>
      </c>
    </row>
    <row r="13" spans="3:14" ht="15.75" thickBot="1" x14ac:dyDescent="0.3">
      <c r="C13" s="30" t="s">
        <v>166</v>
      </c>
      <c r="D13" s="3">
        <v>-1.6</v>
      </c>
      <c r="E13" s="3">
        <v>1.7</v>
      </c>
      <c r="H13" s="15">
        <f>AVERAGE(H4:H12)</f>
        <v>4.655555555555555</v>
      </c>
      <c r="I13" s="15">
        <f>AVERAGE(I4:I12)</f>
        <v>8.344444444444445</v>
      </c>
      <c r="M13" s="3">
        <v>-1.6</v>
      </c>
      <c r="N13" s="3">
        <v>1.7</v>
      </c>
    </row>
    <row r="14" spans="3:14" ht="15.75" thickBot="1" x14ac:dyDescent="0.3">
      <c r="C14" s="30" t="s">
        <v>167</v>
      </c>
      <c r="D14" s="15">
        <f>AVERAGE(D4:D13)</f>
        <v>3.1333333333333333</v>
      </c>
      <c r="E14" s="15">
        <f>AVERAGE(E4:E13)</f>
        <v>1.9333333333333336</v>
      </c>
      <c r="M14" s="3">
        <v>3.2</v>
      </c>
      <c r="N14" s="3">
        <v>12.9</v>
      </c>
    </row>
    <row r="15" spans="3:14" x14ac:dyDescent="0.25">
      <c r="M15" s="3">
        <v>8.6999999999999993</v>
      </c>
      <c r="N15" s="3">
        <v>14.8</v>
      </c>
    </row>
    <row r="16" spans="3:14" x14ac:dyDescent="0.25">
      <c r="D16" s="15">
        <f>AVERAGE(D4:D14,H4:H13)</f>
        <v>3.8944444444444444</v>
      </c>
      <c r="E16" s="15">
        <f>AVERAGE(E4:E14,I4:I13)</f>
        <v>5.1388888888888893</v>
      </c>
      <c r="M16" s="3">
        <v>4.5999999999999996</v>
      </c>
      <c r="N16" s="3">
        <v>5.2</v>
      </c>
    </row>
    <row r="17" spans="4:14" x14ac:dyDescent="0.25">
      <c r="D17" s="14">
        <f>D16/12</f>
        <v>0.32453703703703701</v>
      </c>
      <c r="E17" s="14">
        <f>E16/12</f>
        <v>0.42824074074074076</v>
      </c>
      <c r="M17" s="3">
        <v>5.7</v>
      </c>
      <c r="N17" s="3">
        <v>9.1</v>
      </c>
    </row>
    <row r="18" spans="4:14" x14ac:dyDescent="0.25">
      <c r="M18" s="3">
        <v>0.8</v>
      </c>
      <c r="N18" s="3">
        <v>4.3</v>
      </c>
    </row>
    <row r="19" spans="4:14" x14ac:dyDescent="0.25">
      <c r="M19" s="3">
        <v>5.8</v>
      </c>
      <c r="N19" s="3">
        <v>9.3000000000000007</v>
      </c>
    </row>
    <row r="20" spans="4:14" x14ac:dyDescent="0.25">
      <c r="M20" s="3">
        <v>3.5</v>
      </c>
      <c r="N20" s="3">
        <v>8.1999999999999993</v>
      </c>
    </row>
    <row r="21" spans="4:14" x14ac:dyDescent="0.25">
      <c r="M21" s="3">
        <v>0.6</v>
      </c>
      <c r="N21" s="3">
        <v>4.5</v>
      </c>
    </row>
    <row r="22" spans="4:14" x14ac:dyDescent="0.25">
      <c r="M22" s="3">
        <v>9</v>
      </c>
      <c r="N22" s="3">
        <v>6.8</v>
      </c>
    </row>
    <row r="23" spans="4:14" x14ac:dyDescent="0.25">
      <c r="M23" s="15">
        <f>AVERAGE(M5:M22)</f>
        <v>3.8944444444444439</v>
      </c>
      <c r="N23" s="15">
        <f>AVERAGE(N5:N22)</f>
        <v>5.1388888888888893</v>
      </c>
    </row>
    <row r="24" spans="4:14" x14ac:dyDescent="0.25">
      <c r="M24" s="15">
        <f>STDEV(M5:M22)</f>
        <v>2.9715260928118132</v>
      </c>
      <c r="N24" s="15">
        <f>STDEV(N5:N22)</f>
        <v>4.2366938954093305</v>
      </c>
    </row>
    <row r="25" spans="4:14" x14ac:dyDescent="0.25">
      <c r="M25" s="3">
        <v>0.05</v>
      </c>
      <c r="N25" s="3">
        <v>0.05</v>
      </c>
    </row>
    <row r="26" spans="4:14" x14ac:dyDescent="0.25">
      <c r="M26" s="15">
        <f>_xlfn.CONFIDENCE.NORM(M25,M24,18)</f>
        <v>1.3727497920609157</v>
      </c>
      <c r="N26" s="15">
        <f>_xlfn.CONFIDENCE.NORM(N25,N24,18)</f>
        <v>1.9572167574155745</v>
      </c>
    </row>
    <row r="27" spans="4:14" x14ac:dyDescent="0.25">
      <c r="L27" s="3" t="s">
        <v>185</v>
      </c>
      <c r="M27" s="15">
        <f>M23+M26</f>
        <v>5.2671942365053592</v>
      </c>
      <c r="N27" s="15">
        <f>N23+N26</f>
        <v>7.0961056463044638</v>
      </c>
    </row>
    <row r="28" spans="4:14" x14ac:dyDescent="0.25">
      <c r="L28" s="3" t="s">
        <v>186</v>
      </c>
      <c r="M28" s="15">
        <f>M23-M26</f>
        <v>2.5216946523835282</v>
      </c>
      <c r="N28" s="3">
        <f>5.1 - 2</f>
        <v>3.0999999999999996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Q17"/>
  <sheetViews>
    <sheetView workbookViewId="0">
      <selection activeCell="O5" sqref="O5"/>
    </sheetView>
  </sheetViews>
  <sheetFormatPr defaultRowHeight="15" x14ac:dyDescent="0.25"/>
  <cols>
    <col min="9" max="9" width="12.7109375" customWidth="1"/>
    <col min="11" max="11" width="16" customWidth="1"/>
    <col min="13" max="13" width="21.7109375" customWidth="1"/>
  </cols>
  <sheetData>
    <row r="4" spans="5:17" x14ac:dyDescent="0.25">
      <c r="E4">
        <v>1</v>
      </c>
      <c r="F4">
        <v>0.71499999999999997</v>
      </c>
      <c r="I4" t="s">
        <v>152</v>
      </c>
      <c r="K4" t="s">
        <v>153</v>
      </c>
      <c r="M4" t="s">
        <v>154</v>
      </c>
      <c r="O4" t="s">
        <v>155</v>
      </c>
      <c r="Q4" t="s">
        <v>156</v>
      </c>
    </row>
    <row r="5" spans="5:17" x14ac:dyDescent="0.25">
      <c r="E5">
        <v>2</v>
      </c>
      <c r="F5">
        <v>0.80700000000000005</v>
      </c>
      <c r="I5">
        <v>0.41299999999999998</v>
      </c>
      <c r="K5">
        <v>0.68200000000000005</v>
      </c>
      <c r="M5">
        <v>0.82199999999999995</v>
      </c>
      <c r="O5">
        <v>0.14799999999999999</v>
      </c>
      <c r="Q5">
        <v>0.72799999999999998</v>
      </c>
    </row>
    <row r="6" spans="5:17" x14ac:dyDescent="0.25">
      <c r="E6">
        <v>3</v>
      </c>
      <c r="F6">
        <v>0.75600000000000001</v>
      </c>
    </row>
    <row r="7" spans="5:17" x14ac:dyDescent="0.25">
      <c r="E7">
        <v>4</v>
      </c>
      <c r="F7">
        <v>0.74099999999999999</v>
      </c>
    </row>
    <row r="8" spans="5:17" x14ac:dyDescent="0.25">
      <c r="E8">
        <v>5</v>
      </c>
      <c r="F8">
        <v>0.75600000000000001</v>
      </c>
    </row>
    <row r="9" spans="5:17" x14ac:dyDescent="0.25">
      <c r="E9">
        <v>6</v>
      </c>
      <c r="F9">
        <v>0.74199999999999999</v>
      </c>
    </row>
    <row r="10" spans="5:17" x14ac:dyDescent="0.25">
      <c r="E10">
        <v>7</v>
      </c>
      <c r="F10">
        <v>0.73399999999999999</v>
      </c>
    </row>
    <row r="11" spans="5:17" x14ac:dyDescent="0.25">
      <c r="E11">
        <v>8</v>
      </c>
      <c r="F11">
        <v>0.70099999999999996</v>
      </c>
    </row>
    <row r="12" spans="5:17" x14ac:dyDescent="0.25">
      <c r="E12">
        <v>9</v>
      </c>
      <c r="F12">
        <v>0.66</v>
      </c>
    </row>
    <row r="13" spans="5:17" x14ac:dyDescent="0.25">
      <c r="E13">
        <v>10</v>
      </c>
      <c r="F13">
        <v>0.77200000000000002</v>
      </c>
    </row>
    <row r="14" spans="5:17" x14ac:dyDescent="0.25">
      <c r="E14">
        <v>11</v>
      </c>
      <c r="F14">
        <v>0.499</v>
      </c>
    </row>
    <row r="15" spans="5:17" x14ac:dyDescent="0.25">
      <c r="E15">
        <v>12</v>
      </c>
      <c r="F15">
        <v>0.58499999999999996</v>
      </c>
    </row>
    <row r="16" spans="5:17" x14ac:dyDescent="0.25">
      <c r="E16">
        <v>13</v>
      </c>
      <c r="F16">
        <v>0.70299999999999996</v>
      </c>
    </row>
    <row r="17" spans="5:6" x14ac:dyDescent="0.25">
      <c r="E17">
        <v>14</v>
      </c>
      <c r="F17">
        <v>0.59899999999999998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7" workbookViewId="0">
      <selection activeCell="D15" sqref="D15"/>
    </sheetView>
  </sheetViews>
  <sheetFormatPr defaultRowHeight="15" x14ac:dyDescent="0.25"/>
  <cols>
    <col min="1" max="1" width="50.5703125" customWidth="1"/>
    <col min="2" max="2" width="12.42578125" customWidth="1"/>
    <col min="3" max="3" width="14.42578125" customWidth="1"/>
    <col min="4" max="4" width="10.85546875" customWidth="1"/>
    <col min="7" max="7" width="14.28515625" customWidth="1"/>
    <col min="9" max="9" width="11.7109375" customWidth="1"/>
    <col min="12" max="12" width="18.140625" customWidth="1"/>
    <col min="13" max="13" width="17.5703125" customWidth="1"/>
    <col min="14" max="14" width="16.5703125" customWidth="1"/>
    <col min="15" max="15" width="21.85546875" customWidth="1"/>
    <col min="16" max="16" width="16.28515625" customWidth="1"/>
    <col min="17" max="17" width="17.85546875" customWidth="1"/>
  </cols>
  <sheetData>
    <row r="1" spans="1:7" s="3" customFormat="1" ht="72" customHeight="1" x14ac:dyDescent="0.25">
      <c r="A1" s="3" t="s">
        <v>106</v>
      </c>
      <c r="B1" s="3" t="s">
        <v>50</v>
      </c>
      <c r="C1" s="3" t="s">
        <v>147</v>
      </c>
      <c r="D1" s="3" t="s">
        <v>148</v>
      </c>
      <c r="E1" s="3" t="s">
        <v>52</v>
      </c>
      <c r="F1" s="3" t="s">
        <v>53</v>
      </c>
    </row>
    <row r="2" spans="1:7" s="3" customFormat="1" ht="54.75" customHeight="1" x14ac:dyDescent="0.25">
      <c r="A2" s="3" t="s">
        <v>124</v>
      </c>
      <c r="B2" s="3">
        <v>8</v>
      </c>
      <c r="C2" s="3">
        <v>3</v>
      </c>
      <c r="D2" s="3">
        <v>32</v>
      </c>
      <c r="E2" s="3">
        <v>8</v>
      </c>
      <c r="F2" s="3">
        <v>8</v>
      </c>
    </row>
    <row r="3" spans="1:7" s="3" customFormat="1" ht="54.75" customHeight="1" x14ac:dyDescent="0.25">
      <c r="A3" s="3" t="s">
        <v>122</v>
      </c>
      <c r="B3" s="3">
        <v>9</v>
      </c>
      <c r="C3" s="3">
        <v>3</v>
      </c>
      <c r="D3" s="3">
        <v>28</v>
      </c>
      <c r="E3" s="3">
        <v>9</v>
      </c>
      <c r="F3" s="3">
        <v>10</v>
      </c>
    </row>
    <row r="4" spans="1:7" s="3" customFormat="1" ht="54.75" customHeight="1" x14ac:dyDescent="0.25">
      <c r="A4" s="3" t="s">
        <v>125</v>
      </c>
      <c r="B4" s="3">
        <v>12</v>
      </c>
      <c r="C4" s="3">
        <v>4</v>
      </c>
      <c r="D4" s="3">
        <v>28</v>
      </c>
      <c r="E4" s="3">
        <v>10</v>
      </c>
      <c r="F4" s="3">
        <v>10</v>
      </c>
    </row>
    <row r="5" spans="1:7" s="3" customFormat="1" ht="54.75" customHeight="1" x14ac:dyDescent="0.25">
      <c r="A5" s="3" t="s">
        <v>126</v>
      </c>
      <c r="B5" s="3">
        <v>14</v>
      </c>
      <c r="C5" s="3">
        <v>3</v>
      </c>
      <c r="D5" s="3">
        <v>32</v>
      </c>
      <c r="E5" s="3">
        <v>16</v>
      </c>
      <c r="F5" s="3">
        <v>16</v>
      </c>
    </row>
    <row r="6" spans="1:7" s="3" customFormat="1" ht="54.75" customHeight="1" x14ac:dyDescent="0.25">
      <c r="A6" s="3" t="s">
        <v>127</v>
      </c>
      <c r="B6" s="3">
        <v>12</v>
      </c>
      <c r="C6" s="3">
        <v>2</v>
      </c>
      <c r="D6" s="3">
        <v>26</v>
      </c>
      <c r="E6" s="3">
        <v>8</v>
      </c>
      <c r="F6" s="3">
        <v>8</v>
      </c>
    </row>
    <row r="7" spans="1:7" s="3" customFormat="1" ht="54.75" customHeight="1" x14ac:dyDescent="0.25">
      <c r="A7" s="3" t="s">
        <v>128</v>
      </c>
      <c r="B7" s="3">
        <v>26</v>
      </c>
      <c r="C7" s="3">
        <v>3</v>
      </c>
      <c r="D7" s="3">
        <v>45</v>
      </c>
      <c r="E7" s="3">
        <v>13</v>
      </c>
      <c r="F7" s="3">
        <v>12</v>
      </c>
    </row>
    <row r="8" spans="1:7" s="3" customFormat="1" ht="54.75" customHeight="1" x14ac:dyDescent="0.25">
      <c r="A8" s="3" t="s">
        <v>115</v>
      </c>
      <c r="B8" s="3">
        <v>12</v>
      </c>
      <c r="C8" s="3">
        <v>3</v>
      </c>
      <c r="D8" s="3">
        <v>20</v>
      </c>
      <c r="E8" s="3">
        <v>10</v>
      </c>
      <c r="F8" s="3">
        <v>10</v>
      </c>
    </row>
    <row r="9" spans="1:7" s="3" customFormat="1" ht="54.75" customHeight="1" x14ac:dyDescent="0.25">
      <c r="A9" s="3" t="s">
        <v>130</v>
      </c>
      <c r="B9" s="3">
        <v>12</v>
      </c>
      <c r="C9" s="3">
        <v>3</v>
      </c>
      <c r="D9" s="3">
        <v>16</v>
      </c>
      <c r="E9" s="3">
        <v>8</v>
      </c>
      <c r="F9" s="3">
        <v>8</v>
      </c>
    </row>
    <row r="10" spans="1:7" ht="42" customHeight="1" x14ac:dyDescent="0.25">
      <c r="A10" s="3" t="s">
        <v>134</v>
      </c>
      <c r="B10" s="3">
        <v>12</v>
      </c>
      <c r="C10" s="3">
        <v>4</v>
      </c>
      <c r="D10" s="3">
        <v>27</v>
      </c>
      <c r="E10" s="3">
        <v>9</v>
      </c>
      <c r="F10" s="3">
        <v>9</v>
      </c>
    </row>
    <row r="11" spans="1:7" ht="42.75" customHeight="1" x14ac:dyDescent="0.25">
      <c r="A11" s="3" t="s">
        <v>135</v>
      </c>
      <c r="B11" s="3">
        <v>16</v>
      </c>
      <c r="C11" s="3">
        <v>2</v>
      </c>
      <c r="D11" s="3">
        <v>49</v>
      </c>
      <c r="E11" s="3">
        <v>20</v>
      </c>
      <c r="F11" s="3">
        <v>19</v>
      </c>
    </row>
    <row r="12" spans="1:7" ht="40.5" customHeight="1" x14ac:dyDescent="0.25">
      <c r="A12" s="3" t="s">
        <v>136</v>
      </c>
      <c r="B12" s="3">
        <v>12</v>
      </c>
      <c r="C12" s="3">
        <v>2</v>
      </c>
      <c r="D12" s="3">
        <v>30</v>
      </c>
      <c r="E12" s="3">
        <v>10</v>
      </c>
      <c r="F12" s="3">
        <v>11</v>
      </c>
    </row>
    <row r="13" spans="1:7" ht="54.75" customHeight="1" x14ac:dyDescent="0.25">
      <c r="A13" s="3" t="s">
        <v>138</v>
      </c>
      <c r="B13" s="3">
        <v>6</v>
      </c>
      <c r="C13" s="3">
        <v>2</v>
      </c>
      <c r="D13" s="3">
        <v>31</v>
      </c>
      <c r="E13" s="3">
        <v>9</v>
      </c>
      <c r="F13" s="3">
        <v>8</v>
      </c>
    </row>
    <row r="14" spans="1:7" ht="39" customHeight="1" x14ac:dyDescent="0.25">
      <c r="A14" s="3" t="s">
        <v>143</v>
      </c>
      <c r="B14" s="3">
        <v>6</v>
      </c>
      <c r="C14" s="3">
        <v>2</v>
      </c>
      <c r="D14" s="3">
        <v>53</v>
      </c>
      <c r="E14" s="3">
        <v>23</v>
      </c>
      <c r="F14" s="3">
        <v>21</v>
      </c>
    </row>
    <row r="15" spans="1:7" ht="50.25" customHeight="1" x14ac:dyDescent="0.25">
      <c r="B15" s="15">
        <f>AVERAGE(B2:B14)</f>
        <v>12.076923076923077</v>
      </c>
      <c r="C15" s="15">
        <f>AVERAGE(C2:C14)</f>
        <v>2.7692307692307692</v>
      </c>
      <c r="D15" s="3">
        <f>SUM(D2:D14)</f>
        <v>417</v>
      </c>
      <c r="E15" s="3">
        <f t="shared" ref="E15:F15" si="0">SUM(E2:E14)</f>
        <v>153</v>
      </c>
      <c r="F15" s="3">
        <f t="shared" si="0"/>
        <v>150</v>
      </c>
      <c r="G15" s="3">
        <f>E15+F15</f>
        <v>303</v>
      </c>
    </row>
    <row r="16" spans="1:7" ht="47.25" customHeight="1" x14ac:dyDescent="0.25">
      <c r="B16" s="15">
        <f>STDEV(B2:B14)</f>
        <v>5.106556871016231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R25"/>
  <sheetViews>
    <sheetView topLeftCell="C1" workbookViewId="0">
      <selection activeCell="E20" sqref="E20"/>
    </sheetView>
  </sheetViews>
  <sheetFormatPr defaultRowHeight="15" x14ac:dyDescent="0.25"/>
  <sheetData>
    <row r="2" spans="5:17" x14ac:dyDescent="0.25">
      <c r="E2" t="s">
        <v>50</v>
      </c>
      <c r="G2" t="s">
        <v>51</v>
      </c>
    </row>
    <row r="3" spans="5:17" x14ac:dyDescent="0.25">
      <c r="K3" t="s">
        <v>52</v>
      </c>
      <c r="L3" t="s">
        <v>53</v>
      </c>
      <c r="O3" t="s">
        <v>55</v>
      </c>
      <c r="P3" t="s">
        <v>52</v>
      </c>
      <c r="Q3" t="s">
        <v>53</v>
      </c>
    </row>
    <row r="4" spans="5:17" x14ac:dyDescent="0.25">
      <c r="E4">
        <v>8</v>
      </c>
      <c r="G4">
        <v>0.21</v>
      </c>
      <c r="H4">
        <v>0.18</v>
      </c>
      <c r="K4">
        <v>1.9</v>
      </c>
      <c r="L4">
        <v>2</v>
      </c>
      <c r="O4">
        <v>32</v>
      </c>
      <c r="P4">
        <v>8</v>
      </c>
      <c r="Q4">
        <v>8</v>
      </c>
    </row>
    <row r="5" spans="5:17" x14ac:dyDescent="0.25">
      <c r="E5">
        <v>9</v>
      </c>
      <c r="G5">
        <v>0.25</v>
      </c>
      <c r="H5">
        <v>0.02</v>
      </c>
      <c r="K5">
        <v>2</v>
      </c>
      <c r="L5">
        <v>0.2</v>
      </c>
      <c r="O5">
        <v>28</v>
      </c>
      <c r="P5">
        <v>9</v>
      </c>
      <c r="Q5">
        <v>10</v>
      </c>
    </row>
    <row r="6" spans="5:17" x14ac:dyDescent="0.25">
      <c r="E6">
        <v>6</v>
      </c>
      <c r="G6">
        <v>0.7</v>
      </c>
      <c r="H6">
        <v>0.43</v>
      </c>
      <c r="K6">
        <v>6.6</v>
      </c>
      <c r="L6">
        <v>3.7</v>
      </c>
      <c r="O6">
        <v>19</v>
      </c>
      <c r="P6">
        <v>10</v>
      </c>
      <c r="Q6">
        <v>9</v>
      </c>
    </row>
    <row r="7" spans="5:17" x14ac:dyDescent="0.25">
      <c r="E7">
        <v>12</v>
      </c>
      <c r="G7">
        <v>7.0000000000000007E-2</v>
      </c>
      <c r="H7">
        <v>0.12</v>
      </c>
      <c r="K7">
        <v>1.3</v>
      </c>
      <c r="L7">
        <v>2.8</v>
      </c>
      <c r="O7">
        <v>28</v>
      </c>
      <c r="P7">
        <v>10</v>
      </c>
      <c r="Q7">
        <v>10</v>
      </c>
    </row>
    <row r="8" spans="5:17" x14ac:dyDescent="0.25">
      <c r="E8">
        <v>8</v>
      </c>
      <c r="G8">
        <v>0.42</v>
      </c>
      <c r="H8">
        <v>0.33</v>
      </c>
      <c r="K8">
        <v>4.7</v>
      </c>
      <c r="L8">
        <v>3.5</v>
      </c>
      <c r="O8">
        <v>13</v>
      </c>
      <c r="P8">
        <v>6</v>
      </c>
      <c r="Q8">
        <v>7</v>
      </c>
    </row>
    <row r="9" spans="5:17" x14ac:dyDescent="0.25">
      <c r="E9">
        <v>14</v>
      </c>
      <c r="G9">
        <v>0.3</v>
      </c>
      <c r="H9">
        <v>0.14000000000000001</v>
      </c>
      <c r="K9">
        <v>0.9</v>
      </c>
      <c r="O9">
        <v>32</v>
      </c>
      <c r="P9">
        <v>16</v>
      </c>
      <c r="Q9">
        <v>16</v>
      </c>
    </row>
    <row r="10" spans="5:17" x14ac:dyDescent="0.25">
      <c r="E10">
        <v>12</v>
      </c>
      <c r="G10">
        <v>0.1</v>
      </c>
      <c r="H10">
        <v>0</v>
      </c>
      <c r="K10">
        <v>1</v>
      </c>
      <c r="L10">
        <v>2.2999999999999998</v>
      </c>
      <c r="O10">
        <v>26</v>
      </c>
      <c r="P10">
        <v>8</v>
      </c>
      <c r="Q10">
        <v>8</v>
      </c>
    </row>
    <row r="11" spans="5:17" x14ac:dyDescent="0.25">
      <c r="E11">
        <v>26</v>
      </c>
      <c r="G11">
        <v>7.0000000000000007E-2</v>
      </c>
      <c r="H11">
        <v>0.32</v>
      </c>
      <c r="K11">
        <v>2.8</v>
      </c>
      <c r="L11">
        <v>0.8</v>
      </c>
      <c r="O11">
        <v>45</v>
      </c>
      <c r="P11">
        <v>13</v>
      </c>
      <c r="Q11">
        <v>12</v>
      </c>
    </row>
    <row r="12" spans="5:17" x14ac:dyDescent="0.25">
      <c r="E12">
        <v>12</v>
      </c>
      <c r="G12">
        <v>0.27</v>
      </c>
      <c r="H12">
        <v>0.13</v>
      </c>
      <c r="K12">
        <v>1.4</v>
      </c>
      <c r="L12">
        <v>-0.3</v>
      </c>
      <c r="O12">
        <v>20</v>
      </c>
      <c r="P12">
        <v>10</v>
      </c>
      <c r="Q12">
        <v>10</v>
      </c>
    </row>
    <row r="13" spans="5:17" x14ac:dyDescent="0.25">
      <c r="E13">
        <v>12</v>
      </c>
      <c r="G13">
        <v>0.16</v>
      </c>
      <c r="H13">
        <v>-0.05</v>
      </c>
      <c r="K13">
        <v>4.0999999999999996</v>
      </c>
      <c r="L13">
        <v>0.5</v>
      </c>
      <c r="O13">
        <v>27</v>
      </c>
      <c r="P13">
        <v>9</v>
      </c>
      <c r="Q13">
        <v>9</v>
      </c>
    </row>
    <row r="14" spans="5:17" x14ac:dyDescent="0.25">
      <c r="E14">
        <v>16</v>
      </c>
      <c r="G14">
        <v>0.3</v>
      </c>
      <c r="H14">
        <v>0.08</v>
      </c>
      <c r="K14">
        <v>-1.7</v>
      </c>
      <c r="L14">
        <v>-0.5</v>
      </c>
      <c r="O14">
        <v>49</v>
      </c>
      <c r="P14">
        <v>20</v>
      </c>
      <c r="Q14">
        <v>19</v>
      </c>
    </row>
    <row r="15" spans="5:17" x14ac:dyDescent="0.25">
      <c r="E15">
        <v>12</v>
      </c>
      <c r="G15">
        <v>-0.13</v>
      </c>
      <c r="H15">
        <v>-7.0000000000000007E-2</v>
      </c>
      <c r="K15">
        <v>3.4</v>
      </c>
      <c r="L15">
        <v>2.4</v>
      </c>
      <c r="O15">
        <v>30</v>
      </c>
      <c r="P15">
        <v>10</v>
      </c>
      <c r="Q15">
        <v>11</v>
      </c>
    </row>
    <row r="16" spans="5:17" x14ac:dyDescent="0.25">
      <c r="E16">
        <v>6</v>
      </c>
      <c r="G16">
        <v>2.2999999999999998</v>
      </c>
      <c r="H16">
        <v>0.71</v>
      </c>
      <c r="K16">
        <v>2.1</v>
      </c>
      <c r="L16">
        <v>1</v>
      </c>
      <c r="O16">
        <v>31</v>
      </c>
      <c r="P16">
        <v>9</v>
      </c>
      <c r="Q16">
        <v>8</v>
      </c>
    </row>
    <row r="17" spans="5:18" x14ac:dyDescent="0.25">
      <c r="E17" s="6">
        <v>12</v>
      </c>
      <c r="G17">
        <v>0.74</v>
      </c>
      <c r="H17">
        <v>0.73</v>
      </c>
      <c r="K17">
        <v>7.9</v>
      </c>
      <c r="L17">
        <v>2.6</v>
      </c>
      <c r="O17" s="8">
        <f>SUM(O4:O16)</f>
        <v>380</v>
      </c>
      <c r="P17" s="8">
        <f t="shared" ref="P17:Q17" si="0">SUM(P4:P16)</f>
        <v>138</v>
      </c>
      <c r="Q17" s="8">
        <f t="shared" si="0"/>
        <v>137</v>
      </c>
      <c r="R17" s="8"/>
    </row>
    <row r="18" spans="5:18" x14ac:dyDescent="0.25">
      <c r="E18" s="6">
        <v>12</v>
      </c>
      <c r="G18">
        <v>0.33</v>
      </c>
      <c r="H18">
        <v>0.03</v>
      </c>
      <c r="K18">
        <v>8.6999999999999993</v>
      </c>
      <c r="L18">
        <v>14.8</v>
      </c>
    </row>
    <row r="19" spans="5:18" x14ac:dyDescent="0.25">
      <c r="E19">
        <f>AVERAGE(E4:E18)</f>
        <v>11.8</v>
      </c>
      <c r="G19">
        <v>-0.12</v>
      </c>
      <c r="H19">
        <v>0.17</v>
      </c>
      <c r="K19">
        <v>1.2</v>
      </c>
      <c r="L19">
        <v>0.3</v>
      </c>
      <c r="P19" s="8">
        <f>P17+Q17</f>
        <v>275</v>
      </c>
    </row>
    <row r="20" spans="5:18" x14ac:dyDescent="0.25">
      <c r="E20" s="6">
        <f>STDEV(E4:E19)</f>
        <v>4.6790312387644208</v>
      </c>
      <c r="G20">
        <v>7.0000000000000007E-2</v>
      </c>
      <c r="H20">
        <v>0.35</v>
      </c>
      <c r="K20">
        <v>-1.6</v>
      </c>
      <c r="L20">
        <v>1.7</v>
      </c>
    </row>
    <row r="21" spans="5:18" x14ac:dyDescent="0.25">
      <c r="G21">
        <v>0.35</v>
      </c>
      <c r="H21">
        <v>0.6</v>
      </c>
      <c r="K21">
        <v>0.8</v>
      </c>
      <c r="L21">
        <v>4.3</v>
      </c>
    </row>
    <row r="22" spans="5:18" x14ac:dyDescent="0.25">
      <c r="G22">
        <v>0.53</v>
      </c>
      <c r="H22">
        <v>0.43</v>
      </c>
      <c r="K22">
        <v>5.7</v>
      </c>
      <c r="L22">
        <v>9.1</v>
      </c>
    </row>
    <row r="23" spans="5:18" x14ac:dyDescent="0.25">
      <c r="G23">
        <v>0.13</v>
      </c>
      <c r="H23">
        <v>0.06</v>
      </c>
    </row>
    <row r="24" spans="5:18" x14ac:dyDescent="0.25">
      <c r="G24" s="7">
        <f>AVERAGE(G4:G23)</f>
        <v>0.35249999999999998</v>
      </c>
      <c r="H24" s="7">
        <f>AVERAGE(H4:H23)</f>
        <v>0.23549999999999996</v>
      </c>
      <c r="K24">
        <v>4.5999999999999996</v>
      </c>
      <c r="L24">
        <v>5.2</v>
      </c>
    </row>
    <row r="25" spans="5:18" x14ac:dyDescent="0.25">
      <c r="G25" s="7">
        <f>STDEV(G4:G23)</f>
        <v>0.51243356437175036</v>
      </c>
      <c r="H25" s="7">
        <f>STDEV(H4:H23)</f>
        <v>0.24303941633968931</v>
      </c>
      <c r="K25" s="8">
        <f>SUM(K4:K24)</f>
        <v>57.8</v>
      </c>
      <c r="L25" s="8">
        <f>SUM(L4:L24)</f>
        <v>56.4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J30"/>
  <sheetViews>
    <sheetView topLeftCell="B10" workbookViewId="0">
      <selection activeCell="J26" sqref="J26"/>
    </sheetView>
  </sheetViews>
  <sheetFormatPr defaultRowHeight="15" x14ac:dyDescent="0.25"/>
  <sheetData>
    <row r="5" spans="3:6" x14ac:dyDescent="0.25">
      <c r="E5">
        <v>1.9</v>
      </c>
      <c r="F5">
        <v>2</v>
      </c>
    </row>
    <row r="6" spans="3:6" x14ac:dyDescent="0.25">
      <c r="E6">
        <v>2</v>
      </c>
      <c r="F6">
        <v>0.2</v>
      </c>
    </row>
    <row r="7" spans="3:6" x14ac:dyDescent="0.25">
      <c r="E7">
        <v>6.6</v>
      </c>
      <c r="F7">
        <v>3.7</v>
      </c>
    </row>
    <row r="8" spans="3:6" x14ac:dyDescent="0.25">
      <c r="E8">
        <v>1.3</v>
      </c>
      <c r="F8">
        <v>2.8</v>
      </c>
    </row>
    <row r="9" spans="3:6" x14ac:dyDescent="0.25">
      <c r="E9">
        <v>4.7</v>
      </c>
      <c r="F9">
        <v>3.5</v>
      </c>
    </row>
    <row r="10" spans="3:6" x14ac:dyDescent="0.25">
      <c r="E10">
        <v>0.9</v>
      </c>
    </row>
    <row r="11" spans="3:6" x14ac:dyDescent="0.25">
      <c r="E11">
        <v>1</v>
      </c>
      <c r="F11">
        <v>2.2999999999999998</v>
      </c>
    </row>
    <row r="12" spans="3:6" x14ac:dyDescent="0.25">
      <c r="C12">
        <v>24</v>
      </c>
      <c r="E12">
        <v>2.8</v>
      </c>
      <c r="F12">
        <v>0.8</v>
      </c>
    </row>
    <row r="13" spans="3:6" x14ac:dyDescent="0.25">
      <c r="C13">
        <v>27</v>
      </c>
      <c r="E13">
        <v>1.4</v>
      </c>
      <c r="F13">
        <v>-0.3</v>
      </c>
    </row>
    <row r="14" spans="3:6" x14ac:dyDescent="0.25">
      <c r="C14">
        <v>24</v>
      </c>
      <c r="E14">
        <v>4.0999999999999996</v>
      </c>
      <c r="F14">
        <v>0.5</v>
      </c>
    </row>
    <row r="15" spans="3:6" x14ac:dyDescent="0.25">
      <c r="C15">
        <v>48</v>
      </c>
      <c r="E15">
        <v>-1.7</v>
      </c>
      <c r="F15">
        <v>-0.5</v>
      </c>
    </row>
    <row r="16" spans="3:6" x14ac:dyDescent="0.25">
      <c r="C16">
        <v>24</v>
      </c>
      <c r="E16">
        <v>3.4</v>
      </c>
      <c r="F16">
        <v>2.4</v>
      </c>
    </row>
    <row r="17" spans="3:10" x14ac:dyDescent="0.25">
      <c r="C17">
        <v>42</v>
      </c>
      <c r="E17">
        <v>2.1</v>
      </c>
      <c r="F17">
        <v>1</v>
      </c>
    </row>
    <row r="18" spans="3:10" x14ac:dyDescent="0.25">
      <c r="C18">
        <v>24</v>
      </c>
      <c r="E18">
        <v>7.9</v>
      </c>
      <c r="F18">
        <v>2.6</v>
      </c>
    </row>
    <row r="19" spans="3:10" x14ac:dyDescent="0.25">
      <c r="C19">
        <v>78</v>
      </c>
      <c r="E19">
        <v>8.6999999999999993</v>
      </c>
      <c r="F19">
        <v>14.8</v>
      </c>
    </row>
    <row r="20" spans="3:10" x14ac:dyDescent="0.25">
      <c r="C20">
        <v>36</v>
      </c>
      <c r="E20">
        <v>1.2</v>
      </c>
      <c r="F20">
        <v>0.3</v>
      </c>
    </row>
    <row r="21" spans="3:10" x14ac:dyDescent="0.25">
      <c r="C21">
        <v>48</v>
      </c>
      <c r="E21">
        <v>-1.6</v>
      </c>
      <c r="F21">
        <v>1.7</v>
      </c>
    </row>
    <row r="22" spans="3:10" x14ac:dyDescent="0.25">
      <c r="C22">
        <v>32</v>
      </c>
      <c r="E22">
        <v>0.8</v>
      </c>
      <c r="F22">
        <v>4.3</v>
      </c>
    </row>
    <row r="23" spans="3:10" x14ac:dyDescent="0.25">
      <c r="C23">
        <v>24</v>
      </c>
      <c r="E23">
        <v>5.7</v>
      </c>
      <c r="F23">
        <v>9.1</v>
      </c>
    </row>
    <row r="24" spans="3:10" x14ac:dyDescent="0.25">
      <c r="C24">
        <v>12</v>
      </c>
      <c r="E24">
        <v>7.8</v>
      </c>
      <c r="F24">
        <v>6.6</v>
      </c>
    </row>
    <row r="25" spans="3:10" x14ac:dyDescent="0.25">
      <c r="C25">
        <v>24</v>
      </c>
      <c r="E25">
        <v>3.5</v>
      </c>
      <c r="F25">
        <v>8.3000000000000007</v>
      </c>
    </row>
    <row r="26" spans="3:10" x14ac:dyDescent="0.25">
      <c r="E26" s="8">
        <f>SUM(E5:E25)</f>
        <v>64.5</v>
      </c>
      <c r="F26" s="8">
        <f>SUM(F5:F25)</f>
        <v>66.099999999999994</v>
      </c>
      <c r="I26" s="5">
        <f>E30/2.8</f>
        <v>9.1411564625850358E-2</v>
      </c>
      <c r="J26" s="5">
        <f>F30/2.8</f>
        <v>9.8363095238095236E-2</v>
      </c>
    </row>
    <row r="27" spans="3:10" x14ac:dyDescent="0.25">
      <c r="C27" s="6">
        <f>AVERAGE(C12:C25)</f>
        <v>33.357142857142854</v>
      </c>
    </row>
    <row r="28" spans="3:10" x14ac:dyDescent="0.25">
      <c r="C28" s="6">
        <f>C27/11.8</f>
        <v>2.8268765133171909</v>
      </c>
      <c r="E28" s="6">
        <f>AVERAGE(E5:E25)</f>
        <v>3.0714285714285716</v>
      </c>
      <c r="F28" s="6">
        <f>AVERAGE(F5:F25)</f>
        <v>3.3049999999999997</v>
      </c>
    </row>
    <row r="30" spans="3:10" x14ac:dyDescent="0.25">
      <c r="E30" s="5">
        <f>E28/12</f>
        <v>0.25595238095238099</v>
      </c>
      <c r="F30" s="5">
        <f>F28/12</f>
        <v>0.27541666666666664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F25"/>
  <sheetViews>
    <sheetView workbookViewId="0">
      <selection activeCell="D20" sqref="D20"/>
    </sheetView>
  </sheetViews>
  <sheetFormatPr defaultRowHeight="15" x14ac:dyDescent="0.25"/>
  <cols>
    <col min="4" max="4" width="11.85546875" customWidth="1"/>
    <col min="5" max="5" width="12.85546875" customWidth="1"/>
    <col min="6" max="6" width="13.28515625" customWidth="1"/>
  </cols>
  <sheetData>
    <row r="5" spans="4:6" x14ac:dyDescent="0.25">
      <c r="D5" t="s">
        <v>55</v>
      </c>
      <c r="E5" t="s">
        <v>52</v>
      </c>
      <c r="F5" t="s">
        <v>53</v>
      </c>
    </row>
    <row r="6" spans="4:6" x14ac:dyDescent="0.25">
      <c r="D6">
        <v>32</v>
      </c>
      <c r="E6">
        <v>8</v>
      </c>
      <c r="F6">
        <v>8</v>
      </c>
    </row>
    <row r="7" spans="4:6" x14ac:dyDescent="0.25">
      <c r="D7">
        <v>28</v>
      </c>
      <c r="E7">
        <v>9</v>
      </c>
      <c r="F7">
        <v>10</v>
      </c>
    </row>
    <row r="8" spans="4:6" x14ac:dyDescent="0.25">
      <c r="D8">
        <v>19</v>
      </c>
      <c r="E8">
        <v>10</v>
      </c>
      <c r="F8">
        <v>9</v>
      </c>
    </row>
    <row r="9" spans="4:6" x14ac:dyDescent="0.25">
      <c r="D9">
        <v>28</v>
      </c>
      <c r="E9">
        <v>10</v>
      </c>
      <c r="F9">
        <v>10</v>
      </c>
    </row>
    <row r="10" spans="4:6" x14ac:dyDescent="0.25">
      <c r="D10">
        <v>13</v>
      </c>
      <c r="E10">
        <v>6</v>
      </c>
      <c r="F10">
        <v>7</v>
      </c>
    </row>
    <row r="11" spans="4:6" x14ac:dyDescent="0.25">
      <c r="D11">
        <v>32</v>
      </c>
      <c r="E11">
        <v>16</v>
      </c>
      <c r="F11">
        <v>16</v>
      </c>
    </row>
    <row r="12" spans="4:6" x14ac:dyDescent="0.25">
      <c r="D12">
        <v>26</v>
      </c>
      <c r="E12">
        <v>8</v>
      </c>
      <c r="F12">
        <v>8</v>
      </c>
    </row>
    <row r="13" spans="4:6" x14ac:dyDescent="0.25">
      <c r="D13">
        <v>45</v>
      </c>
      <c r="E13">
        <v>13</v>
      </c>
      <c r="F13">
        <v>12</v>
      </c>
    </row>
    <row r="14" spans="4:6" x14ac:dyDescent="0.25">
      <c r="D14">
        <v>20</v>
      </c>
      <c r="E14">
        <v>10</v>
      </c>
      <c r="F14">
        <v>10</v>
      </c>
    </row>
    <row r="15" spans="4:6" x14ac:dyDescent="0.25">
      <c r="D15">
        <v>27</v>
      </c>
      <c r="E15">
        <v>9</v>
      </c>
      <c r="F15">
        <v>9</v>
      </c>
    </row>
    <row r="16" spans="4:6" x14ac:dyDescent="0.25">
      <c r="D16">
        <v>49</v>
      </c>
      <c r="E16">
        <v>20</v>
      </c>
      <c r="F16">
        <v>19</v>
      </c>
    </row>
    <row r="17" spans="4:6" x14ac:dyDescent="0.25">
      <c r="D17">
        <v>30</v>
      </c>
      <c r="E17">
        <v>10</v>
      </c>
      <c r="F17">
        <v>11</v>
      </c>
    </row>
    <row r="18" spans="4:6" x14ac:dyDescent="0.25">
      <c r="D18">
        <v>31</v>
      </c>
      <c r="E18">
        <v>9</v>
      </c>
      <c r="F18">
        <v>8</v>
      </c>
    </row>
    <row r="19" spans="4:6" x14ac:dyDescent="0.25">
      <c r="D19">
        <v>29</v>
      </c>
      <c r="E19">
        <v>11</v>
      </c>
      <c r="F19">
        <v>10</v>
      </c>
    </row>
    <row r="20" spans="4:6" x14ac:dyDescent="0.25">
      <c r="D20">
        <v>53</v>
      </c>
      <c r="E20">
        <v>10</v>
      </c>
      <c r="F20">
        <v>11</v>
      </c>
    </row>
    <row r="21" spans="4:6" x14ac:dyDescent="0.25">
      <c r="E21">
        <v>13</v>
      </c>
      <c r="F21">
        <v>10</v>
      </c>
    </row>
    <row r="22" spans="4:6" x14ac:dyDescent="0.25">
      <c r="D22" s="8">
        <f>SUM(D6:D20)</f>
        <v>462</v>
      </c>
      <c r="E22" s="8">
        <f>SUM(E6:E21)</f>
        <v>172</v>
      </c>
      <c r="F22" s="8">
        <f>SUM(F6:F21)</f>
        <v>168</v>
      </c>
    </row>
    <row r="25" spans="4:6" x14ac:dyDescent="0.25">
      <c r="F25" s="8">
        <f>E22+F22</f>
        <v>340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5:E30"/>
  <sheetViews>
    <sheetView topLeftCell="A4" workbookViewId="0">
      <selection activeCell="G31" sqref="G31"/>
    </sheetView>
  </sheetViews>
  <sheetFormatPr defaultRowHeight="15" x14ac:dyDescent="0.25"/>
  <sheetData>
    <row r="5" spans="4:5" x14ac:dyDescent="0.25">
      <c r="D5">
        <v>0.21</v>
      </c>
      <c r="E5">
        <v>0.18</v>
      </c>
    </row>
    <row r="6" spans="4:5" x14ac:dyDescent="0.25">
      <c r="D6">
        <v>0.25</v>
      </c>
      <c r="E6">
        <v>0.02</v>
      </c>
    </row>
    <row r="7" spans="4:5" x14ac:dyDescent="0.25">
      <c r="D7">
        <v>0.7</v>
      </c>
      <c r="E7">
        <v>0.43</v>
      </c>
    </row>
    <row r="8" spans="4:5" x14ac:dyDescent="0.25">
      <c r="D8">
        <v>7.0000000000000007E-2</v>
      </c>
      <c r="E8">
        <v>0.12</v>
      </c>
    </row>
    <row r="9" spans="4:5" x14ac:dyDescent="0.25">
      <c r="D9">
        <v>0.42</v>
      </c>
      <c r="E9">
        <v>0.33</v>
      </c>
    </row>
    <row r="10" spans="4:5" x14ac:dyDescent="0.25">
      <c r="D10">
        <v>0.3</v>
      </c>
      <c r="E10">
        <v>0.14000000000000001</v>
      </c>
    </row>
    <row r="11" spans="4:5" x14ac:dyDescent="0.25">
      <c r="D11">
        <v>0.1</v>
      </c>
      <c r="E11">
        <v>0</v>
      </c>
    </row>
    <row r="12" spans="4:5" x14ac:dyDescent="0.25">
      <c r="D12">
        <v>7.0000000000000007E-2</v>
      </c>
      <c r="E12">
        <v>0.32</v>
      </c>
    </row>
    <row r="13" spans="4:5" x14ac:dyDescent="0.25">
      <c r="D13">
        <v>0.27</v>
      </c>
      <c r="E13">
        <v>0.13</v>
      </c>
    </row>
    <row r="14" spans="4:5" x14ac:dyDescent="0.25">
      <c r="D14">
        <v>0.16</v>
      </c>
      <c r="E14">
        <v>-0.05</v>
      </c>
    </row>
    <row r="15" spans="4:5" x14ac:dyDescent="0.25">
      <c r="D15">
        <v>0.3</v>
      </c>
      <c r="E15">
        <v>0.08</v>
      </c>
    </row>
    <row r="16" spans="4:5" x14ac:dyDescent="0.25">
      <c r="D16">
        <v>-0.13</v>
      </c>
      <c r="E16">
        <v>-7.0000000000000007E-2</v>
      </c>
    </row>
    <row r="17" spans="4:5" x14ac:dyDescent="0.25">
      <c r="D17">
        <v>2.2999999999999998</v>
      </c>
      <c r="E17">
        <v>0.71</v>
      </c>
    </row>
    <row r="18" spans="4:5" x14ac:dyDescent="0.25">
      <c r="D18">
        <v>0.74</v>
      </c>
      <c r="E18">
        <v>0.73</v>
      </c>
    </row>
    <row r="19" spans="4:5" x14ac:dyDescent="0.25">
      <c r="D19">
        <v>0.33</v>
      </c>
      <c r="E19">
        <v>0.03</v>
      </c>
    </row>
    <row r="20" spans="4:5" x14ac:dyDescent="0.25">
      <c r="D20">
        <v>-0.12</v>
      </c>
      <c r="E20">
        <v>0.17</v>
      </c>
    </row>
    <row r="21" spans="4:5" x14ac:dyDescent="0.25">
      <c r="D21">
        <v>7.0000000000000007E-2</v>
      </c>
      <c r="E21">
        <v>0.35</v>
      </c>
    </row>
    <row r="22" spans="4:5" x14ac:dyDescent="0.25">
      <c r="D22">
        <v>0.35</v>
      </c>
      <c r="E22">
        <v>0.6</v>
      </c>
    </row>
    <row r="23" spans="4:5" x14ac:dyDescent="0.25">
      <c r="D23">
        <v>0.53</v>
      </c>
      <c r="E23">
        <v>0.43</v>
      </c>
    </row>
    <row r="24" spans="4:5" x14ac:dyDescent="0.25">
      <c r="D24">
        <v>0.13</v>
      </c>
      <c r="E24">
        <v>0.06</v>
      </c>
    </row>
    <row r="25" spans="4:5" x14ac:dyDescent="0.25">
      <c r="D25">
        <v>0.05</v>
      </c>
      <c r="E25">
        <v>0.36</v>
      </c>
    </row>
    <row r="26" spans="4:5" x14ac:dyDescent="0.25">
      <c r="D26">
        <v>0.74</v>
      </c>
      <c r="E26">
        <v>0.79</v>
      </c>
    </row>
    <row r="27" spans="4:5" x14ac:dyDescent="0.25">
      <c r="D27">
        <v>0.35</v>
      </c>
      <c r="E27">
        <v>0.61</v>
      </c>
    </row>
    <row r="28" spans="4:5" x14ac:dyDescent="0.25">
      <c r="D28">
        <v>1.1399999999999999</v>
      </c>
      <c r="E28">
        <v>1.17</v>
      </c>
    </row>
    <row r="29" spans="4:5" x14ac:dyDescent="0.25">
      <c r="D29" s="7">
        <f>AVERAGE(D5:D28)</f>
        <v>0.38874999999999998</v>
      </c>
      <c r="E29" s="7">
        <f>AVERAGE(E5:E28)</f>
        <v>0.3183333333333333</v>
      </c>
    </row>
    <row r="30" spans="4:5" x14ac:dyDescent="0.25">
      <c r="D30" s="7">
        <f>STDEV(D5:D28)</f>
        <v>0.50301104231980054</v>
      </c>
      <c r="E30" s="7">
        <f>STDEV(E5:E28)</f>
        <v>0.31582420353138208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Sheet1</vt:lpstr>
      <vt:lpstr>Sheet3</vt:lpstr>
      <vt:lpstr>Sheet6</vt:lpstr>
      <vt:lpstr>Sheet5</vt:lpstr>
      <vt:lpstr>Sheet4</vt:lpstr>
      <vt:lpstr>Sheet2</vt:lpstr>
      <vt:lpstr>postotak</vt:lpstr>
      <vt:lpstr>Broj ljudi</vt:lpstr>
      <vt:lpstr>effect size</vt:lpstr>
      <vt:lpstr>sensy</vt:lpstr>
      <vt:lpstr>Sheet7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Fitnes uciliste</dc:creator>
  <cp:lastModifiedBy>Fitnes uciliste</cp:lastModifiedBy>
  <dcterms:created xsi:type="dcterms:W3CDTF">2016-10-22T04:33:07Z</dcterms:created>
  <dcterms:modified xsi:type="dcterms:W3CDTF">2017-04-11T04:23:07Z</dcterms:modified>
</cp:coreProperties>
</file>