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9090" tabRatio="632" activeTab="6"/>
  </bookViews>
  <sheets>
    <sheet name="Sample 1 - 29-10-08" sheetId="1" r:id="rId1"/>
    <sheet name="Sample 2 - 22-01-09" sheetId="2" r:id="rId2"/>
    <sheet name="Sample 3 - 25-02-09 " sheetId="3" r:id="rId3"/>
    <sheet name="sample 4 26-03-09" sheetId="4" r:id="rId4"/>
    <sheet name="sample 5 15-04-09" sheetId="5" r:id="rId5"/>
    <sheet name="Tags-ovulations" sheetId="6" r:id="rId6"/>
    <sheet name="Ovulations" sheetId="7" r:id="rId7"/>
    <sheet name="Fec-Fert" sheetId="8" r:id="rId8"/>
    <sheet name="E2 data" sheetId="9" r:id="rId9"/>
    <sheet name="Cort Vtg" sheetId="10" r:id="rId10"/>
    <sheet name="Fsh Lh" sheetId="11" r:id="rId11"/>
    <sheet name="Liver exp" sheetId="12" r:id="rId12"/>
  </sheets>
  <definedNames/>
  <calcPr fullCalcOnLoad="1"/>
</workbook>
</file>

<file path=xl/comments7.xml><?xml version="1.0" encoding="utf-8"?>
<comments xmlns="http://schemas.openxmlformats.org/spreadsheetml/2006/main">
  <authors>
    <author>Harry King</author>
  </authors>
  <commentList>
    <comment ref="B45" authorId="0">
      <text>
        <r>
          <rPr>
            <b/>
            <sz val="8"/>
            <rFont val="Tahoma"/>
            <family val="2"/>
          </rPr>
          <t>Harry King:</t>
        </r>
        <r>
          <rPr>
            <sz val="8"/>
            <rFont val="Tahoma"/>
            <family val="2"/>
          </rPr>
          <t xml:space="preserve">
Accidentally killed prior to ovulation</t>
        </r>
      </text>
    </comment>
  </commentList>
</comments>
</file>

<file path=xl/sharedStrings.xml><?xml version="1.0" encoding="utf-8"?>
<sst xmlns="http://schemas.openxmlformats.org/spreadsheetml/2006/main" count="2034" uniqueCount="445">
  <si>
    <t>Group</t>
  </si>
  <si>
    <t>Fish</t>
  </si>
  <si>
    <t>Length (mm)</t>
  </si>
  <si>
    <t>Weight (kg)</t>
  </si>
  <si>
    <t>Gonad Wt. (g)</t>
  </si>
  <si>
    <t>Condition Factor</t>
  </si>
  <si>
    <t>G.S.I. (%)</t>
  </si>
  <si>
    <t>Gonad sub-sample (g)</t>
  </si>
  <si>
    <t>Follicle Diameters (mm)</t>
  </si>
  <si>
    <t>Mean Follicle Diam. (mm)</t>
  </si>
  <si>
    <t>Maiden</t>
  </si>
  <si>
    <t>Repeat</t>
  </si>
  <si>
    <t>Mean</t>
  </si>
  <si>
    <t>SEM</t>
  </si>
  <si>
    <t>Follicle Count</t>
  </si>
  <si>
    <t>Fecundity</t>
  </si>
  <si>
    <t>Relative Fecundity</t>
  </si>
  <si>
    <t>Liver Tube Wt. (g)</t>
  </si>
  <si>
    <t>Before</t>
  </si>
  <si>
    <t>After</t>
  </si>
  <si>
    <t>Ovary 1 Tube Wt. (g)</t>
  </si>
  <si>
    <t>Ovary 2 Tube Wt. (g)</t>
  </si>
  <si>
    <t>Hypo. Tube Wt. (g)</t>
  </si>
  <si>
    <t>Foreb. Tube Wt. (g)</t>
  </si>
  <si>
    <t>Puit.y Tube Wt. (g)</t>
  </si>
  <si>
    <t>Tissue</t>
  </si>
  <si>
    <t>22 blank</t>
  </si>
  <si>
    <t>22 GnRH</t>
  </si>
  <si>
    <t>Repeats</t>
  </si>
  <si>
    <t>blank</t>
  </si>
  <si>
    <t>Brain weight</t>
  </si>
  <si>
    <t>t value</t>
  </si>
  <si>
    <t>P</t>
  </si>
  <si>
    <t>F value</t>
  </si>
  <si>
    <t>Group 1</t>
  </si>
  <si>
    <t>Group2</t>
  </si>
  <si>
    <t>Group3</t>
  </si>
  <si>
    <t>Group4</t>
  </si>
  <si>
    <t>Group5</t>
  </si>
  <si>
    <t>Group6</t>
  </si>
  <si>
    <t>a</t>
  </si>
  <si>
    <t>b</t>
  </si>
  <si>
    <t>ab</t>
  </si>
  <si>
    <t>Foll Diam</t>
  </si>
  <si>
    <t>Group Cum. % Ovulation</t>
  </si>
  <si>
    <t>Tag #</t>
  </si>
  <si>
    <t>M or R</t>
  </si>
  <si>
    <t>B or G</t>
  </si>
  <si>
    <t>Date</t>
  </si>
  <si>
    <t>Day</t>
  </si>
  <si>
    <t>M</t>
  </si>
  <si>
    <t>-</t>
  </si>
  <si>
    <t>G</t>
  </si>
  <si>
    <t>B</t>
  </si>
  <si>
    <t>R</t>
  </si>
  <si>
    <t>Fish Tag#</t>
  </si>
  <si>
    <t>Ovulation Date</t>
  </si>
  <si>
    <t>Spawn Date</t>
  </si>
  <si>
    <t>Treat</t>
  </si>
  <si>
    <t>CF</t>
  </si>
  <si>
    <t>Wt. Pre-Strip (kg)</t>
  </si>
  <si>
    <t>Wt. Prost-Strip (kg)</t>
  </si>
  <si>
    <t>GSI (%)</t>
  </si>
  <si>
    <t>Wt. 500 eggs (g)</t>
  </si>
  <si>
    <t>Total wt. eggs (g)</t>
  </si>
  <si>
    <t>Fert. Eggs</t>
  </si>
  <si>
    <t>Unfert. Eggs</t>
  </si>
  <si>
    <t>Fertility (%)</t>
  </si>
  <si>
    <t>Dead Eggs</t>
  </si>
  <si>
    <t>Eyed (%)</t>
  </si>
  <si>
    <t>Mean egg Diam.</t>
  </si>
  <si>
    <t>Vol</t>
  </si>
  <si>
    <t>5,6</t>
  </si>
  <si>
    <t>Estimated</t>
  </si>
  <si>
    <t>???</t>
  </si>
  <si>
    <t>GSI</t>
  </si>
  <si>
    <t>Fertility</t>
  </si>
  <si>
    <t>Eyed</t>
  </si>
  <si>
    <t xml:space="preserve">A-Sin GSI </t>
  </si>
  <si>
    <t>A-Sin Fert</t>
  </si>
  <si>
    <t>A-Sin Eyed</t>
  </si>
  <si>
    <t>Fish ID</t>
  </si>
  <si>
    <t>E2 ng/ml</t>
  </si>
  <si>
    <t>Fish ex 2</t>
  </si>
  <si>
    <t>mean E2</t>
  </si>
  <si>
    <t>SE E2</t>
  </si>
  <si>
    <t>1.1.1</t>
  </si>
  <si>
    <t>G1-1</t>
  </si>
  <si>
    <t>1.2.1</t>
  </si>
  <si>
    <t>G2-1</t>
  </si>
  <si>
    <t>1.3.1</t>
  </si>
  <si>
    <t>1.4.1</t>
  </si>
  <si>
    <t>Fish ID is: [Group . Fish # . Sample time]</t>
  </si>
  <si>
    <t>G1-2</t>
  </si>
  <si>
    <t>1.5.1</t>
  </si>
  <si>
    <t>G2-2</t>
  </si>
  <si>
    <t>1.6.1</t>
  </si>
  <si>
    <t xml:space="preserve">groups are: </t>
  </si>
  <si>
    <t>1.7.1</t>
  </si>
  <si>
    <t>1: E2 warm</t>
  </si>
  <si>
    <t>G1-3</t>
  </si>
  <si>
    <t>2.1.1</t>
  </si>
  <si>
    <t>&lt; 0.41</t>
  </si>
  <si>
    <t>2: blank warm</t>
  </si>
  <si>
    <t>G2-3</t>
  </si>
  <si>
    <t>2.2.1</t>
  </si>
  <si>
    <t>3: E2 cool</t>
  </si>
  <si>
    <t>G3-3</t>
  </si>
  <si>
    <t>2.3.1</t>
  </si>
  <si>
    <t>4: blank cool</t>
  </si>
  <si>
    <t>G4-3</t>
  </si>
  <si>
    <t>2.4.1</t>
  </si>
  <si>
    <t>G5-3</t>
  </si>
  <si>
    <t>2.5.1</t>
  </si>
  <si>
    <t>sample times are:</t>
  </si>
  <si>
    <t>G6-3</t>
  </si>
  <si>
    <t>2.6.1</t>
  </si>
  <si>
    <t>1: 3 dp implant</t>
  </si>
  <si>
    <t>2.7.1</t>
  </si>
  <si>
    <t>2: 7dp implant</t>
  </si>
  <si>
    <t>G1-4</t>
  </si>
  <si>
    <t>3.1.1</t>
  </si>
  <si>
    <t>3: 14 dp implant</t>
  </si>
  <si>
    <t>G2-4</t>
  </si>
  <si>
    <t>3.2.1</t>
  </si>
  <si>
    <t>G3-4</t>
  </si>
  <si>
    <t>3.3.1</t>
  </si>
  <si>
    <t>G4-4</t>
  </si>
  <si>
    <t>3.4.1</t>
  </si>
  <si>
    <t>assay detection limit is 0.41 ng/ml</t>
  </si>
  <si>
    <t>G5-4</t>
  </si>
  <si>
    <t>3.5.1</t>
  </si>
  <si>
    <t>G6-4</t>
  </si>
  <si>
    <t>3.6.1</t>
  </si>
  <si>
    <t>3.7.1</t>
  </si>
  <si>
    <t>G1-5</t>
  </si>
  <si>
    <t>4.1.1</t>
  </si>
  <si>
    <t>G2-5</t>
  </si>
  <si>
    <t>4.2.1</t>
  </si>
  <si>
    <t>G3-5</t>
  </si>
  <si>
    <t>4.3.1</t>
  </si>
  <si>
    <t>G4-5</t>
  </si>
  <si>
    <t>4.4.1</t>
  </si>
  <si>
    <t>G5-5</t>
  </si>
  <si>
    <t>4.5.1</t>
  </si>
  <si>
    <t>G6-5</t>
  </si>
  <si>
    <t>4.6.1</t>
  </si>
  <si>
    <t>4.7.1</t>
  </si>
  <si>
    <t>1.1.2</t>
  </si>
  <si>
    <t>1.2.2</t>
  </si>
  <si>
    <t>1.3.2</t>
  </si>
  <si>
    <t>1.4.2</t>
  </si>
  <si>
    <t>1.5.2</t>
  </si>
  <si>
    <t>1.6.2</t>
  </si>
  <si>
    <t>1.7.2</t>
  </si>
  <si>
    <t>2.1.2</t>
  </si>
  <si>
    <t>2.2.2</t>
  </si>
  <si>
    <t>2.3.2</t>
  </si>
  <si>
    <t>2.4.2</t>
  </si>
  <si>
    <t>2.5.2</t>
  </si>
  <si>
    <t>2.6.2</t>
  </si>
  <si>
    <t>2.7.2</t>
  </si>
  <si>
    <t>3.1.2</t>
  </si>
  <si>
    <t>3.2.2</t>
  </si>
  <si>
    <t>3.3.2</t>
  </si>
  <si>
    <t>3.4.2</t>
  </si>
  <si>
    <t>3.5.2</t>
  </si>
  <si>
    <t>3.6.2</t>
  </si>
  <si>
    <t>3.7.2</t>
  </si>
  <si>
    <t>4.1.2</t>
  </si>
  <si>
    <t>4.2.2</t>
  </si>
  <si>
    <t>4.3.2</t>
  </si>
  <si>
    <t>4.4.2</t>
  </si>
  <si>
    <t>4.5.2</t>
  </si>
  <si>
    <t>4.6.2</t>
  </si>
  <si>
    <t>4.7.2</t>
  </si>
  <si>
    <t>1.1.3</t>
  </si>
  <si>
    <t>1.2.3</t>
  </si>
  <si>
    <t>1.3.3</t>
  </si>
  <si>
    <t>1.4.3</t>
  </si>
  <si>
    <t>1.5.3</t>
  </si>
  <si>
    <t>1.6.3</t>
  </si>
  <si>
    <t>1.7.3</t>
  </si>
  <si>
    <t>2.1.3</t>
  </si>
  <si>
    <t>2.2.3</t>
  </si>
  <si>
    <t>2.3.3</t>
  </si>
  <si>
    <t>2.4.3</t>
  </si>
  <si>
    <t>2.5.3</t>
  </si>
  <si>
    <t>2.6.3</t>
  </si>
  <si>
    <t>2.7.3</t>
  </si>
  <si>
    <t>3.1.3</t>
  </si>
  <si>
    <t>3.2.3</t>
  </si>
  <si>
    <t>3.3.3</t>
  </si>
  <si>
    <t>3.4.3</t>
  </si>
  <si>
    <t>3.5.3</t>
  </si>
  <si>
    <t>3.6.3</t>
  </si>
  <si>
    <t>3.7.3</t>
  </si>
  <si>
    <t>4.1.3</t>
  </si>
  <si>
    <t>4.2.3</t>
  </si>
  <si>
    <t>4.3.3</t>
  </si>
  <si>
    <t>4.4.3</t>
  </si>
  <si>
    <t>4.5.3</t>
  </si>
  <si>
    <t>4.6.3</t>
  </si>
  <si>
    <t>4.7.3</t>
  </si>
  <si>
    <t>Group (sample time)</t>
  </si>
  <si>
    <t>Cortisol group mean (ng/ml)</t>
  </si>
  <si>
    <t>Cortisol SE</t>
  </si>
  <si>
    <t>Vtg group mean</t>
  </si>
  <si>
    <t>(mg/ml)</t>
  </si>
  <si>
    <t>Vtg SE</t>
  </si>
  <si>
    <t>G1 (1)</t>
  </si>
  <si>
    <t>G2 (1)</t>
  </si>
  <si>
    <t>G1 (2)</t>
  </si>
  <si>
    <t>G2 (2)</t>
  </si>
  <si>
    <t>G1 (3)</t>
  </si>
  <si>
    <t>G2 (3)</t>
  </si>
  <si>
    <t>G3 (3)</t>
  </si>
  <si>
    <t>G4(3)</t>
  </si>
  <si>
    <t>G5 (3)</t>
  </si>
  <si>
    <t>G6 (3)</t>
  </si>
  <si>
    <t>G1 (4)</t>
  </si>
  <si>
    <t>G2 (4)</t>
  </si>
  <si>
    <t>G3 (4)</t>
  </si>
  <si>
    <t>G4(4)</t>
  </si>
  <si>
    <t>G5 (4)</t>
  </si>
  <si>
    <t>G6 (4)</t>
  </si>
  <si>
    <t>G1 (5)</t>
  </si>
  <si>
    <t>G2 (5)</t>
  </si>
  <si>
    <t>G3 (5)</t>
  </si>
  <si>
    <t>G4(5)</t>
  </si>
  <si>
    <t>G5 (5)</t>
  </si>
  <si>
    <t>G6 (5)</t>
  </si>
  <si>
    <t>temp</t>
  </si>
  <si>
    <t>14˚C</t>
  </si>
  <si>
    <t>no</t>
  </si>
  <si>
    <t>Jan '09</t>
  </si>
  <si>
    <t>Feb '09</t>
  </si>
  <si>
    <t>22˚C</t>
  </si>
  <si>
    <t>Mar '09</t>
  </si>
  <si>
    <t>GnRH</t>
  </si>
  <si>
    <t>Apr '09</t>
  </si>
  <si>
    <t>Fsh</t>
  </si>
  <si>
    <t>With LOD as 0.6</t>
  </si>
  <si>
    <t>FSH</t>
  </si>
  <si>
    <t>LH</t>
  </si>
  <si>
    <t>Sample time</t>
  </si>
  <si>
    <t>% Binding</t>
  </si>
  <si>
    <t>ng/tube</t>
  </si>
  <si>
    <t>ng/ml</t>
  </si>
  <si>
    <t>100ul for FSH</t>
  </si>
  <si>
    <t>Cut off 95% binding</t>
  </si>
  <si>
    <t>G1-1 (1)</t>
  </si>
  <si>
    <t>80ul for LH</t>
  </si>
  <si>
    <t>Cut off 80% binding</t>
  </si>
  <si>
    <t>0.6</t>
  </si>
  <si>
    <t>G1-2 (1)</t>
  </si>
  <si>
    <t>except for test dilutions</t>
  </si>
  <si>
    <t>G1-3 (1)</t>
  </si>
  <si>
    <t>G1-4 (1)</t>
  </si>
  <si>
    <t>444=below LOD</t>
  </si>
  <si>
    <t>G1-5 (1)</t>
  </si>
  <si>
    <t>G1-6 (1)</t>
  </si>
  <si>
    <t>G1-7 (1)</t>
  </si>
  <si>
    <t>G2-1 (1)</t>
  </si>
  <si>
    <t>G2-2 (1)</t>
  </si>
  <si>
    <t>G2-3 (1)</t>
  </si>
  <si>
    <t>G2-4 (1)</t>
  </si>
  <si>
    <t>G2-5 (1)</t>
  </si>
  <si>
    <t>G2-6 (1)</t>
  </si>
  <si>
    <t>G2-7 (1)</t>
  </si>
  <si>
    <t>G1-1 (2)</t>
  </si>
  <si>
    <t>G1-2 (2)</t>
  </si>
  <si>
    <t>G1-3 (2)</t>
  </si>
  <si>
    <t>G1-4 (2)</t>
  </si>
  <si>
    <t>G1-5 (2)</t>
  </si>
  <si>
    <t>G1-6 (2)</t>
  </si>
  <si>
    <t>G1-7 (2)</t>
  </si>
  <si>
    <t>G2-1 (2)</t>
  </si>
  <si>
    <t>G2-2 (2)</t>
  </si>
  <si>
    <t>G2-3 (2)</t>
  </si>
  <si>
    <t>G2-4 (2)</t>
  </si>
  <si>
    <t>G2-5 (2)</t>
  </si>
  <si>
    <t>G2-6 (2)</t>
  </si>
  <si>
    <t>G2-7 (2)</t>
  </si>
  <si>
    <t>G1-1 (3)</t>
  </si>
  <si>
    <t>G1-2 (3)</t>
  </si>
  <si>
    <t>G1-3 (3)</t>
  </si>
  <si>
    <t>G1-4 (3)</t>
  </si>
  <si>
    <t>G1-5 (3)</t>
  </si>
  <si>
    <t>G1-6 (3)</t>
  </si>
  <si>
    <t>G1-7 (3)</t>
  </si>
  <si>
    <t>G2-1 (3)</t>
  </si>
  <si>
    <t>G2-2 (3)</t>
  </si>
  <si>
    <t>G2-3 (3)</t>
  </si>
  <si>
    <t>G2-4 (3)</t>
  </si>
  <si>
    <t>G2-5 (3)</t>
  </si>
  <si>
    <t>G2-6 (3)</t>
  </si>
  <si>
    <t>G2-7 (3)</t>
  </si>
  <si>
    <t>G3-1 (3)</t>
  </si>
  <si>
    <t>G3-2 (3)</t>
  </si>
  <si>
    <t>G3-3 (3)</t>
  </si>
  <si>
    <t>G3-4 (3)</t>
  </si>
  <si>
    <t>G3-5 (3)</t>
  </si>
  <si>
    <t>G3-6 (3)</t>
  </si>
  <si>
    <t>G4-1 (3)</t>
  </si>
  <si>
    <t>G4-2 (3)</t>
  </si>
  <si>
    <t>G4-3 (3)</t>
  </si>
  <si>
    <t>G4-4 (3)</t>
  </si>
  <si>
    <t>G4-5 (3)</t>
  </si>
  <si>
    <t>G4-6 (3)</t>
  </si>
  <si>
    <t>G5-1 (3)</t>
  </si>
  <si>
    <t>G5-2 (3)</t>
  </si>
  <si>
    <t>G5-3 (3)</t>
  </si>
  <si>
    <t>G5-4 (3)</t>
  </si>
  <si>
    <t>G5-5 (3)</t>
  </si>
  <si>
    <t>G5-6 (3)</t>
  </si>
  <si>
    <t>G6-1 (3)</t>
  </si>
  <si>
    <t>G6-2 (3)</t>
  </si>
  <si>
    <t>G6-3 (3)</t>
  </si>
  <si>
    <t>G6-4 (3)</t>
  </si>
  <si>
    <t>G6-5 (3)</t>
  </si>
  <si>
    <t>G6-6 (3)</t>
  </si>
  <si>
    <t>G1-1 (4)</t>
  </si>
  <si>
    <t>G1-2 (4)</t>
  </si>
  <si>
    <t>G1-3 (4)</t>
  </si>
  <si>
    <t>G1-4 (4)</t>
  </si>
  <si>
    <t>G1-5 (4)</t>
  </si>
  <si>
    <t>G1-6 (4)</t>
  </si>
  <si>
    <t>G1-7 (4)</t>
  </si>
  <si>
    <t>G2-1 (4)</t>
  </si>
  <si>
    <t>G2-2 (4)</t>
  </si>
  <si>
    <t>G2-3 (4)</t>
  </si>
  <si>
    <t>G2-4 (4)</t>
  </si>
  <si>
    <t>G2-5 (4)</t>
  </si>
  <si>
    <t>G2-6 (4)</t>
  </si>
  <si>
    <t>G2-7 (4)</t>
  </si>
  <si>
    <t>G3-1 (4)</t>
  </si>
  <si>
    <t>G3-2 (4)</t>
  </si>
  <si>
    <t>G3-3 (4)</t>
  </si>
  <si>
    <t>G3-4 (4)</t>
  </si>
  <si>
    <t>G3-5 (4)</t>
  </si>
  <si>
    <t>G3-6 (4)</t>
  </si>
  <si>
    <t>G3-7 (4)</t>
  </si>
  <si>
    <t>G4-1 (4)</t>
  </si>
  <si>
    <t>G4-2 (4)</t>
  </si>
  <si>
    <t>G4-3 (4)</t>
  </si>
  <si>
    <t>G4-4 (4)</t>
  </si>
  <si>
    <t>G4-5 (4)</t>
  </si>
  <si>
    <t>G4-6 (4)</t>
  </si>
  <si>
    <t>G4-7 (4)</t>
  </si>
  <si>
    <t>G5-1 (4)</t>
  </si>
  <si>
    <t>G5-2 (4)</t>
  </si>
  <si>
    <t>G5-3 (4)</t>
  </si>
  <si>
    <t>G5-4 (4)</t>
  </si>
  <si>
    <t>G5-5 (4)</t>
  </si>
  <si>
    <t>G5-6 (4)</t>
  </si>
  <si>
    <t>G6-1 (4)</t>
  </si>
  <si>
    <t>G6-2 (4)</t>
  </si>
  <si>
    <t>G6-3 (4)</t>
  </si>
  <si>
    <t>G6-4 (4)</t>
  </si>
  <si>
    <t>G6-5 (4)</t>
  </si>
  <si>
    <t>G6-6 (4)</t>
  </si>
  <si>
    <t>G1-1 (5)</t>
  </si>
  <si>
    <t>G1-2 (5)</t>
  </si>
  <si>
    <t>G1-3 (5)</t>
  </si>
  <si>
    <t>G1-4 (5)</t>
  </si>
  <si>
    <t>G1-5 (5)</t>
  </si>
  <si>
    <t>G1-6 (5)</t>
  </si>
  <si>
    <t>G1-7 (5)</t>
  </si>
  <si>
    <t>G2-1 (5)</t>
  </si>
  <si>
    <t>G2-2 (5)</t>
  </si>
  <si>
    <t>G2-3 (5)</t>
  </si>
  <si>
    <t>G2-4 (5)</t>
  </si>
  <si>
    <t>G2-5 (5)</t>
  </si>
  <si>
    <t>G2-6 (5)</t>
  </si>
  <si>
    <t>G2-7 (5)</t>
  </si>
  <si>
    <t>G3-1 (5)</t>
  </si>
  <si>
    <t>G3-2 (5)</t>
  </si>
  <si>
    <t>G3-3 (5)</t>
  </si>
  <si>
    <t>G3-4 (5)</t>
  </si>
  <si>
    <t>G3-5 (5)</t>
  </si>
  <si>
    <t>G3-6 (5)</t>
  </si>
  <si>
    <t>G3-7 (5)</t>
  </si>
  <si>
    <t>G4-1 (5)</t>
  </si>
  <si>
    <t>G4-2 (5)</t>
  </si>
  <si>
    <t>G4-3 (5)</t>
  </si>
  <si>
    <t>G4-4 (5)</t>
  </si>
  <si>
    <t>G4-5 (5)</t>
  </si>
  <si>
    <t>G4-6 (5)</t>
  </si>
  <si>
    <t>G4-7 (5)</t>
  </si>
  <si>
    <t>G5-1 (5)</t>
  </si>
  <si>
    <t>G5-2 (5)</t>
  </si>
  <si>
    <t>G5-3 (5)</t>
  </si>
  <si>
    <t>G5-4 (5)</t>
  </si>
  <si>
    <t>G5-5 (5)</t>
  </si>
  <si>
    <t>G5-6 (5)</t>
  </si>
  <si>
    <t>G6-1 (5)</t>
  </si>
  <si>
    <t>G6-2 (5)</t>
  </si>
  <si>
    <t>G6-3 (5)</t>
  </si>
  <si>
    <t>G6-4 (5)</t>
  </si>
  <si>
    <t>G6-5 (5)</t>
  </si>
  <si>
    <t>G6-6 (5)</t>
  </si>
  <si>
    <t>Oct '08</t>
  </si>
  <si>
    <t>LIVER EXP 2 2008-2009 ZPB, ZPC, Vtg, TATA bind</t>
  </si>
  <si>
    <t>Max temp</t>
  </si>
  <si>
    <t>Treatment</t>
  </si>
  <si>
    <t xml:space="preserve">RNA extractions done using GE health mini </t>
  </si>
  <si>
    <t>16˚C</t>
  </si>
  <si>
    <t>cDNA synth done using Qiagen quanti-tect</t>
  </si>
  <si>
    <t>SYBR</t>
  </si>
  <si>
    <t>AVERAGE CTs</t>
  </si>
  <si>
    <t>Ct Vtg</t>
  </si>
  <si>
    <t>Ct ZPC</t>
  </si>
  <si>
    <t>Ct ZPB</t>
  </si>
  <si>
    <t>Ct TATA</t>
  </si>
  <si>
    <t>Ring 1</t>
  </si>
  <si>
    <t>EF1a</t>
  </si>
  <si>
    <t>Ring 16</t>
  </si>
  <si>
    <t>HPRT1</t>
  </si>
  <si>
    <t>Ring 20</t>
  </si>
  <si>
    <t>Beta tub</t>
  </si>
  <si>
    <t>Ring 21</t>
  </si>
  <si>
    <t>Controls</t>
  </si>
  <si>
    <t>Ring 2</t>
  </si>
  <si>
    <t>Cont</t>
  </si>
  <si>
    <t>Ring 3</t>
  </si>
  <si>
    <t>Ring 4</t>
  </si>
  <si>
    <t>Ring 5</t>
  </si>
  <si>
    <t>Ring 17</t>
  </si>
  <si>
    <t>Ring 22</t>
  </si>
  <si>
    <t>Ring 23</t>
  </si>
  <si>
    <t>Ring 6</t>
  </si>
  <si>
    <t>Ring 7</t>
  </si>
  <si>
    <t>Ring 8</t>
  </si>
  <si>
    <t>Ring 9</t>
  </si>
  <si>
    <t>Ring 10</t>
  </si>
  <si>
    <t>Ring 18</t>
  </si>
  <si>
    <t>Ring 24</t>
  </si>
  <si>
    <t>Ring 11</t>
  </si>
  <si>
    <t>Ring 19</t>
  </si>
  <si>
    <t>Ring 12</t>
  </si>
  <si>
    <t>Ring 13</t>
  </si>
  <si>
    <t>Ring 14</t>
  </si>
  <si>
    <t>Ring 25</t>
  </si>
  <si>
    <t>Ring 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</si>
</sst>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  <numFmt numFmtId="175" formatCode="dd\-mm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" fillId="0" borderId="0" xfId="0" applyNumberFormat="1" applyFont="1" applyAlignment="1">
      <alignment horizontal="center" vertical="top" wrapText="1"/>
    </xf>
    <xf numFmtId="173" fontId="0" fillId="0" borderId="0" xfId="0" applyNumberFormat="1" applyAlignment="1">
      <alignment/>
    </xf>
    <xf numFmtId="10" fontId="1" fillId="0" borderId="0" xfId="0" applyNumberFormat="1" applyFont="1" applyAlignment="1">
      <alignment horizontal="center" vertical="top" wrapText="1"/>
    </xf>
    <xf numFmtId="10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3" fontId="0" fillId="0" borderId="0" xfId="0" applyNumberFormat="1" applyAlignment="1">
      <alignment horizontal="center"/>
    </xf>
    <xf numFmtId="173" fontId="1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6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175" fontId="0" fillId="0" borderId="0" xfId="0" applyNumberFormat="1" applyAlignment="1">
      <alignment vertical="top" wrapText="1"/>
    </xf>
    <xf numFmtId="175" fontId="0" fillId="0" borderId="0" xfId="0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74" fontId="0" fillId="0" borderId="0" xfId="0" applyNumberFormat="1" applyAlignment="1">
      <alignment vertical="top" wrapText="1"/>
    </xf>
    <xf numFmtId="172" fontId="0" fillId="0" borderId="0" xfId="0" applyNumberFormat="1" applyAlignment="1">
      <alignment vertical="top" wrapText="1"/>
    </xf>
    <xf numFmtId="1" fontId="2" fillId="32" borderId="0" xfId="0" applyNumberFormat="1" applyFont="1" applyFill="1" applyAlignment="1">
      <alignment/>
    </xf>
    <xf numFmtId="174" fontId="0" fillId="32" borderId="0" xfId="0" applyNumberFormat="1" applyFill="1" applyAlignment="1">
      <alignment/>
    </xf>
    <xf numFmtId="1" fontId="0" fillId="0" borderId="0" xfId="0" applyNumberFormat="1" applyFill="1" applyAlignment="1">
      <alignment/>
    </xf>
    <xf numFmtId="173" fontId="0" fillId="0" borderId="0" xfId="0" applyNumberFormat="1" applyAlignment="1">
      <alignment vertical="top" wrapText="1"/>
    </xf>
    <xf numFmtId="2" fontId="0" fillId="0" borderId="0" xfId="0" applyNumberFormat="1" applyFont="1" applyAlignment="1">
      <alignment vertical="top" wrapText="1"/>
    </xf>
    <xf numFmtId="172" fontId="0" fillId="0" borderId="0" xfId="0" applyNumberFormat="1" applyFont="1" applyAlignment="1">
      <alignment vertical="top" wrapText="1"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8" borderId="15" xfId="0" applyFill="1" applyBorder="1" applyAlignment="1">
      <alignment horizontal="center"/>
    </xf>
    <xf numFmtId="173" fontId="0" fillId="32" borderId="0" xfId="0" applyNumberForma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0" borderId="13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2" borderId="17" xfId="0" applyFont="1" applyFill="1" applyBorder="1" applyAlignment="1">
      <alignment horizontal="left"/>
    </xf>
    <xf numFmtId="0" fontId="1" fillId="4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7" borderId="17" xfId="0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4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140625" style="5" customWidth="1"/>
    <col min="5" max="5" width="9.8515625" style="6" customWidth="1"/>
    <col min="7" max="7" width="11.421875" style="9" customWidth="1"/>
    <col min="8" max="8" width="6.28125" style="11" customWidth="1"/>
    <col min="9" max="9" width="8.00390625" style="0" customWidth="1"/>
    <col min="10" max="11" width="10.421875" style="14" customWidth="1"/>
    <col min="12" max="61" width="4.00390625" style="3" customWidth="1"/>
    <col min="62" max="62" width="14.28125" style="0" customWidth="1"/>
    <col min="63" max="63" width="1.8515625" style="0" customWidth="1"/>
    <col min="64" max="66" width="7.57421875" style="0" customWidth="1"/>
    <col min="67" max="67" width="1.8515625" style="0" customWidth="1"/>
    <col min="68" max="70" width="7.57421875" style="0" customWidth="1"/>
    <col min="71" max="71" width="1.8515625" style="0" customWidth="1"/>
    <col min="72" max="74" width="7.57421875" style="0" customWidth="1"/>
    <col min="75" max="75" width="1.8515625" style="0" customWidth="1"/>
    <col min="76" max="78" width="7.57421875" style="0" customWidth="1"/>
    <col min="79" max="79" width="1.8515625" style="0" customWidth="1"/>
    <col min="80" max="82" width="7.57421875" style="0" customWidth="1"/>
    <col min="83" max="83" width="1.8515625" style="0" customWidth="1"/>
    <col min="84" max="86" width="7.57421875" style="0" customWidth="1"/>
  </cols>
  <sheetData>
    <row r="1" spans="1:86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2" t="s">
        <v>5</v>
      </c>
      <c r="F1" s="1" t="s">
        <v>4</v>
      </c>
      <c r="G1" s="8" t="s">
        <v>7</v>
      </c>
      <c r="H1" s="10" t="s">
        <v>6</v>
      </c>
      <c r="I1" s="1" t="s">
        <v>14</v>
      </c>
      <c r="J1" s="13" t="s">
        <v>15</v>
      </c>
      <c r="K1" s="13" t="s">
        <v>16</v>
      </c>
      <c r="L1" s="82" t="s">
        <v>8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1" t="s">
        <v>9</v>
      </c>
      <c r="BL1" s="81" t="s">
        <v>17</v>
      </c>
      <c r="BM1" s="81"/>
      <c r="BN1" s="81"/>
      <c r="BP1" s="81" t="s">
        <v>20</v>
      </c>
      <c r="BQ1" s="81"/>
      <c r="BR1" s="81"/>
      <c r="BT1" s="81" t="s">
        <v>21</v>
      </c>
      <c r="BU1" s="81"/>
      <c r="BV1" s="81"/>
      <c r="BX1" s="81" t="s">
        <v>22</v>
      </c>
      <c r="BY1" s="81"/>
      <c r="BZ1" s="81"/>
      <c r="CB1" s="81" t="s">
        <v>23</v>
      </c>
      <c r="CC1" s="81"/>
      <c r="CD1" s="81"/>
      <c r="CF1" s="81" t="s">
        <v>24</v>
      </c>
      <c r="CG1" s="81"/>
      <c r="CH1" s="81"/>
    </row>
    <row r="2" spans="5:86" s="1" customFormat="1" ht="12.75">
      <c r="E2" s="12"/>
      <c r="G2" s="8"/>
      <c r="H2" s="10"/>
      <c r="J2" s="13"/>
      <c r="K2" s="13"/>
      <c r="L2" s="2">
        <v>1</v>
      </c>
      <c r="M2" s="2">
        <v>2</v>
      </c>
      <c r="N2" s="2">
        <v>3</v>
      </c>
      <c r="O2" s="2">
        <v>4</v>
      </c>
      <c r="P2" s="2">
        <v>5</v>
      </c>
      <c r="Q2" s="2">
        <v>6</v>
      </c>
      <c r="R2" s="2">
        <v>7</v>
      </c>
      <c r="S2" s="2">
        <v>8</v>
      </c>
      <c r="T2" s="2">
        <v>9</v>
      </c>
      <c r="U2" s="2">
        <v>10</v>
      </c>
      <c r="V2" s="2">
        <v>11</v>
      </c>
      <c r="W2" s="2">
        <v>12</v>
      </c>
      <c r="X2" s="2">
        <v>13</v>
      </c>
      <c r="Y2" s="2">
        <v>14</v>
      </c>
      <c r="Z2" s="2">
        <v>15</v>
      </c>
      <c r="AA2" s="2">
        <v>16</v>
      </c>
      <c r="AB2" s="2">
        <v>17</v>
      </c>
      <c r="AC2" s="2">
        <v>18</v>
      </c>
      <c r="AD2" s="2">
        <v>19</v>
      </c>
      <c r="AE2" s="2">
        <v>20</v>
      </c>
      <c r="AF2" s="2">
        <v>21</v>
      </c>
      <c r="AG2" s="2">
        <v>22</v>
      </c>
      <c r="AH2" s="2">
        <v>23</v>
      </c>
      <c r="AI2" s="2">
        <v>24</v>
      </c>
      <c r="AJ2" s="2">
        <v>25</v>
      </c>
      <c r="AK2" s="2">
        <v>26</v>
      </c>
      <c r="AL2" s="2">
        <v>27</v>
      </c>
      <c r="AM2" s="2">
        <v>28</v>
      </c>
      <c r="AN2" s="2">
        <v>29</v>
      </c>
      <c r="AO2" s="2">
        <v>30</v>
      </c>
      <c r="AP2" s="2">
        <v>31</v>
      </c>
      <c r="AQ2" s="2">
        <v>32</v>
      </c>
      <c r="AR2" s="2">
        <v>33</v>
      </c>
      <c r="AS2" s="2">
        <v>34</v>
      </c>
      <c r="AT2" s="2">
        <v>35</v>
      </c>
      <c r="AU2" s="2">
        <v>36</v>
      </c>
      <c r="AV2" s="2">
        <v>37</v>
      </c>
      <c r="AW2" s="2">
        <v>38</v>
      </c>
      <c r="AX2" s="2">
        <v>39</v>
      </c>
      <c r="AY2" s="2">
        <v>40</v>
      </c>
      <c r="AZ2" s="2">
        <v>41</v>
      </c>
      <c r="BA2" s="2">
        <v>42</v>
      </c>
      <c r="BB2" s="2">
        <v>43</v>
      </c>
      <c r="BC2" s="2">
        <v>44</v>
      </c>
      <c r="BD2" s="2">
        <v>45</v>
      </c>
      <c r="BE2" s="2">
        <v>46</v>
      </c>
      <c r="BF2" s="2">
        <v>47</v>
      </c>
      <c r="BG2" s="2">
        <v>48</v>
      </c>
      <c r="BH2" s="2">
        <v>49</v>
      </c>
      <c r="BI2" s="2">
        <v>50</v>
      </c>
      <c r="BL2" s="1" t="s">
        <v>18</v>
      </c>
      <c r="BM2" s="1" t="s">
        <v>19</v>
      </c>
      <c r="BN2" s="1" t="s">
        <v>25</v>
      </c>
      <c r="BP2" s="1" t="s">
        <v>18</v>
      </c>
      <c r="BQ2" s="1" t="s">
        <v>19</v>
      </c>
      <c r="BR2" s="1" t="s">
        <v>25</v>
      </c>
      <c r="BT2" s="1" t="s">
        <v>18</v>
      </c>
      <c r="BU2" s="1" t="s">
        <v>19</v>
      </c>
      <c r="BV2" s="1" t="s">
        <v>25</v>
      </c>
      <c r="BX2" s="1" t="s">
        <v>18</v>
      </c>
      <c r="BY2" s="1" t="s">
        <v>19</v>
      </c>
      <c r="BZ2" s="1" t="s">
        <v>25</v>
      </c>
      <c r="CB2" s="1" t="s">
        <v>18</v>
      </c>
      <c r="CC2" s="1" t="s">
        <v>19</v>
      </c>
      <c r="CD2" s="1" t="s">
        <v>25</v>
      </c>
      <c r="CF2" s="1" t="s">
        <v>18</v>
      </c>
      <c r="CG2" s="1" t="s">
        <v>19</v>
      </c>
      <c r="CH2" s="1" t="s">
        <v>25</v>
      </c>
    </row>
    <row r="3" spans="5:61" s="1" customFormat="1" ht="6.75" customHeight="1">
      <c r="E3" s="12"/>
      <c r="G3" s="8"/>
      <c r="H3" s="10"/>
      <c r="J3" s="13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86" ht="12.75">
      <c r="A4" s="5">
        <v>1</v>
      </c>
      <c r="B4">
        <v>1</v>
      </c>
      <c r="C4">
        <v>580</v>
      </c>
      <c r="D4" s="6">
        <v>3.34</v>
      </c>
      <c r="E4" s="6">
        <f>(D4/(C4^3))*(10^8)</f>
        <v>1.7118373037024888</v>
      </c>
      <c r="F4" s="7">
        <v>16</v>
      </c>
      <c r="G4" s="23">
        <v>0.413</v>
      </c>
      <c r="H4" s="11">
        <f>F4/(D4*1000)</f>
        <v>0.004790419161676647</v>
      </c>
      <c r="I4">
        <v>285</v>
      </c>
      <c r="J4" s="14">
        <f>(F4/G4)*I4</f>
        <v>11041.162227602905</v>
      </c>
      <c r="K4" s="14">
        <f>J4/D4</f>
        <v>3305.7371938930855</v>
      </c>
      <c r="L4" s="15">
        <v>1.3</v>
      </c>
      <c r="M4" s="15">
        <v>1.3</v>
      </c>
      <c r="N4" s="15">
        <v>0.9</v>
      </c>
      <c r="O4" s="15">
        <v>1.1</v>
      </c>
      <c r="P4" s="15">
        <v>0.9</v>
      </c>
      <c r="Q4" s="15">
        <v>1.4</v>
      </c>
      <c r="R4" s="15">
        <v>1.2</v>
      </c>
      <c r="S4" s="15">
        <v>1.3</v>
      </c>
      <c r="T4" s="15">
        <v>1.2</v>
      </c>
      <c r="U4" s="15">
        <v>1.1</v>
      </c>
      <c r="V4" s="15">
        <v>1.3</v>
      </c>
      <c r="W4" s="15">
        <v>1.1</v>
      </c>
      <c r="X4" s="15">
        <v>1.4</v>
      </c>
      <c r="Y4" s="15">
        <v>1.4</v>
      </c>
      <c r="Z4" s="15">
        <v>1.5</v>
      </c>
      <c r="AA4" s="15">
        <v>1.3</v>
      </c>
      <c r="AB4" s="15">
        <v>1.4</v>
      </c>
      <c r="AC4" s="15">
        <v>1.3</v>
      </c>
      <c r="AD4" s="15">
        <v>1.4</v>
      </c>
      <c r="AE4" s="15">
        <v>1.3</v>
      </c>
      <c r="AF4" s="15">
        <v>1.3</v>
      </c>
      <c r="AG4" s="15">
        <v>1.4</v>
      </c>
      <c r="AH4" s="15">
        <v>1.3</v>
      </c>
      <c r="AI4" s="15">
        <v>1.2</v>
      </c>
      <c r="AJ4" s="15">
        <v>1.2</v>
      </c>
      <c r="AK4" s="15">
        <v>1.3</v>
      </c>
      <c r="AL4" s="15">
        <v>1.2</v>
      </c>
      <c r="AM4" s="15">
        <v>1.1</v>
      </c>
      <c r="AN4" s="15">
        <v>1.5</v>
      </c>
      <c r="AO4" s="15">
        <v>1.5</v>
      </c>
      <c r="AP4" s="15">
        <v>1.4</v>
      </c>
      <c r="AQ4" s="15">
        <v>1.2</v>
      </c>
      <c r="AR4" s="15">
        <v>1.2</v>
      </c>
      <c r="AS4" s="15">
        <v>1.2</v>
      </c>
      <c r="AT4" s="15">
        <v>1.4</v>
      </c>
      <c r="AU4" s="15">
        <v>1.3</v>
      </c>
      <c r="AV4" s="15">
        <v>1.2</v>
      </c>
      <c r="AW4" s="15">
        <v>1.4</v>
      </c>
      <c r="AX4" s="15">
        <v>1.3</v>
      </c>
      <c r="AY4" s="15">
        <v>1.4</v>
      </c>
      <c r="AZ4" s="15">
        <v>1.3</v>
      </c>
      <c r="BA4" s="15">
        <v>1.4</v>
      </c>
      <c r="BB4" s="15">
        <v>1.2</v>
      </c>
      <c r="BC4" s="15">
        <v>1.5</v>
      </c>
      <c r="BD4" s="15">
        <v>1.5</v>
      </c>
      <c r="BE4" s="15">
        <v>1.4</v>
      </c>
      <c r="BF4" s="15">
        <v>1.5</v>
      </c>
      <c r="BG4" s="15">
        <v>1.4</v>
      </c>
      <c r="BH4" s="15">
        <v>1.4</v>
      </c>
      <c r="BI4" s="15">
        <v>1.5</v>
      </c>
      <c r="BJ4" s="6">
        <f>AVERAGE(L4:BI4)</f>
        <v>1.3039999999999998</v>
      </c>
      <c r="BL4" s="17">
        <v>5.311</v>
      </c>
      <c r="BM4" s="17">
        <v>5.472</v>
      </c>
      <c r="BN4" s="17">
        <f>BM4-BL4</f>
        <v>0.16100000000000048</v>
      </c>
      <c r="BO4" s="17"/>
      <c r="BP4" s="17">
        <v>5.27</v>
      </c>
      <c r="BQ4" s="17">
        <v>5.396</v>
      </c>
      <c r="BR4" s="17">
        <f>BQ4-BP4</f>
        <v>0.12600000000000033</v>
      </c>
      <c r="BS4" s="17"/>
      <c r="BT4" s="17">
        <v>5.277</v>
      </c>
      <c r="BU4" s="17">
        <v>5.404</v>
      </c>
      <c r="BV4" s="17">
        <f>BU4-BT4</f>
        <v>0.12699999999999978</v>
      </c>
      <c r="BW4" s="17"/>
      <c r="BX4" s="17">
        <v>1.935</v>
      </c>
      <c r="BY4" s="17">
        <v>2.027</v>
      </c>
      <c r="BZ4" s="17">
        <f>BY4-BX4</f>
        <v>0.09200000000000008</v>
      </c>
      <c r="CA4" s="17"/>
      <c r="CB4" s="17">
        <v>1.947</v>
      </c>
      <c r="CC4" s="17">
        <v>2.002</v>
      </c>
      <c r="CD4" s="17">
        <f>CC4-CB4</f>
        <v>0.054999999999999716</v>
      </c>
      <c r="CE4" s="17"/>
      <c r="CF4" s="17">
        <v>1.933</v>
      </c>
      <c r="CG4" s="17">
        <v>1.945</v>
      </c>
      <c r="CH4" s="17">
        <f>CG4-CF4</f>
        <v>0.01200000000000001</v>
      </c>
    </row>
    <row r="5" spans="1:86" ht="12.75">
      <c r="A5" s="5" t="s">
        <v>10</v>
      </c>
      <c r="B5">
        <v>2</v>
      </c>
      <c r="C5">
        <v>590</v>
      </c>
      <c r="D5" s="6">
        <v>3.3</v>
      </c>
      <c r="E5" s="6">
        <f aca="true" t="shared" si="0" ref="E5:E10">(D5/(C5^3))*(10^8)</f>
        <v>1.6067855038733267</v>
      </c>
      <c r="F5" s="7">
        <v>24</v>
      </c>
      <c r="G5" s="23">
        <v>0.289</v>
      </c>
      <c r="H5" s="11">
        <f aca="true" t="shared" si="1" ref="H5:H10">F5/(D5*1000)</f>
        <v>0.007272727272727273</v>
      </c>
      <c r="I5">
        <v>94</v>
      </c>
      <c r="J5" s="14">
        <f aca="true" t="shared" si="2" ref="J5:J10">(F5/G5)*I5</f>
        <v>7806.228373702423</v>
      </c>
      <c r="K5" s="14">
        <f aca="true" t="shared" si="3" ref="K5:K10">J5/D5</f>
        <v>2365.523749606795</v>
      </c>
      <c r="L5" s="15">
        <v>1.2</v>
      </c>
      <c r="M5" s="15">
        <v>1.8</v>
      </c>
      <c r="N5" s="15">
        <v>1.9</v>
      </c>
      <c r="O5" s="15">
        <v>1.8</v>
      </c>
      <c r="P5" s="15">
        <v>1.8</v>
      </c>
      <c r="Q5" s="15">
        <v>1.7</v>
      </c>
      <c r="R5" s="15">
        <v>1.5</v>
      </c>
      <c r="S5" s="15">
        <v>1.8</v>
      </c>
      <c r="T5" s="15">
        <v>1.9</v>
      </c>
      <c r="U5" s="15">
        <v>1.5</v>
      </c>
      <c r="V5" s="15">
        <v>1.3</v>
      </c>
      <c r="W5" s="15">
        <v>1.5</v>
      </c>
      <c r="X5" s="15">
        <v>1.8</v>
      </c>
      <c r="Y5" s="15">
        <v>1.8</v>
      </c>
      <c r="Z5" s="15">
        <v>1.5</v>
      </c>
      <c r="AA5" s="15">
        <v>1.9</v>
      </c>
      <c r="AB5" s="15">
        <v>1.8</v>
      </c>
      <c r="AC5" s="15">
        <v>1.8</v>
      </c>
      <c r="AD5" s="15">
        <v>1.8</v>
      </c>
      <c r="AE5" s="15">
        <v>1.5</v>
      </c>
      <c r="AF5" s="15">
        <v>1.8</v>
      </c>
      <c r="AG5" s="15">
        <v>1.9</v>
      </c>
      <c r="AH5" s="15">
        <v>1.8</v>
      </c>
      <c r="AI5" s="15">
        <v>1.8</v>
      </c>
      <c r="AJ5" s="15">
        <v>1.8</v>
      </c>
      <c r="AK5" s="15">
        <v>1.2</v>
      </c>
      <c r="AL5" s="15">
        <v>1.5</v>
      </c>
      <c r="AM5" s="15">
        <v>1.8</v>
      </c>
      <c r="AN5" s="15">
        <v>2</v>
      </c>
      <c r="AO5" s="15">
        <v>1.7</v>
      </c>
      <c r="AP5" s="15">
        <v>1.3</v>
      </c>
      <c r="AQ5" s="15">
        <v>1.5</v>
      </c>
      <c r="AR5" s="15">
        <v>1.7</v>
      </c>
      <c r="AS5" s="15">
        <v>1.8</v>
      </c>
      <c r="AT5" s="15">
        <v>1.9</v>
      </c>
      <c r="AU5" s="15">
        <v>1.5</v>
      </c>
      <c r="AV5" s="15">
        <v>1.5</v>
      </c>
      <c r="AW5" s="15">
        <v>1.7</v>
      </c>
      <c r="AX5" s="15">
        <v>1.9</v>
      </c>
      <c r="AY5" s="15">
        <v>1.8</v>
      </c>
      <c r="AZ5" s="15">
        <v>1.8</v>
      </c>
      <c r="BA5" s="15">
        <v>1.7</v>
      </c>
      <c r="BB5" s="15">
        <v>1.7</v>
      </c>
      <c r="BC5" s="15">
        <v>1.9</v>
      </c>
      <c r="BD5" s="15">
        <v>1.8</v>
      </c>
      <c r="BE5" s="15">
        <v>1.8</v>
      </c>
      <c r="BF5" s="15">
        <v>1.6</v>
      </c>
      <c r="BG5" s="15">
        <v>1.8</v>
      </c>
      <c r="BH5" s="15">
        <v>1.6</v>
      </c>
      <c r="BI5" s="15">
        <v>1.8</v>
      </c>
      <c r="BJ5" s="6">
        <f aca="true" t="shared" si="4" ref="BJ5:BJ10">AVERAGE(L5:BI5)</f>
        <v>1.6999999999999995</v>
      </c>
      <c r="BL5" s="17">
        <v>5.3</v>
      </c>
      <c r="BM5" s="17">
        <v>5.491</v>
      </c>
      <c r="BN5" s="17">
        <f aca="true" t="shared" si="5" ref="BN5:BN10">BM5-BL5</f>
        <v>0.19099999999999984</v>
      </c>
      <c r="BO5" s="17"/>
      <c r="BP5" s="17">
        <v>5.266</v>
      </c>
      <c r="BQ5" s="17">
        <v>5.378</v>
      </c>
      <c r="BR5" s="17">
        <f aca="true" t="shared" si="6" ref="BR5:BR10">BQ5-BP5</f>
        <v>0.1120000000000001</v>
      </c>
      <c r="BS5" s="17"/>
      <c r="BT5" s="17">
        <v>5.345</v>
      </c>
      <c r="BU5" s="17">
        <v>5.497</v>
      </c>
      <c r="BV5" s="17">
        <f aca="true" t="shared" si="7" ref="BV5:BV10">BU5-BT5</f>
        <v>0.15200000000000014</v>
      </c>
      <c r="BW5" s="17"/>
      <c r="BX5" s="17">
        <v>1.933</v>
      </c>
      <c r="BY5" s="17">
        <v>1.997</v>
      </c>
      <c r="BZ5" s="17">
        <f aca="true" t="shared" si="8" ref="BZ5:BZ10">BY5-BX5</f>
        <v>0.06400000000000006</v>
      </c>
      <c r="CA5" s="17"/>
      <c r="CB5" s="17">
        <v>1.93</v>
      </c>
      <c r="CC5" s="17">
        <v>2.009</v>
      </c>
      <c r="CD5" s="17">
        <f aca="true" t="shared" si="9" ref="CD5:CD10">CC5-CB5</f>
        <v>0.07899999999999996</v>
      </c>
      <c r="CE5" s="17"/>
      <c r="CF5" s="17">
        <v>1.931</v>
      </c>
      <c r="CG5" s="17">
        <v>1.957</v>
      </c>
      <c r="CH5" s="17">
        <f aca="true" t="shared" si="10" ref="CH5:CH10">CG5-CF5</f>
        <v>0.026000000000000023</v>
      </c>
    </row>
    <row r="6" spans="2:86" ht="12.75">
      <c r="B6">
        <v>3</v>
      </c>
      <c r="C6">
        <v>565</v>
      </c>
      <c r="D6" s="6">
        <v>2.56</v>
      </c>
      <c r="E6" s="6">
        <f t="shared" si="0"/>
        <v>1.4193667323447205</v>
      </c>
      <c r="F6" s="7">
        <v>10</v>
      </c>
      <c r="G6" s="23">
        <v>0.165</v>
      </c>
      <c r="H6" s="11">
        <f t="shared" si="1"/>
        <v>0.00390625</v>
      </c>
      <c r="I6">
        <v>186</v>
      </c>
      <c r="J6" s="14">
        <f t="shared" si="2"/>
        <v>11272.727272727272</v>
      </c>
      <c r="K6" s="14">
        <f t="shared" si="3"/>
        <v>4403.409090909091</v>
      </c>
      <c r="L6" s="15">
        <v>1.4</v>
      </c>
      <c r="M6" s="15">
        <v>1.3</v>
      </c>
      <c r="N6" s="15">
        <v>1.3</v>
      </c>
      <c r="O6" s="15">
        <v>1.2</v>
      </c>
      <c r="P6" s="15">
        <v>1.2</v>
      </c>
      <c r="Q6" s="15">
        <v>1.1</v>
      </c>
      <c r="R6" s="15">
        <v>1.2</v>
      </c>
      <c r="S6" s="15">
        <v>1.2</v>
      </c>
      <c r="T6" s="15">
        <v>1.3</v>
      </c>
      <c r="U6" s="15">
        <v>1.3</v>
      </c>
      <c r="V6" s="15">
        <v>1.1</v>
      </c>
      <c r="W6" s="15">
        <v>1.4</v>
      </c>
      <c r="X6" s="15">
        <v>1.2</v>
      </c>
      <c r="Y6" s="15">
        <v>1.3</v>
      </c>
      <c r="Z6" s="15">
        <v>1.4</v>
      </c>
      <c r="AA6" s="15">
        <v>1.5</v>
      </c>
      <c r="AB6" s="15">
        <v>1.4</v>
      </c>
      <c r="AC6" s="15">
        <v>1.3</v>
      </c>
      <c r="AD6" s="15">
        <v>1.2</v>
      </c>
      <c r="AE6" s="15">
        <v>1.2</v>
      </c>
      <c r="AF6" s="15">
        <v>1</v>
      </c>
      <c r="AG6" s="15">
        <v>1.1</v>
      </c>
      <c r="AH6" s="15">
        <v>1.4</v>
      </c>
      <c r="AI6" s="15">
        <v>0.8</v>
      </c>
      <c r="AJ6" s="15">
        <v>1.5</v>
      </c>
      <c r="AK6" s="15">
        <v>1.3</v>
      </c>
      <c r="AL6" s="15">
        <v>1.4</v>
      </c>
      <c r="AM6" s="15">
        <v>1.2</v>
      </c>
      <c r="AN6" s="15">
        <v>1.2</v>
      </c>
      <c r="AO6" s="15">
        <v>1.2</v>
      </c>
      <c r="AP6" s="15">
        <v>1.4</v>
      </c>
      <c r="AQ6" s="15">
        <v>1.2</v>
      </c>
      <c r="AR6" s="15">
        <v>1.3</v>
      </c>
      <c r="AS6" s="15">
        <v>1.2</v>
      </c>
      <c r="AT6" s="15">
        <v>1.2</v>
      </c>
      <c r="AU6" s="15">
        <v>1.2</v>
      </c>
      <c r="AV6" s="15">
        <v>1.2</v>
      </c>
      <c r="AW6" s="15">
        <v>1.1</v>
      </c>
      <c r="AX6" s="15">
        <v>1.2</v>
      </c>
      <c r="AY6" s="15">
        <v>1.3</v>
      </c>
      <c r="AZ6" s="15">
        <v>1.2</v>
      </c>
      <c r="BA6" s="15">
        <v>1.3</v>
      </c>
      <c r="BB6" s="15">
        <v>1.1</v>
      </c>
      <c r="BC6" s="15">
        <v>1.4</v>
      </c>
      <c r="BD6" s="15">
        <v>1.3</v>
      </c>
      <c r="BE6" s="15">
        <v>1.3</v>
      </c>
      <c r="BF6" s="15">
        <v>1.4</v>
      </c>
      <c r="BG6" s="15">
        <v>1.2</v>
      </c>
      <c r="BH6" s="15">
        <v>1.2</v>
      </c>
      <c r="BI6" s="15">
        <v>1.2</v>
      </c>
      <c r="BJ6" s="6">
        <f t="shared" si="4"/>
        <v>1.2500000000000002</v>
      </c>
      <c r="BL6" s="17">
        <v>5.29</v>
      </c>
      <c r="BM6" s="17">
        <v>5.449</v>
      </c>
      <c r="BN6" s="17">
        <f t="shared" si="5"/>
        <v>0.1589999999999998</v>
      </c>
      <c r="BO6" s="17"/>
      <c r="BP6" s="17">
        <v>5.308</v>
      </c>
      <c r="BQ6" s="17">
        <v>5.392</v>
      </c>
      <c r="BR6" s="17">
        <f t="shared" si="6"/>
        <v>0.08400000000000052</v>
      </c>
      <c r="BS6" s="17"/>
      <c r="BT6" s="17">
        <v>5.304</v>
      </c>
      <c r="BU6" s="17">
        <v>5.367</v>
      </c>
      <c r="BV6" s="17">
        <f t="shared" si="7"/>
        <v>0.06299999999999972</v>
      </c>
      <c r="BW6" s="17"/>
      <c r="BX6" s="17">
        <v>1.933</v>
      </c>
      <c r="BY6" s="17">
        <v>1.987</v>
      </c>
      <c r="BZ6" s="17">
        <f t="shared" si="8"/>
        <v>0.05400000000000005</v>
      </c>
      <c r="CA6" s="17"/>
      <c r="CB6" s="17">
        <v>1.927</v>
      </c>
      <c r="CC6" s="17">
        <v>1.964</v>
      </c>
      <c r="CD6" s="17">
        <f t="shared" si="9"/>
        <v>0.03699999999999992</v>
      </c>
      <c r="CE6" s="17"/>
      <c r="CF6" s="17">
        <v>1.93</v>
      </c>
      <c r="CG6" s="17">
        <v>1.953</v>
      </c>
      <c r="CH6" s="17">
        <f t="shared" si="10"/>
        <v>0.02300000000000013</v>
      </c>
    </row>
    <row r="7" spans="2:86" ht="12.75">
      <c r="B7">
        <v>4</v>
      </c>
      <c r="C7">
        <v>590</v>
      </c>
      <c r="D7" s="6">
        <v>3.14</v>
      </c>
      <c r="E7" s="6">
        <f t="shared" si="0"/>
        <v>1.5288807521703778</v>
      </c>
      <c r="F7" s="7">
        <v>11</v>
      </c>
      <c r="G7" s="23">
        <v>0.18</v>
      </c>
      <c r="H7" s="11">
        <f t="shared" si="1"/>
        <v>0.0035031847133757963</v>
      </c>
      <c r="I7">
        <v>192</v>
      </c>
      <c r="J7" s="14">
        <f t="shared" si="2"/>
        <v>11733.333333333334</v>
      </c>
      <c r="K7" s="14">
        <f t="shared" si="3"/>
        <v>3736.7303609341825</v>
      </c>
      <c r="L7" s="15">
        <v>1.2</v>
      </c>
      <c r="M7" s="15">
        <v>1.1</v>
      </c>
      <c r="N7" s="15">
        <v>1.2</v>
      </c>
      <c r="O7" s="15">
        <v>1.2</v>
      </c>
      <c r="P7" s="15">
        <v>1.1</v>
      </c>
      <c r="Q7" s="15">
        <v>1.3</v>
      </c>
      <c r="R7" s="15">
        <v>1</v>
      </c>
      <c r="S7" s="15">
        <v>1.2</v>
      </c>
      <c r="T7" s="15">
        <v>1</v>
      </c>
      <c r="U7" s="15">
        <v>1</v>
      </c>
      <c r="V7" s="15">
        <v>1.3</v>
      </c>
      <c r="W7" s="15">
        <v>1.2</v>
      </c>
      <c r="X7" s="15">
        <v>1.2</v>
      </c>
      <c r="Y7" s="15">
        <v>1</v>
      </c>
      <c r="Z7" s="15">
        <v>1.2</v>
      </c>
      <c r="AA7" s="15">
        <v>1.2</v>
      </c>
      <c r="AB7" s="15">
        <v>1.2</v>
      </c>
      <c r="AC7" s="15">
        <v>0.9</v>
      </c>
      <c r="AD7" s="15">
        <v>1.2</v>
      </c>
      <c r="AE7" s="15">
        <v>1.1</v>
      </c>
      <c r="AF7" s="15">
        <v>1.2</v>
      </c>
      <c r="AG7" s="15">
        <v>1.2</v>
      </c>
      <c r="AH7" s="15">
        <v>1.2</v>
      </c>
      <c r="AI7" s="15">
        <v>1.1</v>
      </c>
      <c r="AJ7" s="15">
        <v>1.2</v>
      </c>
      <c r="AK7" s="15">
        <v>1.2</v>
      </c>
      <c r="AL7" s="15">
        <v>1.2</v>
      </c>
      <c r="AM7" s="15">
        <v>1.1</v>
      </c>
      <c r="AN7" s="15">
        <v>1.2</v>
      </c>
      <c r="AO7" s="15">
        <v>1.1</v>
      </c>
      <c r="AP7" s="15">
        <v>1.2</v>
      </c>
      <c r="AQ7" s="15">
        <v>1.3</v>
      </c>
      <c r="AR7" s="15">
        <v>1.1</v>
      </c>
      <c r="AS7" s="15">
        <v>1.2</v>
      </c>
      <c r="AT7" s="15">
        <v>1.2</v>
      </c>
      <c r="AU7" s="15">
        <v>1.2</v>
      </c>
      <c r="AV7" s="15">
        <v>1.2</v>
      </c>
      <c r="AW7" s="15">
        <v>1.3</v>
      </c>
      <c r="AX7" s="15">
        <v>1.1</v>
      </c>
      <c r="AY7" s="15">
        <v>1</v>
      </c>
      <c r="AZ7" s="15">
        <v>1.2</v>
      </c>
      <c r="BA7" s="15">
        <v>1.2</v>
      </c>
      <c r="BB7" s="15">
        <v>1.2</v>
      </c>
      <c r="BC7" s="15">
        <v>1.2</v>
      </c>
      <c r="BD7" s="15">
        <v>0.9</v>
      </c>
      <c r="BE7" s="15">
        <v>1.2</v>
      </c>
      <c r="BF7" s="15">
        <v>1.2</v>
      </c>
      <c r="BG7" s="15">
        <v>1.2</v>
      </c>
      <c r="BH7" s="15">
        <v>1.2</v>
      </c>
      <c r="BI7" s="15">
        <v>1.3</v>
      </c>
      <c r="BJ7" s="6">
        <f t="shared" si="4"/>
        <v>1.1620000000000006</v>
      </c>
      <c r="BL7" s="17">
        <v>5.276</v>
      </c>
      <c r="BM7" s="17">
        <v>5.364</v>
      </c>
      <c r="BN7" s="17">
        <f t="shared" si="5"/>
        <v>0.08800000000000008</v>
      </c>
      <c r="BO7" s="17"/>
      <c r="BP7" s="17">
        <v>5.278</v>
      </c>
      <c r="BQ7" s="17">
        <v>5.322</v>
      </c>
      <c r="BR7" s="17">
        <f t="shared" si="6"/>
        <v>0.04400000000000048</v>
      </c>
      <c r="BS7" s="17"/>
      <c r="BT7" s="17">
        <v>5.277</v>
      </c>
      <c r="BU7" s="17">
        <v>5.359</v>
      </c>
      <c r="BV7" s="17">
        <f t="shared" si="7"/>
        <v>0.08199999999999985</v>
      </c>
      <c r="BW7" s="17"/>
      <c r="BX7" s="17">
        <v>1.932</v>
      </c>
      <c r="BY7" s="17">
        <v>2.026</v>
      </c>
      <c r="BZ7" s="17">
        <f t="shared" si="8"/>
        <v>0.09399999999999986</v>
      </c>
      <c r="CA7" s="17"/>
      <c r="CB7" s="17">
        <v>1.931</v>
      </c>
      <c r="CC7" s="17">
        <v>1.998</v>
      </c>
      <c r="CD7" s="17">
        <f t="shared" si="9"/>
        <v>0.06699999999999995</v>
      </c>
      <c r="CE7" s="17"/>
      <c r="CF7" s="17">
        <v>2.024</v>
      </c>
      <c r="CG7" s="17">
        <v>2.045</v>
      </c>
      <c r="CH7" s="17">
        <f t="shared" si="10"/>
        <v>0.020999999999999908</v>
      </c>
    </row>
    <row r="8" spans="2:86" ht="12.75">
      <c r="B8">
        <v>5</v>
      </c>
      <c r="C8">
        <v>570</v>
      </c>
      <c r="D8" s="6">
        <v>2.98</v>
      </c>
      <c r="E8" s="6">
        <f t="shared" si="0"/>
        <v>1.609132094625607</v>
      </c>
      <c r="F8" s="7">
        <v>12</v>
      </c>
      <c r="G8" s="23">
        <v>0.128</v>
      </c>
      <c r="H8" s="11">
        <f t="shared" si="1"/>
        <v>0.004026845637583893</v>
      </c>
      <c r="I8">
        <v>141</v>
      </c>
      <c r="J8" s="14">
        <f t="shared" si="2"/>
        <v>13218.75</v>
      </c>
      <c r="K8" s="14">
        <f t="shared" si="3"/>
        <v>4435.822147651007</v>
      </c>
      <c r="L8" s="15">
        <v>1.2</v>
      </c>
      <c r="M8" s="15">
        <v>1.2</v>
      </c>
      <c r="N8" s="15">
        <v>1.1</v>
      </c>
      <c r="O8" s="15">
        <v>1.2</v>
      </c>
      <c r="P8" s="15">
        <v>0.9</v>
      </c>
      <c r="Q8" s="15">
        <v>1.1</v>
      </c>
      <c r="R8" s="15">
        <v>0.9</v>
      </c>
      <c r="S8" s="15">
        <v>1</v>
      </c>
      <c r="T8" s="15">
        <v>1.2</v>
      </c>
      <c r="U8" s="15">
        <v>1.2</v>
      </c>
      <c r="V8" s="15">
        <v>1.2</v>
      </c>
      <c r="W8" s="15">
        <v>1.1</v>
      </c>
      <c r="X8" s="15">
        <v>1.2</v>
      </c>
      <c r="Y8" s="15">
        <v>1.2</v>
      </c>
      <c r="Z8" s="15">
        <v>1.3</v>
      </c>
      <c r="AA8" s="15">
        <v>1.3</v>
      </c>
      <c r="AB8" s="15">
        <v>1.2</v>
      </c>
      <c r="AC8" s="15">
        <v>1.3</v>
      </c>
      <c r="AD8" s="15">
        <v>1.2</v>
      </c>
      <c r="AE8" s="15">
        <v>1.3</v>
      </c>
      <c r="AF8" s="15">
        <v>0.9</v>
      </c>
      <c r="AG8" s="15">
        <v>1.3</v>
      </c>
      <c r="AH8" s="15">
        <v>1.2</v>
      </c>
      <c r="AI8" s="15">
        <v>1.2</v>
      </c>
      <c r="AJ8" s="15">
        <v>1.1</v>
      </c>
      <c r="AK8" s="15">
        <v>1.1</v>
      </c>
      <c r="AL8" s="15">
        <v>1.1</v>
      </c>
      <c r="AM8" s="15">
        <v>1.2</v>
      </c>
      <c r="AN8" s="15">
        <v>0.8</v>
      </c>
      <c r="AO8" s="15">
        <v>0.9</v>
      </c>
      <c r="AP8" s="15">
        <v>1.2</v>
      </c>
      <c r="AQ8" s="15">
        <v>1.2</v>
      </c>
      <c r="AR8" s="15">
        <v>1.2</v>
      </c>
      <c r="AS8" s="15">
        <v>1.4</v>
      </c>
      <c r="AT8" s="15">
        <v>1.2</v>
      </c>
      <c r="AU8" s="15">
        <v>1.2</v>
      </c>
      <c r="AV8" s="15">
        <v>1</v>
      </c>
      <c r="AW8" s="15">
        <v>1.2</v>
      </c>
      <c r="AX8" s="15">
        <v>1.3</v>
      </c>
      <c r="AY8" s="15">
        <v>1.1</v>
      </c>
      <c r="AZ8" s="15">
        <v>1.1</v>
      </c>
      <c r="BA8" s="15">
        <v>1.2</v>
      </c>
      <c r="BB8" s="15">
        <v>1.3</v>
      </c>
      <c r="BC8" s="15">
        <v>1.3</v>
      </c>
      <c r="BD8" s="15">
        <v>1.2</v>
      </c>
      <c r="BE8" s="15">
        <v>1.2</v>
      </c>
      <c r="BF8" s="15">
        <v>1.2</v>
      </c>
      <c r="BG8" s="15">
        <v>1.2</v>
      </c>
      <c r="BH8" s="15">
        <v>1.2</v>
      </c>
      <c r="BI8" s="15">
        <v>1.1</v>
      </c>
      <c r="BJ8" s="6">
        <f t="shared" si="4"/>
        <v>1.1620000000000004</v>
      </c>
      <c r="BL8" s="17">
        <v>5.273</v>
      </c>
      <c r="BM8" s="17">
        <v>5.391</v>
      </c>
      <c r="BN8" s="17">
        <f t="shared" si="5"/>
        <v>0.11800000000000033</v>
      </c>
      <c r="BO8" s="17"/>
      <c r="BP8" s="17">
        <v>5.286</v>
      </c>
      <c r="BQ8" s="17">
        <v>5.374</v>
      </c>
      <c r="BR8" s="17">
        <f t="shared" si="6"/>
        <v>0.08800000000000008</v>
      </c>
      <c r="BS8" s="17"/>
      <c r="BT8" s="17">
        <v>5.309</v>
      </c>
      <c r="BU8" s="17">
        <v>5.382</v>
      </c>
      <c r="BV8" s="17">
        <f t="shared" si="7"/>
        <v>0.07299999999999951</v>
      </c>
      <c r="BW8" s="17"/>
      <c r="BX8" s="17">
        <v>1.935</v>
      </c>
      <c r="BY8" s="17">
        <v>2.013</v>
      </c>
      <c r="BZ8" s="17">
        <f t="shared" si="8"/>
        <v>0.07799999999999985</v>
      </c>
      <c r="CA8" s="17"/>
      <c r="CB8" s="17">
        <v>1.933</v>
      </c>
      <c r="CC8" s="17">
        <v>1.961</v>
      </c>
      <c r="CD8" s="17">
        <f t="shared" si="9"/>
        <v>0.028000000000000025</v>
      </c>
      <c r="CE8" s="17"/>
      <c r="CF8" s="17">
        <v>1.934</v>
      </c>
      <c r="CG8" s="17">
        <v>1.956</v>
      </c>
      <c r="CH8" s="17">
        <f t="shared" si="10"/>
        <v>0.02200000000000002</v>
      </c>
    </row>
    <row r="9" spans="2:86" ht="12.75">
      <c r="B9">
        <v>6</v>
      </c>
      <c r="C9">
        <v>655</v>
      </c>
      <c r="D9" s="6">
        <v>4.88</v>
      </c>
      <c r="E9" s="6">
        <f t="shared" si="0"/>
        <v>1.7365845065880339</v>
      </c>
      <c r="F9" s="7">
        <v>21</v>
      </c>
      <c r="G9" s="23">
        <v>0.195</v>
      </c>
      <c r="H9" s="11">
        <f t="shared" si="1"/>
        <v>0.00430327868852459</v>
      </c>
      <c r="I9">
        <v>152</v>
      </c>
      <c r="J9" s="14">
        <f t="shared" si="2"/>
        <v>16369.23076923077</v>
      </c>
      <c r="K9" s="14">
        <f t="shared" si="3"/>
        <v>3354.3505674653215</v>
      </c>
      <c r="L9" s="15">
        <v>1.2</v>
      </c>
      <c r="M9" s="15">
        <v>1.2</v>
      </c>
      <c r="N9" s="15">
        <v>1.2</v>
      </c>
      <c r="O9" s="15">
        <v>1.3</v>
      </c>
      <c r="P9" s="15">
        <v>1.2</v>
      </c>
      <c r="Q9" s="15">
        <v>1.2</v>
      </c>
      <c r="R9" s="15">
        <v>1.3</v>
      </c>
      <c r="S9" s="15">
        <v>1.2</v>
      </c>
      <c r="T9" s="15">
        <v>1.4</v>
      </c>
      <c r="U9" s="15">
        <v>1.4</v>
      </c>
      <c r="V9" s="15">
        <v>1.3</v>
      </c>
      <c r="W9" s="15">
        <v>0.9</v>
      </c>
      <c r="X9" s="15">
        <v>1.2</v>
      </c>
      <c r="Y9" s="15">
        <v>1.2</v>
      </c>
      <c r="Z9" s="15">
        <v>1.2</v>
      </c>
      <c r="AA9" s="15">
        <v>1.1</v>
      </c>
      <c r="AB9" s="15">
        <v>1.2</v>
      </c>
      <c r="AC9" s="15">
        <v>1.4</v>
      </c>
      <c r="AD9" s="15">
        <v>1.2</v>
      </c>
      <c r="AE9" s="15">
        <v>1.3</v>
      </c>
      <c r="AF9" s="15">
        <v>1.2</v>
      </c>
      <c r="AG9" s="15">
        <v>1.2</v>
      </c>
      <c r="AH9" s="15">
        <v>1.2</v>
      </c>
      <c r="AI9" s="15">
        <v>1.2</v>
      </c>
      <c r="AJ9" s="15">
        <v>1.3</v>
      </c>
      <c r="AK9" s="15">
        <v>1.3</v>
      </c>
      <c r="AL9" s="15">
        <v>1.2</v>
      </c>
      <c r="AM9" s="15">
        <v>1.2</v>
      </c>
      <c r="AN9" s="15">
        <v>1.4</v>
      </c>
      <c r="AO9" s="15">
        <v>1.2</v>
      </c>
      <c r="AP9" s="15">
        <v>1.3</v>
      </c>
      <c r="AQ9" s="15">
        <v>1.2</v>
      </c>
      <c r="AR9" s="15">
        <v>1</v>
      </c>
      <c r="AS9" s="15">
        <v>1.3</v>
      </c>
      <c r="AT9" s="15">
        <v>1.1</v>
      </c>
      <c r="AU9" s="15">
        <v>1.1</v>
      </c>
      <c r="AV9" s="15">
        <v>1.3</v>
      </c>
      <c r="AW9" s="15">
        <v>1.2</v>
      </c>
      <c r="AX9" s="15">
        <v>1.2</v>
      </c>
      <c r="AY9" s="15">
        <v>1.3</v>
      </c>
      <c r="AZ9" s="15">
        <v>1.3</v>
      </c>
      <c r="BA9" s="15">
        <v>1</v>
      </c>
      <c r="BB9" s="15">
        <v>1.2</v>
      </c>
      <c r="BC9" s="15">
        <v>1.2</v>
      </c>
      <c r="BD9" s="15">
        <v>1.1</v>
      </c>
      <c r="BE9" s="15">
        <v>1</v>
      </c>
      <c r="BF9" s="15">
        <v>1.2</v>
      </c>
      <c r="BG9" s="15">
        <v>1.3</v>
      </c>
      <c r="BH9" s="15">
        <v>1.3</v>
      </c>
      <c r="BI9" s="15">
        <v>1.3</v>
      </c>
      <c r="BJ9" s="6">
        <f t="shared" si="4"/>
        <v>1.218</v>
      </c>
      <c r="BL9" s="17">
        <v>5.306</v>
      </c>
      <c r="BM9" s="17">
        <v>5.434</v>
      </c>
      <c r="BN9" s="17">
        <f t="shared" si="5"/>
        <v>0.1280000000000001</v>
      </c>
      <c r="BO9" s="17"/>
      <c r="BP9" s="17">
        <v>5.282</v>
      </c>
      <c r="BQ9" s="17">
        <v>5.396</v>
      </c>
      <c r="BR9" s="17">
        <f t="shared" si="6"/>
        <v>0.11399999999999988</v>
      </c>
      <c r="BS9" s="17"/>
      <c r="BT9" s="17">
        <v>5.292</v>
      </c>
      <c r="BU9" s="17">
        <v>5.394</v>
      </c>
      <c r="BV9" s="17">
        <f t="shared" si="7"/>
        <v>0.10200000000000031</v>
      </c>
      <c r="BW9" s="17"/>
      <c r="BX9" s="17">
        <v>1.933</v>
      </c>
      <c r="BY9" s="17">
        <v>2.03</v>
      </c>
      <c r="BZ9" s="17">
        <f t="shared" si="8"/>
        <v>0.09699999999999975</v>
      </c>
      <c r="CA9" s="17"/>
      <c r="CB9" s="17">
        <v>1.937</v>
      </c>
      <c r="CC9" s="17">
        <v>1.997</v>
      </c>
      <c r="CD9" s="17">
        <f t="shared" si="9"/>
        <v>0.06000000000000005</v>
      </c>
      <c r="CE9" s="17"/>
      <c r="CF9" s="17">
        <v>1.948</v>
      </c>
      <c r="CG9" s="17">
        <v>1.987</v>
      </c>
      <c r="CH9" s="17">
        <f t="shared" si="10"/>
        <v>0.039000000000000146</v>
      </c>
    </row>
    <row r="10" spans="2:86" ht="12.75">
      <c r="B10">
        <v>7</v>
      </c>
      <c r="C10">
        <v>560</v>
      </c>
      <c r="D10" s="6">
        <v>2.82</v>
      </c>
      <c r="E10" s="6">
        <f t="shared" si="0"/>
        <v>1.6057762390670551</v>
      </c>
      <c r="F10" s="7">
        <v>14</v>
      </c>
      <c r="G10" s="23">
        <v>0.173</v>
      </c>
      <c r="H10" s="11">
        <f t="shared" si="1"/>
        <v>0.004964539007092199</v>
      </c>
      <c r="I10">
        <v>150</v>
      </c>
      <c r="J10" s="14">
        <f t="shared" si="2"/>
        <v>12138.728323699423</v>
      </c>
      <c r="K10" s="14">
        <f t="shared" si="3"/>
        <v>4304.513589964335</v>
      </c>
      <c r="L10" s="15">
        <v>1.2</v>
      </c>
      <c r="M10" s="15">
        <v>1.2</v>
      </c>
      <c r="N10" s="15">
        <v>1.3</v>
      </c>
      <c r="O10" s="15">
        <v>1.2</v>
      </c>
      <c r="P10" s="15">
        <v>1</v>
      </c>
      <c r="Q10" s="15">
        <v>1.1</v>
      </c>
      <c r="R10" s="15">
        <v>1.3</v>
      </c>
      <c r="S10" s="15">
        <v>1.2</v>
      </c>
      <c r="T10" s="15">
        <v>1.4</v>
      </c>
      <c r="U10" s="15">
        <v>1.3</v>
      </c>
      <c r="V10" s="15">
        <v>1.1</v>
      </c>
      <c r="W10" s="15">
        <v>1.3</v>
      </c>
      <c r="X10" s="15">
        <v>1.2</v>
      </c>
      <c r="Y10" s="15">
        <v>1.2</v>
      </c>
      <c r="Z10" s="15">
        <v>1.4</v>
      </c>
      <c r="AA10" s="15">
        <v>1.2</v>
      </c>
      <c r="AB10" s="15">
        <v>1.2</v>
      </c>
      <c r="AC10" s="15">
        <v>1.2</v>
      </c>
      <c r="AD10" s="15">
        <v>1</v>
      </c>
      <c r="AE10" s="15">
        <v>1.1</v>
      </c>
      <c r="AF10" s="15">
        <v>1.2</v>
      </c>
      <c r="AG10" s="15">
        <v>1.3</v>
      </c>
      <c r="AH10" s="15">
        <v>1</v>
      </c>
      <c r="AI10" s="15">
        <v>1.2</v>
      </c>
      <c r="AJ10" s="15">
        <v>1.3</v>
      </c>
      <c r="AK10" s="15">
        <v>1.3</v>
      </c>
      <c r="AL10" s="15">
        <v>1.1</v>
      </c>
      <c r="AM10" s="15">
        <v>1.3</v>
      </c>
      <c r="AN10" s="15">
        <v>1.2</v>
      </c>
      <c r="AO10" s="15">
        <v>1.2</v>
      </c>
      <c r="AP10" s="15">
        <v>1.3</v>
      </c>
      <c r="AQ10" s="15">
        <v>1.3</v>
      </c>
      <c r="AR10" s="15">
        <v>1.4</v>
      </c>
      <c r="AS10" s="15">
        <v>1.4</v>
      </c>
      <c r="AT10" s="15">
        <v>1.2</v>
      </c>
      <c r="AU10" s="15">
        <v>1.1</v>
      </c>
      <c r="AV10" s="15">
        <v>1.3</v>
      </c>
      <c r="AW10" s="15">
        <v>0.8</v>
      </c>
      <c r="AX10" s="15">
        <v>1.1</v>
      </c>
      <c r="AY10" s="15">
        <v>1.3</v>
      </c>
      <c r="AZ10" s="15">
        <v>1.4</v>
      </c>
      <c r="BA10" s="15">
        <v>1.4</v>
      </c>
      <c r="BB10" s="15">
        <v>1.2</v>
      </c>
      <c r="BC10" s="15">
        <v>1.2</v>
      </c>
      <c r="BD10" s="15">
        <v>1.3</v>
      </c>
      <c r="BE10" s="15">
        <v>1.3</v>
      </c>
      <c r="BF10" s="15">
        <v>1.2</v>
      </c>
      <c r="BG10" s="15">
        <v>0.9</v>
      </c>
      <c r="BH10" s="15">
        <v>1.1</v>
      </c>
      <c r="BI10" s="15">
        <v>1</v>
      </c>
      <c r="BJ10" s="6">
        <f t="shared" si="4"/>
        <v>1.2079999999999997</v>
      </c>
      <c r="BL10" s="17">
        <v>5.285</v>
      </c>
      <c r="BM10" s="17">
        <v>5.413</v>
      </c>
      <c r="BN10" s="17">
        <f t="shared" si="5"/>
        <v>0.1280000000000001</v>
      </c>
      <c r="BO10" s="17"/>
      <c r="BP10" s="17">
        <v>5.278</v>
      </c>
      <c r="BQ10" s="17">
        <v>5.343</v>
      </c>
      <c r="BR10" s="17">
        <f t="shared" si="6"/>
        <v>0.06500000000000039</v>
      </c>
      <c r="BS10" s="17"/>
      <c r="BT10" s="17">
        <v>5.293</v>
      </c>
      <c r="BU10" s="17">
        <v>5.38</v>
      </c>
      <c r="BV10" s="17">
        <f t="shared" si="7"/>
        <v>0.08699999999999974</v>
      </c>
      <c r="BW10" s="17"/>
      <c r="BX10" s="17">
        <v>1.936</v>
      </c>
      <c r="BY10" s="17">
        <v>2.032</v>
      </c>
      <c r="BZ10" s="17">
        <f t="shared" si="8"/>
        <v>0.09600000000000009</v>
      </c>
      <c r="CA10" s="17"/>
      <c r="CB10" s="17">
        <v>1.939</v>
      </c>
      <c r="CC10" s="17">
        <v>1.969</v>
      </c>
      <c r="CD10" s="17">
        <f t="shared" si="9"/>
        <v>0.030000000000000027</v>
      </c>
      <c r="CE10" s="17"/>
      <c r="CF10" s="17">
        <v>1.939</v>
      </c>
      <c r="CG10" s="17">
        <v>1.962</v>
      </c>
      <c r="CH10" s="17">
        <f t="shared" si="10"/>
        <v>0.02299999999999991</v>
      </c>
    </row>
    <row r="11" spans="1:85" s="4" customFormat="1" ht="12.75">
      <c r="A11" s="5"/>
      <c r="B11" s="4" t="s">
        <v>12</v>
      </c>
      <c r="C11" s="18">
        <f>AVERAGE(C4:C10)</f>
        <v>587.1428571428571</v>
      </c>
      <c r="D11" s="19">
        <f aca="true" t="shared" si="11" ref="D11:K11">AVERAGE(D4:D10)</f>
        <v>3.2885714285714287</v>
      </c>
      <c r="E11" s="19">
        <f t="shared" si="11"/>
        <v>1.6026233046245155</v>
      </c>
      <c r="F11" s="18">
        <f t="shared" si="11"/>
        <v>15.428571428571429</v>
      </c>
      <c r="G11" s="24">
        <f t="shared" si="11"/>
        <v>0.22042857142857142</v>
      </c>
      <c r="H11" s="21">
        <f t="shared" si="11"/>
        <v>0.0046810349258543426</v>
      </c>
      <c r="I11" s="18">
        <f t="shared" si="11"/>
        <v>171.42857142857142</v>
      </c>
      <c r="J11" s="22">
        <f t="shared" si="11"/>
        <v>11940.022900042304</v>
      </c>
      <c r="K11" s="22">
        <f t="shared" si="11"/>
        <v>3700.869528631974</v>
      </c>
      <c r="BJ11" s="19">
        <f>AVERAGE(BJ4:BJ10)</f>
        <v>1.2862857142857145</v>
      </c>
      <c r="BL11" s="20"/>
      <c r="BP11" s="20"/>
      <c r="BQ11" s="20"/>
      <c r="BS11" s="20"/>
      <c r="BT11" s="20"/>
      <c r="BU11" s="20"/>
      <c r="BW11" s="20"/>
      <c r="BX11" s="20"/>
      <c r="BY11" s="20"/>
      <c r="CA11" s="20"/>
      <c r="CB11" s="20"/>
      <c r="CC11" s="20"/>
      <c r="CE11" s="20"/>
      <c r="CF11" s="20"/>
      <c r="CG11" s="20"/>
    </row>
    <row r="12" spans="1:85" s="4" customFormat="1" ht="12.75">
      <c r="A12" s="5"/>
      <c r="B12" s="4" t="s">
        <v>13</v>
      </c>
      <c r="C12" s="18">
        <f>STDEV(C4:C10)/SQRT(7)</f>
        <v>12.142857142857142</v>
      </c>
      <c r="D12" s="19">
        <f aca="true" t="shared" si="12" ref="D12:K12">STDEV(D4:D10)/SQRT(7)</f>
        <v>0.28465040021074256</v>
      </c>
      <c r="E12" s="19">
        <f t="shared" si="12"/>
        <v>0.04052155975167773</v>
      </c>
      <c r="F12" s="18">
        <f t="shared" si="12"/>
        <v>1.9982985960340276</v>
      </c>
      <c r="G12" s="24">
        <f t="shared" si="12"/>
        <v>0.03713928554256586</v>
      </c>
      <c r="H12" s="21">
        <f t="shared" si="12"/>
        <v>0.00047226644265561805</v>
      </c>
      <c r="I12" s="18">
        <f t="shared" si="12"/>
        <v>22.51545198816343</v>
      </c>
      <c r="J12" s="22">
        <f t="shared" si="12"/>
        <v>971.9484715387503</v>
      </c>
      <c r="K12" s="22">
        <f t="shared" si="12"/>
        <v>286.96866606815234</v>
      </c>
      <c r="BJ12" s="19">
        <f>STDEV(BJ4:BJ10)/SQRT(7)</f>
        <v>0.07146018348093701</v>
      </c>
      <c r="BL12" s="20"/>
      <c r="BP12" s="20"/>
      <c r="BQ12" s="20"/>
      <c r="BS12" s="20"/>
      <c r="BT12" s="20"/>
      <c r="BU12" s="20"/>
      <c r="BW12" s="20"/>
      <c r="BX12" s="20"/>
      <c r="BY12" s="20"/>
      <c r="CA12" s="20"/>
      <c r="CB12" s="20"/>
      <c r="CC12" s="20"/>
      <c r="CE12" s="20"/>
      <c r="CF12" s="20"/>
      <c r="CG12" s="20"/>
    </row>
    <row r="13" spans="4:85" ht="12.75">
      <c r="D13" s="6"/>
      <c r="F13" s="7"/>
      <c r="G13" s="23"/>
      <c r="BL13" s="9"/>
      <c r="BP13" s="9"/>
      <c r="BQ13" s="9"/>
      <c r="BS13" s="9"/>
      <c r="BT13" s="9"/>
      <c r="BU13" s="9"/>
      <c r="BW13" s="9"/>
      <c r="BX13" s="9"/>
      <c r="BY13" s="9"/>
      <c r="CA13" s="9"/>
      <c r="CB13" s="9"/>
      <c r="CC13" s="9"/>
      <c r="CE13" s="9"/>
      <c r="CF13" s="9"/>
      <c r="CG13" s="9"/>
    </row>
    <row r="14" spans="1:86" ht="12.75">
      <c r="A14" s="5">
        <v>2</v>
      </c>
      <c r="B14">
        <v>1</v>
      </c>
      <c r="C14">
        <v>700</v>
      </c>
      <c r="D14" s="6">
        <v>5.26</v>
      </c>
      <c r="E14" s="6">
        <f>(D14/(C14^3))*(10^8)</f>
        <v>1.533527696793003</v>
      </c>
      <c r="F14" s="7">
        <v>34</v>
      </c>
      <c r="G14" s="23">
        <v>0.35</v>
      </c>
      <c r="H14" s="11">
        <f>F14/(D14*1000)</f>
        <v>0.006463878326996198</v>
      </c>
      <c r="I14">
        <v>185</v>
      </c>
      <c r="J14" s="14">
        <f>(F14/G14)*I14</f>
        <v>17971.428571428572</v>
      </c>
      <c r="K14" s="14">
        <f>J14/D14</f>
        <v>3416.621401412276</v>
      </c>
      <c r="L14" s="15">
        <v>1.4</v>
      </c>
      <c r="M14" s="15">
        <v>1.2</v>
      </c>
      <c r="N14" s="15">
        <v>1.2</v>
      </c>
      <c r="O14" s="15">
        <v>0.9</v>
      </c>
      <c r="P14" s="15">
        <v>1.2</v>
      </c>
      <c r="Q14" s="15">
        <v>1.3</v>
      </c>
      <c r="R14" s="15">
        <v>1.5</v>
      </c>
      <c r="S14" s="15">
        <v>1.4</v>
      </c>
      <c r="T14" s="15">
        <v>1.3</v>
      </c>
      <c r="U14" s="15">
        <v>1.4</v>
      </c>
      <c r="V14" s="15">
        <v>1.2</v>
      </c>
      <c r="W14" s="15">
        <v>1.2</v>
      </c>
      <c r="X14" s="15">
        <v>1.5</v>
      </c>
      <c r="Y14" s="15">
        <v>1.2</v>
      </c>
      <c r="Z14" s="15">
        <v>1.4</v>
      </c>
      <c r="AA14" s="15">
        <v>1.2</v>
      </c>
      <c r="AB14" s="15">
        <v>1.3</v>
      </c>
      <c r="AC14" s="15">
        <v>1.5</v>
      </c>
      <c r="AD14" s="15">
        <v>1.5</v>
      </c>
      <c r="AE14" s="15">
        <v>1.3</v>
      </c>
      <c r="AF14" s="15">
        <v>1.2</v>
      </c>
      <c r="AG14" s="15">
        <v>1</v>
      </c>
      <c r="AH14" s="15">
        <v>1.3</v>
      </c>
      <c r="AI14" s="15">
        <v>1.1</v>
      </c>
      <c r="AJ14" s="15">
        <v>1.2</v>
      </c>
      <c r="AK14" s="15">
        <v>1.1</v>
      </c>
      <c r="AL14" s="15">
        <v>1.1</v>
      </c>
      <c r="AM14" s="15">
        <v>1.2</v>
      </c>
      <c r="AN14" s="15">
        <v>1.3</v>
      </c>
      <c r="AO14" s="15">
        <v>1.1</v>
      </c>
      <c r="AP14" s="15">
        <v>1</v>
      </c>
      <c r="AQ14" s="15">
        <v>1.2</v>
      </c>
      <c r="AR14" s="15">
        <v>1.2</v>
      </c>
      <c r="AS14" s="15">
        <v>1.2</v>
      </c>
      <c r="AT14" s="15">
        <v>1.3</v>
      </c>
      <c r="AU14" s="15">
        <v>1.4</v>
      </c>
      <c r="AV14" s="15">
        <v>1.2</v>
      </c>
      <c r="AW14" s="15">
        <v>1.3</v>
      </c>
      <c r="AX14" s="15">
        <v>1.1</v>
      </c>
      <c r="AY14" s="15">
        <v>1.2</v>
      </c>
      <c r="AZ14" s="15">
        <v>1.3</v>
      </c>
      <c r="BA14" s="15">
        <v>1.1</v>
      </c>
      <c r="BB14" s="15">
        <v>1.1</v>
      </c>
      <c r="BC14" s="15">
        <v>1</v>
      </c>
      <c r="BD14" s="15">
        <v>1.3</v>
      </c>
      <c r="BE14" s="15">
        <v>1.2</v>
      </c>
      <c r="BF14" s="15">
        <v>1.5</v>
      </c>
      <c r="BG14" s="15">
        <v>1.2</v>
      </c>
      <c r="BH14" s="15">
        <v>1.2</v>
      </c>
      <c r="BI14" s="15">
        <v>1.3</v>
      </c>
      <c r="BJ14" s="6">
        <f>AVERAGE(L14:BI14)</f>
        <v>1.2400000000000002</v>
      </c>
      <c r="BL14" s="17">
        <v>5.315</v>
      </c>
      <c r="BM14" s="17">
        <v>5.549</v>
      </c>
      <c r="BN14" s="17">
        <f>BM14-BL14</f>
        <v>0.23399999999999999</v>
      </c>
      <c r="BO14" s="17"/>
      <c r="BP14" s="17">
        <v>5.28</v>
      </c>
      <c r="BQ14" s="17">
        <v>5.328</v>
      </c>
      <c r="BR14" s="17">
        <f>BQ14-BP14</f>
        <v>0.04800000000000004</v>
      </c>
      <c r="BS14" s="17"/>
      <c r="BT14" s="17">
        <v>5.253</v>
      </c>
      <c r="BU14" s="17">
        <v>5.424</v>
      </c>
      <c r="BV14" s="17">
        <f>BU14-BT14</f>
        <v>0.17100000000000026</v>
      </c>
      <c r="BW14" s="17"/>
      <c r="BX14" s="17">
        <v>1.936</v>
      </c>
      <c r="BY14" s="17">
        <v>2.03</v>
      </c>
      <c r="BZ14" s="17">
        <f>BY14-BX14</f>
        <v>0.09399999999999986</v>
      </c>
      <c r="CA14" s="17"/>
      <c r="CB14" s="17">
        <v>1.936</v>
      </c>
      <c r="CC14" s="17">
        <v>2.021</v>
      </c>
      <c r="CD14" s="17">
        <f>CC14-CB14</f>
        <v>0.08499999999999996</v>
      </c>
      <c r="CE14" s="17"/>
      <c r="CF14" s="17">
        <v>1.932</v>
      </c>
      <c r="CG14" s="17">
        <v>1.953</v>
      </c>
      <c r="CH14" s="17">
        <f>CG14-CF14</f>
        <v>0.02100000000000013</v>
      </c>
    </row>
    <row r="15" spans="1:86" ht="12.75">
      <c r="A15" s="5" t="s">
        <v>11</v>
      </c>
      <c r="B15">
        <v>2</v>
      </c>
      <c r="C15">
        <v>730</v>
      </c>
      <c r="D15" s="6">
        <v>5.84</v>
      </c>
      <c r="E15" s="6">
        <f aca="true" t="shared" si="13" ref="E15:E20">(D15/(C15^3))*(10^8)</f>
        <v>1.5012197410395947</v>
      </c>
      <c r="F15" s="7">
        <v>42</v>
      </c>
      <c r="G15" s="23">
        <v>0.606</v>
      </c>
      <c r="H15" s="11">
        <f aca="true" t="shared" si="14" ref="H15:H20">F15/(D15*1000)</f>
        <v>0.007191780821917808</v>
      </c>
      <c r="I15">
        <v>227</v>
      </c>
      <c r="J15" s="14">
        <f aca="true" t="shared" si="15" ref="J15:J20">(F15/G15)*I15</f>
        <v>15732.673267326732</v>
      </c>
      <c r="K15" s="14">
        <f aca="true" t="shared" si="16" ref="K15:K20">J15/D15</f>
        <v>2693.950901939509</v>
      </c>
      <c r="L15" s="15">
        <v>1.5</v>
      </c>
      <c r="M15" s="15">
        <v>1.5</v>
      </c>
      <c r="N15" s="15">
        <v>1.6</v>
      </c>
      <c r="O15" s="15">
        <v>1.5</v>
      </c>
      <c r="P15" s="15">
        <v>1.5</v>
      </c>
      <c r="Q15" s="15">
        <v>1.4</v>
      </c>
      <c r="R15" s="15">
        <v>1.5</v>
      </c>
      <c r="S15" s="15">
        <v>1.4</v>
      </c>
      <c r="T15" s="15">
        <v>1.5</v>
      </c>
      <c r="U15" s="15">
        <v>1.5</v>
      </c>
      <c r="V15" s="15">
        <v>1.3</v>
      </c>
      <c r="W15" s="15">
        <v>1.4</v>
      </c>
      <c r="X15" s="15">
        <v>1.2</v>
      </c>
      <c r="Y15" s="15">
        <v>1.5</v>
      </c>
      <c r="Z15" s="15">
        <v>1.3</v>
      </c>
      <c r="AA15" s="15">
        <v>1.6</v>
      </c>
      <c r="AB15" s="15">
        <v>1.4</v>
      </c>
      <c r="AC15" s="15">
        <v>1.2</v>
      </c>
      <c r="AD15" s="15">
        <v>1.4</v>
      </c>
      <c r="AE15" s="15">
        <v>1.5</v>
      </c>
      <c r="AF15" s="15">
        <v>1.5</v>
      </c>
      <c r="AG15" s="15">
        <v>1.4</v>
      </c>
      <c r="AH15" s="15">
        <v>1.5</v>
      </c>
      <c r="AI15" s="15">
        <v>1.3</v>
      </c>
      <c r="AJ15" s="15">
        <v>1.5</v>
      </c>
      <c r="AK15" s="15">
        <v>1.4</v>
      </c>
      <c r="AL15" s="15">
        <v>1.4</v>
      </c>
      <c r="AM15" s="15">
        <v>1.5</v>
      </c>
      <c r="AN15" s="15">
        <v>1.4</v>
      </c>
      <c r="AO15" s="15">
        <v>1.5</v>
      </c>
      <c r="AP15" s="15">
        <v>1.4</v>
      </c>
      <c r="AQ15" s="15">
        <v>1.6</v>
      </c>
      <c r="AR15" s="15">
        <v>1.7</v>
      </c>
      <c r="AS15" s="15">
        <v>1.3</v>
      </c>
      <c r="AT15" s="15">
        <v>1.5</v>
      </c>
      <c r="AU15" s="15">
        <v>1.5</v>
      </c>
      <c r="AV15" s="15">
        <v>1.5</v>
      </c>
      <c r="AW15" s="15">
        <v>1.5</v>
      </c>
      <c r="AX15" s="15">
        <v>1.5</v>
      </c>
      <c r="AY15" s="15">
        <v>1.5</v>
      </c>
      <c r="AZ15" s="15">
        <v>1.4</v>
      </c>
      <c r="BA15" s="15">
        <v>1.5</v>
      </c>
      <c r="BB15" s="15">
        <v>1.6</v>
      </c>
      <c r="BC15" s="15">
        <v>1.2</v>
      </c>
      <c r="BD15" s="15">
        <v>1.5</v>
      </c>
      <c r="BE15" s="15">
        <v>1.5</v>
      </c>
      <c r="BF15" s="15">
        <v>1.3</v>
      </c>
      <c r="BG15" s="15">
        <v>1.4</v>
      </c>
      <c r="BH15" s="15">
        <v>1.5</v>
      </c>
      <c r="BI15" s="15">
        <v>1.5</v>
      </c>
      <c r="BJ15" s="6">
        <f aca="true" t="shared" si="17" ref="BJ15:BJ20">AVERAGE(L15:BI15)</f>
        <v>1.4499999999999997</v>
      </c>
      <c r="BL15" s="17">
        <v>5.299</v>
      </c>
      <c r="BM15" s="17">
        <v>5.501</v>
      </c>
      <c r="BN15" s="17">
        <f aca="true" t="shared" si="18" ref="BN15:BN20">BM15-BL15</f>
        <v>0.20199999999999996</v>
      </c>
      <c r="BO15" s="17"/>
      <c r="BP15" s="17">
        <v>5.264</v>
      </c>
      <c r="BQ15" s="17">
        <v>5.393</v>
      </c>
      <c r="BR15" s="17">
        <f aca="true" t="shared" si="19" ref="BR15:BR20">BQ15-BP15</f>
        <v>0.12899999999999956</v>
      </c>
      <c r="BS15" s="17"/>
      <c r="BT15" s="17">
        <v>5.279</v>
      </c>
      <c r="BU15" s="17">
        <v>5.412</v>
      </c>
      <c r="BV15" s="17">
        <f aca="true" t="shared" si="20" ref="BV15:BV20">BU15-BT15</f>
        <v>0.133</v>
      </c>
      <c r="BW15" s="17"/>
      <c r="BX15" s="17">
        <v>1.94</v>
      </c>
      <c r="BY15" s="17">
        <v>2.074</v>
      </c>
      <c r="BZ15" s="17">
        <f aca="true" t="shared" si="21" ref="BZ15:BZ20">BY15-BX15</f>
        <v>0.1339999999999999</v>
      </c>
      <c r="CA15" s="17"/>
      <c r="CB15" s="17">
        <v>1.934</v>
      </c>
      <c r="CC15" s="17">
        <v>2.009</v>
      </c>
      <c r="CD15" s="17">
        <f aca="true" t="shared" si="22" ref="CD15:CD20">CC15-CB15</f>
        <v>0.07499999999999996</v>
      </c>
      <c r="CE15" s="17"/>
      <c r="CF15" s="17">
        <v>1.938</v>
      </c>
      <c r="CG15" s="17">
        <v>1.992</v>
      </c>
      <c r="CH15" s="17">
        <f aca="true" t="shared" si="23" ref="CH15:CH20">CG15-CF15</f>
        <v>0.05400000000000005</v>
      </c>
    </row>
    <row r="16" spans="2:86" ht="12.75">
      <c r="B16">
        <v>3</v>
      </c>
      <c r="C16">
        <v>740</v>
      </c>
      <c r="D16" s="6">
        <v>5.46</v>
      </c>
      <c r="E16" s="6">
        <f t="shared" si="13"/>
        <v>1.3474029178923261</v>
      </c>
      <c r="F16" s="7">
        <v>23</v>
      </c>
      <c r="G16" s="23">
        <v>0.309</v>
      </c>
      <c r="H16" s="11">
        <f t="shared" si="14"/>
        <v>0.004212454212454212</v>
      </c>
      <c r="I16">
        <v>241</v>
      </c>
      <c r="J16" s="14">
        <f t="shared" si="15"/>
        <v>17938.51132686084</v>
      </c>
      <c r="K16" s="14">
        <f t="shared" si="16"/>
        <v>3285.441634956198</v>
      </c>
      <c r="L16" s="15">
        <v>0.9</v>
      </c>
      <c r="M16" s="15">
        <v>0.9</v>
      </c>
      <c r="N16" s="15">
        <v>0.9</v>
      </c>
      <c r="O16" s="15">
        <v>1.1</v>
      </c>
      <c r="P16" s="15">
        <v>1.1</v>
      </c>
      <c r="Q16" s="15">
        <v>1.1</v>
      </c>
      <c r="R16" s="15">
        <v>1.1</v>
      </c>
      <c r="S16" s="15">
        <v>1</v>
      </c>
      <c r="T16" s="15">
        <v>0.9</v>
      </c>
      <c r="U16" s="15">
        <v>1.1</v>
      </c>
      <c r="V16" s="15">
        <v>1.1</v>
      </c>
      <c r="W16" s="15">
        <v>0.9</v>
      </c>
      <c r="X16" s="15">
        <v>1.1</v>
      </c>
      <c r="Y16" s="15">
        <v>0.9</v>
      </c>
      <c r="Z16" s="15">
        <v>0.9</v>
      </c>
      <c r="AA16" s="15">
        <v>0.8</v>
      </c>
      <c r="AB16" s="15">
        <v>1</v>
      </c>
      <c r="AC16" s="15">
        <v>1</v>
      </c>
      <c r="AD16" s="15">
        <v>0.9</v>
      </c>
      <c r="AE16" s="15">
        <v>0.9</v>
      </c>
      <c r="AF16" s="15">
        <v>0.9</v>
      </c>
      <c r="AG16" s="15">
        <v>0.9</v>
      </c>
      <c r="AH16" s="15">
        <v>0.9</v>
      </c>
      <c r="AI16" s="15">
        <v>0.9</v>
      </c>
      <c r="AJ16" s="15">
        <v>1.1</v>
      </c>
      <c r="AK16" s="15">
        <v>1.1</v>
      </c>
      <c r="AL16" s="15">
        <v>0.9</v>
      </c>
      <c r="AM16" s="15">
        <v>1</v>
      </c>
      <c r="AN16" s="15">
        <v>1.1</v>
      </c>
      <c r="AO16" s="15">
        <v>0.9</v>
      </c>
      <c r="AP16" s="15">
        <v>0.9</v>
      </c>
      <c r="AQ16" s="15">
        <v>0.9</v>
      </c>
      <c r="AR16" s="15">
        <v>1.1</v>
      </c>
      <c r="AS16" s="15">
        <v>1.1</v>
      </c>
      <c r="AT16" s="15">
        <v>1.1</v>
      </c>
      <c r="AU16" s="15">
        <v>0.9</v>
      </c>
      <c r="AV16" s="15">
        <v>0.9</v>
      </c>
      <c r="AW16" s="15">
        <v>1</v>
      </c>
      <c r="AX16" s="15">
        <v>1</v>
      </c>
      <c r="AY16" s="15">
        <v>0.9</v>
      </c>
      <c r="AZ16" s="15">
        <v>1.1</v>
      </c>
      <c r="BA16" s="15">
        <v>0.9</v>
      </c>
      <c r="BB16" s="15">
        <v>0.9</v>
      </c>
      <c r="BC16" s="15">
        <v>1.1</v>
      </c>
      <c r="BD16" s="15">
        <v>1</v>
      </c>
      <c r="BE16" s="15">
        <v>1</v>
      </c>
      <c r="BF16" s="15">
        <v>1</v>
      </c>
      <c r="BG16" s="15">
        <v>0.9</v>
      </c>
      <c r="BH16" s="15">
        <v>1</v>
      </c>
      <c r="BI16" s="15">
        <v>1</v>
      </c>
      <c r="BJ16" s="6">
        <f t="shared" si="17"/>
        <v>0.9799999999999998</v>
      </c>
      <c r="BL16" s="17">
        <v>5.3</v>
      </c>
      <c r="BM16" s="17">
        <v>5.477</v>
      </c>
      <c r="BN16" s="17">
        <f t="shared" si="18"/>
        <v>0.1770000000000005</v>
      </c>
      <c r="BO16" s="17"/>
      <c r="BP16" s="17">
        <v>5.317</v>
      </c>
      <c r="BQ16" s="17">
        <v>5.361</v>
      </c>
      <c r="BR16" s="17">
        <f t="shared" si="19"/>
        <v>0.043999999999999595</v>
      </c>
      <c r="BS16" s="17"/>
      <c r="BT16" s="17">
        <v>5.268</v>
      </c>
      <c r="BU16" s="17">
        <v>5.392</v>
      </c>
      <c r="BV16" s="17">
        <f t="shared" si="20"/>
        <v>0.12400000000000055</v>
      </c>
      <c r="BW16" s="17"/>
      <c r="BX16" s="17">
        <v>1.932</v>
      </c>
      <c r="BY16" s="17">
        <v>2.015</v>
      </c>
      <c r="BZ16" s="17">
        <f t="shared" si="21"/>
        <v>0.08300000000000018</v>
      </c>
      <c r="CA16" s="17"/>
      <c r="CB16" s="17">
        <v>1.931</v>
      </c>
      <c r="CC16" s="17">
        <v>2.01</v>
      </c>
      <c r="CD16" s="17">
        <f t="shared" si="22"/>
        <v>0.07899999999999974</v>
      </c>
      <c r="CE16" s="17"/>
      <c r="CF16" s="17">
        <v>1.954</v>
      </c>
      <c r="CG16" s="17">
        <v>2.001</v>
      </c>
      <c r="CH16" s="17">
        <f t="shared" si="23"/>
        <v>0.04699999999999993</v>
      </c>
    </row>
    <row r="17" spans="2:86" ht="12.75">
      <c r="B17">
        <v>4</v>
      </c>
      <c r="C17">
        <v>670</v>
      </c>
      <c r="D17" s="6">
        <v>3.54</v>
      </c>
      <c r="E17" s="6">
        <f t="shared" si="13"/>
        <v>1.1770064801853952</v>
      </c>
      <c r="F17" s="7">
        <v>30</v>
      </c>
      <c r="G17" s="23">
        <v>0.306</v>
      </c>
      <c r="H17" s="11">
        <f t="shared" si="14"/>
        <v>0.00847457627118644</v>
      </c>
      <c r="I17">
        <v>175</v>
      </c>
      <c r="J17" s="14">
        <f t="shared" si="15"/>
        <v>17156.862745098042</v>
      </c>
      <c r="K17" s="14">
        <f t="shared" si="16"/>
        <v>4846.571396920351</v>
      </c>
      <c r="L17" s="15">
        <v>1</v>
      </c>
      <c r="M17" s="15">
        <v>0.9</v>
      </c>
      <c r="N17" s="15">
        <v>0.9</v>
      </c>
      <c r="O17" s="15">
        <v>1.1</v>
      </c>
      <c r="P17" s="15">
        <v>1.2</v>
      </c>
      <c r="Q17" s="15">
        <v>1.2</v>
      </c>
      <c r="R17" s="15">
        <v>1.2</v>
      </c>
      <c r="S17" s="15">
        <v>1.2</v>
      </c>
      <c r="T17" s="15">
        <v>1.1</v>
      </c>
      <c r="U17" s="15">
        <v>1.2</v>
      </c>
      <c r="V17" s="15">
        <v>1.1</v>
      </c>
      <c r="W17" s="15">
        <v>1.1</v>
      </c>
      <c r="X17" s="15">
        <v>1</v>
      </c>
      <c r="Y17" s="15">
        <v>1.1</v>
      </c>
      <c r="Z17" s="15">
        <v>1.2</v>
      </c>
      <c r="AA17" s="15">
        <v>1.2</v>
      </c>
      <c r="AB17" s="15">
        <v>1.1</v>
      </c>
      <c r="AC17" s="15">
        <v>1</v>
      </c>
      <c r="AD17" s="15">
        <v>1.2</v>
      </c>
      <c r="AE17" s="15">
        <v>1.1</v>
      </c>
      <c r="AF17" s="15">
        <v>1.1</v>
      </c>
      <c r="AG17" s="15">
        <v>1.2</v>
      </c>
      <c r="AH17" s="15">
        <v>1.1</v>
      </c>
      <c r="AI17" s="15">
        <v>1.2</v>
      </c>
      <c r="AJ17" s="15">
        <v>1.2</v>
      </c>
      <c r="AK17" s="15">
        <v>0.9</v>
      </c>
      <c r="AL17" s="15">
        <v>0.9</v>
      </c>
      <c r="AM17" s="15">
        <v>1</v>
      </c>
      <c r="AN17" s="15">
        <v>1.1</v>
      </c>
      <c r="AO17" s="15">
        <v>0.9</v>
      </c>
      <c r="AP17" s="15">
        <v>1.1</v>
      </c>
      <c r="AQ17" s="15">
        <v>1</v>
      </c>
      <c r="AR17" s="15">
        <v>1</v>
      </c>
      <c r="AS17" s="15">
        <v>1.2</v>
      </c>
      <c r="AT17" s="15">
        <v>1.2</v>
      </c>
      <c r="AU17" s="15">
        <v>1.1</v>
      </c>
      <c r="AV17" s="15">
        <v>1.2</v>
      </c>
      <c r="AW17" s="15">
        <v>1.2</v>
      </c>
      <c r="AX17" s="15">
        <v>1.2</v>
      </c>
      <c r="AY17" s="15">
        <v>1.1</v>
      </c>
      <c r="AZ17" s="15">
        <v>1.1</v>
      </c>
      <c r="BA17" s="15">
        <v>1</v>
      </c>
      <c r="BB17" s="15">
        <v>0.9</v>
      </c>
      <c r="BC17" s="15">
        <v>1.1</v>
      </c>
      <c r="BD17" s="15">
        <v>1.1</v>
      </c>
      <c r="BE17" s="15">
        <v>1</v>
      </c>
      <c r="BF17" s="15">
        <v>0.9</v>
      </c>
      <c r="BG17" s="15">
        <v>1.2</v>
      </c>
      <c r="BH17" s="15">
        <v>1.2</v>
      </c>
      <c r="BI17" s="15">
        <v>1.2</v>
      </c>
      <c r="BJ17" s="6">
        <f t="shared" si="17"/>
        <v>1.0940000000000005</v>
      </c>
      <c r="BL17" s="17">
        <v>5.265</v>
      </c>
      <c r="BM17" s="17">
        <v>5.44</v>
      </c>
      <c r="BN17" s="17">
        <f t="shared" si="18"/>
        <v>0.1750000000000007</v>
      </c>
      <c r="BO17" s="17"/>
      <c r="BP17" s="17">
        <v>5.269</v>
      </c>
      <c r="BQ17" s="17">
        <v>5.369</v>
      </c>
      <c r="BR17" s="17">
        <f t="shared" si="19"/>
        <v>0.09999999999999964</v>
      </c>
      <c r="BS17" s="17"/>
      <c r="BT17" s="17">
        <v>5.263</v>
      </c>
      <c r="BU17" s="17">
        <v>5.431</v>
      </c>
      <c r="BV17" s="17">
        <f t="shared" si="20"/>
        <v>0.16800000000000015</v>
      </c>
      <c r="BW17" s="17"/>
      <c r="BX17" s="17">
        <v>1.934</v>
      </c>
      <c r="BY17" s="17">
        <v>2.038</v>
      </c>
      <c r="BZ17" s="17">
        <f t="shared" si="21"/>
        <v>0.10399999999999987</v>
      </c>
      <c r="CA17" s="17"/>
      <c r="CB17" s="17">
        <v>1.948</v>
      </c>
      <c r="CC17" s="17">
        <v>2.024</v>
      </c>
      <c r="CD17" s="17">
        <f t="shared" si="22"/>
        <v>0.07600000000000007</v>
      </c>
      <c r="CE17" s="17"/>
      <c r="CF17" s="17">
        <v>1.931</v>
      </c>
      <c r="CG17" s="17">
        <v>1.972</v>
      </c>
      <c r="CH17" s="17">
        <f t="shared" si="23"/>
        <v>0.040999999999999925</v>
      </c>
    </row>
    <row r="18" spans="2:86" ht="12.75">
      <c r="B18">
        <v>5</v>
      </c>
      <c r="C18">
        <v>680</v>
      </c>
      <c r="D18" s="6">
        <v>4.86</v>
      </c>
      <c r="E18" s="6">
        <f t="shared" si="13"/>
        <v>1.5456442092407898</v>
      </c>
      <c r="F18" s="7">
        <v>44</v>
      </c>
      <c r="G18" s="23">
        <v>0.375</v>
      </c>
      <c r="H18" s="11">
        <f t="shared" si="14"/>
        <v>0.00905349794238683</v>
      </c>
      <c r="I18">
        <v>148</v>
      </c>
      <c r="J18" s="14">
        <f t="shared" si="15"/>
        <v>17365.333333333332</v>
      </c>
      <c r="K18" s="14">
        <f t="shared" si="16"/>
        <v>3573.1138545953354</v>
      </c>
      <c r="L18" s="15">
        <v>1.4</v>
      </c>
      <c r="M18" s="15">
        <v>1.3</v>
      </c>
      <c r="N18" s="15">
        <v>1.5</v>
      </c>
      <c r="O18" s="15">
        <v>1.2</v>
      </c>
      <c r="P18" s="15">
        <v>1.5</v>
      </c>
      <c r="Q18" s="15">
        <v>1.5</v>
      </c>
      <c r="R18" s="15">
        <v>1.4</v>
      </c>
      <c r="S18" s="15">
        <v>1.5</v>
      </c>
      <c r="T18" s="15">
        <v>1.4</v>
      </c>
      <c r="U18" s="15">
        <v>1.3</v>
      </c>
      <c r="V18" s="15">
        <v>1.3</v>
      </c>
      <c r="W18" s="15">
        <v>1.3</v>
      </c>
      <c r="X18" s="15">
        <v>1.5</v>
      </c>
      <c r="Y18" s="15">
        <v>1.5</v>
      </c>
      <c r="Z18" s="15">
        <v>1.5</v>
      </c>
      <c r="AA18" s="15">
        <v>1.7</v>
      </c>
      <c r="AB18" s="15">
        <v>1.2</v>
      </c>
      <c r="AC18" s="15">
        <v>1.4</v>
      </c>
      <c r="AD18" s="15">
        <v>1.4</v>
      </c>
      <c r="AE18" s="15">
        <v>1.6</v>
      </c>
      <c r="AF18" s="15">
        <v>1.2</v>
      </c>
      <c r="AG18" s="15">
        <v>1.3</v>
      </c>
      <c r="AH18" s="15">
        <v>1.2</v>
      </c>
      <c r="AI18" s="15">
        <v>1.2</v>
      </c>
      <c r="AJ18" s="15">
        <v>1.4</v>
      </c>
      <c r="AK18" s="15">
        <v>1.4</v>
      </c>
      <c r="AL18" s="15">
        <v>1.4</v>
      </c>
      <c r="AM18" s="15">
        <v>1.5</v>
      </c>
      <c r="AN18" s="15">
        <v>1.4</v>
      </c>
      <c r="AO18" s="15">
        <v>1.5</v>
      </c>
      <c r="AP18" s="15">
        <v>1.5</v>
      </c>
      <c r="AQ18" s="15">
        <v>1.4</v>
      </c>
      <c r="AR18" s="15">
        <v>1.2</v>
      </c>
      <c r="AS18" s="15">
        <v>1.3</v>
      </c>
      <c r="AT18" s="15">
        <v>1.5</v>
      </c>
      <c r="AU18" s="15">
        <v>1.5</v>
      </c>
      <c r="AV18" s="15">
        <v>1.5</v>
      </c>
      <c r="AW18" s="15">
        <v>1.5</v>
      </c>
      <c r="AX18" s="15">
        <v>1.4</v>
      </c>
      <c r="AY18" s="15">
        <v>1.4</v>
      </c>
      <c r="AZ18" s="15">
        <v>1.5</v>
      </c>
      <c r="BA18" s="15">
        <v>1.5</v>
      </c>
      <c r="BB18" s="15">
        <v>1.3</v>
      </c>
      <c r="BC18" s="15">
        <v>1.4</v>
      </c>
      <c r="BD18" s="15">
        <v>1.2</v>
      </c>
      <c r="BE18" s="15">
        <v>1.5</v>
      </c>
      <c r="BF18" s="15">
        <v>1.7</v>
      </c>
      <c r="BG18" s="15">
        <v>1.3</v>
      </c>
      <c r="BH18" s="15">
        <v>1.3</v>
      </c>
      <c r="BI18" s="15">
        <v>1.5</v>
      </c>
      <c r="BJ18" s="6">
        <f t="shared" si="17"/>
        <v>1.406</v>
      </c>
      <c r="BL18" s="17">
        <v>5.309</v>
      </c>
      <c r="BM18" s="17">
        <v>5.424</v>
      </c>
      <c r="BN18" s="17">
        <f t="shared" si="18"/>
        <v>0.11500000000000021</v>
      </c>
      <c r="BO18" s="17"/>
      <c r="BP18" s="17">
        <v>5.305</v>
      </c>
      <c r="BQ18" s="17">
        <v>5.493</v>
      </c>
      <c r="BR18" s="17">
        <f t="shared" si="19"/>
        <v>0.1880000000000006</v>
      </c>
      <c r="BS18" s="17"/>
      <c r="BT18" s="17">
        <v>5.263</v>
      </c>
      <c r="BU18" s="17">
        <v>5.47</v>
      </c>
      <c r="BV18" s="17">
        <f t="shared" si="20"/>
        <v>0.20699999999999985</v>
      </c>
      <c r="BW18" s="17"/>
      <c r="BX18" s="17">
        <v>1.928</v>
      </c>
      <c r="BY18" s="17">
        <v>2.037</v>
      </c>
      <c r="BZ18" s="17">
        <f t="shared" si="21"/>
        <v>0.10899999999999999</v>
      </c>
      <c r="CA18" s="17"/>
      <c r="CB18" s="17">
        <v>1.947</v>
      </c>
      <c r="CC18" s="17">
        <v>2.024</v>
      </c>
      <c r="CD18" s="17">
        <f t="shared" si="22"/>
        <v>0.07699999999999996</v>
      </c>
      <c r="CE18" s="17"/>
      <c r="CF18" s="17">
        <v>1.933</v>
      </c>
      <c r="CG18" s="17">
        <v>1.976</v>
      </c>
      <c r="CH18" s="17">
        <f t="shared" si="23"/>
        <v>0.04299999999999993</v>
      </c>
    </row>
    <row r="19" spans="2:86" ht="12.75">
      <c r="B19">
        <v>6</v>
      </c>
      <c r="C19">
        <v>730</v>
      </c>
      <c r="D19" s="6">
        <v>6.14</v>
      </c>
      <c r="E19" s="6">
        <f t="shared" si="13"/>
        <v>1.5783371934902586</v>
      </c>
      <c r="F19" s="7">
        <v>26</v>
      </c>
      <c r="G19" s="23">
        <v>0.349</v>
      </c>
      <c r="H19" s="11">
        <f t="shared" si="14"/>
        <v>0.004234527687296417</v>
      </c>
      <c r="I19">
        <v>182</v>
      </c>
      <c r="J19" s="14">
        <f t="shared" si="15"/>
        <v>13558.739255014329</v>
      </c>
      <c r="K19" s="14">
        <f t="shared" si="16"/>
        <v>2208.2637223150373</v>
      </c>
      <c r="L19" s="15">
        <v>1.1</v>
      </c>
      <c r="M19" s="15">
        <v>1</v>
      </c>
      <c r="N19" s="15">
        <v>1.1</v>
      </c>
      <c r="O19" s="15">
        <v>1.2</v>
      </c>
      <c r="P19" s="15">
        <v>1.1</v>
      </c>
      <c r="Q19" s="15">
        <v>1</v>
      </c>
      <c r="R19" s="15">
        <v>1.2</v>
      </c>
      <c r="S19" s="15">
        <v>1.1</v>
      </c>
      <c r="T19" s="15">
        <v>1.2</v>
      </c>
      <c r="U19" s="15">
        <v>1.2</v>
      </c>
      <c r="V19" s="15">
        <v>1.3</v>
      </c>
      <c r="W19" s="15">
        <v>1.1</v>
      </c>
      <c r="X19" s="15">
        <v>1.2</v>
      </c>
      <c r="Y19" s="15">
        <v>1.2</v>
      </c>
      <c r="Z19" s="15">
        <v>1.2</v>
      </c>
      <c r="AA19" s="15">
        <v>1.2</v>
      </c>
      <c r="AB19" s="15">
        <v>1</v>
      </c>
      <c r="AC19" s="15">
        <v>1</v>
      </c>
      <c r="AD19" s="15">
        <v>1.1</v>
      </c>
      <c r="AE19" s="15">
        <v>1.1</v>
      </c>
      <c r="AF19" s="15">
        <v>1.2</v>
      </c>
      <c r="AG19" s="15">
        <v>1.1</v>
      </c>
      <c r="AH19" s="15">
        <v>1.2</v>
      </c>
      <c r="AI19" s="15">
        <v>1.2</v>
      </c>
      <c r="AJ19" s="15">
        <v>1.1</v>
      </c>
      <c r="AK19" s="15">
        <v>1.2</v>
      </c>
      <c r="AL19" s="15">
        <v>1.1</v>
      </c>
      <c r="AM19" s="15">
        <v>1.1</v>
      </c>
      <c r="AN19" s="15">
        <v>1.3</v>
      </c>
      <c r="AO19" s="15">
        <v>1.1</v>
      </c>
      <c r="AP19" s="15">
        <v>1.2</v>
      </c>
      <c r="AQ19" s="15">
        <v>1.1</v>
      </c>
      <c r="AR19" s="15">
        <v>1</v>
      </c>
      <c r="AS19" s="15">
        <v>1.1</v>
      </c>
      <c r="AT19" s="15">
        <v>1.2</v>
      </c>
      <c r="AU19" s="15">
        <v>1</v>
      </c>
      <c r="AV19" s="15">
        <v>1.3</v>
      </c>
      <c r="AW19" s="15">
        <v>1</v>
      </c>
      <c r="AX19" s="15">
        <v>1.2</v>
      </c>
      <c r="AY19" s="15">
        <v>1.2</v>
      </c>
      <c r="AZ19" s="15">
        <v>1.2</v>
      </c>
      <c r="BA19" s="15">
        <v>1</v>
      </c>
      <c r="BB19" s="15">
        <v>1.2</v>
      </c>
      <c r="BC19" s="15">
        <v>1.1</v>
      </c>
      <c r="BD19" s="15">
        <v>1.2</v>
      </c>
      <c r="BE19" s="15">
        <v>1.2</v>
      </c>
      <c r="BF19" s="15">
        <v>1.2</v>
      </c>
      <c r="BG19" s="15">
        <v>1.1</v>
      </c>
      <c r="BH19" s="15">
        <v>1.2</v>
      </c>
      <c r="BI19" s="15">
        <v>1</v>
      </c>
      <c r="BJ19" s="6">
        <f t="shared" si="17"/>
        <v>1.1380000000000008</v>
      </c>
      <c r="BL19" s="17">
        <v>5.283</v>
      </c>
      <c r="BM19" s="17">
        <v>5.448</v>
      </c>
      <c r="BN19" s="17">
        <f t="shared" si="18"/>
        <v>0.16500000000000004</v>
      </c>
      <c r="BO19" s="17"/>
      <c r="BP19" s="17">
        <v>5.266</v>
      </c>
      <c r="BQ19" s="17">
        <v>5.389</v>
      </c>
      <c r="BR19" s="17">
        <f t="shared" si="19"/>
        <v>0.12300000000000022</v>
      </c>
      <c r="BS19" s="17"/>
      <c r="BT19" s="17">
        <v>5.259</v>
      </c>
      <c r="BU19" s="17">
        <v>5.366</v>
      </c>
      <c r="BV19" s="17">
        <f t="shared" si="20"/>
        <v>0.10699999999999932</v>
      </c>
      <c r="BW19" s="17"/>
      <c r="BX19" s="17">
        <v>1.932</v>
      </c>
      <c r="BY19" s="17">
        <v>2.028</v>
      </c>
      <c r="BZ19" s="17">
        <f t="shared" si="21"/>
        <v>0.09600000000000009</v>
      </c>
      <c r="CA19" s="17"/>
      <c r="CB19" s="17">
        <v>1.947</v>
      </c>
      <c r="CC19" s="17">
        <v>2.018</v>
      </c>
      <c r="CD19" s="17">
        <f t="shared" si="22"/>
        <v>0.07099999999999973</v>
      </c>
      <c r="CE19" s="17"/>
      <c r="CF19" s="17">
        <v>1.931</v>
      </c>
      <c r="CG19" s="17">
        <v>1.984</v>
      </c>
      <c r="CH19" s="17">
        <f t="shared" si="23"/>
        <v>0.052999999999999936</v>
      </c>
    </row>
    <row r="20" spans="2:86" ht="12.75">
      <c r="B20">
        <v>7</v>
      </c>
      <c r="C20">
        <v>730</v>
      </c>
      <c r="D20" s="6">
        <v>5.78</v>
      </c>
      <c r="E20" s="6">
        <f t="shared" si="13"/>
        <v>1.485796250549462</v>
      </c>
      <c r="F20" s="7">
        <v>20</v>
      </c>
      <c r="G20" s="23">
        <v>0.229</v>
      </c>
      <c r="H20" s="11">
        <f t="shared" si="14"/>
        <v>0.0034602076124567475</v>
      </c>
      <c r="I20">
        <v>198</v>
      </c>
      <c r="J20" s="14">
        <f t="shared" si="15"/>
        <v>17292.576419213972</v>
      </c>
      <c r="K20" s="14">
        <f t="shared" si="16"/>
        <v>2991.7952282377114</v>
      </c>
      <c r="L20" s="15">
        <v>1.1</v>
      </c>
      <c r="M20" s="15">
        <v>0.9</v>
      </c>
      <c r="N20" s="15">
        <v>0.9</v>
      </c>
      <c r="O20" s="15">
        <v>0.9</v>
      </c>
      <c r="P20" s="15">
        <v>0.9</v>
      </c>
      <c r="Q20" s="15">
        <v>1</v>
      </c>
      <c r="R20" s="15">
        <v>1</v>
      </c>
      <c r="S20" s="15">
        <v>1</v>
      </c>
      <c r="T20" s="15">
        <v>1</v>
      </c>
      <c r="U20" s="15">
        <v>1.1</v>
      </c>
      <c r="V20" s="15">
        <v>0.9</v>
      </c>
      <c r="W20" s="15">
        <v>0.9</v>
      </c>
      <c r="X20" s="15">
        <v>0.9</v>
      </c>
      <c r="Y20" s="15">
        <v>0.9</v>
      </c>
      <c r="Z20" s="15">
        <v>0.9</v>
      </c>
      <c r="AA20" s="15">
        <v>0.9</v>
      </c>
      <c r="AB20" s="15">
        <v>1</v>
      </c>
      <c r="AC20" s="15">
        <v>1</v>
      </c>
      <c r="AD20" s="15">
        <v>1</v>
      </c>
      <c r="AE20" s="15">
        <v>0.9</v>
      </c>
      <c r="AF20" s="15">
        <v>1.1</v>
      </c>
      <c r="AG20" s="15">
        <v>1.1</v>
      </c>
      <c r="AH20" s="15">
        <v>0.9</v>
      </c>
      <c r="AI20" s="15">
        <v>1</v>
      </c>
      <c r="AJ20" s="15">
        <v>0.9</v>
      </c>
      <c r="AK20" s="15">
        <v>1.1</v>
      </c>
      <c r="AL20" s="15">
        <v>1.1</v>
      </c>
      <c r="AM20" s="15">
        <v>1</v>
      </c>
      <c r="AN20" s="15">
        <v>1</v>
      </c>
      <c r="AO20" s="15">
        <v>0.9</v>
      </c>
      <c r="AP20" s="15">
        <v>1</v>
      </c>
      <c r="AQ20" s="15">
        <v>0.9</v>
      </c>
      <c r="AR20" s="15">
        <v>1</v>
      </c>
      <c r="AS20" s="15">
        <v>1.1</v>
      </c>
      <c r="AT20" s="15">
        <v>1.1</v>
      </c>
      <c r="AU20" s="15">
        <v>0.9</v>
      </c>
      <c r="AV20" s="15">
        <v>1.1</v>
      </c>
      <c r="AW20" s="15">
        <v>1</v>
      </c>
      <c r="AX20" s="15">
        <v>1.1</v>
      </c>
      <c r="AY20" s="15">
        <v>1</v>
      </c>
      <c r="AZ20" s="15">
        <v>1</v>
      </c>
      <c r="BA20" s="15">
        <v>1.1</v>
      </c>
      <c r="BB20" s="15">
        <v>1</v>
      </c>
      <c r="BC20" s="15">
        <v>1</v>
      </c>
      <c r="BD20" s="15">
        <v>0.9</v>
      </c>
      <c r="BE20" s="15">
        <v>0.9</v>
      </c>
      <c r="BF20" s="15">
        <v>0.9</v>
      </c>
      <c r="BG20" s="15">
        <v>0.9</v>
      </c>
      <c r="BH20" s="15">
        <v>0.9</v>
      </c>
      <c r="BI20" s="15">
        <v>1.1</v>
      </c>
      <c r="BJ20" s="6">
        <f t="shared" si="17"/>
        <v>0.982</v>
      </c>
      <c r="BL20" s="17">
        <v>5.281</v>
      </c>
      <c r="BM20" s="17">
        <v>5.389</v>
      </c>
      <c r="BN20" s="17">
        <f t="shared" si="18"/>
        <v>0.10800000000000054</v>
      </c>
      <c r="BO20" s="17"/>
      <c r="BP20" s="17">
        <v>5.284</v>
      </c>
      <c r="BQ20" s="17">
        <v>5.382</v>
      </c>
      <c r="BR20" s="17">
        <f t="shared" si="19"/>
        <v>0.09799999999999986</v>
      </c>
      <c r="BS20" s="17"/>
      <c r="BT20" s="17">
        <v>5.26</v>
      </c>
      <c r="BU20" s="17">
        <v>5.32</v>
      </c>
      <c r="BV20" s="17">
        <f t="shared" si="20"/>
        <v>0.0600000000000005</v>
      </c>
      <c r="BW20" s="17"/>
      <c r="BX20" s="17">
        <v>1.925</v>
      </c>
      <c r="BY20" s="17">
        <v>2.025</v>
      </c>
      <c r="BZ20" s="17">
        <f t="shared" si="21"/>
        <v>0.09999999999999987</v>
      </c>
      <c r="CA20" s="17"/>
      <c r="CB20" s="17">
        <v>1.947</v>
      </c>
      <c r="CC20" s="17">
        <v>2</v>
      </c>
      <c r="CD20" s="17">
        <f t="shared" si="22"/>
        <v>0.052999999999999936</v>
      </c>
      <c r="CE20" s="17"/>
      <c r="CF20" s="17">
        <v>1.927</v>
      </c>
      <c r="CG20" s="17">
        <v>1.984</v>
      </c>
      <c r="CH20" s="17">
        <f t="shared" si="23"/>
        <v>0.05699999999999994</v>
      </c>
    </row>
    <row r="21" spans="1:86" s="4" customFormat="1" ht="12.75">
      <c r="A21" s="5"/>
      <c r="B21" s="4" t="s">
        <v>12</v>
      </c>
      <c r="C21" s="18">
        <f aca="true" t="shared" si="24" ref="C21:K21">AVERAGE(C14:C20)</f>
        <v>711.4285714285714</v>
      </c>
      <c r="D21" s="19">
        <f t="shared" si="24"/>
        <v>5.268571428571428</v>
      </c>
      <c r="E21" s="19">
        <f t="shared" si="24"/>
        <v>1.4527049270272612</v>
      </c>
      <c r="F21" s="18">
        <f t="shared" si="24"/>
        <v>31.285714285714285</v>
      </c>
      <c r="G21" s="24">
        <f t="shared" si="24"/>
        <v>0.3605714285714286</v>
      </c>
      <c r="H21" s="21">
        <f t="shared" si="24"/>
        <v>0.006155846124956378</v>
      </c>
      <c r="I21" s="18">
        <f t="shared" si="24"/>
        <v>193.71428571428572</v>
      </c>
      <c r="J21" s="22">
        <f t="shared" si="24"/>
        <v>16716.5892740394</v>
      </c>
      <c r="K21" s="22">
        <f t="shared" si="24"/>
        <v>3287.965448625203</v>
      </c>
      <c r="BJ21" s="19">
        <f>AVERAGE(BJ14:BJ20)</f>
        <v>1.1842857142857144</v>
      </c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</row>
    <row r="22" spans="1:86" s="4" customFormat="1" ht="12.75">
      <c r="A22" s="5"/>
      <c r="B22" s="4" t="s">
        <v>13</v>
      </c>
      <c r="C22" s="18">
        <f>STDEV(C14:C20)/SQRT(7)</f>
        <v>10.562415720389922</v>
      </c>
      <c r="D22" s="19">
        <f aca="true" t="shared" si="25" ref="D22:K22">STDEV(D14:D20)/SQRT(7)</f>
        <v>0.32874529561311777</v>
      </c>
      <c r="E22" s="19">
        <f t="shared" si="25"/>
        <v>0.053785368486937</v>
      </c>
      <c r="F22" s="18">
        <f t="shared" si="25"/>
        <v>3.4827075244241046</v>
      </c>
      <c r="G22" s="24">
        <f t="shared" si="25"/>
        <v>0.04462481540196955</v>
      </c>
      <c r="H22" s="21">
        <f t="shared" si="25"/>
        <v>0.0008405729867533717</v>
      </c>
      <c r="I22" s="18">
        <f t="shared" si="25"/>
        <v>11.967643452071863</v>
      </c>
      <c r="J22" s="22">
        <f t="shared" si="25"/>
        <v>596.7031125785512</v>
      </c>
      <c r="K22" s="22">
        <f t="shared" si="25"/>
        <v>313.7122862261139</v>
      </c>
      <c r="BJ22" s="19">
        <f>STDEV(BJ14:BJ20)/SQRT(7)</f>
        <v>0.07168240611850799</v>
      </c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</row>
    <row r="24" spans="4:62" ht="12.75">
      <c r="D24" s="6"/>
      <c r="F24" s="7"/>
      <c r="G24" s="2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6"/>
    </row>
    <row r="25" spans="1:62" ht="12.75">
      <c r="A25" s="5" t="s">
        <v>31</v>
      </c>
      <c r="C25">
        <v>-7.723</v>
      </c>
      <c r="D25" s="9">
        <v>-4.553</v>
      </c>
      <c r="E25" s="9">
        <v>2.234</v>
      </c>
      <c r="F25" s="9">
        <v>-3.949</v>
      </c>
      <c r="G25" s="23"/>
      <c r="H25" s="9">
        <v>1.529</v>
      </c>
      <c r="J25" s="9">
        <v>-4.188</v>
      </c>
      <c r="K25" s="9">
        <v>0.971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9">
        <v>0.998</v>
      </c>
    </row>
    <row r="26" spans="1:62" ht="12.75">
      <c r="A26" s="5" t="s">
        <v>32</v>
      </c>
      <c r="C26">
        <v>0.0001</v>
      </c>
      <c r="D26" s="9">
        <v>0.001</v>
      </c>
      <c r="E26" s="9">
        <v>0.047</v>
      </c>
      <c r="F26" s="9">
        <v>0.003</v>
      </c>
      <c r="G26" s="23"/>
      <c r="H26" s="9">
        <v>0.00159</v>
      </c>
      <c r="J26" s="9">
        <v>0.002</v>
      </c>
      <c r="K26" s="9">
        <v>0.351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9">
        <v>0.338</v>
      </c>
    </row>
    <row r="27" spans="4:62" ht="12.75">
      <c r="D27" s="6"/>
      <c r="F27" s="7"/>
      <c r="G27" s="2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6"/>
    </row>
    <row r="28" spans="4:62" ht="12.75">
      <c r="D28" s="6"/>
      <c r="F28" s="7"/>
      <c r="G28" s="23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6"/>
    </row>
    <row r="29" spans="4:62" ht="12.75">
      <c r="D29" s="6"/>
      <c r="F29" s="7"/>
      <c r="G29" s="2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6"/>
    </row>
    <row r="30" spans="4:62" ht="12.75">
      <c r="D30" s="6"/>
      <c r="F30" s="7"/>
      <c r="G30" s="2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6"/>
    </row>
    <row r="31" spans="2:62" ht="12.75">
      <c r="B31" s="4"/>
      <c r="C31" s="18"/>
      <c r="D31" s="19"/>
      <c r="E31" s="19"/>
      <c r="F31" s="18"/>
      <c r="G31" s="24"/>
      <c r="H31" s="21"/>
      <c r="I31" s="18"/>
      <c r="J31" s="22"/>
      <c r="K31" s="2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9"/>
    </row>
    <row r="32" spans="2:62" ht="12.75">
      <c r="B32" s="4"/>
      <c r="C32" s="18"/>
      <c r="D32" s="19"/>
      <c r="E32" s="19"/>
      <c r="F32" s="18"/>
      <c r="G32" s="24"/>
      <c r="H32" s="21"/>
      <c r="I32" s="18"/>
      <c r="J32" s="22"/>
      <c r="K32" s="2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9"/>
    </row>
    <row r="33" spans="4:7" ht="12.75">
      <c r="D33" s="6"/>
      <c r="F33" s="7"/>
      <c r="G33" s="23"/>
    </row>
    <row r="34" spans="4:62" ht="12.75">
      <c r="D34" s="6"/>
      <c r="F34" s="7"/>
      <c r="G34" s="2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6"/>
    </row>
    <row r="35" spans="4:62" ht="12.75">
      <c r="D35" s="6"/>
      <c r="F35" s="7"/>
      <c r="G35" s="2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6"/>
    </row>
    <row r="36" spans="4:62" ht="12.75">
      <c r="D36" s="6"/>
      <c r="F36" s="7"/>
      <c r="G36" s="2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6"/>
    </row>
    <row r="37" spans="4:62" ht="12.75">
      <c r="D37" s="6"/>
      <c r="F37" s="7"/>
      <c r="G37" s="23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6"/>
    </row>
    <row r="38" spans="4:62" ht="12.75">
      <c r="D38" s="6"/>
      <c r="F38" s="7"/>
      <c r="G38" s="2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6"/>
    </row>
    <row r="39" spans="4:62" ht="12.75">
      <c r="D39" s="6"/>
      <c r="F39" s="7"/>
      <c r="G39" s="23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6"/>
    </row>
    <row r="40" spans="4:62" ht="12.75">
      <c r="D40" s="6"/>
      <c r="F40" s="7"/>
      <c r="G40" s="2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6"/>
    </row>
    <row r="41" spans="2:62" ht="12.75">
      <c r="B41" s="4"/>
      <c r="C41" s="18"/>
      <c r="D41" s="19"/>
      <c r="E41" s="19"/>
      <c r="F41" s="18"/>
      <c r="G41" s="24"/>
      <c r="H41" s="21"/>
      <c r="I41" s="18"/>
      <c r="J41" s="22"/>
      <c r="K41" s="2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9"/>
    </row>
    <row r="42" spans="2:62" ht="12.75">
      <c r="B42" s="4"/>
      <c r="C42" s="18"/>
      <c r="D42" s="19"/>
      <c r="E42" s="19"/>
      <c r="F42" s="18"/>
      <c r="G42" s="24"/>
      <c r="H42" s="21"/>
      <c r="I42" s="18"/>
      <c r="J42" s="22"/>
      <c r="K42" s="2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9"/>
    </row>
    <row r="44" spans="4:62" ht="12.75">
      <c r="D44" s="6"/>
      <c r="F44" s="7"/>
      <c r="G44" s="2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6"/>
    </row>
    <row r="45" spans="4:62" ht="12.75">
      <c r="D45" s="6"/>
      <c r="F45" s="7"/>
      <c r="G45" s="2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6"/>
    </row>
    <row r="46" spans="4:62" ht="12.75">
      <c r="D46" s="6"/>
      <c r="F46" s="7"/>
      <c r="G46" s="2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6"/>
    </row>
    <row r="47" spans="4:62" ht="12.75">
      <c r="D47" s="6"/>
      <c r="F47" s="7"/>
      <c r="G47" s="2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6"/>
    </row>
    <row r="48" spans="4:62" ht="12.75">
      <c r="D48" s="6"/>
      <c r="F48" s="7"/>
      <c r="G48" s="2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6"/>
    </row>
    <row r="49" spans="4:62" ht="12.75">
      <c r="D49" s="6"/>
      <c r="F49" s="7"/>
      <c r="G49" s="2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6"/>
    </row>
    <row r="50" spans="4:62" ht="12.75">
      <c r="D50" s="6"/>
      <c r="F50" s="7"/>
      <c r="G50" s="23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6"/>
    </row>
    <row r="51" spans="2:62" ht="12.75">
      <c r="B51" s="4"/>
      <c r="C51" s="18"/>
      <c r="D51" s="19"/>
      <c r="E51" s="19"/>
      <c r="F51" s="18"/>
      <c r="G51" s="24"/>
      <c r="H51" s="21"/>
      <c r="I51" s="18"/>
      <c r="J51" s="22"/>
      <c r="K51" s="2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9"/>
    </row>
    <row r="52" spans="2:62" ht="12.75">
      <c r="B52" s="4"/>
      <c r="C52" s="18"/>
      <c r="D52" s="19"/>
      <c r="E52" s="19"/>
      <c r="F52" s="18"/>
      <c r="G52" s="24"/>
      <c r="H52" s="21"/>
      <c r="I52" s="18"/>
      <c r="J52" s="22"/>
      <c r="K52" s="22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9"/>
    </row>
    <row r="53" spans="4:7" ht="12.75">
      <c r="D53" s="6"/>
      <c r="F53" s="7"/>
      <c r="G53" s="23"/>
    </row>
    <row r="54" spans="4:62" ht="12.75">
      <c r="D54" s="6"/>
      <c r="F54" s="7"/>
      <c r="G54" s="2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6"/>
    </row>
    <row r="55" spans="4:62" ht="12.75">
      <c r="D55" s="6"/>
      <c r="F55" s="7"/>
      <c r="G55" s="2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6"/>
    </row>
    <row r="56" spans="4:62" ht="12.75">
      <c r="D56" s="6"/>
      <c r="F56" s="7"/>
      <c r="G56" s="23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6"/>
    </row>
    <row r="57" spans="4:62" ht="12.75">
      <c r="D57" s="6"/>
      <c r="F57" s="7"/>
      <c r="G57" s="2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6"/>
    </row>
    <row r="58" spans="4:62" ht="12.75">
      <c r="D58" s="6"/>
      <c r="F58" s="7"/>
      <c r="G58" s="2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6"/>
    </row>
    <row r="59" spans="4:62" ht="12.75">
      <c r="D59" s="6"/>
      <c r="F59" s="7"/>
      <c r="G59" s="2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6"/>
    </row>
    <row r="60" spans="4:62" ht="12.75">
      <c r="D60" s="6"/>
      <c r="F60" s="7"/>
      <c r="G60" s="2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6"/>
    </row>
    <row r="61" spans="2:62" ht="12.75">
      <c r="B61" s="4"/>
      <c r="C61" s="18"/>
      <c r="D61" s="19"/>
      <c r="E61" s="19"/>
      <c r="F61" s="18"/>
      <c r="G61" s="24"/>
      <c r="H61" s="21"/>
      <c r="I61" s="18"/>
      <c r="J61" s="22"/>
      <c r="K61" s="2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9"/>
    </row>
    <row r="62" spans="2:62" ht="12.75">
      <c r="B62" s="4"/>
      <c r="C62" s="18"/>
      <c r="D62" s="19"/>
      <c r="E62" s="19"/>
      <c r="F62" s="18"/>
      <c r="G62" s="24"/>
      <c r="H62" s="21"/>
      <c r="I62" s="18"/>
      <c r="J62" s="22"/>
      <c r="K62" s="2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9"/>
    </row>
  </sheetData>
  <sheetProtection/>
  <mergeCells count="7">
    <mergeCell ref="BX1:BZ1"/>
    <mergeCell ref="CB1:CD1"/>
    <mergeCell ref="CF1:CH1"/>
    <mergeCell ref="L1:BI1"/>
    <mergeCell ref="BL1:BN1"/>
    <mergeCell ref="BP1:BR1"/>
    <mergeCell ref="BT1:BV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J23" sqref="J23"/>
    </sheetView>
  </sheetViews>
  <sheetFormatPr defaultColWidth="9.140625" defaultRowHeight="12.75"/>
  <sheetData>
    <row r="1" spans="1:5" ht="45">
      <c r="A1" s="83" t="s">
        <v>204</v>
      </c>
      <c r="B1" s="85" t="s">
        <v>205</v>
      </c>
      <c r="C1" s="83" t="s">
        <v>206</v>
      </c>
      <c r="D1" s="47" t="s">
        <v>207</v>
      </c>
      <c r="E1" s="83" t="s">
        <v>209</v>
      </c>
    </row>
    <row r="2" spans="1:5" ht="15.75" thickBot="1">
      <c r="A2" s="84"/>
      <c r="B2" s="86"/>
      <c r="C2" s="84"/>
      <c r="D2" s="48" t="s">
        <v>208</v>
      </c>
      <c r="E2" s="84"/>
    </row>
    <row r="3" spans="1:5" ht="15.75" thickBot="1">
      <c r="A3" s="49" t="s">
        <v>210</v>
      </c>
      <c r="B3" s="48">
        <v>15.66</v>
      </c>
      <c r="C3" s="50">
        <v>1.95</v>
      </c>
      <c r="D3" s="48">
        <v>0.9</v>
      </c>
      <c r="E3" s="50">
        <v>0.11</v>
      </c>
    </row>
    <row r="4" spans="1:5" ht="15.75" thickBot="1">
      <c r="A4" s="49" t="s">
        <v>211</v>
      </c>
      <c r="B4" s="48">
        <v>3.31</v>
      </c>
      <c r="C4" s="50">
        <v>1.24</v>
      </c>
      <c r="D4" s="48">
        <v>0.51</v>
      </c>
      <c r="E4" s="50">
        <v>0.2</v>
      </c>
    </row>
    <row r="5" spans="1:5" ht="15.75" thickBot="1">
      <c r="A5" s="49"/>
      <c r="B5" s="48"/>
      <c r="C5" s="50"/>
      <c r="D5" s="48"/>
      <c r="E5" s="50"/>
    </row>
    <row r="6" spans="1:5" ht="15.75" thickBot="1">
      <c r="A6" s="49" t="s">
        <v>212</v>
      </c>
      <c r="B6" s="48">
        <v>16.38</v>
      </c>
      <c r="C6" s="50">
        <v>3.69</v>
      </c>
      <c r="D6" s="48">
        <v>1.29</v>
      </c>
      <c r="E6" s="50">
        <v>0.14</v>
      </c>
    </row>
    <row r="7" spans="1:5" ht="15.75" thickBot="1">
      <c r="A7" s="49" t="s">
        <v>213</v>
      </c>
      <c r="B7" s="48">
        <v>10.19</v>
      </c>
      <c r="C7" s="50">
        <v>3.85</v>
      </c>
      <c r="D7" s="48">
        <v>1.26</v>
      </c>
      <c r="E7" s="50">
        <v>0.1</v>
      </c>
    </row>
    <row r="8" spans="1:5" ht="15.75" thickBot="1">
      <c r="A8" s="49"/>
      <c r="B8" s="48"/>
      <c r="C8" s="50"/>
      <c r="D8" s="48"/>
      <c r="E8" s="50"/>
    </row>
    <row r="9" spans="1:5" ht="15.75" thickBot="1">
      <c r="A9" s="49" t="s">
        <v>214</v>
      </c>
      <c r="B9" s="48">
        <v>11.99</v>
      </c>
      <c r="C9" s="50">
        <v>1.96</v>
      </c>
      <c r="D9" s="48">
        <v>1.08</v>
      </c>
      <c r="E9" s="50">
        <v>0.09</v>
      </c>
    </row>
    <row r="10" spans="1:5" ht="15.75" thickBot="1">
      <c r="A10" s="49" t="s">
        <v>215</v>
      </c>
      <c r="B10" s="48">
        <v>12.35</v>
      </c>
      <c r="C10" s="50">
        <v>2.72</v>
      </c>
      <c r="D10" s="48">
        <v>1.04</v>
      </c>
      <c r="E10" s="50">
        <v>0.13</v>
      </c>
    </row>
    <row r="11" spans="1:5" ht="15.75" thickBot="1">
      <c r="A11" s="49" t="s">
        <v>216</v>
      </c>
      <c r="B11" s="48">
        <v>8.97</v>
      </c>
      <c r="C11" s="50">
        <v>2.88</v>
      </c>
      <c r="D11" s="48">
        <v>0.59</v>
      </c>
      <c r="E11" s="50">
        <v>0.06</v>
      </c>
    </row>
    <row r="12" spans="1:5" ht="15.75" thickBot="1">
      <c r="A12" s="49" t="s">
        <v>217</v>
      </c>
      <c r="B12" s="48">
        <v>4.29</v>
      </c>
      <c r="C12" s="50">
        <v>1.2</v>
      </c>
      <c r="D12" s="48">
        <v>0.42</v>
      </c>
      <c r="E12" s="50">
        <v>0.11</v>
      </c>
    </row>
    <row r="13" spans="1:5" ht="15.75" thickBot="1">
      <c r="A13" s="49" t="s">
        <v>218</v>
      </c>
      <c r="B13" s="48">
        <v>18.75</v>
      </c>
      <c r="C13" s="50">
        <v>9.51</v>
      </c>
      <c r="D13" s="48">
        <v>0.76</v>
      </c>
      <c r="E13" s="50">
        <v>0.12</v>
      </c>
    </row>
    <row r="14" spans="1:5" ht="15.75" thickBot="1">
      <c r="A14" s="49" t="s">
        <v>219</v>
      </c>
      <c r="B14" s="48">
        <v>10.91</v>
      </c>
      <c r="C14" s="50">
        <v>2.04</v>
      </c>
      <c r="D14" s="48">
        <v>0.55</v>
      </c>
      <c r="E14" s="50">
        <v>0.09</v>
      </c>
    </row>
    <row r="15" spans="1:5" ht="15.75" thickBot="1">
      <c r="A15" s="49"/>
      <c r="B15" s="48"/>
      <c r="C15" s="50"/>
      <c r="D15" s="48"/>
      <c r="E15" s="50"/>
    </row>
    <row r="16" spans="1:5" ht="15.75" thickBot="1">
      <c r="A16" s="49" t="s">
        <v>220</v>
      </c>
      <c r="B16" s="48">
        <v>9.56</v>
      </c>
      <c r="C16" s="50">
        <v>2.5</v>
      </c>
      <c r="D16" s="48">
        <v>1.32</v>
      </c>
      <c r="E16" s="50">
        <v>0.15</v>
      </c>
    </row>
    <row r="17" spans="1:5" ht="15.75" thickBot="1">
      <c r="A17" s="49" t="s">
        <v>221</v>
      </c>
      <c r="B17" s="48">
        <v>10.78</v>
      </c>
      <c r="C17" s="50">
        <v>4.74</v>
      </c>
      <c r="D17" s="48">
        <v>1.27</v>
      </c>
      <c r="E17" s="50">
        <v>0.04</v>
      </c>
    </row>
    <row r="18" spans="1:5" ht="15.75" thickBot="1">
      <c r="A18" s="49" t="s">
        <v>222</v>
      </c>
      <c r="B18" s="48">
        <v>3.74</v>
      </c>
      <c r="C18" s="50">
        <v>1.79</v>
      </c>
      <c r="D18" s="48">
        <v>1.46</v>
      </c>
      <c r="E18" s="50">
        <v>0.08</v>
      </c>
    </row>
    <row r="19" spans="1:5" ht="15.75" thickBot="1">
      <c r="A19" s="49" t="s">
        <v>223</v>
      </c>
      <c r="B19" s="48">
        <v>9.16</v>
      </c>
      <c r="C19" s="50">
        <v>3.02</v>
      </c>
      <c r="D19" s="48">
        <v>1.08</v>
      </c>
      <c r="E19" s="50">
        <v>0.14</v>
      </c>
    </row>
    <row r="20" spans="1:5" ht="15.75" thickBot="1">
      <c r="A20" s="49" t="s">
        <v>224</v>
      </c>
      <c r="B20" s="48">
        <v>7.97</v>
      </c>
      <c r="C20" s="50">
        <v>1.86</v>
      </c>
      <c r="D20" s="48">
        <v>1.03</v>
      </c>
      <c r="E20" s="50">
        <v>0.12</v>
      </c>
    </row>
    <row r="21" spans="1:5" ht="15.75" thickBot="1">
      <c r="A21" s="49" t="s">
        <v>225</v>
      </c>
      <c r="B21" s="48">
        <v>9.63</v>
      </c>
      <c r="C21" s="50">
        <v>2.46</v>
      </c>
      <c r="D21" s="48">
        <v>0.76</v>
      </c>
      <c r="E21" s="50">
        <v>0.17</v>
      </c>
    </row>
    <row r="22" spans="1:5" ht="15.75" thickBot="1">
      <c r="A22" s="49"/>
      <c r="B22" s="48"/>
      <c r="C22" s="50"/>
      <c r="D22" s="48"/>
      <c r="E22" s="50"/>
    </row>
    <row r="23" spans="1:5" ht="15.75" thickBot="1">
      <c r="A23" s="49" t="s">
        <v>226</v>
      </c>
      <c r="B23" s="48">
        <v>8.79</v>
      </c>
      <c r="C23" s="50">
        <v>1.19</v>
      </c>
      <c r="D23" s="48">
        <v>1.17</v>
      </c>
      <c r="E23" s="50">
        <v>0.09</v>
      </c>
    </row>
    <row r="24" spans="1:5" ht="15.75" thickBot="1">
      <c r="A24" s="49" t="s">
        <v>227</v>
      </c>
      <c r="B24" s="48">
        <v>23.14</v>
      </c>
      <c r="C24" s="50">
        <v>6.4</v>
      </c>
      <c r="D24" s="48">
        <v>0.72</v>
      </c>
      <c r="E24" s="50">
        <v>0.07</v>
      </c>
    </row>
    <row r="25" spans="1:5" ht="15.75" thickBot="1">
      <c r="A25" s="49" t="s">
        <v>228</v>
      </c>
      <c r="B25" s="48">
        <v>5.65</v>
      </c>
      <c r="C25" s="50">
        <v>1.42</v>
      </c>
      <c r="D25" s="48">
        <v>1.03</v>
      </c>
      <c r="E25" s="50">
        <v>0.13</v>
      </c>
    </row>
    <row r="26" spans="1:5" ht="15.75" thickBot="1">
      <c r="A26" s="49" t="s">
        <v>229</v>
      </c>
      <c r="B26" s="48">
        <v>3.64</v>
      </c>
      <c r="C26" s="50">
        <v>1.01</v>
      </c>
      <c r="D26" s="48">
        <v>1.07</v>
      </c>
      <c r="E26" s="50">
        <v>0.11</v>
      </c>
    </row>
    <row r="27" spans="1:5" ht="15.75" thickBot="1">
      <c r="A27" s="49" t="s">
        <v>230</v>
      </c>
      <c r="B27" s="48">
        <v>2.4</v>
      </c>
      <c r="C27" s="50">
        <v>1.09</v>
      </c>
      <c r="D27" s="48">
        <v>0.87</v>
      </c>
      <c r="E27" s="50">
        <v>0.12</v>
      </c>
    </row>
    <row r="28" spans="1:5" ht="15.75" thickBot="1">
      <c r="A28" s="49" t="s">
        <v>231</v>
      </c>
      <c r="B28" s="48">
        <v>2.42</v>
      </c>
      <c r="C28" s="50">
        <v>0.97</v>
      </c>
      <c r="D28" s="48">
        <v>1.04</v>
      </c>
      <c r="E28" s="50">
        <v>0.1</v>
      </c>
    </row>
    <row r="29" spans="1:5" ht="15.75" thickBot="1">
      <c r="A29" s="49"/>
      <c r="B29" s="48"/>
      <c r="C29" s="50"/>
      <c r="D29" s="48"/>
      <c r="E29" s="50"/>
    </row>
  </sheetData>
  <sheetProtection/>
  <mergeCells count="4">
    <mergeCell ref="A1:A2"/>
    <mergeCell ref="B1:B2"/>
    <mergeCell ref="C1:C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7"/>
  <sheetViews>
    <sheetView zoomScalePageLayoutView="0" workbookViewId="0" topLeftCell="A124">
      <selection activeCell="O139" sqref="O139"/>
    </sheetView>
  </sheetViews>
  <sheetFormatPr defaultColWidth="9.140625" defaultRowHeight="12.75"/>
  <cols>
    <col min="1" max="15" width="9.140625" style="51" customWidth="1"/>
    <col min="16" max="16" width="9.57421875" style="51" bestFit="1" customWidth="1"/>
    <col min="17" max="17" width="9.140625" style="51" customWidth="1"/>
    <col min="18" max="18" width="12.7109375" style="51" customWidth="1"/>
    <col min="19" max="16384" width="9.140625" style="51" customWidth="1"/>
  </cols>
  <sheetData>
    <row r="1" spans="5:11" ht="12.75">
      <c r="E1" s="52"/>
      <c r="F1" s="52" t="s">
        <v>232</v>
      </c>
      <c r="G1" s="52" t="s">
        <v>58</v>
      </c>
      <c r="H1" s="52" t="s">
        <v>0</v>
      </c>
      <c r="J1" s="56" t="s">
        <v>402</v>
      </c>
      <c r="K1" s="52">
        <v>1</v>
      </c>
    </row>
    <row r="2" spans="5:11" ht="12.75">
      <c r="E2" s="52" t="s">
        <v>10</v>
      </c>
      <c r="F2" s="52" t="s">
        <v>233</v>
      </c>
      <c r="G2" s="52" t="s">
        <v>234</v>
      </c>
      <c r="H2" s="52">
        <v>1</v>
      </c>
      <c r="J2" s="52" t="s">
        <v>235</v>
      </c>
      <c r="K2" s="52">
        <v>2</v>
      </c>
    </row>
    <row r="3" spans="5:11" ht="12.75">
      <c r="E3" s="52" t="s">
        <v>11</v>
      </c>
      <c r="F3" s="52" t="s">
        <v>233</v>
      </c>
      <c r="G3" s="52" t="s">
        <v>234</v>
      </c>
      <c r="H3" s="52">
        <v>2</v>
      </c>
      <c r="J3" s="52" t="s">
        <v>236</v>
      </c>
      <c r="K3" s="52">
        <v>3</v>
      </c>
    </row>
    <row r="4" spans="5:11" ht="12.75">
      <c r="E4" s="52" t="s">
        <v>10</v>
      </c>
      <c r="F4" s="52" t="s">
        <v>237</v>
      </c>
      <c r="G4" s="52" t="s">
        <v>234</v>
      </c>
      <c r="H4" s="52">
        <v>3</v>
      </c>
      <c r="J4" s="52" t="s">
        <v>238</v>
      </c>
      <c r="K4" s="52">
        <v>4</v>
      </c>
    </row>
    <row r="5" spans="5:11" ht="12.75">
      <c r="E5" s="52" t="s">
        <v>10</v>
      </c>
      <c r="F5" s="52" t="s">
        <v>237</v>
      </c>
      <c r="G5" s="52" t="s">
        <v>239</v>
      </c>
      <c r="H5" s="52">
        <v>4</v>
      </c>
      <c r="J5" s="52" t="s">
        <v>240</v>
      </c>
      <c r="K5" s="52">
        <v>5</v>
      </c>
    </row>
    <row r="6" spans="5:8" ht="12.75">
      <c r="E6" s="52" t="s">
        <v>11</v>
      </c>
      <c r="F6" s="52" t="s">
        <v>237</v>
      </c>
      <c r="G6" s="52" t="s">
        <v>234</v>
      </c>
      <c r="H6" s="52">
        <v>5</v>
      </c>
    </row>
    <row r="7" spans="5:8" ht="12.75">
      <c r="E7" s="52" t="s">
        <v>11</v>
      </c>
      <c r="F7" s="52" t="s">
        <v>237</v>
      </c>
      <c r="G7" s="52" t="s">
        <v>239</v>
      </c>
      <c r="H7" s="52">
        <v>6</v>
      </c>
    </row>
    <row r="8" spans="5:16" ht="12.75">
      <c r="E8" s="53"/>
      <c r="F8" s="53"/>
      <c r="G8" s="53"/>
      <c r="H8" s="53"/>
      <c r="N8" s="51" t="s">
        <v>241</v>
      </c>
      <c r="P8" s="51" t="s">
        <v>242</v>
      </c>
    </row>
    <row r="9" spans="1:18" ht="12.75">
      <c r="A9" s="52"/>
      <c r="B9" s="88" t="s">
        <v>243</v>
      </c>
      <c r="C9" s="88"/>
      <c r="D9" s="88"/>
      <c r="E9" s="89" t="s">
        <v>244</v>
      </c>
      <c r="F9" s="89"/>
      <c r="G9" s="89"/>
      <c r="N9" s="52"/>
      <c r="O9" s="52"/>
      <c r="P9" s="52"/>
      <c r="R9" s="51" t="s">
        <v>245</v>
      </c>
    </row>
    <row r="10" spans="1:18" ht="12.75">
      <c r="A10" s="52"/>
      <c r="B10" s="52" t="s">
        <v>246</v>
      </c>
      <c r="C10" s="52" t="s">
        <v>247</v>
      </c>
      <c r="D10" s="52" t="s">
        <v>248</v>
      </c>
      <c r="E10" s="52" t="s">
        <v>246</v>
      </c>
      <c r="F10" s="52" t="s">
        <v>247</v>
      </c>
      <c r="G10" s="52" t="s">
        <v>248</v>
      </c>
      <c r="I10" s="51" t="s">
        <v>249</v>
      </c>
      <c r="K10" s="87" t="s">
        <v>250</v>
      </c>
      <c r="L10" s="87"/>
      <c r="N10" s="52"/>
      <c r="O10" s="52" t="s">
        <v>248</v>
      </c>
      <c r="P10" s="52" t="s">
        <v>248</v>
      </c>
      <c r="R10" s="55" t="s">
        <v>402</v>
      </c>
    </row>
    <row r="11" spans="1:18" ht="12.75">
      <c r="A11" s="52" t="s">
        <v>251</v>
      </c>
      <c r="B11" s="52">
        <v>97.57</v>
      </c>
      <c r="C11" s="52">
        <v>444</v>
      </c>
      <c r="D11" s="52">
        <v>444</v>
      </c>
      <c r="E11" s="54"/>
      <c r="F11" s="54"/>
      <c r="G11" s="54"/>
      <c r="I11" s="51" t="s">
        <v>252</v>
      </c>
      <c r="K11" s="87" t="s">
        <v>253</v>
      </c>
      <c r="L11" s="87"/>
      <c r="N11" s="52" t="s">
        <v>251</v>
      </c>
      <c r="O11" s="52">
        <v>444</v>
      </c>
      <c r="P11" s="52" t="s">
        <v>254</v>
      </c>
      <c r="R11" s="51" t="s">
        <v>235</v>
      </c>
    </row>
    <row r="12" spans="1:18" ht="12.75">
      <c r="A12" s="52" t="s">
        <v>255</v>
      </c>
      <c r="B12" s="52">
        <v>88.47</v>
      </c>
      <c r="C12" s="52">
        <v>0.1426</v>
      </c>
      <c r="D12" s="52">
        <f>C12*10</f>
        <v>1.4260000000000002</v>
      </c>
      <c r="E12" s="54"/>
      <c r="F12" s="54"/>
      <c r="G12" s="54"/>
      <c r="I12" s="87" t="s">
        <v>256</v>
      </c>
      <c r="J12" s="87"/>
      <c r="K12" s="87"/>
      <c r="N12" s="52" t="s">
        <v>255</v>
      </c>
      <c r="O12" s="52">
        <v>1.4260000000000002</v>
      </c>
      <c r="P12" s="52">
        <v>1.426</v>
      </c>
      <c r="R12" s="51" t="s">
        <v>236</v>
      </c>
    </row>
    <row r="13" spans="1:18" ht="12.75">
      <c r="A13" s="52" t="s">
        <v>257</v>
      </c>
      <c r="B13" s="52">
        <v>90.64</v>
      </c>
      <c r="C13" s="52">
        <v>0.1191</v>
      </c>
      <c r="D13" s="52">
        <f>C13*10</f>
        <v>1.191</v>
      </c>
      <c r="E13" s="54"/>
      <c r="F13" s="54"/>
      <c r="G13" s="54"/>
      <c r="I13" s="87"/>
      <c r="J13" s="87"/>
      <c r="N13" s="52" t="s">
        <v>257</v>
      </c>
      <c r="O13" s="52">
        <v>1.191</v>
      </c>
      <c r="P13" s="52">
        <v>1.191</v>
      </c>
      <c r="R13" s="51" t="s">
        <v>238</v>
      </c>
    </row>
    <row r="14" spans="1:18" ht="12.75">
      <c r="A14" s="52" t="s">
        <v>258</v>
      </c>
      <c r="B14" s="52">
        <v>90.16</v>
      </c>
      <c r="C14" s="52">
        <v>0.1241</v>
      </c>
      <c r="D14" s="52">
        <f>C14*10</f>
        <v>1.241</v>
      </c>
      <c r="E14" s="54"/>
      <c r="F14" s="54"/>
      <c r="G14" s="54"/>
      <c r="I14" s="87" t="s">
        <v>259</v>
      </c>
      <c r="J14" s="87"/>
      <c r="N14" s="52" t="s">
        <v>258</v>
      </c>
      <c r="O14" s="52">
        <v>1.241</v>
      </c>
      <c r="P14" s="52">
        <v>1.241</v>
      </c>
      <c r="R14" s="51" t="s">
        <v>240</v>
      </c>
    </row>
    <row r="15" spans="1:16" ht="12.75">
      <c r="A15" s="52" t="s">
        <v>260</v>
      </c>
      <c r="B15" s="52">
        <v>94.68</v>
      </c>
      <c r="C15" s="52">
        <v>0.07751</v>
      </c>
      <c r="D15" s="52">
        <f>C15*10</f>
        <v>0.7750999999999999</v>
      </c>
      <c r="E15" s="54"/>
      <c r="F15" s="54"/>
      <c r="G15" s="54"/>
      <c r="N15" s="52" t="s">
        <v>260</v>
      </c>
      <c r="O15" s="52">
        <v>0.7750999999999999</v>
      </c>
      <c r="P15" s="52">
        <v>0.7750999999999999</v>
      </c>
    </row>
    <row r="16" spans="1:16" ht="12.75">
      <c r="A16" s="52" t="s">
        <v>261</v>
      </c>
      <c r="B16" s="52">
        <v>97.6</v>
      </c>
      <c r="C16" s="52">
        <v>444</v>
      </c>
      <c r="D16" s="52">
        <v>444</v>
      </c>
      <c r="E16" s="54"/>
      <c r="F16" s="54"/>
      <c r="G16" s="54"/>
      <c r="N16" s="52" t="s">
        <v>261</v>
      </c>
      <c r="O16" s="52">
        <v>444</v>
      </c>
      <c r="P16" s="52" t="s">
        <v>254</v>
      </c>
    </row>
    <row r="17" spans="1:16" ht="12.75">
      <c r="A17" s="52" t="s">
        <v>262</v>
      </c>
      <c r="B17" s="52">
        <v>92.48</v>
      </c>
      <c r="C17" s="52">
        <v>0.10105</v>
      </c>
      <c r="D17" s="52">
        <f>C17*10</f>
        <v>1.0105</v>
      </c>
      <c r="E17" s="54"/>
      <c r="F17" s="54"/>
      <c r="G17" s="54"/>
      <c r="N17" s="52" t="s">
        <v>262</v>
      </c>
      <c r="O17" s="52">
        <v>1.0105</v>
      </c>
      <c r="P17" s="52">
        <v>1.0105</v>
      </c>
    </row>
    <row r="18" spans="1:16" ht="12.75">
      <c r="A18" s="52"/>
      <c r="B18" s="52"/>
      <c r="C18" s="52"/>
      <c r="D18" s="52"/>
      <c r="E18" s="52"/>
      <c r="F18" s="52"/>
      <c r="G18" s="52"/>
      <c r="N18" s="52"/>
      <c r="O18" s="52"/>
      <c r="P18" s="52"/>
    </row>
    <row r="19" spans="1:16" ht="12.75">
      <c r="A19" s="52" t="s">
        <v>263</v>
      </c>
      <c r="B19" s="52">
        <v>92.28</v>
      </c>
      <c r="C19" s="52">
        <v>0.10312</v>
      </c>
      <c r="D19" s="52">
        <f>C19*10</f>
        <v>1.0312000000000001</v>
      </c>
      <c r="E19" s="54"/>
      <c r="F19" s="54"/>
      <c r="G19" s="54"/>
      <c r="N19" s="52" t="s">
        <v>263</v>
      </c>
      <c r="O19" s="52">
        <v>1.0312000000000001</v>
      </c>
      <c r="P19" s="52">
        <v>1.0312</v>
      </c>
    </row>
    <row r="20" spans="1:16" ht="12.75">
      <c r="A20" s="52" t="s">
        <v>264</v>
      </c>
      <c r="B20" s="52">
        <v>95.29</v>
      </c>
      <c r="C20" s="52">
        <v>444</v>
      </c>
      <c r="D20" s="52">
        <v>444</v>
      </c>
      <c r="E20" s="54"/>
      <c r="F20" s="54"/>
      <c r="G20" s="54"/>
      <c r="N20" s="52" t="s">
        <v>264</v>
      </c>
      <c r="O20" s="52">
        <v>444</v>
      </c>
      <c r="P20" s="52" t="s">
        <v>254</v>
      </c>
    </row>
    <row r="21" spans="1:16" ht="12.75">
      <c r="A21" s="52" t="s">
        <v>265</v>
      </c>
      <c r="B21" s="52">
        <v>86.81</v>
      </c>
      <c r="C21" s="52">
        <v>0.1557</v>
      </c>
      <c r="D21" s="52">
        <f>C21*10</f>
        <v>1.557</v>
      </c>
      <c r="E21" s="54"/>
      <c r="F21" s="54"/>
      <c r="G21" s="54"/>
      <c r="N21" s="52" t="s">
        <v>265</v>
      </c>
      <c r="O21" s="52">
        <v>1.557</v>
      </c>
      <c r="P21" s="52">
        <v>1.557</v>
      </c>
    </row>
    <row r="22" spans="1:16" ht="12.75">
      <c r="A22" s="52" t="s">
        <v>266</v>
      </c>
      <c r="B22" s="52">
        <v>96.67</v>
      </c>
      <c r="C22" s="52">
        <v>444</v>
      </c>
      <c r="D22" s="52">
        <v>444</v>
      </c>
      <c r="E22" s="54"/>
      <c r="F22" s="54"/>
      <c r="G22" s="54"/>
      <c r="N22" s="52" t="s">
        <v>266</v>
      </c>
      <c r="O22" s="52">
        <v>444</v>
      </c>
      <c r="P22" s="52" t="s">
        <v>254</v>
      </c>
    </row>
    <row r="23" spans="1:16" ht="12.75">
      <c r="A23" s="52" t="s">
        <v>267</v>
      </c>
      <c r="B23" s="52">
        <v>97.54</v>
      </c>
      <c r="C23" s="52">
        <v>444</v>
      </c>
      <c r="D23" s="52">
        <v>444</v>
      </c>
      <c r="E23" s="54"/>
      <c r="F23" s="54"/>
      <c r="G23" s="54"/>
      <c r="N23" s="52" t="s">
        <v>267</v>
      </c>
      <c r="O23" s="52">
        <v>444</v>
      </c>
      <c r="P23" s="52" t="s">
        <v>254</v>
      </c>
    </row>
    <row r="24" spans="1:16" ht="12.75">
      <c r="A24" s="52" t="s">
        <v>268</v>
      </c>
      <c r="B24" s="52">
        <v>91.27</v>
      </c>
      <c r="C24" s="52">
        <v>0.11322</v>
      </c>
      <c r="D24" s="52">
        <f>C24*10</f>
        <v>1.1322</v>
      </c>
      <c r="E24" s="54"/>
      <c r="F24" s="54"/>
      <c r="G24" s="54"/>
      <c r="N24" s="52" t="s">
        <v>268</v>
      </c>
      <c r="O24" s="52">
        <v>1.1322</v>
      </c>
      <c r="P24" s="52">
        <v>1.1322</v>
      </c>
    </row>
    <row r="25" spans="1:16" ht="12.75">
      <c r="A25" s="52" t="s">
        <v>269</v>
      </c>
      <c r="B25" s="52">
        <v>88.36</v>
      </c>
      <c r="C25" s="52">
        <v>0.1668</v>
      </c>
      <c r="D25" s="52">
        <f>C25*10</f>
        <v>1.6680000000000001</v>
      </c>
      <c r="E25" s="54"/>
      <c r="F25" s="54"/>
      <c r="G25" s="54"/>
      <c r="N25" s="52" t="s">
        <v>269</v>
      </c>
      <c r="O25" s="52">
        <v>1.6680000000000001</v>
      </c>
      <c r="P25" s="52">
        <v>1.6680000000000001</v>
      </c>
    </row>
    <row r="26" spans="1:16" ht="12.75">
      <c r="A26" s="52"/>
      <c r="B26" s="52"/>
      <c r="C26" s="52"/>
      <c r="D26" s="52"/>
      <c r="E26" s="52"/>
      <c r="F26" s="52"/>
      <c r="G26" s="52"/>
      <c r="N26" s="52"/>
      <c r="O26" s="52"/>
      <c r="P26" s="52"/>
    </row>
    <row r="27" spans="1:16" ht="12.75">
      <c r="A27" s="52" t="s">
        <v>270</v>
      </c>
      <c r="B27" s="52">
        <v>88.47</v>
      </c>
      <c r="C27" s="52">
        <v>0.14031</v>
      </c>
      <c r="D27" s="52">
        <f>C27*10</f>
        <v>1.4030999999999998</v>
      </c>
      <c r="E27" s="54"/>
      <c r="F27" s="54"/>
      <c r="G27" s="54"/>
      <c r="N27" s="52" t="s">
        <v>270</v>
      </c>
      <c r="O27" s="52">
        <v>1.4030999999999998</v>
      </c>
      <c r="P27" s="52">
        <v>1.4030999999999998</v>
      </c>
    </row>
    <row r="28" spans="1:16" ht="12.75">
      <c r="A28" s="52" t="s">
        <v>271</v>
      </c>
      <c r="B28" s="52">
        <v>93.1</v>
      </c>
      <c r="C28" s="52">
        <v>0.09469</v>
      </c>
      <c r="D28" s="52">
        <f>C28*10</f>
        <v>0.9469</v>
      </c>
      <c r="E28" s="54"/>
      <c r="F28" s="54"/>
      <c r="G28" s="54"/>
      <c r="N28" s="52" t="s">
        <v>271</v>
      </c>
      <c r="O28" s="52">
        <v>0.9469</v>
      </c>
      <c r="P28" s="52">
        <v>0.9469</v>
      </c>
    </row>
    <row r="29" spans="1:16" ht="12.75">
      <c r="A29" s="52" t="s">
        <v>272</v>
      </c>
      <c r="B29" s="52">
        <v>83.38</v>
      </c>
      <c r="C29" s="52">
        <v>0.1957</v>
      </c>
      <c r="D29" s="52">
        <f>C29*10</f>
        <v>1.957</v>
      </c>
      <c r="E29" s="54"/>
      <c r="F29" s="54"/>
      <c r="G29" s="54"/>
      <c r="N29" s="52" t="s">
        <v>272</v>
      </c>
      <c r="O29" s="52">
        <v>1.957</v>
      </c>
      <c r="P29" s="52">
        <v>1.957</v>
      </c>
    </row>
    <row r="30" spans="1:16" ht="12.75">
      <c r="A30" s="52" t="s">
        <v>273</v>
      </c>
      <c r="B30" s="52">
        <v>95.23</v>
      </c>
      <c r="C30" s="52">
        <v>444</v>
      </c>
      <c r="D30" s="52">
        <v>444</v>
      </c>
      <c r="E30" s="54"/>
      <c r="F30" s="54"/>
      <c r="G30" s="54"/>
      <c r="N30" s="52" t="s">
        <v>273</v>
      </c>
      <c r="O30" s="52">
        <v>444</v>
      </c>
      <c r="P30" s="52" t="s">
        <v>254</v>
      </c>
    </row>
    <row r="31" spans="1:16" ht="12.75">
      <c r="A31" s="52" t="s">
        <v>274</v>
      </c>
      <c r="B31" s="52">
        <v>94.16</v>
      </c>
      <c r="C31" s="52">
        <v>0.0846</v>
      </c>
      <c r="D31" s="52">
        <f>C31*10</f>
        <v>0.846</v>
      </c>
      <c r="E31" s="54"/>
      <c r="F31" s="54"/>
      <c r="G31" s="54"/>
      <c r="N31" s="52" t="s">
        <v>274</v>
      </c>
      <c r="O31" s="52">
        <v>0.846</v>
      </c>
      <c r="P31" s="52">
        <v>0.846</v>
      </c>
    </row>
    <row r="32" spans="1:16" ht="12.75">
      <c r="A32" s="52" t="s">
        <v>275</v>
      </c>
      <c r="B32" s="52">
        <v>92.32</v>
      </c>
      <c r="C32" s="52">
        <v>0.09962</v>
      </c>
      <c r="D32" s="52">
        <f>C32*10</f>
        <v>0.9962</v>
      </c>
      <c r="E32" s="54"/>
      <c r="F32" s="54"/>
      <c r="G32" s="54"/>
      <c r="N32" s="52" t="s">
        <v>275</v>
      </c>
      <c r="O32" s="52">
        <v>0.9962</v>
      </c>
      <c r="P32" s="52">
        <v>0.9962</v>
      </c>
    </row>
    <row r="33" spans="1:16" ht="12.75">
      <c r="A33" s="52" t="s">
        <v>276</v>
      </c>
      <c r="B33" s="52">
        <v>103.3</v>
      </c>
      <c r="C33" s="52">
        <v>444</v>
      </c>
      <c r="D33" s="52">
        <v>444</v>
      </c>
      <c r="E33" s="54"/>
      <c r="F33" s="54"/>
      <c r="G33" s="54"/>
      <c r="N33" s="52" t="s">
        <v>276</v>
      </c>
      <c r="O33" s="52">
        <v>444</v>
      </c>
      <c r="P33" s="52" t="s">
        <v>254</v>
      </c>
    </row>
    <row r="34" spans="1:16" ht="12.75">
      <c r="A34" s="52"/>
      <c r="B34" s="52"/>
      <c r="C34" s="52"/>
      <c r="D34" s="52"/>
      <c r="E34" s="52"/>
      <c r="F34" s="52"/>
      <c r="G34" s="52"/>
      <c r="N34" s="52"/>
      <c r="O34" s="52"/>
      <c r="P34" s="52"/>
    </row>
    <row r="35" spans="1:16" ht="12.75">
      <c r="A35" s="52" t="s">
        <v>277</v>
      </c>
      <c r="B35" s="52">
        <v>92.39</v>
      </c>
      <c r="C35" s="52">
        <v>0.10204</v>
      </c>
      <c r="D35" s="52">
        <f>C35*10</f>
        <v>1.0204</v>
      </c>
      <c r="E35" s="54"/>
      <c r="F35" s="54"/>
      <c r="G35" s="54"/>
      <c r="N35" s="52" t="s">
        <v>277</v>
      </c>
      <c r="O35" s="52">
        <v>1.0204</v>
      </c>
      <c r="P35" s="52">
        <v>1.0204</v>
      </c>
    </row>
    <row r="36" spans="1:16" ht="12.75">
      <c r="A36" s="52" t="s">
        <v>278</v>
      </c>
      <c r="B36" s="52">
        <v>86.135</v>
      </c>
      <c r="C36" s="52">
        <v>0.1616</v>
      </c>
      <c r="D36" s="52">
        <f>C36*10</f>
        <v>1.6159999999999999</v>
      </c>
      <c r="E36" s="54"/>
      <c r="F36" s="54"/>
      <c r="G36" s="54"/>
      <c r="N36" s="52" t="s">
        <v>278</v>
      </c>
      <c r="O36" s="52">
        <v>1.6159999999999999</v>
      </c>
      <c r="P36" s="52">
        <v>1.6159999999999999</v>
      </c>
    </row>
    <row r="37" spans="1:16" ht="12.75">
      <c r="A37" s="52" t="s">
        <v>279</v>
      </c>
      <c r="B37" s="52">
        <v>97.43</v>
      </c>
      <c r="C37" s="52">
        <v>444</v>
      </c>
      <c r="D37" s="52">
        <v>444</v>
      </c>
      <c r="E37" s="54"/>
      <c r="F37" s="54"/>
      <c r="G37" s="54"/>
      <c r="N37" s="52" t="s">
        <v>279</v>
      </c>
      <c r="O37" s="52">
        <v>444</v>
      </c>
      <c r="P37" s="52" t="s">
        <v>254</v>
      </c>
    </row>
    <row r="38" spans="1:16" ht="12.75">
      <c r="A38" s="52" t="s">
        <v>280</v>
      </c>
      <c r="B38" s="52">
        <v>87.305</v>
      </c>
      <c r="C38" s="52">
        <v>0.151</v>
      </c>
      <c r="D38" s="52">
        <f>C38*10</f>
        <v>1.51</v>
      </c>
      <c r="E38" s="54"/>
      <c r="F38" s="54"/>
      <c r="G38" s="54"/>
      <c r="N38" s="52" t="s">
        <v>280</v>
      </c>
      <c r="O38" s="52">
        <v>1.51</v>
      </c>
      <c r="P38" s="52">
        <v>1.51</v>
      </c>
    </row>
    <row r="39" spans="1:16" ht="12.75">
      <c r="A39" s="52" t="s">
        <v>281</v>
      </c>
      <c r="B39" s="52">
        <v>100.4</v>
      </c>
      <c r="C39" s="52">
        <v>444</v>
      </c>
      <c r="D39" s="52">
        <v>444</v>
      </c>
      <c r="E39" s="54"/>
      <c r="F39" s="54"/>
      <c r="G39" s="54"/>
      <c r="N39" s="52" t="s">
        <v>281</v>
      </c>
      <c r="O39" s="52">
        <v>444</v>
      </c>
      <c r="P39" s="52" t="s">
        <v>254</v>
      </c>
    </row>
    <row r="40" spans="1:16" ht="12.75">
      <c r="A40" s="52" t="s">
        <v>282</v>
      </c>
      <c r="B40" s="52">
        <v>94.11</v>
      </c>
      <c r="C40" s="52">
        <v>0.08383</v>
      </c>
      <c r="D40" s="52">
        <f>C40*10</f>
        <v>0.8383</v>
      </c>
      <c r="E40" s="54"/>
      <c r="F40" s="54"/>
      <c r="G40" s="54"/>
      <c r="N40" s="52" t="s">
        <v>282</v>
      </c>
      <c r="O40" s="52">
        <v>0.8383</v>
      </c>
      <c r="P40" s="52">
        <v>0.8383</v>
      </c>
    </row>
    <row r="41" spans="1:16" ht="12.75">
      <c r="A41" s="52" t="s">
        <v>283</v>
      </c>
      <c r="B41" s="52">
        <v>99.99</v>
      </c>
      <c r="C41" s="52">
        <v>444</v>
      </c>
      <c r="D41" s="52">
        <v>444</v>
      </c>
      <c r="E41" s="54"/>
      <c r="F41" s="54"/>
      <c r="G41" s="54"/>
      <c r="N41" s="52" t="s">
        <v>283</v>
      </c>
      <c r="O41" s="52">
        <v>444</v>
      </c>
      <c r="P41" s="52" t="s">
        <v>254</v>
      </c>
    </row>
    <row r="42" spans="1:16" ht="12.75">
      <c r="A42" s="52"/>
      <c r="B42" s="52"/>
      <c r="C42" s="52"/>
      <c r="D42" s="52"/>
      <c r="E42" s="52"/>
      <c r="F42" s="52"/>
      <c r="G42" s="52"/>
      <c r="N42" s="52"/>
      <c r="O42" s="52"/>
      <c r="P42" s="52"/>
    </row>
    <row r="43" spans="1:16" ht="12.75">
      <c r="A43" s="52" t="s">
        <v>284</v>
      </c>
      <c r="B43" s="52">
        <v>96.45</v>
      </c>
      <c r="C43" s="52">
        <v>444</v>
      </c>
      <c r="D43" s="52">
        <v>444</v>
      </c>
      <c r="E43" s="54"/>
      <c r="F43" s="54"/>
      <c r="G43" s="54"/>
      <c r="N43" s="52" t="s">
        <v>284</v>
      </c>
      <c r="O43" s="52">
        <v>444</v>
      </c>
      <c r="P43" s="52" t="s">
        <v>254</v>
      </c>
    </row>
    <row r="44" spans="1:16" ht="12.75">
      <c r="A44" s="52" t="s">
        <v>285</v>
      </c>
      <c r="B44" s="52">
        <v>97.11</v>
      </c>
      <c r="C44" s="52">
        <v>444</v>
      </c>
      <c r="D44" s="52">
        <v>444</v>
      </c>
      <c r="E44" s="54"/>
      <c r="F44" s="54"/>
      <c r="G44" s="54"/>
      <c r="N44" s="52" t="s">
        <v>285</v>
      </c>
      <c r="O44" s="52">
        <v>444</v>
      </c>
      <c r="P44" s="52" t="s">
        <v>254</v>
      </c>
    </row>
    <row r="45" spans="1:16" ht="12.75">
      <c r="A45" s="52" t="s">
        <v>286</v>
      </c>
      <c r="B45" s="52">
        <v>98.53</v>
      </c>
      <c r="C45" s="52">
        <v>444</v>
      </c>
      <c r="D45" s="52">
        <v>444</v>
      </c>
      <c r="E45" s="54"/>
      <c r="F45" s="54"/>
      <c r="G45" s="54"/>
      <c r="N45" s="52" t="s">
        <v>286</v>
      </c>
      <c r="O45" s="52">
        <v>444</v>
      </c>
      <c r="P45" s="52" t="s">
        <v>254</v>
      </c>
    </row>
    <row r="46" spans="1:16" ht="12.75">
      <c r="A46" s="52" t="s">
        <v>287</v>
      </c>
      <c r="B46" s="52">
        <v>100.4</v>
      </c>
      <c r="C46" s="52">
        <v>444</v>
      </c>
      <c r="D46" s="52">
        <v>444</v>
      </c>
      <c r="E46" s="54"/>
      <c r="F46" s="54"/>
      <c r="G46" s="54"/>
      <c r="N46" s="52" t="s">
        <v>287</v>
      </c>
      <c r="O46" s="52">
        <v>444</v>
      </c>
      <c r="P46" s="52" t="s">
        <v>254</v>
      </c>
    </row>
    <row r="47" spans="1:16" ht="12.75">
      <c r="A47" s="52" t="s">
        <v>288</v>
      </c>
      <c r="B47" s="52">
        <v>93.88</v>
      </c>
      <c r="C47" s="52">
        <v>0.08632</v>
      </c>
      <c r="D47" s="52">
        <f>C47*10</f>
        <v>0.8632</v>
      </c>
      <c r="E47" s="54"/>
      <c r="F47" s="54"/>
      <c r="G47" s="54"/>
      <c r="N47" s="52" t="s">
        <v>288</v>
      </c>
      <c r="O47" s="52">
        <v>0.8632</v>
      </c>
      <c r="P47" s="52">
        <v>0.8632</v>
      </c>
    </row>
    <row r="48" spans="1:16" ht="12.75">
      <c r="A48" s="52" t="s">
        <v>289</v>
      </c>
      <c r="B48" s="52">
        <v>94.24</v>
      </c>
      <c r="C48" s="52">
        <v>0.08247</v>
      </c>
      <c r="D48" s="52">
        <f>C48*10</f>
        <v>0.8247</v>
      </c>
      <c r="E48" s="54"/>
      <c r="F48" s="54"/>
      <c r="G48" s="54"/>
      <c r="N48" s="52" t="s">
        <v>289</v>
      </c>
      <c r="O48" s="52">
        <v>0.8247</v>
      </c>
      <c r="P48" s="52">
        <v>0.8247</v>
      </c>
    </row>
    <row r="49" spans="1:16" ht="12.75">
      <c r="A49" s="52" t="s">
        <v>290</v>
      </c>
      <c r="B49" s="52">
        <v>94.67</v>
      </c>
      <c r="C49" s="52">
        <v>0.07767</v>
      </c>
      <c r="D49" s="52">
        <f>C49*10</f>
        <v>0.7767000000000001</v>
      </c>
      <c r="E49" s="54"/>
      <c r="F49" s="54"/>
      <c r="G49" s="54"/>
      <c r="N49" s="52" t="s">
        <v>290</v>
      </c>
      <c r="O49" s="52">
        <v>0.7767000000000001</v>
      </c>
      <c r="P49" s="52">
        <v>0.7767000000000001</v>
      </c>
    </row>
    <row r="50" spans="1:16" ht="12.75">
      <c r="A50" s="52"/>
      <c r="B50" s="52"/>
      <c r="C50" s="52"/>
      <c r="D50" s="52"/>
      <c r="E50" s="52"/>
      <c r="F50" s="52"/>
      <c r="G50" s="52"/>
      <c r="N50" s="52"/>
      <c r="O50" s="52"/>
      <c r="P50" s="52"/>
    </row>
    <row r="51" spans="1:16" ht="12.75">
      <c r="A51" s="52" t="s">
        <v>291</v>
      </c>
      <c r="B51" s="52">
        <v>96.43</v>
      </c>
      <c r="C51" s="52">
        <v>444</v>
      </c>
      <c r="D51" s="52">
        <v>444</v>
      </c>
      <c r="E51" s="54"/>
      <c r="F51" s="54"/>
      <c r="G51" s="54"/>
      <c r="N51" s="52" t="s">
        <v>291</v>
      </c>
      <c r="O51" s="52">
        <v>444</v>
      </c>
      <c r="P51" s="52" t="s">
        <v>254</v>
      </c>
    </row>
    <row r="52" spans="1:16" ht="12.75">
      <c r="A52" s="52" t="s">
        <v>292</v>
      </c>
      <c r="B52" s="52">
        <v>84.66</v>
      </c>
      <c r="C52" s="52">
        <v>0.17557</v>
      </c>
      <c r="D52" s="52">
        <f>C52*10</f>
        <v>1.7557</v>
      </c>
      <c r="E52" s="54"/>
      <c r="F52" s="54"/>
      <c r="G52" s="54"/>
      <c r="N52" s="52" t="s">
        <v>292</v>
      </c>
      <c r="O52" s="52">
        <v>1.7557</v>
      </c>
      <c r="P52" s="52">
        <v>1.7557</v>
      </c>
    </row>
    <row r="53" spans="1:16" ht="12.75">
      <c r="A53" s="52" t="s">
        <v>293</v>
      </c>
      <c r="B53" s="52">
        <v>85.46</v>
      </c>
      <c r="C53" s="52">
        <v>0.16935</v>
      </c>
      <c r="D53" s="52">
        <f>C53*10</f>
        <v>1.6935</v>
      </c>
      <c r="E53" s="54"/>
      <c r="F53" s="54"/>
      <c r="G53" s="54"/>
      <c r="N53" s="52" t="s">
        <v>293</v>
      </c>
      <c r="O53" s="52">
        <v>1.6935</v>
      </c>
      <c r="P53" s="52">
        <v>1.6935</v>
      </c>
    </row>
    <row r="54" spans="1:16" ht="12.75">
      <c r="A54" s="52" t="s">
        <v>294</v>
      </c>
      <c r="B54" s="52">
        <v>86.1</v>
      </c>
      <c r="C54" s="52">
        <v>0.16238</v>
      </c>
      <c r="D54" s="52">
        <f>C54*10</f>
        <v>1.6238</v>
      </c>
      <c r="E54" s="54"/>
      <c r="F54" s="54"/>
      <c r="G54" s="54"/>
      <c r="N54" s="52" t="s">
        <v>294</v>
      </c>
      <c r="O54" s="52">
        <v>1.6238</v>
      </c>
      <c r="P54" s="52">
        <v>1.6238</v>
      </c>
    </row>
    <row r="55" spans="1:16" ht="12.75">
      <c r="A55" s="52" t="s">
        <v>295</v>
      </c>
      <c r="B55" s="52">
        <v>97.89</v>
      </c>
      <c r="C55" s="52">
        <v>444</v>
      </c>
      <c r="D55" s="52">
        <v>444</v>
      </c>
      <c r="E55" s="54"/>
      <c r="F55" s="54"/>
      <c r="G55" s="54"/>
      <c r="N55" s="52" t="s">
        <v>295</v>
      </c>
      <c r="O55" s="52">
        <v>444</v>
      </c>
      <c r="P55" s="52" t="s">
        <v>254</v>
      </c>
    </row>
    <row r="56" spans="1:16" ht="12.75">
      <c r="A56" s="52" t="s">
        <v>296</v>
      </c>
      <c r="B56" s="52">
        <v>96.6</v>
      </c>
      <c r="C56" s="52">
        <v>444</v>
      </c>
      <c r="D56" s="52">
        <v>444</v>
      </c>
      <c r="E56" s="54"/>
      <c r="F56" s="54"/>
      <c r="G56" s="54"/>
      <c r="N56" s="52" t="s">
        <v>296</v>
      </c>
      <c r="O56" s="52">
        <v>444</v>
      </c>
      <c r="P56" s="52" t="s">
        <v>254</v>
      </c>
    </row>
    <row r="57" spans="1:16" ht="12.75">
      <c r="A57" s="52" t="s">
        <v>297</v>
      </c>
      <c r="B57" s="52">
        <v>92.2</v>
      </c>
      <c r="C57" s="52">
        <v>0.10327</v>
      </c>
      <c r="D57" s="52">
        <f>C57*10</f>
        <v>1.0327</v>
      </c>
      <c r="E57" s="54"/>
      <c r="F57" s="54"/>
      <c r="G57" s="54"/>
      <c r="N57" s="52" t="s">
        <v>297</v>
      </c>
      <c r="O57" s="52">
        <v>1.0327</v>
      </c>
      <c r="P57" s="52">
        <v>1.0327</v>
      </c>
    </row>
    <row r="58" spans="1:16" ht="12.75">
      <c r="A58" s="52"/>
      <c r="B58" s="52"/>
      <c r="C58" s="52"/>
      <c r="D58" s="52"/>
      <c r="E58" s="52"/>
      <c r="F58" s="52"/>
      <c r="G58" s="52"/>
      <c r="N58" s="52"/>
      <c r="O58" s="52"/>
      <c r="P58" s="52"/>
    </row>
    <row r="59" spans="1:16" ht="12.75">
      <c r="A59" s="52" t="s">
        <v>298</v>
      </c>
      <c r="B59" s="52">
        <v>96.76</v>
      </c>
      <c r="C59" s="52">
        <v>444</v>
      </c>
      <c r="D59" s="52">
        <v>444</v>
      </c>
      <c r="E59" s="54"/>
      <c r="F59" s="54"/>
      <c r="G59" s="54"/>
      <c r="N59" s="52" t="s">
        <v>298</v>
      </c>
      <c r="O59" s="52">
        <v>444</v>
      </c>
      <c r="P59" s="52" t="s">
        <v>254</v>
      </c>
    </row>
    <row r="60" spans="1:16" ht="12.75">
      <c r="A60" s="52" t="s">
        <v>299</v>
      </c>
      <c r="B60" s="52">
        <v>94.19</v>
      </c>
      <c r="C60" s="52">
        <v>0.08299</v>
      </c>
      <c r="D60" s="52">
        <f>C60*10</f>
        <v>0.8299</v>
      </c>
      <c r="E60" s="54"/>
      <c r="F60" s="54"/>
      <c r="G60" s="54"/>
      <c r="N60" s="52" t="s">
        <v>299</v>
      </c>
      <c r="O60" s="52">
        <v>0.8299</v>
      </c>
      <c r="P60" s="52">
        <v>0.8299</v>
      </c>
    </row>
    <row r="61" spans="1:16" ht="12.75">
      <c r="A61" s="52" t="s">
        <v>300</v>
      </c>
      <c r="B61" s="52">
        <v>92.12</v>
      </c>
      <c r="C61" s="52">
        <v>0.09394</v>
      </c>
      <c r="D61" s="52">
        <f>C61*10</f>
        <v>0.9394</v>
      </c>
      <c r="E61" s="54"/>
      <c r="F61" s="54"/>
      <c r="G61" s="54"/>
      <c r="N61" s="52" t="s">
        <v>300</v>
      </c>
      <c r="O61" s="52">
        <v>0.9394</v>
      </c>
      <c r="P61" s="52">
        <v>0.9394</v>
      </c>
    </row>
    <row r="62" spans="1:16" ht="12.75">
      <c r="A62" s="52" t="s">
        <v>301</v>
      </c>
      <c r="B62" s="52">
        <v>89.01</v>
      </c>
      <c r="C62" s="52">
        <v>0.12363</v>
      </c>
      <c r="D62" s="52">
        <f>C62*10</f>
        <v>1.2363</v>
      </c>
      <c r="E62" s="54"/>
      <c r="F62" s="54"/>
      <c r="G62" s="54"/>
      <c r="N62" s="52" t="s">
        <v>301</v>
      </c>
      <c r="O62" s="52">
        <v>1.2363</v>
      </c>
      <c r="P62" s="52">
        <v>1.2363</v>
      </c>
    </row>
    <row r="63" spans="1:16" ht="12.75">
      <c r="A63" s="52" t="s">
        <v>302</v>
      </c>
      <c r="B63" s="52">
        <v>89.31</v>
      </c>
      <c r="C63" s="52">
        <v>0.13226</v>
      </c>
      <c r="D63" s="52">
        <f>C63*10</f>
        <v>1.3226</v>
      </c>
      <c r="E63" s="54"/>
      <c r="F63" s="54"/>
      <c r="G63" s="54"/>
      <c r="N63" s="52" t="s">
        <v>302</v>
      </c>
      <c r="O63" s="52">
        <v>1.3226</v>
      </c>
      <c r="P63" s="52">
        <v>1.3226</v>
      </c>
    </row>
    <row r="64" spans="1:16" ht="12.75">
      <c r="A64" s="52" t="s">
        <v>303</v>
      </c>
      <c r="B64" s="52">
        <v>87.38</v>
      </c>
      <c r="C64" s="52">
        <v>0.14501</v>
      </c>
      <c r="D64" s="52">
        <f>C64*10</f>
        <v>1.4501</v>
      </c>
      <c r="E64" s="54"/>
      <c r="F64" s="54"/>
      <c r="G64" s="54"/>
      <c r="N64" s="52" t="s">
        <v>303</v>
      </c>
      <c r="O64" s="52">
        <v>1.4501</v>
      </c>
      <c r="P64" s="52">
        <v>1.4501</v>
      </c>
    </row>
    <row r="65" spans="1:16" ht="12.75">
      <c r="A65" s="52"/>
      <c r="B65" s="52"/>
      <c r="C65" s="52"/>
      <c r="D65" s="52"/>
      <c r="E65" s="52"/>
      <c r="F65" s="52"/>
      <c r="G65" s="52"/>
      <c r="N65" s="52"/>
      <c r="O65" s="52"/>
      <c r="P65" s="52"/>
    </row>
    <row r="66" spans="1:16" ht="12.75">
      <c r="A66" s="52" t="s">
        <v>304</v>
      </c>
      <c r="B66" s="52">
        <v>99.65</v>
      </c>
      <c r="C66" s="52">
        <v>444</v>
      </c>
      <c r="D66" s="52">
        <v>444</v>
      </c>
      <c r="E66" s="54"/>
      <c r="F66" s="54"/>
      <c r="G66" s="54"/>
      <c r="N66" s="52" t="s">
        <v>304</v>
      </c>
      <c r="O66" s="52">
        <v>444</v>
      </c>
      <c r="P66" s="52" t="s">
        <v>254</v>
      </c>
    </row>
    <row r="67" spans="1:16" ht="12.75">
      <c r="A67" s="52" t="s">
        <v>305</v>
      </c>
      <c r="B67" s="52">
        <v>84.17</v>
      </c>
      <c r="C67" s="52">
        <v>0.1795</v>
      </c>
      <c r="D67" s="52">
        <f>C67*10</f>
        <v>1.795</v>
      </c>
      <c r="E67" s="54"/>
      <c r="F67" s="54"/>
      <c r="G67" s="54"/>
      <c r="N67" s="52" t="s">
        <v>305</v>
      </c>
      <c r="O67" s="52">
        <v>1.795</v>
      </c>
      <c r="P67" s="52">
        <v>1.795</v>
      </c>
    </row>
    <row r="68" spans="1:16" ht="12.75">
      <c r="A68" s="52" t="s">
        <v>306</v>
      </c>
      <c r="B68" s="52">
        <v>91.5</v>
      </c>
      <c r="C68" s="52">
        <v>0.10104</v>
      </c>
      <c r="D68" s="52">
        <f>C68*10</f>
        <v>1.0104</v>
      </c>
      <c r="E68" s="54"/>
      <c r="F68" s="54"/>
      <c r="G68" s="54"/>
      <c r="N68" s="52" t="s">
        <v>306</v>
      </c>
      <c r="O68" s="52">
        <v>1.0104</v>
      </c>
      <c r="P68" s="52">
        <v>1.0104</v>
      </c>
    </row>
    <row r="69" spans="1:16" ht="12.75">
      <c r="A69" s="52" t="s">
        <v>307</v>
      </c>
      <c r="B69" s="52">
        <v>16.13</v>
      </c>
      <c r="C69" s="52">
        <v>1.7774</v>
      </c>
      <c r="D69" s="52">
        <f>C69*10</f>
        <v>17.774</v>
      </c>
      <c r="E69" s="54"/>
      <c r="F69" s="54"/>
      <c r="G69" s="54"/>
      <c r="N69" s="52" t="s">
        <v>307</v>
      </c>
      <c r="O69" s="52">
        <v>1.7774</v>
      </c>
      <c r="P69" s="52">
        <v>1.7774</v>
      </c>
    </row>
    <row r="70" spans="1:16" ht="12.75">
      <c r="A70" s="52" t="s">
        <v>308</v>
      </c>
      <c r="B70" s="52">
        <v>90.75</v>
      </c>
      <c r="C70" s="52">
        <v>0.10943</v>
      </c>
      <c r="D70" s="52">
        <f>C70*10</f>
        <v>1.0943</v>
      </c>
      <c r="E70" s="54"/>
      <c r="F70" s="54"/>
      <c r="G70" s="54"/>
      <c r="N70" s="52" t="s">
        <v>308</v>
      </c>
      <c r="O70" s="52">
        <v>1.0943</v>
      </c>
      <c r="P70" s="52">
        <v>1.0943</v>
      </c>
    </row>
    <row r="71" spans="1:16" ht="12.75">
      <c r="A71" s="52" t="s">
        <v>309</v>
      </c>
      <c r="B71" s="52">
        <v>93.34</v>
      </c>
      <c r="C71" s="52">
        <v>0.07937</v>
      </c>
      <c r="D71" s="52">
        <f>C71*10</f>
        <v>0.7937</v>
      </c>
      <c r="E71" s="54"/>
      <c r="F71" s="54"/>
      <c r="G71" s="54"/>
      <c r="N71" s="52" t="s">
        <v>309</v>
      </c>
      <c r="O71" s="52">
        <v>0.7937</v>
      </c>
      <c r="P71" s="52">
        <v>0.7937</v>
      </c>
    </row>
    <row r="72" spans="1:16" ht="12.75">
      <c r="A72" s="52"/>
      <c r="B72" s="52"/>
      <c r="C72" s="52"/>
      <c r="D72" s="52"/>
      <c r="E72" s="52"/>
      <c r="F72" s="52"/>
      <c r="G72" s="52"/>
      <c r="N72" s="52"/>
      <c r="O72" s="52"/>
      <c r="P72" s="52"/>
    </row>
    <row r="73" spans="1:16" ht="12.75">
      <c r="A73" s="52" t="s">
        <v>310</v>
      </c>
      <c r="B73" s="52">
        <v>96.23</v>
      </c>
      <c r="C73" s="52">
        <v>444</v>
      </c>
      <c r="D73" s="52">
        <v>444</v>
      </c>
      <c r="E73" s="54"/>
      <c r="F73" s="54"/>
      <c r="G73" s="54"/>
      <c r="N73" s="52" t="s">
        <v>310</v>
      </c>
      <c r="O73" s="52">
        <v>444</v>
      </c>
      <c r="P73" s="52" t="s">
        <v>254</v>
      </c>
    </row>
    <row r="74" spans="1:16" ht="12.75">
      <c r="A74" s="52" t="s">
        <v>311</v>
      </c>
      <c r="B74" s="52">
        <v>80.93</v>
      </c>
      <c r="C74" s="52">
        <v>0.20928</v>
      </c>
      <c r="D74" s="52">
        <f>C74*10</f>
        <v>2.0928</v>
      </c>
      <c r="E74" s="54"/>
      <c r="F74" s="54"/>
      <c r="G74" s="54"/>
      <c r="N74" s="52" t="s">
        <v>311</v>
      </c>
      <c r="O74" s="52">
        <v>2.0928</v>
      </c>
      <c r="P74" s="52">
        <v>2.0928</v>
      </c>
    </row>
    <row r="75" spans="1:16" ht="12.75">
      <c r="A75" s="52" t="s">
        <v>312</v>
      </c>
      <c r="B75" s="52">
        <v>102.3</v>
      </c>
      <c r="C75" s="52">
        <v>444</v>
      </c>
      <c r="D75" s="52">
        <v>444</v>
      </c>
      <c r="E75" s="54"/>
      <c r="F75" s="54"/>
      <c r="G75" s="54"/>
      <c r="N75" s="52" t="s">
        <v>312</v>
      </c>
      <c r="O75" s="52">
        <v>444</v>
      </c>
      <c r="P75" s="52" t="s">
        <v>254</v>
      </c>
    </row>
    <row r="76" spans="1:16" ht="12.75">
      <c r="A76" s="52" t="s">
        <v>313</v>
      </c>
      <c r="B76" s="52">
        <v>96.76</v>
      </c>
      <c r="C76" s="52">
        <v>444</v>
      </c>
      <c r="D76" s="52">
        <v>444</v>
      </c>
      <c r="E76" s="54"/>
      <c r="F76" s="54"/>
      <c r="G76" s="54"/>
      <c r="N76" s="52" t="s">
        <v>313</v>
      </c>
      <c r="O76" s="52">
        <v>444</v>
      </c>
      <c r="P76" s="52" t="s">
        <v>254</v>
      </c>
    </row>
    <row r="77" spans="1:16" ht="12.75">
      <c r="A77" s="52" t="s">
        <v>314</v>
      </c>
      <c r="B77" s="52">
        <v>75.5</v>
      </c>
      <c r="C77" s="52">
        <v>0.25761</v>
      </c>
      <c r="D77" s="52">
        <f>C77*10</f>
        <v>2.5761000000000003</v>
      </c>
      <c r="E77" s="54"/>
      <c r="F77" s="54"/>
      <c r="G77" s="54"/>
      <c r="N77" s="52" t="s">
        <v>314</v>
      </c>
      <c r="O77" s="52">
        <v>2.5761000000000003</v>
      </c>
      <c r="P77" s="52">
        <v>2.5761000000000003</v>
      </c>
    </row>
    <row r="78" spans="1:16" ht="12.75">
      <c r="A78" s="52" t="s">
        <v>315</v>
      </c>
      <c r="B78" s="52">
        <v>94.27</v>
      </c>
      <c r="C78" s="52">
        <v>0.08208</v>
      </c>
      <c r="D78" s="52">
        <f>C78*10</f>
        <v>0.8208</v>
      </c>
      <c r="E78" s="54"/>
      <c r="F78" s="54"/>
      <c r="G78" s="54"/>
      <c r="N78" s="52" t="s">
        <v>315</v>
      </c>
      <c r="O78" s="52">
        <v>0.8208</v>
      </c>
      <c r="P78" s="52">
        <v>0.8208</v>
      </c>
    </row>
    <row r="79" spans="1:16" ht="12.75">
      <c r="A79" s="52"/>
      <c r="B79" s="52"/>
      <c r="C79" s="52"/>
      <c r="D79" s="52"/>
      <c r="E79" s="52"/>
      <c r="F79" s="52"/>
      <c r="G79" s="52"/>
      <c r="N79" s="52"/>
      <c r="O79" s="52"/>
      <c r="P79" s="52"/>
    </row>
    <row r="80" spans="1:16" ht="12.75">
      <c r="A80" s="52" t="s">
        <v>316</v>
      </c>
      <c r="B80" s="52">
        <v>97.6</v>
      </c>
      <c r="C80" s="52">
        <v>444</v>
      </c>
      <c r="D80" s="52">
        <v>444</v>
      </c>
      <c r="E80" s="54"/>
      <c r="F80" s="54"/>
      <c r="G80" s="54"/>
      <c r="N80" s="52" t="s">
        <v>316</v>
      </c>
      <c r="O80" s="52">
        <v>444</v>
      </c>
      <c r="P80" s="52" t="s">
        <v>254</v>
      </c>
    </row>
    <row r="81" spans="1:16" ht="12.75">
      <c r="A81" s="52" t="s">
        <v>317</v>
      </c>
      <c r="B81" s="52">
        <v>93.19</v>
      </c>
      <c r="C81" s="52">
        <v>0.09375</v>
      </c>
      <c r="D81" s="52">
        <f>C81*10</f>
        <v>0.9375</v>
      </c>
      <c r="E81" s="54"/>
      <c r="F81" s="54"/>
      <c r="G81" s="54"/>
      <c r="N81" s="52" t="s">
        <v>317</v>
      </c>
      <c r="O81" s="52">
        <v>0.9375</v>
      </c>
      <c r="P81" s="52">
        <v>0.9375</v>
      </c>
    </row>
    <row r="82" spans="1:16" ht="12.75">
      <c r="A82" s="52" t="s">
        <v>318</v>
      </c>
      <c r="B82" s="52">
        <v>92.68</v>
      </c>
      <c r="C82" s="52">
        <v>0.09903</v>
      </c>
      <c r="D82" s="52">
        <f>C82*10</f>
        <v>0.9903000000000001</v>
      </c>
      <c r="E82" s="54"/>
      <c r="F82" s="54"/>
      <c r="G82" s="54"/>
      <c r="N82" s="52" t="s">
        <v>318</v>
      </c>
      <c r="O82" s="52">
        <v>0.9903000000000001</v>
      </c>
      <c r="P82" s="52">
        <v>0.9903000000000001</v>
      </c>
    </row>
    <row r="83" spans="1:16" ht="12.75">
      <c r="A83" s="52" t="s">
        <v>319</v>
      </c>
      <c r="B83" s="52">
        <v>93.41</v>
      </c>
      <c r="C83" s="52">
        <v>0.09134</v>
      </c>
      <c r="D83" s="52">
        <f>C83*10</f>
        <v>0.9134</v>
      </c>
      <c r="E83" s="54"/>
      <c r="F83" s="54"/>
      <c r="G83" s="54"/>
      <c r="N83" s="52" t="s">
        <v>319</v>
      </c>
      <c r="O83" s="52">
        <v>0.9134</v>
      </c>
      <c r="P83" s="52">
        <v>0.9134</v>
      </c>
    </row>
    <row r="84" spans="1:16" ht="12.75">
      <c r="A84" s="52" t="s">
        <v>320</v>
      </c>
      <c r="B84" s="52">
        <v>89.3</v>
      </c>
      <c r="C84" s="52">
        <v>0.1255</v>
      </c>
      <c r="D84" s="52">
        <f>C84*10</f>
        <v>1.255</v>
      </c>
      <c r="E84" s="54"/>
      <c r="F84" s="54"/>
      <c r="G84" s="54"/>
      <c r="N84" s="52" t="s">
        <v>320</v>
      </c>
      <c r="O84" s="52">
        <v>1.255</v>
      </c>
      <c r="P84" s="52">
        <v>1.255</v>
      </c>
    </row>
    <row r="85" spans="1:16" ht="12.75">
      <c r="A85" s="52" t="s">
        <v>321</v>
      </c>
      <c r="B85" s="52">
        <v>95.44</v>
      </c>
      <c r="C85" s="52">
        <v>444</v>
      </c>
      <c r="D85" s="52">
        <v>444</v>
      </c>
      <c r="E85" s="54"/>
      <c r="F85" s="54"/>
      <c r="G85" s="54"/>
      <c r="N85" s="52" t="s">
        <v>321</v>
      </c>
      <c r="O85" s="52">
        <v>444</v>
      </c>
      <c r="P85" s="52" t="s">
        <v>254</v>
      </c>
    </row>
    <row r="86" spans="1:16" ht="12.75">
      <c r="A86" s="52"/>
      <c r="B86" s="52"/>
      <c r="C86" s="52"/>
      <c r="D86" s="52"/>
      <c r="E86" s="52"/>
      <c r="F86" s="52"/>
      <c r="G86" s="52"/>
      <c r="N86" s="52"/>
      <c r="O86" s="52"/>
      <c r="P86" s="52"/>
    </row>
    <row r="87" spans="1:16" ht="12.75">
      <c r="A87" s="52" t="s">
        <v>322</v>
      </c>
      <c r="B87" s="52">
        <v>96.91</v>
      </c>
      <c r="C87" s="52">
        <v>444</v>
      </c>
      <c r="D87" s="52">
        <v>444</v>
      </c>
      <c r="E87" s="52">
        <v>66.41</v>
      </c>
      <c r="F87" s="52">
        <v>0.07985</v>
      </c>
      <c r="G87" s="52">
        <f>F87*12.5</f>
        <v>0.998125</v>
      </c>
      <c r="N87" s="52" t="s">
        <v>322</v>
      </c>
      <c r="O87" s="52">
        <v>444</v>
      </c>
      <c r="P87" s="52" t="s">
        <v>254</v>
      </c>
    </row>
    <row r="88" spans="1:16" ht="12.75">
      <c r="A88" s="52" t="s">
        <v>323</v>
      </c>
      <c r="B88" s="52">
        <v>99.4</v>
      </c>
      <c r="C88" s="52">
        <v>444</v>
      </c>
      <c r="D88" s="52">
        <v>444</v>
      </c>
      <c r="E88" s="52">
        <v>76.03</v>
      </c>
      <c r="F88" s="52">
        <v>0.05098</v>
      </c>
      <c r="G88" s="52">
        <f aca="true" t="shared" si="0" ref="G88:G98">F88*12.5</f>
        <v>0.63725</v>
      </c>
      <c r="N88" s="52" t="s">
        <v>323</v>
      </c>
      <c r="O88" s="52">
        <v>444</v>
      </c>
      <c r="P88" s="52" t="s">
        <v>254</v>
      </c>
    </row>
    <row r="89" spans="1:16" ht="12.75">
      <c r="A89" s="52" t="s">
        <v>324</v>
      </c>
      <c r="B89" s="52">
        <v>96.4</v>
      </c>
      <c r="C89" s="52">
        <v>444</v>
      </c>
      <c r="D89" s="52">
        <v>444</v>
      </c>
      <c r="E89" s="52">
        <v>68.81</v>
      </c>
      <c r="F89" s="52">
        <v>0.07226</v>
      </c>
      <c r="G89" s="52">
        <f t="shared" si="0"/>
        <v>0.9032500000000001</v>
      </c>
      <c r="N89" s="52" t="s">
        <v>324</v>
      </c>
      <c r="O89" s="52">
        <v>444</v>
      </c>
      <c r="P89" s="52" t="s">
        <v>254</v>
      </c>
    </row>
    <row r="90" spans="1:16" ht="12.75">
      <c r="A90" s="52" t="s">
        <v>325</v>
      </c>
      <c r="B90" s="52">
        <v>102.8</v>
      </c>
      <c r="C90" s="52">
        <v>444</v>
      </c>
      <c r="D90" s="52">
        <v>444</v>
      </c>
      <c r="E90" s="52">
        <v>78.42</v>
      </c>
      <c r="F90" s="52">
        <v>0.0443</v>
      </c>
      <c r="G90" s="52">
        <f t="shared" si="0"/>
        <v>0.55375</v>
      </c>
      <c r="N90" s="52" t="s">
        <v>325</v>
      </c>
      <c r="O90" s="52">
        <v>444</v>
      </c>
      <c r="P90" s="52" t="s">
        <v>254</v>
      </c>
    </row>
    <row r="91" spans="1:16" ht="12.75">
      <c r="A91" s="52" t="s">
        <v>326</v>
      </c>
      <c r="B91" s="52">
        <v>94.53</v>
      </c>
      <c r="C91" s="52">
        <v>0.07925</v>
      </c>
      <c r="D91" s="52">
        <f>C91*10</f>
        <v>0.7925</v>
      </c>
      <c r="E91" s="52">
        <v>70.49</v>
      </c>
      <c r="F91" s="52">
        <v>0.06712</v>
      </c>
      <c r="G91" s="52">
        <f t="shared" si="0"/>
        <v>0.839</v>
      </c>
      <c r="N91" s="52" t="s">
        <v>326</v>
      </c>
      <c r="O91" s="52">
        <v>0.7925</v>
      </c>
      <c r="P91" s="52">
        <v>0.7925</v>
      </c>
    </row>
    <row r="92" spans="1:16" ht="12.75">
      <c r="A92" s="52" t="s">
        <v>327</v>
      </c>
      <c r="B92" s="52">
        <v>97.66</v>
      </c>
      <c r="C92" s="52">
        <v>444</v>
      </c>
      <c r="D92" s="52">
        <v>444</v>
      </c>
      <c r="E92" s="52">
        <v>73.12</v>
      </c>
      <c r="F92" s="52">
        <v>0.05934</v>
      </c>
      <c r="G92" s="52">
        <f t="shared" si="0"/>
        <v>0.7417499999999999</v>
      </c>
      <c r="N92" s="52" t="s">
        <v>327</v>
      </c>
      <c r="O92" s="52">
        <v>444</v>
      </c>
      <c r="P92" s="52" t="s">
        <v>254</v>
      </c>
    </row>
    <row r="93" spans="1:16" ht="12.75">
      <c r="A93" s="52" t="s">
        <v>328</v>
      </c>
      <c r="B93" s="52">
        <v>97.63</v>
      </c>
      <c r="C93" s="52">
        <v>444</v>
      </c>
      <c r="D93" s="52">
        <v>444</v>
      </c>
      <c r="E93" s="52">
        <v>71.94</v>
      </c>
      <c r="F93" s="52">
        <v>0.0628</v>
      </c>
      <c r="G93" s="52">
        <f t="shared" si="0"/>
        <v>0.7849999999999999</v>
      </c>
      <c r="N93" s="52" t="s">
        <v>328</v>
      </c>
      <c r="O93" s="52">
        <v>444</v>
      </c>
      <c r="P93" s="52" t="s">
        <v>254</v>
      </c>
    </row>
    <row r="94" spans="1:16" ht="12.75">
      <c r="A94" s="52"/>
      <c r="B94" s="52"/>
      <c r="C94" s="52"/>
      <c r="D94" s="52"/>
      <c r="E94" s="52"/>
      <c r="F94" s="52"/>
      <c r="G94" s="52"/>
      <c r="N94" s="52"/>
      <c r="O94" s="52"/>
      <c r="P94" s="52"/>
    </row>
    <row r="95" spans="1:16" ht="12.75">
      <c r="A95" s="52" t="s">
        <v>329</v>
      </c>
      <c r="B95" s="52">
        <v>91.21</v>
      </c>
      <c r="C95" s="52">
        <v>0.11388</v>
      </c>
      <c r="D95" s="52">
        <f>C95*10</f>
        <v>1.1388</v>
      </c>
      <c r="E95" s="52">
        <v>76.34</v>
      </c>
      <c r="F95" s="52">
        <v>0.05011</v>
      </c>
      <c r="G95" s="52">
        <f t="shared" si="0"/>
        <v>0.626375</v>
      </c>
      <c r="N95" s="52" t="s">
        <v>329</v>
      </c>
      <c r="O95" s="52">
        <v>1.1388</v>
      </c>
      <c r="P95" s="52">
        <v>1.1388</v>
      </c>
    </row>
    <row r="96" spans="1:16" ht="12.75">
      <c r="A96" s="52" t="s">
        <v>330</v>
      </c>
      <c r="B96" s="52">
        <v>80.44</v>
      </c>
      <c r="C96" s="52">
        <v>0.21416</v>
      </c>
      <c r="D96" s="52">
        <f>C96*10</f>
        <v>2.1416</v>
      </c>
      <c r="E96" s="52">
        <v>71.04</v>
      </c>
      <c r="F96" s="52">
        <v>0.06546</v>
      </c>
      <c r="G96" s="52">
        <f t="shared" si="0"/>
        <v>0.81825</v>
      </c>
      <c r="N96" s="52" t="s">
        <v>330</v>
      </c>
      <c r="O96" s="52">
        <v>2.1416</v>
      </c>
      <c r="P96" s="52">
        <v>2.1416</v>
      </c>
    </row>
    <row r="97" spans="1:16" ht="12.75">
      <c r="A97" s="52" t="s">
        <v>331</v>
      </c>
      <c r="B97" s="52">
        <v>81.24</v>
      </c>
      <c r="C97" s="52">
        <v>0.20684</v>
      </c>
      <c r="D97" s="52">
        <f>C97*10</f>
        <v>2.0684</v>
      </c>
      <c r="E97" s="52">
        <v>69.43</v>
      </c>
      <c r="F97" s="52">
        <v>0.07036</v>
      </c>
      <c r="G97" s="52">
        <f t="shared" si="0"/>
        <v>0.8795000000000001</v>
      </c>
      <c r="N97" s="52" t="s">
        <v>331</v>
      </c>
      <c r="O97" s="52">
        <v>2.0684</v>
      </c>
      <c r="P97" s="52">
        <v>2.0684</v>
      </c>
    </row>
    <row r="98" spans="1:16" ht="12.75">
      <c r="A98" s="52" t="s">
        <v>332</v>
      </c>
      <c r="B98" s="52">
        <v>96.95</v>
      </c>
      <c r="C98" s="52">
        <v>444</v>
      </c>
      <c r="D98" s="52">
        <v>444</v>
      </c>
      <c r="E98" s="52">
        <v>72.36</v>
      </c>
      <c r="F98" s="52">
        <v>0.06155</v>
      </c>
      <c r="G98" s="52">
        <f t="shared" si="0"/>
        <v>0.769375</v>
      </c>
      <c r="N98" s="52" t="s">
        <v>332</v>
      </c>
      <c r="O98" s="52">
        <v>444</v>
      </c>
      <c r="P98" s="52" t="s">
        <v>254</v>
      </c>
    </row>
    <row r="99" spans="1:16" ht="12.75">
      <c r="A99" s="52" t="s">
        <v>333</v>
      </c>
      <c r="B99" s="52">
        <v>88.23</v>
      </c>
      <c r="C99" s="52">
        <v>0.14256</v>
      </c>
      <c r="D99" s="52">
        <f>C99*10</f>
        <v>1.4256</v>
      </c>
      <c r="E99" s="52">
        <v>87.18</v>
      </c>
      <c r="F99" s="52">
        <v>444</v>
      </c>
      <c r="G99" s="52">
        <v>444</v>
      </c>
      <c r="N99" s="52" t="s">
        <v>333</v>
      </c>
      <c r="O99" s="52">
        <v>1.4256</v>
      </c>
      <c r="P99" s="52">
        <v>1.4256</v>
      </c>
    </row>
    <row r="100" spans="1:16" ht="12.75">
      <c r="A100" s="52" t="s">
        <v>334</v>
      </c>
      <c r="B100" s="52">
        <v>79.67</v>
      </c>
      <c r="C100" s="52">
        <v>0.22121</v>
      </c>
      <c r="D100" s="52">
        <f>C100*10</f>
        <v>2.2121</v>
      </c>
      <c r="E100" s="52">
        <v>87.53</v>
      </c>
      <c r="F100" s="52">
        <v>444</v>
      </c>
      <c r="G100" s="52">
        <v>444</v>
      </c>
      <c r="N100" s="52" t="s">
        <v>334</v>
      </c>
      <c r="O100" s="52">
        <v>2.2121</v>
      </c>
      <c r="P100" s="52">
        <v>2.2121</v>
      </c>
    </row>
    <row r="101" spans="1:16" ht="12.75">
      <c r="A101" s="52" t="s">
        <v>335</v>
      </c>
      <c r="B101" s="52">
        <v>87.13</v>
      </c>
      <c r="C101" s="52">
        <v>0.1481</v>
      </c>
      <c r="D101" s="52">
        <f>C101*10</f>
        <v>1.481</v>
      </c>
      <c r="E101" s="52">
        <v>666</v>
      </c>
      <c r="F101" s="52">
        <v>666</v>
      </c>
      <c r="G101" s="52">
        <v>666</v>
      </c>
      <c r="N101" s="52" t="s">
        <v>335</v>
      </c>
      <c r="O101" s="52">
        <v>1.481</v>
      </c>
      <c r="P101" s="52">
        <v>1.481</v>
      </c>
    </row>
    <row r="102" spans="1:16" ht="12.75">
      <c r="A102" s="52"/>
      <c r="B102" s="52"/>
      <c r="C102" s="52"/>
      <c r="D102" s="52"/>
      <c r="E102" s="52"/>
      <c r="F102" s="52"/>
      <c r="G102" s="52"/>
      <c r="N102" s="52"/>
      <c r="O102" s="52"/>
      <c r="P102" s="52"/>
    </row>
    <row r="103" spans="1:16" ht="12.75">
      <c r="A103" s="52" t="s">
        <v>336</v>
      </c>
      <c r="B103" s="52">
        <v>55</v>
      </c>
      <c r="C103" s="52">
        <v>0.48205</v>
      </c>
      <c r="D103" s="52">
        <f aca="true" t="shared" si="1" ref="D103:D108">C103*10</f>
        <v>4.8205</v>
      </c>
      <c r="E103" s="52">
        <v>75.13</v>
      </c>
      <c r="F103" s="52">
        <v>0.05353</v>
      </c>
      <c r="G103" s="52">
        <f aca="true" t="shared" si="2" ref="G103:G109">F103*12.5</f>
        <v>0.669125</v>
      </c>
      <c r="N103" s="52" t="s">
        <v>336</v>
      </c>
      <c r="O103" s="52">
        <v>4.8205</v>
      </c>
      <c r="P103" s="52">
        <v>4.8205</v>
      </c>
    </row>
    <row r="104" spans="1:16" ht="12.75">
      <c r="A104" s="52" t="s">
        <v>337</v>
      </c>
      <c r="B104" s="52">
        <v>36.71</v>
      </c>
      <c r="C104" s="52">
        <v>0.79457</v>
      </c>
      <c r="D104" s="52">
        <f t="shared" si="1"/>
        <v>7.9457</v>
      </c>
      <c r="E104" s="52">
        <v>70.82</v>
      </c>
      <c r="F104" s="52">
        <v>0.06614</v>
      </c>
      <c r="G104" s="52">
        <f t="shared" si="2"/>
        <v>0.8267500000000001</v>
      </c>
      <c r="N104" s="52" t="s">
        <v>337</v>
      </c>
      <c r="O104" s="52">
        <v>7.9457</v>
      </c>
      <c r="P104" s="52">
        <v>7.9457</v>
      </c>
    </row>
    <row r="105" spans="1:16" ht="12.75">
      <c r="A105" s="52" t="s">
        <v>338</v>
      </c>
      <c r="B105" s="52">
        <v>85.34</v>
      </c>
      <c r="C105" s="52">
        <v>0.16939</v>
      </c>
      <c r="D105" s="52">
        <f t="shared" si="1"/>
        <v>1.6939000000000002</v>
      </c>
      <c r="E105" s="52">
        <v>68.74</v>
      </c>
      <c r="F105" s="52">
        <v>0.0725</v>
      </c>
      <c r="G105" s="52">
        <f t="shared" si="2"/>
        <v>0.9062499999999999</v>
      </c>
      <c r="N105" s="52" t="s">
        <v>338</v>
      </c>
      <c r="O105" s="52">
        <v>1.6939000000000002</v>
      </c>
      <c r="P105" s="52">
        <v>1.6939000000000002</v>
      </c>
    </row>
    <row r="106" spans="1:16" ht="12.75">
      <c r="A106" s="52" t="s">
        <v>339</v>
      </c>
      <c r="B106" s="52">
        <v>59.24</v>
      </c>
      <c r="C106" s="52">
        <v>0.42941</v>
      </c>
      <c r="D106" s="52">
        <f t="shared" si="1"/>
        <v>4.2941</v>
      </c>
      <c r="E106" s="52">
        <v>63.69</v>
      </c>
      <c r="F106" s="52">
        <v>0.08887</v>
      </c>
      <c r="G106" s="52">
        <f t="shared" si="2"/>
        <v>1.110875</v>
      </c>
      <c r="N106" s="52" t="s">
        <v>339</v>
      </c>
      <c r="O106" s="52">
        <v>4.2941</v>
      </c>
      <c r="P106" s="52">
        <v>4.2941</v>
      </c>
    </row>
    <row r="107" spans="1:16" ht="12.75">
      <c r="A107" s="52" t="s">
        <v>340</v>
      </c>
      <c r="B107" s="52">
        <v>93.7</v>
      </c>
      <c r="C107" s="52">
        <v>0.08825</v>
      </c>
      <c r="D107" s="52">
        <f t="shared" si="1"/>
        <v>0.8825</v>
      </c>
      <c r="E107" s="52">
        <v>30.51</v>
      </c>
      <c r="F107" s="52">
        <v>0.28018</v>
      </c>
      <c r="G107" s="52">
        <f t="shared" si="2"/>
        <v>3.5022499999999996</v>
      </c>
      <c r="N107" s="52" t="s">
        <v>340</v>
      </c>
      <c r="O107" s="52">
        <v>0.8825</v>
      </c>
      <c r="P107" s="52">
        <v>0.8825</v>
      </c>
    </row>
    <row r="108" spans="1:16" ht="12.75">
      <c r="A108" s="52" t="s">
        <v>341</v>
      </c>
      <c r="B108" s="52">
        <v>86.86</v>
      </c>
      <c r="C108" s="52">
        <v>0.1515</v>
      </c>
      <c r="D108" s="52">
        <f t="shared" si="1"/>
        <v>1.515</v>
      </c>
      <c r="E108" s="52">
        <v>56.46</v>
      </c>
      <c r="F108" s="52">
        <v>0.11547</v>
      </c>
      <c r="G108" s="52">
        <f t="shared" si="2"/>
        <v>1.443375</v>
      </c>
      <c r="N108" s="52" t="s">
        <v>341</v>
      </c>
      <c r="O108" s="52">
        <v>1.515</v>
      </c>
      <c r="P108" s="52">
        <v>1.515</v>
      </c>
    </row>
    <row r="109" spans="1:16" ht="12.75">
      <c r="A109" s="52" t="s">
        <v>342</v>
      </c>
      <c r="B109" s="52">
        <v>99.62</v>
      </c>
      <c r="C109" s="52">
        <v>444</v>
      </c>
      <c r="D109" s="52">
        <v>444</v>
      </c>
      <c r="E109" s="52">
        <v>69.25</v>
      </c>
      <c r="F109" s="52">
        <v>0.07091</v>
      </c>
      <c r="G109" s="52">
        <f t="shared" si="2"/>
        <v>0.886375</v>
      </c>
      <c r="N109" s="52" t="s">
        <v>342</v>
      </c>
      <c r="O109" s="52">
        <v>444</v>
      </c>
      <c r="P109" s="52" t="s">
        <v>254</v>
      </c>
    </row>
    <row r="110" spans="1:16" ht="12.75">
      <c r="A110" s="52"/>
      <c r="B110" s="52"/>
      <c r="C110" s="52"/>
      <c r="D110" s="52"/>
      <c r="E110" s="52"/>
      <c r="F110" s="52"/>
      <c r="G110" s="52"/>
      <c r="N110" s="52"/>
      <c r="O110" s="52"/>
      <c r="P110" s="52"/>
    </row>
    <row r="111" spans="1:16" ht="12.75">
      <c r="A111" s="52" t="s">
        <v>343</v>
      </c>
      <c r="B111" s="52">
        <v>89.9</v>
      </c>
      <c r="C111" s="52">
        <v>0.12665</v>
      </c>
      <c r="D111" s="52">
        <f aca="true" t="shared" si="3" ref="D111:D117">C111*10</f>
        <v>1.2665000000000002</v>
      </c>
      <c r="E111" s="52">
        <v>43.85</v>
      </c>
      <c r="F111" s="52">
        <v>0.17608</v>
      </c>
      <c r="G111" s="52">
        <f aca="true" t="shared" si="4" ref="G111:G116">F111*12.5</f>
        <v>2.2009999999999996</v>
      </c>
      <c r="N111" s="52" t="s">
        <v>343</v>
      </c>
      <c r="O111" s="52">
        <v>1.2665000000000002</v>
      </c>
      <c r="P111" s="52">
        <v>1.2665000000000002</v>
      </c>
    </row>
    <row r="112" spans="1:16" ht="12.75">
      <c r="A112" s="52" t="s">
        <v>344</v>
      </c>
      <c r="B112" s="52">
        <v>82.25</v>
      </c>
      <c r="C112" s="52">
        <v>0.20949</v>
      </c>
      <c r="D112" s="52">
        <f t="shared" si="3"/>
        <v>2.0949</v>
      </c>
      <c r="E112" s="52">
        <v>79.42</v>
      </c>
      <c r="F112" s="52">
        <v>0.04153</v>
      </c>
      <c r="G112" s="52">
        <f t="shared" si="4"/>
        <v>0.519125</v>
      </c>
      <c r="N112" s="52" t="s">
        <v>344</v>
      </c>
      <c r="O112" s="52">
        <v>2.0949</v>
      </c>
      <c r="P112" s="52">
        <v>2.0949</v>
      </c>
    </row>
    <row r="113" spans="1:16" ht="12.75">
      <c r="A113" s="52" t="s">
        <v>345</v>
      </c>
      <c r="B113" s="52">
        <v>60.99</v>
      </c>
      <c r="C113" s="52">
        <v>0.409</v>
      </c>
      <c r="D113" s="52">
        <f t="shared" si="3"/>
        <v>4.09</v>
      </c>
      <c r="E113" s="52">
        <v>69.82</v>
      </c>
      <c r="F113" s="52">
        <v>0.06916</v>
      </c>
      <c r="G113" s="52">
        <f t="shared" si="4"/>
        <v>0.8645</v>
      </c>
      <c r="N113" s="52" t="s">
        <v>345</v>
      </c>
      <c r="O113" s="52">
        <v>4.09</v>
      </c>
      <c r="P113" s="52">
        <v>4.09</v>
      </c>
    </row>
    <row r="114" spans="1:16" ht="12.75">
      <c r="A114" s="52" t="s">
        <v>346</v>
      </c>
      <c r="B114" s="52">
        <v>34.78</v>
      </c>
      <c r="C114" s="52">
        <v>0.84103</v>
      </c>
      <c r="D114" s="52">
        <f t="shared" si="3"/>
        <v>8.410300000000001</v>
      </c>
      <c r="E114" s="52">
        <v>64.06</v>
      </c>
      <c r="F114" s="52">
        <v>0.08761</v>
      </c>
      <c r="G114" s="52">
        <f t="shared" si="4"/>
        <v>1.095125</v>
      </c>
      <c r="N114" s="52" t="s">
        <v>346</v>
      </c>
      <c r="O114" s="52">
        <v>8.410300000000001</v>
      </c>
      <c r="P114" s="52">
        <v>8.410300000000001</v>
      </c>
    </row>
    <row r="115" spans="1:16" ht="12.75">
      <c r="A115" s="52" t="s">
        <v>347</v>
      </c>
      <c r="B115" s="52">
        <v>93.62</v>
      </c>
      <c r="C115" s="52">
        <v>0.08919</v>
      </c>
      <c r="D115" s="52">
        <f t="shared" si="3"/>
        <v>0.8919</v>
      </c>
      <c r="E115" s="52">
        <v>71.29</v>
      </c>
      <c r="F115" s="52">
        <v>0.06471</v>
      </c>
      <c r="G115" s="52">
        <f t="shared" si="4"/>
        <v>0.808875</v>
      </c>
      <c r="N115" s="52" t="s">
        <v>347</v>
      </c>
      <c r="O115" s="52">
        <v>0.8919</v>
      </c>
      <c r="P115" s="52">
        <v>0.8919</v>
      </c>
    </row>
    <row r="116" spans="1:16" ht="12.75">
      <c r="A116" s="52" t="s">
        <v>348</v>
      </c>
      <c r="B116" s="52">
        <v>93.64</v>
      </c>
      <c r="C116" s="52">
        <v>0.08898</v>
      </c>
      <c r="D116" s="52">
        <f t="shared" si="3"/>
        <v>0.8898</v>
      </c>
      <c r="E116" s="52">
        <v>62.57</v>
      </c>
      <c r="F116" s="52">
        <v>0.09271</v>
      </c>
      <c r="G116" s="52">
        <f t="shared" si="4"/>
        <v>1.158875</v>
      </c>
      <c r="N116" s="52" t="s">
        <v>348</v>
      </c>
      <c r="O116" s="52">
        <v>0.8898</v>
      </c>
      <c r="P116" s="52">
        <v>0.8898</v>
      </c>
    </row>
    <row r="117" spans="1:16" ht="12.75">
      <c r="A117" s="52" t="s">
        <v>349</v>
      </c>
      <c r="B117" s="52">
        <v>94.66</v>
      </c>
      <c r="C117" s="52">
        <v>0.07778</v>
      </c>
      <c r="D117" s="52">
        <f t="shared" si="3"/>
        <v>0.7778</v>
      </c>
      <c r="E117" s="52">
        <v>83.29</v>
      </c>
      <c r="F117" s="52">
        <v>444</v>
      </c>
      <c r="G117" s="52">
        <v>444</v>
      </c>
      <c r="N117" s="52" t="s">
        <v>349</v>
      </c>
      <c r="O117" s="52">
        <v>0.7778</v>
      </c>
      <c r="P117" s="52">
        <v>0.7778</v>
      </c>
    </row>
    <row r="118" spans="1:16" ht="12.75">
      <c r="A118" s="52"/>
      <c r="B118" s="52"/>
      <c r="C118" s="52"/>
      <c r="D118" s="52"/>
      <c r="E118" s="52"/>
      <c r="F118" s="52"/>
      <c r="G118" s="52"/>
      <c r="N118" s="52"/>
      <c r="O118" s="52"/>
      <c r="P118" s="52"/>
    </row>
    <row r="119" spans="1:16" ht="12.75">
      <c r="A119" s="52" t="s">
        <v>350</v>
      </c>
      <c r="B119" s="52">
        <v>61.22</v>
      </c>
      <c r="C119" s="52">
        <v>0.40637</v>
      </c>
      <c r="D119" s="52">
        <f>C119*10</f>
        <v>4.0637</v>
      </c>
      <c r="E119" s="52">
        <v>78.08</v>
      </c>
      <c r="F119" s="52">
        <v>0.04524</v>
      </c>
      <c r="G119" s="52">
        <f aca="true" t="shared" si="5" ref="G119:G124">F119*12.5</f>
        <v>0.5655</v>
      </c>
      <c r="N119" s="52" t="s">
        <v>350</v>
      </c>
      <c r="O119" s="52">
        <v>4.0637</v>
      </c>
      <c r="P119" s="52">
        <v>4.0637</v>
      </c>
    </row>
    <row r="120" spans="1:16" ht="12.75">
      <c r="A120" s="52" t="s">
        <v>351</v>
      </c>
      <c r="B120" s="52">
        <v>82.52</v>
      </c>
      <c r="C120" s="52">
        <v>0.19515</v>
      </c>
      <c r="D120" s="52">
        <f>C120*10</f>
        <v>1.9514999999999998</v>
      </c>
      <c r="E120" s="52">
        <v>77.83</v>
      </c>
      <c r="F120" s="52">
        <v>0.04595</v>
      </c>
      <c r="G120" s="52">
        <f t="shared" si="5"/>
        <v>0.574375</v>
      </c>
      <c r="N120" s="52" t="s">
        <v>351</v>
      </c>
      <c r="O120" s="52">
        <v>1.9514999999999998</v>
      </c>
      <c r="P120" s="52">
        <v>1.9514999999999998</v>
      </c>
    </row>
    <row r="121" spans="1:16" ht="12.75">
      <c r="A121" s="52" t="s">
        <v>352</v>
      </c>
      <c r="B121" s="52">
        <v>66.92</v>
      </c>
      <c r="C121" s="52">
        <v>0.34438</v>
      </c>
      <c r="D121" s="52">
        <f>C121*10</f>
        <v>3.4438000000000004</v>
      </c>
      <c r="E121" s="52">
        <v>72.94</v>
      </c>
      <c r="F121" s="52">
        <v>0.05985</v>
      </c>
      <c r="G121" s="52">
        <f t="shared" si="5"/>
        <v>0.748125</v>
      </c>
      <c r="N121" s="52" t="s">
        <v>352</v>
      </c>
      <c r="O121" s="52">
        <v>3.4438000000000004</v>
      </c>
      <c r="P121" s="52">
        <v>3.4438000000000004</v>
      </c>
    </row>
    <row r="122" spans="1:16" ht="12.75">
      <c r="A122" s="52" t="s">
        <v>353</v>
      </c>
      <c r="B122" s="52">
        <v>72.71</v>
      </c>
      <c r="C122" s="52">
        <v>0.28653</v>
      </c>
      <c r="D122" s="52">
        <f>C122*10</f>
        <v>2.8653</v>
      </c>
      <c r="E122" s="52">
        <v>66.72</v>
      </c>
      <c r="F122" s="52">
        <v>0.07885</v>
      </c>
      <c r="G122" s="52">
        <f t="shared" si="5"/>
        <v>0.9856250000000001</v>
      </c>
      <c r="N122" s="52" t="s">
        <v>353</v>
      </c>
      <c r="O122" s="52">
        <v>2.8653</v>
      </c>
      <c r="P122" s="52">
        <v>2.8653</v>
      </c>
    </row>
    <row r="123" spans="1:16" ht="12.75">
      <c r="A123" s="52" t="s">
        <v>354</v>
      </c>
      <c r="B123" s="52">
        <v>91.5</v>
      </c>
      <c r="C123" s="52">
        <v>0.10925</v>
      </c>
      <c r="D123" s="52">
        <f>C123*10</f>
        <v>1.0925</v>
      </c>
      <c r="E123" s="52">
        <v>72.11</v>
      </c>
      <c r="F123" s="52">
        <v>0.06229</v>
      </c>
      <c r="G123" s="52">
        <f t="shared" si="5"/>
        <v>0.778625</v>
      </c>
      <c r="N123" s="52" t="s">
        <v>354</v>
      </c>
      <c r="O123" s="52">
        <v>1.0925</v>
      </c>
      <c r="P123" s="52">
        <v>1.0925</v>
      </c>
    </row>
    <row r="124" spans="1:16" ht="12.75">
      <c r="A124" s="52" t="s">
        <v>355</v>
      </c>
      <c r="B124" s="52">
        <v>106.1</v>
      </c>
      <c r="C124" s="52">
        <v>444</v>
      </c>
      <c r="D124" s="52">
        <v>444</v>
      </c>
      <c r="E124" s="52">
        <v>68.83</v>
      </c>
      <c r="F124" s="52">
        <v>0.07219</v>
      </c>
      <c r="G124" s="52">
        <f t="shared" si="5"/>
        <v>0.902375</v>
      </c>
      <c r="N124" s="52" t="s">
        <v>355</v>
      </c>
      <c r="O124" s="52">
        <v>444</v>
      </c>
      <c r="P124" s="52" t="s">
        <v>254</v>
      </c>
    </row>
    <row r="125" spans="1:16" ht="12.75">
      <c r="A125" s="52"/>
      <c r="B125" s="52"/>
      <c r="C125" s="52"/>
      <c r="D125" s="52"/>
      <c r="E125" s="52"/>
      <c r="F125" s="52"/>
      <c r="G125" s="52"/>
      <c r="N125" s="52"/>
      <c r="O125" s="52"/>
      <c r="P125" s="52"/>
    </row>
    <row r="126" spans="1:16" ht="12.75">
      <c r="A126" s="52" t="s">
        <v>356</v>
      </c>
      <c r="B126" s="52">
        <v>89.67</v>
      </c>
      <c r="C126" s="52">
        <v>0.12889</v>
      </c>
      <c r="D126" s="52">
        <f>C126*10</f>
        <v>1.2889</v>
      </c>
      <c r="E126" s="52">
        <v>71.73</v>
      </c>
      <c r="F126" s="52">
        <v>0.06341</v>
      </c>
      <c r="G126" s="52">
        <f>F126*12.5</f>
        <v>0.7926249999999999</v>
      </c>
      <c r="N126" s="52" t="s">
        <v>356</v>
      </c>
      <c r="O126" s="52">
        <v>1.2889</v>
      </c>
      <c r="P126" s="52">
        <v>1.2889</v>
      </c>
    </row>
    <row r="127" spans="1:16" ht="12.75">
      <c r="A127" s="52" t="s">
        <v>357</v>
      </c>
      <c r="B127" s="52">
        <v>88.63</v>
      </c>
      <c r="C127" s="52">
        <v>0.12865</v>
      </c>
      <c r="D127" s="52">
        <f>C127*10</f>
        <v>1.2864999999999998</v>
      </c>
      <c r="E127" s="52">
        <v>67.12</v>
      </c>
      <c r="F127" s="52">
        <v>0.07757</v>
      </c>
      <c r="G127" s="52">
        <f>F127*12.5</f>
        <v>0.969625</v>
      </c>
      <c r="N127" s="52" t="s">
        <v>357</v>
      </c>
      <c r="O127" s="52">
        <v>1.2864999999999998</v>
      </c>
      <c r="P127" s="52">
        <v>1.2864999999999998</v>
      </c>
    </row>
    <row r="128" spans="1:16" ht="12.75">
      <c r="A128" s="52" t="s">
        <v>358</v>
      </c>
      <c r="B128" s="52">
        <v>67.33</v>
      </c>
      <c r="C128" s="52">
        <v>0.34009</v>
      </c>
      <c r="D128" s="52">
        <f>C128*10</f>
        <v>3.4009</v>
      </c>
      <c r="E128" s="52">
        <v>71.18</v>
      </c>
      <c r="F128" s="52">
        <v>0.06504</v>
      </c>
      <c r="G128" s="52">
        <f>F128*12.5</f>
        <v>0.8130000000000001</v>
      </c>
      <c r="N128" s="52" t="s">
        <v>358</v>
      </c>
      <c r="O128" s="52">
        <v>3.4009</v>
      </c>
      <c r="P128" s="52">
        <v>3.4009</v>
      </c>
    </row>
    <row r="129" spans="1:16" ht="12.75">
      <c r="A129" s="52" t="s">
        <v>359</v>
      </c>
      <c r="B129" s="52">
        <v>107</v>
      </c>
      <c r="C129" s="52">
        <v>444</v>
      </c>
      <c r="D129" s="52">
        <v>444</v>
      </c>
      <c r="E129" s="52">
        <v>64.9</v>
      </c>
      <c r="F129" s="52">
        <v>0.08481</v>
      </c>
      <c r="G129" s="52">
        <f>F129*12.5</f>
        <v>1.060125</v>
      </c>
      <c r="N129" s="52" t="s">
        <v>359</v>
      </c>
      <c r="O129" s="52">
        <v>444</v>
      </c>
      <c r="P129" s="52" t="s">
        <v>254</v>
      </c>
    </row>
    <row r="130" spans="1:16" ht="12.75">
      <c r="A130" s="52" t="s">
        <v>360</v>
      </c>
      <c r="B130" s="52">
        <v>80.85</v>
      </c>
      <c r="C130" s="52">
        <v>0.21041</v>
      </c>
      <c r="D130" s="52">
        <f>C130*10</f>
        <v>2.1041000000000003</v>
      </c>
      <c r="E130" s="52">
        <v>666</v>
      </c>
      <c r="F130" s="52">
        <v>666</v>
      </c>
      <c r="G130" s="52">
        <v>666</v>
      </c>
      <c r="N130" s="52" t="s">
        <v>360</v>
      </c>
      <c r="O130" s="52">
        <v>2.1041000000000003</v>
      </c>
      <c r="P130" s="52">
        <v>2.1041000000000003</v>
      </c>
    </row>
    <row r="131" spans="1:16" ht="12.75">
      <c r="A131" s="52" t="s">
        <v>361</v>
      </c>
      <c r="B131" s="52">
        <v>98.95</v>
      </c>
      <c r="C131" s="52">
        <v>444</v>
      </c>
      <c r="D131" s="52">
        <v>444</v>
      </c>
      <c r="E131" s="52">
        <v>106.2</v>
      </c>
      <c r="F131" s="52">
        <v>444</v>
      </c>
      <c r="G131" s="52">
        <v>444</v>
      </c>
      <c r="N131" s="52" t="s">
        <v>361</v>
      </c>
      <c r="O131" s="52">
        <v>444</v>
      </c>
      <c r="P131" s="52" t="s">
        <v>254</v>
      </c>
    </row>
    <row r="132" spans="1:16" ht="12.75">
      <c r="A132" s="52"/>
      <c r="B132" s="52"/>
      <c r="C132" s="52"/>
      <c r="D132" s="52"/>
      <c r="E132" s="52"/>
      <c r="F132" s="52"/>
      <c r="G132" s="52"/>
      <c r="N132" s="52"/>
      <c r="O132" s="52"/>
      <c r="P132" s="52"/>
    </row>
    <row r="133" spans="1:16" ht="12.75">
      <c r="A133" s="52" t="s">
        <v>362</v>
      </c>
      <c r="B133" s="52">
        <v>112.7</v>
      </c>
      <c r="C133" s="52">
        <v>444</v>
      </c>
      <c r="D133" s="52">
        <v>444</v>
      </c>
      <c r="E133" s="52">
        <v>87.93</v>
      </c>
      <c r="F133" s="52">
        <v>444</v>
      </c>
      <c r="G133" s="52">
        <v>444</v>
      </c>
      <c r="N133" s="52" t="s">
        <v>362</v>
      </c>
      <c r="O133" s="52">
        <v>444</v>
      </c>
      <c r="P133" s="52" t="s">
        <v>254</v>
      </c>
    </row>
    <row r="134" spans="1:16" ht="12.75">
      <c r="A134" s="52" t="s">
        <v>363</v>
      </c>
      <c r="B134" s="52">
        <v>98.04</v>
      </c>
      <c r="C134" s="52">
        <v>444</v>
      </c>
      <c r="D134" s="52">
        <v>444</v>
      </c>
      <c r="E134" s="52">
        <v>71.48</v>
      </c>
      <c r="F134" s="52">
        <v>0.06414</v>
      </c>
      <c r="G134" s="52">
        <f aca="true" t="shared" si="6" ref="G134:G139">F134*12.5</f>
        <v>0.8017500000000001</v>
      </c>
      <c r="N134" s="52" t="s">
        <v>363</v>
      </c>
      <c r="O134" s="52">
        <v>444</v>
      </c>
      <c r="P134" s="52" t="s">
        <v>254</v>
      </c>
    </row>
    <row r="135" spans="1:16" ht="12.75">
      <c r="A135" s="52" t="s">
        <v>364</v>
      </c>
      <c r="B135" s="52">
        <v>105</v>
      </c>
      <c r="C135" s="52">
        <v>444</v>
      </c>
      <c r="D135" s="52">
        <v>444</v>
      </c>
      <c r="E135" s="52">
        <v>70.77</v>
      </c>
      <c r="F135" s="52">
        <v>0.06628</v>
      </c>
      <c r="G135" s="52">
        <f t="shared" si="6"/>
        <v>0.8285</v>
      </c>
      <c r="N135" s="52" t="s">
        <v>364</v>
      </c>
      <c r="O135" s="52">
        <v>444</v>
      </c>
      <c r="P135" s="52" t="s">
        <v>254</v>
      </c>
    </row>
    <row r="136" spans="1:16" ht="12.75">
      <c r="A136" s="52" t="s">
        <v>365</v>
      </c>
      <c r="B136" s="52">
        <v>97.75</v>
      </c>
      <c r="C136" s="52">
        <v>444</v>
      </c>
      <c r="D136" s="52">
        <v>444</v>
      </c>
      <c r="E136" s="52">
        <v>65.91</v>
      </c>
      <c r="F136" s="52">
        <v>0.08148</v>
      </c>
      <c r="G136" s="52">
        <f t="shared" si="6"/>
        <v>1.0185</v>
      </c>
      <c r="N136" s="52" t="s">
        <v>365</v>
      </c>
      <c r="O136" s="52">
        <v>444</v>
      </c>
      <c r="P136" s="52" t="s">
        <v>254</v>
      </c>
    </row>
    <row r="137" spans="1:16" ht="12.75">
      <c r="A137" s="52" t="s">
        <v>366</v>
      </c>
      <c r="B137" s="52">
        <v>92</v>
      </c>
      <c r="C137" s="52">
        <v>0.08224</v>
      </c>
      <c r="D137" s="52">
        <f>C137*10</f>
        <v>0.8223999999999999</v>
      </c>
      <c r="E137" s="52">
        <v>74.79</v>
      </c>
      <c r="F137" s="52">
        <v>0.0545</v>
      </c>
      <c r="G137" s="52">
        <f t="shared" si="6"/>
        <v>0.68125</v>
      </c>
      <c r="N137" s="52" t="s">
        <v>366</v>
      </c>
      <c r="O137" s="52">
        <v>0.8223999999999999</v>
      </c>
      <c r="P137" s="52">
        <v>0.8223999999999999</v>
      </c>
    </row>
    <row r="138" spans="1:16" ht="12.75">
      <c r="A138" s="52" t="s">
        <v>367</v>
      </c>
      <c r="B138" s="52">
        <v>29.21</v>
      </c>
      <c r="C138" s="52">
        <v>1.001</v>
      </c>
      <c r="D138" s="52">
        <f>C138*10</f>
        <v>10.009999999999998</v>
      </c>
      <c r="E138" s="52">
        <v>63.52</v>
      </c>
      <c r="F138" s="52">
        <v>0.08944</v>
      </c>
      <c r="G138" s="52">
        <f t="shared" si="6"/>
        <v>1.118</v>
      </c>
      <c r="N138" s="52" t="s">
        <v>367</v>
      </c>
      <c r="O138" s="52">
        <v>1.001</v>
      </c>
      <c r="P138" s="52">
        <v>1.001</v>
      </c>
    </row>
    <row r="139" spans="1:16" ht="12.75">
      <c r="A139" s="52" t="s">
        <v>368</v>
      </c>
      <c r="B139" s="52">
        <v>94.81</v>
      </c>
      <c r="C139" s="52">
        <v>0.0761</v>
      </c>
      <c r="D139" s="52">
        <f>C139*10</f>
        <v>0.761</v>
      </c>
      <c r="E139" s="52">
        <v>70.74</v>
      </c>
      <c r="F139" s="52">
        <v>0.06637</v>
      </c>
      <c r="G139" s="52">
        <f t="shared" si="6"/>
        <v>0.829625</v>
      </c>
      <c r="N139" s="52" t="s">
        <v>368</v>
      </c>
      <c r="O139" s="52">
        <v>0.761</v>
      </c>
      <c r="P139" s="52">
        <v>0.761</v>
      </c>
    </row>
    <row r="140" spans="1:16" ht="12.75">
      <c r="A140" s="52"/>
      <c r="B140" s="52"/>
      <c r="C140" s="52"/>
      <c r="D140" s="52"/>
      <c r="E140" s="52"/>
      <c r="F140" s="52"/>
      <c r="G140" s="52"/>
      <c r="N140" s="52"/>
      <c r="O140" s="52"/>
      <c r="P140" s="52"/>
    </row>
    <row r="141" spans="1:16" ht="12.75">
      <c r="A141" s="52" t="s">
        <v>369</v>
      </c>
      <c r="B141" s="52">
        <v>96.33</v>
      </c>
      <c r="C141" s="52">
        <v>444</v>
      </c>
      <c r="D141" s="52">
        <v>444</v>
      </c>
      <c r="E141" s="52">
        <v>76.09</v>
      </c>
      <c r="F141" s="52">
        <v>0.05081</v>
      </c>
      <c r="G141" s="52">
        <f aca="true" t="shared" si="7" ref="G141:G147">F141*12.5</f>
        <v>0.635125</v>
      </c>
      <c r="N141" s="52" t="s">
        <v>369</v>
      </c>
      <c r="O141" s="52">
        <v>444</v>
      </c>
      <c r="P141" s="52" t="s">
        <v>254</v>
      </c>
    </row>
    <row r="142" spans="1:16" ht="12.75">
      <c r="A142" s="52" t="s">
        <v>370</v>
      </c>
      <c r="B142" s="52">
        <v>50.97</v>
      </c>
      <c r="C142" s="52">
        <v>0.53706</v>
      </c>
      <c r="D142" s="52">
        <f>C142*10</f>
        <v>5.3706</v>
      </c>
      <c r="E142" s="52">
        <v>59.83</v>
      </c>
      <c r="F142" s="52">
        <v>0.10252</v>
      </c>
      <c r="G142" s="52">
        <f t="shared" si="7"/>
        <v>1.2815</v>
      </c>
      <c r="N142" s="52" t="s">
        <v>370</v>
      </c>
      <c r="O142" s="52">
        <v>5.3706</v>
      </c>
      <c r="P142" s="52">
        <v>5.3706</v>
      </c>
    </row>
    <row r="143" spans="1:16" ht="12.75">
      <c r="A143" s="52" t="s">
        <v>371</v>
      </c>
      <c r="B143" s="52">
        <v>104.4</v>
      </c>
      <c r="C143" s="52">
        <v>444</v>
      </c>
      <c r="D143" s="52">
        <v>444</v>
      </c>
      <c r="E143" s="52">
        <v>75.41</v>
      </c>
      <c r="F143" s="52">
        <v>0.05273</v>
      </c>
      <c r="G143" s="52">
        <f t="shared" si="7"/>
        <v>0.659125</v>
      </c>
      <c r="N143" s="52" t="s">
        <v>371</v>
      </c>
      <c r="O143" s="52">
        <v>444</v>
      </c>
      <c r="P143" s="52" t="s">
        <v>254</v>
      </c>
    </row>
    <row r="144" spans="1:16" ht="12.75">
      <c r="A144" s="52" t="s">
        <v>372</v>
      </c>
      <c r="B144" s="52">
        <v>98.75</v>
      </c>
      <c r="C144" s="52">
        <v>444</v>
      </c>
      <c r="D144" s="52">
        <v>444</v>
      </c>
      <c r="E144" s="52">
        <v>64.06</v>
      </c>
      <c r="F144" s="52">
        <v>0.0876</v>
      </c>
      <c r="G144" s="52">
        <f t="shared" si="7"/>
        <v>1.095</v>
      </c>
      <c r="N144" s="52" t="s">
        <v>372</v>
      </c>
      <c r="O144" s="52">
        <v>444</v>
      </c>
      <c r="P144" s="52" t="s">
        <v>254</v>
      </c>
    </row>
    <row r="145" spans="1:16" ht="12.75">
      <c r="A145" s="52" t="s">
        <v>373</v>
      </c>
      <c r="B145" s="52">
        <v>97.15</v>
      </c>
      <c r="C145" s="52">
        <v>444</v>
      </c>
      <c r="D145" s="52">
        <v>444</v>
      </c>
      <c r="E145" s="52">
        <v>73.53</v>
      </c>
      <c r="F145" s="52">
        <v>0.05814</v>
      </c>
      <c r="G145" s="52">
        <f t="shared" si="7"/>
        <v>0.72675</v>
      </c>
      <c r="N145" s="52" t="s">
        <v>373</v>
      </c>
      <c r="O145" s="52">
        <v>444</v>
      </c>
      <c r="P145" s="52" t="s">
        <v>254</v>
      </c>
    </row>
    <row r="146" spans="1:16" ht="12.75">
      <c r="A146" s="52" t="s">
        <v>374</v>
      </c>
      <c r="B146" s="52">
        <v>91.66</v>
      </c>
      <c r="C146" s="52">
        <v>0.0873</v>
      </c>
      <c r="D146" s="52">
        <f>C146*10</f>
        <v>0.873</v>
      </c>
      <c r="E146" s="52">
        <v>68.92</v>
      </c>
      <c r="F146" s="52">
        <v>0.07191</v>
      </c>
      <c r="G146" s="52">
        <f t="shared" si="7"/>
        <v>0.898875</v>
      </c>
      <c r="N146" s="52" t="s">
        <v>374</v>
      </c>
      <c r="O146" s="52">
        <v>0.873</v>
      </c>
      <c r="P146" s="52">
        <v>0.873</v>
      </c>
    </row>
    <row r="147" spans="1:16" ht="12.75">
      <c r="A147" s="52" t="s">
        <v>375</v>
      </c>
      <c r="B147" s="52">
        <v>105.2</v>
      </c>
      <c r="C147" s="52">
        <v>444</v>
      </c>
      <c r="D147" s="52">
        <v>444</v>
      </c>
      <c r="E147" s="52">
        <v>74.99</v>
      </c>
      <c r="F147" s="52">
        <v>0.05394</v>
      </c>
      <c r="G147" s="52">
        <f t="shared" si="7"/>
        <v>0.67425</v>
      </c>
      <c r="N147" s="52" t="s">
        <v>375</v>
      </c>
      <c r="O147" s="52">
        <v>444</v>
      </c>
      <c r="P147" s="52" t="s">
        <v>254</v>
      </c>
    </row>
    <row r="148" spans="1:16" ht="12.75">
      <c r="A148" s="52"/>
      <c r="B148" s="52"/>
      <c r="C148" s="52"/>
      <c r="D148" s="52"/>
      <c r="E148" s="52"/>
      <c r="F148" s="52"/>
      <c r="G148" s="52"/>
      <c r="N148" s="52"/>
      <c r="O148" s="52"/>
      <c r="P148" s="52"/>
    </row>
    <row r="149" spans="1:16" ht="12.75">
      <c r="A149" s="52" t="s">
        <v>376</v>
      </c>
      <c r="B149" s="52">
        <v>89.8</v>
      </c>
      <c r="C149" s="52">
        <v>0.11303</v>
      </c>
      <c r="D149" s="52">
        <f>C149*10</f>
        <v>1.1303</v>
      </c>
      <c r="E149" s="52">
        <v>68.1</v>
      </c>
      <c r="F149" s="52">
        <v>0.07448</v>
      </c>
      <c r="G149" s="52">
        <f aca="true" t="shared" si="8" ref="G149:G155">F149*12.5</f>
        <v>0.931</v>
      </c>
      <c r="N149" s="52" t="s">
        <v>376</v>
      </c>
      <c r="O149" s="52">
        <v>1.1303</v>
      </c>
      <c r="P149" s="52">
        <v>1.1303</v>
      </c>
    </row>
    <row r="150" spans="1:16" ht="12.75">
      <c r="A150" s="52" t="s">
        <v>377</v>
      </c>
      <c r="B150" s="52">
        <v>98.46</v>
      </c>
      <c r="C150" s="52">
        <v>444</v>
      </c>
      <c r="D150" s="52">
        <v>444</v>
      </c>
      <c r="E150" s="52">
        <v>65.2</v>
      </c>
      <c r="F150" s="52">
        <v>0.08381</v>
      </c>
      <c r="G150" s="52">
        <f t="shared" si="8"/>
        <v>1.047625</v>
      </c>
      <c r="N150" s="52" t="s">
        <v>377</v>
      </c>
      <c r="O150" s="52">
        <v>444</v>
      </c>
      <c r="P150" s="52" t="s">
        <v>254</v>
      </c>
    </row>
    <row r="151" spans="1:16" ht="12.75">
      <c r="A151" s="52" t="s">
        <v>378</v>
      </c>
      <c r="B151" s="52">
        <v>108.2</v>
      </c>
      <c r="C151" s="52">
        <v>444</v>
      </c>
      <c r="D151" s="52">
        <v>444</v>
      </c>
      <c r="E151" s="52">
        <v>64.48</v>
      </c>
      <c r="F151" s="52">
        <v>0.08622</v>
      </c>
      <c r="G151" s="52">
        <f t="shared" si="8"/>
        <v>1.07775</v>
      </c>
      <c r="N151" s="52" t="s">
        <v>378</v>
      </c>
      <c r="O151" s="52">
        <v>444</v>
      </c>
      <c r="P151" s="52" t="s">
        <v>254</v>
      </c>
    </row>
    <row r="152" spans="1:16" ht="12.75">
      <c r="A152" s="52" t="s">
        <v>379</v>
      </c>
      <c r="B152" s="52">
        <v>95.86</v>
      </c>
      <c r="C152" s="52">
        <v>444</v>
      </c>
      <c r="D152" s="52">
        <v>444</v>
      </c>
      <c r="E152" s="52">
        <v>77.94</v>
      </c>
      <c r="F152" s="52">
        <v>0.04562</v>
      </c>
      <c r="G152" s="52">
        <f t="shared" si="8"/>
        <v>0.57025</v>
      </c>
      <c r="N152" s="52" t="s">
        <v>379</v>
      </c>
      <c r="O152" s="52">
        <v>444</v>
      </c>
      <c r="P152" s="52" t="s">
        <v>254</v>
      </c>
    </row>
    <row r="153" spans="1:16" ht="12.75">
      <c r="A153" s="52" t="s">
        <v>380</v>
      </c>
      <c r="B153" s="52">
        <v>88.61</v>
      </c>
      <c r="C153" s="52">
        <v>0.13891</v>
      </c>
      <c r="D153" s="52">
        <f>C153*10</f>
        <v>1.3891</v>
      </c>
      <c r="E153" s="52">
        <v>63.94</v>
      </c>
      <c r="F153" s="52">
        <v>0.08803</v>
      </c>
      <c r="G153" s="52">
        <f t="shared" si="8"/>
        <v>1.1003749999999999</v>
      </c>
      <c r="N153" s="52" t="s">
        <v>380</v>
      </c>
      <c r="O153" s="52">
        <v>1.3891</v>
      </c>
      <c r="P153" s="52">
        <v>1.3891</v>
      </c>
    </row>
    <row r="154" spans="1:16" ht="12.75">
      <c r="A154" s="52" t="s">
        <v>381</v>
      </c>
      <c r="B154" s="52">
        <v>96.61</v>
      </c>
      <c r="C154" s="52">
        <v>444</v>
      </c>
      <c r="D154" s="52">
        <v>444</v>
      </c>
      <c r="E154" s="52">
        <v>63.51</v>
      </c>
      <c r="F154" s="52">
        <v>0.08947</v>
      </c>
      <c r="G154" s="52">
        <f t="shared" si="8"/>
        <v>1.118375</v>
      </c>
      <c r="N154" s="52" t="s">
        <v>381</v>
      </c>
      <c r="O154" s="52">
        <v>444</v>
      </c>
      <c r="P154" s="52" t="s">
        <v>254</v>
      </c>
    </row>
    <row r="155" spans="1:16" ht="12.75">
      <c r="A155" s="52" t="s">
        <v>382</v>
      </c>
      <c r="B155" s="52">
        <v>100.5</v>
      </c>
      <c r="C155" s="52">
        <v>444</v>
      </c>
      <c r="D155" s="52">
        <v>444</v>
      </c>
      <c r="E155" s="52">
        <v>66.8</v>
      </c>
      <c r="F155" s="52">
        <v>0.0786</v>
      </c>
      <c r="G155" s="52">
        <f t="shared" si="8"/>
        <v>0.9825</v>
      </c>
      <c r="N155" s="52" t="s">
        <v>382</v>
      </c>
      <c r="O155" s="52">
        <v>444</v>
      </c>
      <c r="P155" s="52" t="s">
        <v>254</v>
      </c>
    </row>
    <row r="156" spans="1:16" ht="12.75">
      <c r="A156" s="52"/>
      <c r="B156" s="52"/>
      <c r="C156" s="52"/>
      <c r="D156" s="52"/>
      <c r="E156" s="52"/>
      <c r="F156" s="52"/>
      <c r="G156" s="52"/>
      <c r="N156" s="52"/>
      <c r="O156" s="52"/>
      <c r="P156" s="52"/>
    </row>
    <row r="157" spans="1:16" ht="12.75">
      <c r="A157" s="52" t="s">
        <v>383</v>
      </c>
      <c r="B157" s="52">
        <v>99.69</v>
      </c>
      <c r="C157" s="52">
        <v>444</v>
      </c>
      <c r="D157" s="52">
        <v>444</v>
      </c>
      <c r="E157" s="52">
        <v>68.98</v>
      </c>
      <c r="F157" s="52">
        <v>0.07173</v>
      </c>
      <c r="G157" s="52">
        <f aca="true" t="shared" si="9" ref="G157:G163">F157*12.5</f>
        <v>0.896625</v>
      </c>
      <c r="N157" s="52" t="s">
        <v>383</v>
      </c>
      <c r="O157" s="52">
        <v>444</v>
      </c>
      <c r="P157" s="52" t="s">
        <v>254</v>
      </c>
    </row>
    <row r="158" spans="1:16" ht="12.75">
      <c r="A158" s="52" t="s">
        <v>384</v>
      </c>
      <c r="B158" s="52">
        <v>103</v>
      </c>
      <c r="C158" s="52">
        <v>444</v>
      </c>
      <c r="D158" s="52">
        <v>444</v>
      </c>
      <c r="E158" s="52">
        <v>58.16</v>
      </c>
      <c r="F158" s="52">
        <v>0.10881</v>
      </c>
      <c r="G158" s="52">
        <f t="shared" si="9"/>
        <v>1.360125</v>
      </c>
      <c r="N158" s="52" t="s">
        <v>384</v>
      </c>
      <c r="O158" s="52">
        <v>444</v>
      </c>
      <c r="P158" s="52" t="s">
        <v>254</v>
      </c>
    </row>
    <row r="159" spans="1:16" ht="12.75">
      <c r="A159" s="52" t="s">
        <v>385</v>
      </c>
      <c r="B159" s="52">
        <v>98.19</v>
      </c>
      <c r="C159" s="52">
        <v>444</v>
      </c>
      <c r="D159" s="52">
        <v>444</v>
      </c>
      <c r="E159" s="52">
        <v>76.17</v>
      </c>
      <c r="F159" s="52">
        <v>0.0506</v>
      </c>
      <c r="G159" s="52">
        <f t="shared" si="9"/>
        <v>0.6325</v>
      </c>
      <c r="N159" s="52" t="s">
        <v>385</v>
      </c>
      <c r="O159" s="52">
        <v>444</v>
      </c>
      <c r="P159" s="52" t="s">
        <v>254</v>
      </c>
    </row>
    <row r="160" spans="1:16" ht="12.75">
      <c r="A160" s="52" t="s">
        <v>386</v>
      </c>
      <c r="B160" s="52">
        <v>100.5</v>
      </c>
      <c r="C160" s="52">
        <v>444</v>
      </c>
      <c r="D160" s="52">
        <v>444</v>
      </c>
      <c r="E160" s="52">
        <v>66.97</v>
      </c>
      <c r="F160" s="52">
        <v>0.07807</v>
      </c>
      <c r="G160" s="52">
        <f t="shared" si="9"/>
        <v>0.975875</v>
      </c>
      <c r="N160" s="52" t="s">
        <v>386</v>
      </c>
      <c r="O160" s="52">
        <v>444</v>
      </c>
      <c r="P160" s="52" t="s">
        <v>254</v>
      </c>
    </row>
    <row r="161" spans="1:16" ht="12.75">
      <c r="A161" s="52" t="s">
        <v>387</v>
      </c>
      <c r="B161" s="52">
        <v>99.42</v>
      </c>
      <c r="C161" s="52">
        <v>444</v>
      </c>
      <c r="D161" s="52">
        <v>444</v>
      </c>
      <c r="E161" s="52">
        <v>59.88</v>
      </c>
      <c r="F161" s="52">
        <v>0.10233</v>
      </c>
      <c r="G161" s="52">
        <f t="shared" si="9"/>
        <v>1.279125</v>
      </c>
      <c r="N161" s="52" t="s">
        <v>387</v>
      </c>
      <c r="O161" s="52">
        <v>444</v>
      </c>
      <c r="P161" s="52" t="s">
        <v>254</v>
      </c>
    </row>
    <row r="162" spans="1:16" ht="12.75">
      <c r="A162" s="52" t="s">
        <v>388</v>
      </c>
      <c r="B162" s="52">
        <v>95.7</v>
      </c>
      <c r="C162" s="52">
        <v>444</v>
      </c>
      <c r="D162" s="52">
        <v>444</v>
      </c>
      <c r="E162" s="52">
        <v>71.55</v>
      </c>
      <c r="F162" s="52">
        <v>0.06396</v>
      </c>
      <c r="G162" s="52">
        <f t="shared" si="9"/>
        <v>0.7995</v>
      </c>
      <c r="N162" s="52" t="s">
        <v>388</v>
      </c>
      <c r="O162" s="52">
        <v>444</v>
      </c>
      <c r="P162" s="52" t="s">
        <v>254</v>
      </c>
    </row>
    <row r="163" spans="1:16" ht="12.75">
      <c r="A163" s="52" t="s">
        <v>389</v>
      </c>
      <c r="B163" s="52">
        <v>69.42</v>
      </c>
      <c r="C163" s="52">
        <v>0.31885</v>
      </c>
      <c r="D163" s="52">
        <f>C163*10</f>
        <v>3.1885000000000003</v>
      </c>
      <c r="E163" s="52">
        <v>67.24</v>
      </c>
      <c r="F163" s="52">
        <v>0.07718</v>
      </c>
      <c r="G163" s="52">
        <f t="shared" si="9"/>
        <v>0.96475</v>
      </c>
      <c r="N163" s="52" t="s">
        <v>389</v>
      </c>
      <c r="O163" s="52">
        <v>3.1885000000000003</v>
      </c>
      <c r="P163" s="52">
        <v>3.1885000000000003</v>
      </c>
    </row>
    <row r="164" spans="1:16" ht="12.75">
      <c r="A164" s="52"/>
      <c r="B164" s="52"/>
      <c r="C164" s="52"/>
      <c r="D164" s="52"/>
      <c r="E164" s="52"/>
      <c r="F164" s="52"/>
      <c r="G164" s="52"/>
      <c r="N164" s="52"/>
      <c r="O164" s="52"/>
      <c r="P164" s="52"/>
    </row>
    <row r="165" spans="1:16" ht="12.75">
      <c r="A165" s="52" t="s">
        <v>390</v>
      </c>
      <c r="B165" s="52">
        <v>65.08</v>
      </c>
      <c r="C165" s="52">
        <v>0.36372</v>
      </c>
      <c r="D165" s="52">
        <f>C165*10</f>
        <v>3.6372</v>
      </c>
      <c r="E165" s="52">
        <v>78.97</v>
      </c>
      <c r="F165" s="52">
        <v>0.04277</v>
      </c>
      <c r="G165" s="52">
        <f aca="true" t="shared" si="10" ref="G165:G170">F165*12.5</f>
        <v>0.534625</v>
      </c>
      <c r="N165" s="52" t="s">
        <v>390</v>
      </c>
      <c r="O165" s="52">
        <v>3.6372</v>
      </c>
      <c r="P165" s="52">
        <v>3.6372</v>
      </c>
    </row>
    <row r="166" spans="1:16" ht="12.75">
      <c r="A166" s="52" t="s">
        <v>391</v>
      </c>
      <c r="B166" s="52">
        <v>91.18</v>
      </c>
      <c r="C166" s="52">
        <v>0.09403</v>
      </c>
      <c r="D166" s="52">
        <f>C166*10</f>
        <v>0.9403</v>
      </c>
      <c r="E166" s="52">
        <v>77.35</v>
      </c>
      <c r="F166" s="52">
        <v>0.04272</v>
      </c>
      <c r="G166" s="52">
        <f t="shared" si="10"/>
        <v>0.534</v>
      </c>
      <c r="N166" s="52" t="s">
        <v>391</v>
      </c>
      <c r="O166" s="52">
        <v>0.9403</v>
      </c>
      <c r="P166" s="52">
        <v>0.9403</v>
      </c>
    </row>
    <row r="167" spans="1:16" ht="12.75">
      <c r="A167" s="52" t="s">
        <v>392</v>
      </c>
      <c r="B167" s="52">
        <v>95.08</v>
      </c>
      <c r="C167" s="52">
        <v>0.05647</v>
      </c>
      <c r="D167" s="52">
        <f>C167*50</f>
        <v>2.8235</v>
      </c>
      <c r="E167" s="52">
        <v>73.97</v>
      </c>
      <c r="F167" s="52">
        <v>0.05687</v>
      </c>
      <c r="G167" s="52">
        <f t="shared" si="10"/>
        <v>0.7108749999999999</v>
      </c>
      <c r="N167" s="52" t="s">
        <v>392</v>
      </c>
      <c r="O167" s="52">
        <v>2.8235</v>
      </c>
      <c r="P167" s="52">
        <v>2.8235</v>
      </c>
    </row>
    <row r="168" spans="1:16" ht="12.75">
      <c r="A168" s="52" t="s">
        <v>393</v>
      </c>
      <c r="B168" s="52">
        <v>105.8</v>
      </c>
      <c r="C168" s="52">
        <v>444</v>
      </c>
      <c r="D168" s="52">
        <v>444</v>
      </c>
      <c r="E168" s="52">
        <v>74.75</v>
      </c>
      <c r="F168" s="52">
        <v>0.05461</v>
      </c>
      <c r="G168" s="52">
        <f t="shared" si="10"/>
        <v>0.682625</v>
      </c>
      <c r="N168" s="52" t="s">
        <v>393</v>
      </c>
      <c r="O168" s="52">
        <v>444</v>
      </c>
      <c r="P168" s="52" t="s">
        <v>254</v>
      </c>
    </row>
    <row r="169" spans="1:16" ht="12.75">
      <c r="A169" s="52" t="s">
        <v>394</v>
      </c>
      <c r="B169" s="52">
        <v>90.26</v>
      </c>
      <c r="C169" s="52">
        <v>0.1232</v>
      </c>
      <c r="D169" s="52">
        <f>C169*10</f>
        <v>1.232</v>
      </c>
      <c r="E169" s="52">
        <v>63.58</v>
      </c>
      <c r="F169" s="52">
        <v>0.08924</v>
      </c>
      <c r="G169" s="52">
        <f t="shared" si="10"/>
        <v>1.1155</v>
      </c>
      <c r="N169" s="52" t="s">
        <v>394</v>
      </c>
      <c r="O169" s="52">
        <v>1.232</v>
      </c>
      <c r="P169" s="52">
        <v>1.232</v>
      </c>
    </row>
    <row r="170" spans="1:16" ht="12.75">
      <c r="A170" s="52" t="s">
        <v>395</v>
      </c>
      <c r="B170" s="52">
        <v>111.8</v>
      </c>
      <c r="C170" s="52">
        <v>444</v>
      </c>
      <c r="D170" s="52">
        <v>444</v>
      </c>
      <c r="E170" s="52">
        <v>66.72</v>
      </c>
      <c r="F170" s="52">
        <v>0.07887</v>
      </c>
      <c r="G170" s="52">
        <f t="shared" si="10"/>
        <v>0.985875</v>
      </c>
      <c r="N170" s="52" t="s">
        <v>395</v>
      </c>
      <c r="O170" s="52">
        <v>444</v>
      </c>
      <c r="P170" s="52" t="s">
        <v>254</v>
      </c>
    </row>
    <row r="171" spans="1:16" ht="12.75">
      <c r="A171" s="52"/>
      <c r="B171" s="52"/>
      <c r="C171" s="52"/>
      <c r="D171" s="52"/>
      <c r="E171" s="52"/>
      <c r="F171" s="52"/>
      <c r="G171" s="52"/>
      <c r="N171" s="52"/>
      <c r="O171" s="52"/>
      <c r="P171" s="52"/>
    </row>
    <row r="172" spans="1:16" ht="12.75">
      <c r="A172" s="52" t="s">
        <v>396</v>
      </c>
      <c r="B172" s="52">
        <v>90.04</v>
      </c>
      <c r="C172" s="52">
        <v>0.12529</v>
      </c>
      <c r="D172" s="52">
        <f>C172*10</f>
        <v>1.2529000000000001</v>
      </c>
      <c r="E172" s="52">
        <v>77.06</v>
      </c>
      <c r="F172" s="52">
        <v>0.04807</v>
      </c>
      <c r="G172" s="52">
        <f>F172*12.5</f>
        <v>0.600875</v>
      </c>
      <c r="N172" s="52" t="s">
        <v>396</v>
      </c>
      <c r="O172" s="52">
        <v>1.2529000000000001</v>
      </c>
      <c r="P172" s="52">
        <v>1.2529000000000001</v>
      </c>
    </row>
    <row r="173" spans="1:16" ht="12.75">
      <c r="A173" s="52" t="s">
        <v>397</v>
      </c>
      <c r="B173" s="52">
        <v>105.2</v>
      </c>
      <c r="C173" s="52">
        <v>444</v>
      </c>
      <c r="D173" s="52">
        <v>444</v>
      </c>
      <c r="E173" s="52">
        <v>71.61</v>
      </c>
      <c r="F173" s="52">
        <v>0.06377</v>
      </c>
      <c r="G173" s="52">
        <f>F173*12.5</f>
        <v>0.7971249999999999</v>
      </c>
      <c r="N173" s="52" t="s">
        <v>397</v>
      </c>
      <c r="O173" s="52">
        <v>444</v>
      </c>
      <c r="P173" s="52" t="s">
        <v>254</v>
      </c>
    </row>
    <row r="174" spans="1:16" ht="12.75">
      <c r="A174" s="52" t="s">
        <v>398</v>
      </c>
      <c r="B174" s="52">
        <v>96.42</v>
      </c>
      <c r="C174" s="52">
        <v>444</v>
      </c>
      <c r="D174" s="52">
        <v>444</v>
      </c>
      <c r="E174" s="52">
        <v>72.75</v>
      </c>
      <c r="F174" s="52">
        <v>0.06041</v>
      </c>
      <c r="G174" s="52">
        <f>F174*12.5</f>
        <v>0.7551249999999999</v>
      </c>
      <c r="N174" s="52" t="s">
        <v>398</v>
      </c>
      <c r="O174" s="52">
        <v>444</v>
      </c>
      <c r="P174" s="52" t="s">
        <v>254</v>
      </c>
    </row>
    <row r="175" spans="1:16" ht="12.75">
      <c r="A175" s="52" t="s">
        <v>399</v>
      </c>
      <c r="B175" s="52">
        <v>95.35</v>
      </c>
      <c r="C175" s="52">
        <v>444</v>
      </c>
      <c r="D175" s="52">
        <v>444</v>
      </c>
      <c r="E175" s="52">
        <v>78.89</v>
      </c>
      <c r="F175" s="52">
        <v>0.04301</v>
      </c>
      <c r="G175" s="52">
        <f>F175*12.5</f>
        <v>0.537625</v>
      </c>
      <c r="N175" s="52" t="s">
        <v>399</v>
      </c>
      <c r="O175" s="52">
        <v>444</v>
      </c>
      <c r="P175" s="52" t="s">
        <v>254</v>
      </c>
    </row>
    <row r="176" spans="1:16" ht="12.75">
      <c r="A176" s="52" t="s">
        <v>400</v>
      </c>
      <c r="B176" s="52">
        <v>114.4</v>
      </c>
      <c r="C176" s="52">
        <v>444</v>
      </c>
      <c r="D176" s="52">
        <v>444</v>
      </c>
      <c r="E176" s="52">
        <v>67.45</v>
      </c>
      <c r="F176" s="52">
        <v>0.07653</v>
      </c>
      <c r="G176" s="52">
        <f>F176*12.5</f>
        <v>0.9566250000000001</v>
      </c>
      <c r="N176" s="52" t="s">
        <v>400</v>
      </c>
      <c r="O176" s="52">
        <v>444</v>
      </c>
      <c r="P176" s="52" t="s">
        <v>254</v>
      </c>
    </row>
    <row r="177" spans="1:16" ht="12.75">
      <c r="A177" s="52" t="s">
        <v>401</v>
      </c>
      <c r="B177" s="52">
        <v>106.5</v>
      </c>
      <c r="C177" s="52">
        <v>444</v>
      </c>
      <c r="D177" s="52">
        <v>444</v>
      </c>
      <c r="E177" s="52">
        <v>86.41</v>
      </c>
      <c r="F177" s="52">
        <v>444</v>
      </c>
      <c r="G177" s="52">
        <v>444</v>
      </c>
      <c r="N177" s="52" t="s">
        <v>401</v>
      </c>
      <c r="O177" s="52">
        <v>444</v>
      </c>
      <c r="P177" s="52" t="s">
        <v>254</v>
      </c>
    </row>
  </sheetData>
  <sheetProtection/>
  <mergeCells count="7">
    <mergeCell ref="I14:J14"/>
    <mergeCell ref="B9:D9"/>
    <mergeCell ref="E9:G9"/>
    <mergeCell ref="K10:L10"/>
    <mergeCell ref="K11:L11"/>
    <mergeCell ref="I12:K12"/>
    <mergeCell ref="I13:J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7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8.28125" style="0" customWidth="1"/>
    <col min="2" max="2" width="8.00390625" style="0" customWidth="1"/>
    <col min="3" max="3" width="8.140625" style="0" customWidth="1"/>
    <col min="4" max="4" width="7.57421875" style="0" customWidth="1"/>
    <col min="5" max="5" width="8.28125" style="0" customWidth="1"/>
    <col min="7" max="7" width="8.421875" style="0" customWidth="1"/>
    <col min="10" max="10" width="9.00390625" style="0" customWidth="1"/>
  </cols>
  <sheetData>
    <row r="1" spans="1:10" ht="12.75">
      <c r="A1" s="90" t="s">
        <v>403</v>
      </c>
      <c r="B1" s="91"/>
      <c r="C1" s="91"/>
      <c r="D1" s="91"/>
      <c r="E1" s="92"/>
      <c r="F1" s="57"/>
      <c r="G1" s="52"/>
      <c r="H1" s="52" t="s">
        <v>404</v>
      </c>
      <c r="I1" s="52" t="s">
        <v>405</v>
      </c>
      <c r="J1" s="52" t="s">
        <v>0</v>
      </c>
    </row>
    <row r="2" spans="1:10" ht="12.75">
      <c r="A2" s="93" t="s">
        <v>406</v>
      </c>
      <c r="B2" s="92"/>
      <c r="C2" s="92"/>
      <c r="D2" s="92"/>
      <c r="E2" s="92"/>
      <c r="F2" s="57"/>
      <c r="G2" s="52" t="s">
        <v>10</v>
      </c>
      <c r="H2" s="52" t="s">
        <v>407</v>
      </c>
      <c r="I2" s="52" t="s">
        <v>234</v>
      </c>
      <c r="J2" s="52">
        <v>1</v>
      </c>
    </row>
    <row r="3" spans="1:10" ht="12.75">
      <c r="A3" s="93" t="s">
        <v>408</v>
      </c>
      <c r="B3" s="92"/>
      <c r="C3" s="92"/>
      <c r="D3" s="92"/>
      <c r="E3" s="92"/>
      <c r="F3" s="57"/>
      <c r="G3" s="52" t="s">
        <v>11</v>
      </c>
      <c r="H3" s="52" t="s">
        <v>407</v>
      </c>
      <c r="I3" s="52" t="s">
        <v>234</v>
      </c>
      <c r="J3" s="52">
        <v>2</v>
      </c>
    </row>
    <row r="4" spans="1:10" ht="12.75">
      <c r="A4" s="58"/>
      <c r="B4" s="51" t="s">
        <v>409</v>
      </c>
      <c r="C4" s="51"/>
      <c r="D4" s="51"/>
      <c r="E4" s="51"/>
      <c r="F4" s="51"/>
      <c r="G4" s="52" t="s">
        <v>10</v>
      </c>
      <c r="H4" s="52" t="s">
        <v>237</v>
      </c>
      <c r="I4" s="52" t="s">
        <v>234</v>
      </c>
      <c r="J4" s="52">
        <v>3</v>
      </c>
    </row>
    <row r="5" spans="1:10" ht="12.75">
      <c r="A5" s="59"/>
      <c r="B5" s="94" t="s">
        <v>410</v>
      </c>
      <c r="C5" s="95"/>
      <c r="D5" s="95"/>
      <c r="E5" s="95"/>
      <c r="F5" s="51"/>
      <c r="G5" s="52" t="s">
        <v>10</v>
      </c>
      <c r="H5" s="52" t="s">
        <v>237</v>
      </c>
      <c r="I5" s="52" t="s">
        <v>239</v>
      </c>
      <c r="J5" s="52">
        <v>4</v>
      </c>
    </row>
    <row r="6" spans="1:24" ht="12.75">
      <c r="A6" s="52"/>
      <c r="B6" s="60" t="s">
        <v>411</v>
      </c>
      <c r="C6" s="61" t="s">
        <v>412</v>
      </c>
      <c r="D6" s="62" t="s">
        <v>413</v>
      </c>
      <c r="E6" s="63" t="s">
        <v>414</v>
      </c>
      <c r="F6" s="96" t="s">
        <v>415</v>
      </c>
      <c r="G6" s="52" t="s">
        <v>11</v>
      </c>
      <c r="H6" s="52" t="s">
        <v>237</v>
      </c>
      <c r="I6" s="52" t="s">
        <v>234</v>
      </c>
      <c r="J6" s="52">
        <v>5</v>
      </c>
      <c r="L6" s="64"/>
      <c r="M6" s="65" t="s">
        <v>416</v>
      </c>
      <c r="N6" s="99" t="s">
        <v>417</v>
      </c>
      <c r="Q6" s="64"/>
      <c r="R6" s="66" t="s">
        <v>418</v>
      </c>
      <c r="S6" s="107" t="s">
        <v>419</v>
      </c>
      <c r="V6" s="64"/>
      <c r="W6" s="66" t="s">
        <v>420</v>
      </c>
      <c r="X6" s="101" t="s">
        <v>421</v>
      </c>
    </row>
    <row r="7" spans="1:24" ht="12.75">
      <c r="A7" s="67" t="s">
        <v>251</v>
      </c>
      <c r="B7" s="52">
        <v>14.25</v>
      </c>
      <c r="C7" s="52">
        <v>16.76</v>
      </c>
      <c r="D7" s="52">
        <v>20.45</v>
      </c>
      <c r="E7" s="52">
        <v>28.78</v>
      </c>
      <c r="F7" s="97"/>
      <c r="G7" s="52" t="s">
        <v>11</v>
      </c>
      <c r="H7" s="52" t="s">
        <v>237</v>
      </c>
      <c r="I7" s="52" t="s">
        <v>239</v>
      </c>
      <c r="J7" s="52">
        <v>6</v>
      </c>
      <c r="L7" s="67" t="s">
        <v>251</v>
      </c>
      <c r="M7" s="52">
        <v>21.31</v>
      </c>
      <c r="N7" s="99"/>
      <c r="Q7" s="67" t="s">
        <v>251</v>
      </c>
      <c r="R7" s="56">
        <v>24.86</v>
      </c>
      <c r="S7" s="107"/>
      <c r="V7" s="67" t="s">
        <v>251</v>
      </c>
      <c r="W7" s="56">
        <v>28.35</v>
      </c>
      <c r="X7" s="101"/>
    </row>
    <row r="8" spans="1:24" ht="12.75">
      <c r="A8" s="67" t="s">
        <v>255</v>
      </c>
      <c r="B8" s="52">
        <v>15.12</v>
      </c>
      <c r="C8" s="52">
        <v>17.75</v>
      </c>
      <c r="D8" s="52">
        <v>21.75</v>
      </c>
      <c r="E8" s="52">
        <v>27.59</v>
      </c>
      <c r="F8" s="97"/>
      <c r="G8" s="51"/>
      <c r="H8" s="51"/>
      <c r="I8" s="51"/>
      <c r="J8" s="51"/>
      <c r="L8" s="67" t="s">
        <v>255</v>
      </c>
      <c r="M8" s="52">
        <v>23.7</v>
      </c>
      <c r="N8" s="99"/>
      <c r="Q8" s="67" t="s">
        <v>255</v>
      </c>
      <c r="R8" s="56">
        <v>25.94</v>
      </c>
      <c r="S8" s="107"/>
      <c r="V8" s="67" t="s">
        <v>255</v>
      </c>
      <c r="W8" s="56">
        <v>29.04</v>
      </c>
      <c r="X8" s="101"/>
    </row>
    <row r="9" spans="1:24" ht="12.75">
      <c r="A9" s="67" t="s">
        <v>257</v>
      </c>
      <c r="B9" s="52">
        <v>14.17</v>
      </c>
      <c r="C9" s="52">
        <v>16.41</v>
      </c>
      <c r="D9" s="52">
        <v>20.04</v>
      </c>
      <c r="E9" s="52">
        <v>28.66</v>
      </c>
      <c r="F9" s="97"/>
      <c r="G9" s="51"/>
      <c r="H9" s="51"/>
      <c r="I9" s="51"/>
      <c r="J9" s="51"/>
      <c r="L9" s="67" t="s">
        <v>257</v>
      </c>
      <c r="M9" s="52">
        <v>21.9</v>
      </c>
      <c r="N9" s="99"/>
      <c r="Q9" s="67" t="s">
        <v>257</v>
      </c>
      <c r="R9" s="56">
        <v>25.08</v>
      </c>
      <c r="S9" s="107"/>
      <c r="V9" s="67" t="s">
        <v>257</v>
      </c>
      <c r="W9" s="56">
        <v>28.38</v>
      </c>
      <c r="X9" s="101"/>
    </row>
    <row r="10" spans="1:24" ht="12.75">
      <c r="A10" s="67" t="s">
        <v>258</v>
      </c>
      <c r="B10" s="52">
        <v>15.56</v>
      </c>
      <c r="C10" s="52">
        <v>17.27</v>
      </c>
      <c r="D10" s="52">
        <v>20.73</v>
      </c>
      <c r="E10" s="52">
        <v>27.47</v>
      </c>
      <c r="F10" s="97"/>
      <c r="G10" s="95" t="s">
        <v>422</v>
      </c>
      <c r="H10" s="100"/>
      <c r="I10" s="100"/>
      <c r="J10" s="100"/>
      <c r="L10" s="67" t="s">
        <v>258</v>
      </c>
      <c r="M10" s="52">
        <v>22.54</v>
      </c>
      <c r="N10" s="99"/>
      <c r="Q10" s="67" t="s">
        <v>258</v>
      </c>
      <c r="R10" s="68">
        <v>25.86</v>
      </c>
      <c r="S10" s="107"/>
      <c r="V10" s="67" t="s">
        <v>258</v>
      </c>
      <c r="W10" s="68">
        <v>27.94</v>
      </c>
      <c r="X10" s="101"/>
    </row>
    <row r="11" spans="1:24" ht="12.75">
      <c r="A11" s="67" t="s">
        <v>260</v>
      </c>
      <c r="B11" s="52">
        <v>14.35</v>
      </c>
      <c r="C11" s="52">
        <v>16.94</v>
      </c>
      <c r="D11" s="52">
        <v>20.61</v>
      </c>
      <c r="E11" s="52">
        <v>28.5</v>
      </c>
      <c r="F11" s="97"/>
      <c r="G11" s="60" t="s">
        <v>411</v>
      </c>
      <c r="H11" s="61" t="s">
        <v>412</v>
      </c>
      <c r="I11" s="62" t="s">
        <v>413</v>
      </c>
      <c r="J11" s="63" t="s">
        <v>414</v>
      </c>
      <c r="L11" s="67" t="s">
        <v>260</v>
      </c>
      <c r="M11" s="52">
        <v>23.17</v>
      </c>
      <c r="N11" s="99"/>
      <c r="Q11" s="67" t="s">
        <v>260</v>
      </c>
      <c r="R11" s="68">
        <v>25.06</v>
      </c>
      <c r="S11" s="107"/>
      <c r="V11" s="67" t="s">
        <v>260</v>
      </c>
      <c r="W11" s="68">
        <v>28.88</v>
      </c>
      <c r="X11" s="101"/>
    </row>
    <row r="12" spans="1:24" ht="12.75">
      <c r="A12" s="67" t="s">
        <v>261</v>
      </c>
      <c r="B12" s="52">
        <v>15.73</v>
      </c>
      <c r="C12" s="52">
        <v>18.39</v>
      </c>
      <c r="D12" s="52">
        <v>20.63</v>
      </c>
      <c r="E12" s="52">
        <v>27.97</v>
      </c>
      <c r="F12" s="97"/>
      <c r="G12" s="52">
        <v>9.35</v>
      </c>
      <c r="H12" s="52">
        <v>11.73</v>
      </c>
      <c r="I12" s="52">
        <v>14.63</v>
      </c>
      <c r="J12" s="52">
        <v>24.99</v>
      </c>
      <c r="L12" s="67" t="s">
        <v>261</v>
      </c>
      <c r="M12" s="52">
        <v>21.58</v>
      </c>
      <c r="N12" s="99"/>
      <c r="Q12" s="67" t="s">
        <v>261</v>
      </c>
      <c r="R12" s="68">
        <v>25.55</v>
      </c>
      <c r="S12" s="107"/>
      <c r="V12" s="67" t="s">
        <v>261</v>
      </c>
      <c r="W12" s="68">
        <v>29.52</v>
      </c>
      <c r="X12" s="101"/>
    </row>
    <row r="13" spans="1:24" ht="12.75">
      <c r="A13" s="67" t="s">
        <v>262</v>
      </c>
      <c r="B13" s="52">
        <v>14.12</v>
      </c>
      <c r="C13" s="52">
        <v>18.12</v>
      </c>
      <c r="D13" s="52">
        <v>20.54</v>
      </c>
      <c r="E13" s="52">
        <v>28.24</v>
      </c>
      <c r="F13" s="97"/>
      <c r="G13" s="58"/>
      <c r="H13" s="58"/>
      <c r="I13" s="58"/>
      <c r="L13" s="67" t="s">
        <v>262</v>
      </c>
      <c r="M13" s="52">
        <v>21.7</v>
      </c>
      <c r="N13" s="99"/>
      <c r="Q13" s="67" t="s">
        <v>262</v>
      </c>
      <c r="R13" s="68">
        <v>25.53</v>
      </c>
      <c r="S13" s="107"/>
      <c r="V13" s="67" t="s">
        <v>262</v>
      </c>
      <c r="W13" s="68">
        <v>29.42</v>
      </c>
      <c r="X13" s="101"/>
    </row>
    <row r="14" spans="1:24" ht="12.75">
      <c r="A14" s="52"/>
      <c r="B14" s="60" t="s">
        <v>411</v>
      </c>
      <c r="C14" s="61" t="s">
        <v>412</v>
      </c>
      <c r="D14" s="62" t="s">
        <v>413</v>
      </c>
      <c r="E14" s="63" t="s">
        <v>414</v>
      </c>
      <c r="F14" s="98"/>
      <c r="G14" s="51"/>
      <c r="H14" s="56" t="s">
        <v>402</v>
      </c>
      <c r="I14" s="52">
        <v>1</v>
      </c>
      <c r="J14" s="58"/>
      <c r="L14" s="64"/>
      <c r="M14" s="65" t="s">
        <v>416</v>
      </c>
      <c r="N14" s="99"/>
      <c r="Q14" s="64"/>
      <c r="R14" s="66" t="s">
        <v>418</v>
      </c>
      <c r="S14" s="107"/>
      <c r="V14" s="64"/>
      <c r="W14" s="66" t="s">
        <v>420</v>
      </c>
      <c r="X14" s="101"/>
    </row>
    <row r="15" spans="1:24" ht="12.75">
      <c r="A15" s="69" t="s">
        <v>263</v>
      </c>
      <c r="B15" s="52">
        <v>15.47</v>
      </c>
      <c r="C15" s="52">
        <v>17.06</v>
      </c>
      <c r="D15" s="52">
        <v>21.6</v>
      </c>
      <c r="E15" s="52">
        <v>26.65</v>
      </c>
      <c r="F15" s="97"/>
      <c r="G15" s="58"/>
      <c r="H15" s="52" t="s">
        <v>235</v>
      </c>
      <c r="I15" s="52">
        <v>2</v>
      </c>
      <c r="J15" s="58"/>
      <c r="L15" s="70" t="s">
        <v>263</v>
      </c>
      <c r="M15" s="52">
        <v>20.38</v>
      </c>
      <c r="N15" s="99"/>
      <c r="Q15" s="70" t="s">
        <v>263</v>
      </c>
      <c r="R15" s="68">
        <v>25.03</v>
      </c>
      <c r="S15" s="107"/>
      <c r="V15" s="70" t="s">
        <v>263</v>
      </c>
      <c r="W15" s="68">
        <v>25.88</v>
      </c>
      <c r="X15" s="101"/>
    </row>
    <row r="16" spans="1:24" ht="12.75">
      <c r="A16" s="69" t="s">
        <v>264</v>
      </c>
      <c r="B16" s="52">
        <v>15.33</v>
      </c>
      <c r="C16" s="52">
        <v>16.86</v>
      </c>
      <c r="D16" s="52">
        <v>21.36</v>
      </c>
      <c r="E16" s="52">
        <v>27.33</v>
      </c>
      <c r="F16" s="97"/>
      <c r="G16" s="51"/>
      <c r="H16" s="52" t="s">
        <v>236</v>
      </c>
      <c r="I16" s="52">
        <v>3</v>
      </c>
      <c r="J16" s="58"/>
      <c r="L16" s="70" t="s">
        <v>264</v>
      </c>
      <c r="M16" s="52">
        <v>18.06</v>
      </c>
      <c r="N16" s="99"/>
      <c r="Q16" s="70" t="s">
        <v>264</v>
      </c>
      <c r="R16" s="68">
        <v>23.1</v>
      </c>
      <c r="S16" s="107"/>
      <c r="V16" s="70" t="s">
        <v>264</v>
      </c>
      <c r="W16" s="68">
        <v>25.47</v>
      </c>
      <c r="X16" s="101"/>
    </row>
    <row r="17" spans="1:24" ht="12.75">
      <c r="A17" s="69" t="s">
        <v>265</v>
      </c>
      <c r="B17" s="52">
        <v>18.03</v>
      </c>
      <c r="C17" s="52">
        <v>15.76</v>
      </c>
      <c r="D17" s="52">
        <v>21.44</v>
      </c>
      <c r="E17" s="52">
        <v>26.98</v>
      </c>
      <c r="F17" s="97"/>
      <c r="G17" s="58"/>
      <c r="H17" s="52" t="s">
        <v>238</v>
      </c>
      <c r="I17" s="52">
        <v>4</v>
      </c>
      <c r="J17" s="58"/>
      <c r="L17" s="70" t="s">
        <v>265</v>
      </c>
      <c r="M17" s="52">
        <v>17.5</v>
      </c>
      <c r="N17" s="99"/>
      <c r="Q17" s="70" t="s">
        <v>265</v>
      </c>
      <c r="R17" s="68">
        <v>23.44</v>
      </c>
      <c r="S17" s="107"/>
      <c r="V17" s="70" t="s">
        <v>265</v>
      </c>
      <c r="W17" s="68">
        <v>26.42</v>
      </c>
      <c r="X17" s="101"/>
    </row>
    <row r="18" spans="1:24" ht="12.75">
      <c r="A18" s="70" t="s">
        <v>266</v>
      </c>
      <c r="B18" s="52">
        <v>19.15</v>
      </c>
      <c r="C18" s="52">
        <v>16.18</v>
      </c>
      <c r="D18" s="52">
        <v>23.04</v>
      </c>
      <c r="E18" s="52">
        <v>27.58</v>
      </c>
      <c r="F18" s="102" t="s">
        <v>423</v>
      </c>
      <c r="H18" s="52" t="s">
        <v>240</v>
      </c>
      <c r="I18" s="52">
        <v>5</v>
      </c>
      <c r="L18" s="70" t="s">
        <v>266</v>
      </c>
      <c r="M18" s="52">
        <v>19.47</v>
      </c>
      <c r="N18" s="99"/>
      <c r="Q18" s="70" t="s">
        <v>266</v>
      </c>
      <c r="R18" s="68">
        <v>24.12</v>
      </c>
      <c r="S18" s="107"/>
      <c r="V18" s="70" t="s">
        <v>266</v>
      </c>
      <c r="W18" s="68">
        <v>26.99</v>
      </c>
      <c r="X18" s="101"/>
    </row>
    <row r="19" spans="1:24" ht="12.75">
      <c r="A19" s="70" t="s">
        <v>267</v>
      </c>
      <c r="B19" s="52">
        <v>16.25</v>
      </c>
      <c r="C19" s="52">
        <v>17.85</v>
      </c>
      <c r="D19" s="52">
        <v>23.25</v>
      </c>
      <c r="E19" s="52">
        <v>27.22</v>
      </c>
      <c r="F19" s="97"/>
      <c r="L19" s="70" t="s">
        <v>267</v>
      </c>
      <c r="M19" s="52">
        <v>22.36</v>
      </c>
      <c r="N19" s="99"/>
      <c r="Q19" s="70" t="s">
        <v>267</v>
      </c>
      <c r="R19" s="68">
        <v>24.42</v>
      </c>
      <c r="S19" s="107"/>
      <c r="V19" s="70" t="s">
        <v>267</v>
      </c>
      <c r="W19" s="68">
        <v>27.32</v>
      </c>
      <c r="X19" s="101"/>
    </row>
    <row r="20" spans="1:24" ht="12.75">
      <c r="A20" s="70" t="s">
        <v>268</v>
      </c>
      <c r="B20" s="52">
        <v>15.61</v>
      </c>
      <c r="C20" s="52">
        <v>16.77</v>
      </c>
      <c r="D20" s="52">
        <v>21.49</v>
      </c>
      <c r="E20" s="52">
        <v>26.58</v>
      </c>
      <c r="F20" s="97"/>
      <c r="L20" s="70" t="s">
        <v>268</v>
      </c>
      <c r="M20" s="52">
        <v>21.38</v>
      </c>
      <c r="N20" s="99"/>
      <c r="Q20" s="70" t="s">
        <v>268</v>
      </c>
      <c r="R20" s="68">
        <v>24.18</v>
      </c>
      <c r="S20" s="107"/>
      <c r="V20" s="70" t="s">
        <v>268</v>
      </c>
      <c r="W20" s="68">
        <v>27.04</v>
      </c>
      <c r="X20" s="101"/>
    </row>
    <row r="21" spans="1:24" ht="12.75">
      <c r="A21" s="70" t="s">
        <v>269</v>
      </c>
      <c r="B21" s="52">
        <v>18.03</v>
      </c>
      <c r="C21" s="52">
        <v>17.52</v>
      </c>
      <c r="D21" s="52">
        <v>23.68</v>
      </c>
      <c r="E21" s="52">
        <v>27.14</v>
      </c>
      <c r="F21" s="97"/>
      <c r="G21" s="95" t="s">
        <v>422</v>
      </c>
      <c r="H21" s="100"/>
      <c r="I21" s="100"/>
      <c r="J21" s="100"/>
      <c r="L21" s="70" t="s">
        <v>269</v>
      </c>
      <c r="M21" s="52">
        <v>21.86</v>
      </c>
      <c r="N21" s="99"/>
      <c r="Q21" s="70" t="s">
        <v>269</v>
      </c>
      <c r="R21" s="68">
        <v>24.5</v>
      </c>
      <c r="S21" s="107"/>
      <c r="V21" s="70" t="s">
        <v>269</v>
      </c>
      <c r="W21" s="68">
        <v>27.62</v>
      </c>
      <c r="X21" s="101"/>
    </row>
    <row r="22" spans="2:24" ht="12.75">
      <c r="B22" s="71" t="s">
        <v>411</v>
      </c>
      <c r="C22" s="72" t="s">
        <v>412</v>
      </c>
      <c r="D22" s="73" t="s">
        <v>413</v>
      </c>
      <c r="E22" s="74" t="s">
        <v>414</v>
      </c>
      <c r="F22" s="98"/>
      <c r="G22" s="60" t="s">
        <v>411</v>
      </c>
      <c r="H22" s="61" t="s">
        <v>412</v>
      </c>
      <c r="I22" s="62" t="s">
        <v>413</v>
      </c>
      <c r="J22" s="63" t="s">
        <v>414</v>
      </c>
      <c r="M22" s="65" t="s">
        <v>416</v>
      </c>
      <c r="N22" s="99"/>
      <c r="R22" s="66" t="s">
        <v>418</v>
      </c>
      <c r="S22" s="107"/>
      <c r="W22" s="66" t="s">
        <v>420</v>
      </c>
      <c r="X22" s="101"/>
    </row>
    <row r="23" spans="1:24" ht="12.75">
      <c r="A23" s="67" t="s">
        <v>270</v>
      </c>
      <c r="B23" s="52">
        <v>15.91</v>
      </c>
      <c r="C23" s="52">
        <v>14.79</v>
      </c>
      <c r="D23" s="52">
        <v>19.91</v>
      </c>
      <c r="E23" s="52">
        <v>30.62</v>
      </c>
      <c r="F23" s="97"/>
      <c r="G23" s="52">
        <v>9.39</v>
      </c>
      <c r="H23" s="52">
        <v>11.61</v>
      </c>
      <c r="I23" s="52">
        <v>14.47</v>
      </c>
      <c r="J23" s="52">
        <v>24.92</v>
      </c>
      <c r="L23" s="67" t="s">
        <v>270</v>
      </c>
      <c r="M23" s="52">
        <v>23.62</v>
      </c>
      <c r="N23" s="99"/>
      <c r="Q23" s="67" t="s">
        <v>270</v>
      </c>
      <c r="R23" s="68">
        <v>27.42</v>
      </c>
      <c r="S23" s="107"/>
      <c r="V23" s="67" t="s">
        <v>270</v>
      </c>
      <c r="W23" s="75">
        <v>666</v>
      </c>
      <c r="X23" s="101"/>
    </row>
    <row r="24" spans="1:24" ht="12.75">
      <c r="A24" s="67" t="s">
        <v>271</v>
      </c>
      <c r="B24" s="52">
        <v>9.65</v>
      </c>
      <c r="C24" s="52">
        <v>11.56</v>
      </c>
      <c r="D24" s="52">
        <v>14.61</v>
      </c>
      <c r="E24" s="52">
        <v>25.99</v>
      </c>
      <c r="F24" s="97"/>
      <c r="L24" s="67" t="s">
        <v>271</v>
      </c>
      <c r="M24" s="52">
        <v>16.26</v>
      </c>
      <c r="N24" s="99"/>
      <c r="Q24" s="67" t="s">
        <v>271</v>
      </c>
      <c r="R24" s="68">
        <v>23.04</v>
      </c>
      <c r="S24" s="107"/>
      <c r="V24" s="67" t="s">
        <v>271</v>
      </c>
      <c r="W24" s="68">
        <v>26.84</v>
      </c>
      <c r="X24" s="101"/>
    </row>
    <row r="25" spans="1:25" ht="12.75">
      <c r="A25" s="67" t="s">
        <v>272</v>
      </c>
      <c r="B25" s="52">
        <v>9.61</v>
      </c>
      <c r="C25" s="52">
        <v>11.8</v>
      </c>
      <c r="D25" s="52">
        <v>14.18</v>
      </c>
      <c r="E25" s="52">
        <v>26.24</v>
      </c>
      <c r="F25" s="97"/>
      <c r="L25" s="67" t="s">
        <v>272</v>
      </c>
      <c r="M25" s="52">
        <v>19.85</v>
      </c>
      <c r="N25" s="99"/>
      <c r="O25" s="66" t="s">
        <v>424</v>
      </c>
      <c r="Q25" s="67" t="s">
        <v>272</v>
      </c>
      <c r="R25" s="68">
        <v>23.67</v>
      </c>
      <c r="S25" s="107"/>
      <c r="T25" s="66" t="s">
        <v>424</v>
      </c>
      <c r="V25" s="67" t="s">
        <v>272</v>
      </c>
      <c r="W25" s="68">
        <v>27.26</v>
      </c>
      <c r="X25" s="101"/>
      <c r="Y25" s="66" t="s">
        <v>424</v>
      </c>
    </row>
    <row r="26" spans="1:25" ht="12.75">
      <c r="A26" s="67" t="s">
        <v>273</v>
      </c>
      <c r="B26" s="52">
        <v>10.18</v>
      </c>
      <c r="C26" s="52">
        <v>11.65</v>
      </c>
      <c r="D26" s="52">
        <v>14.76</v>
      </c>
      <c r="E26" s="52">
        <v>25.95</v>
      </c>
      <c r="F26" s="97"/>
      <c r="L26" s="67" t="s">
        <v>273</v>
      </c>
      <c r="M26" s="52">
        <v>19.36</v>
      </c>
      <c r="N26" s="99"/>
      <c r="O26" s="52">
        <v>15.7</v>
      </c>
      <c r="Q26" s="67" t="s">
        <v>273</v>
      </c>
      <c r="R26" s="68">
        <v>22.9</v>
      </c>
      <c r="S26" s="107"/>
      <c r="T26" s="68">
        <v>22.34</v>
      </c>
      <c r="V26" s="67" t="s">
        <v>273</v>
      </c>
      <c r="W26" s="68">
        <v>27.17</v>
      </c>
      <c r="X26" s="101"/>
      <c r="Y26" s="68">
        <v>22.51</v>
      </c>
    </row>
    <row r="27" spans="1:24" ht="12.75">
      <c r="A27" s="67" t="s">
        <v>274</v>
      </c>
      <c r="B27" s="52">
        <v>9.29</v>
      </c>
      <c r="C27" s="52">
        <v>10.78</v>
      </c>
      <c r="D27" s="52">
        <v>14.19</v>
      </c>
      <c r="E27" s="52">
        <v>25.57</v>
      </c>
      <c r="F27" s="97"/>
      <c r="L27" s="67" t="s">
        <v>274</v>
      </c>
      <c r="M27" s="52">
        <v>15.4</v>
      </c>
      <c r="N27" s="99"/>
      <c r="Q27" s="67" t="s">
        <v>274</v>
      </c>
      <c r="R27" s="68">
        <v>22.7</v>
      </c>
      <c r="S27" s="107"/>
      <c r="V27" s="67" t="s">
        <v>274</v>
      </c>
      <c r="W27" s="68">
        <v>26.54</v>
      </c>
      <c r="X27" s="101"/>
    </row>
    <row r="28" spans="1:24" ht="12.75">
      <c r="A28" s="67" t="s">
        <v>275</v>
      </c>
      <c r="B28" s="52">
        <v>9.64</v>
      </c>
      <c r="C28" s="52">
        <v>11.73</v>
      </c>
      <c r="D28" s="52">
        <v>14.53</v>
      </c>
      <c r="E28" s="52">
        <v>25.88</v>
      </c>
      <c r="F28" s="97"/>
      <c r="L28" s="67" t="s">
        <v>275</v>
      </c>
      <c r="M28" s="52">
        <v>19.72</v>
      </c>
      <c r="N28" s="99"/>
      <c r="Q28" s="67" t="s">
        <v>275</v>
      </c>
      <c r="R28" s="68">
        <v>24.86</v>
      </c>
      <c r="S28" s="107"/>
      <c r="V28" s="67" t="s">
        <v>275</v>
      </c>
      <c r="W28" s="68">
        <v>28.5</v>
      </c>
      <c r="X28" s="101"/>
    </row>
    <row r="29" spans="1:24" ht="12.75">
      <c r="A29" s="67" t="s">
        <v>276</v>
      </c>
      <c r="B29" s="52">
        <v>10.57</v>
      </c>
      <c r="C29" s="52">
        <v>13.03</v>
      </c>
      <c r="D29" s="52">
        <v>16.21</v>
      </c>
      <c r="E29" s="52">
        <v>26.57</v>
      </c>
      <c r="F29" s="103" t="s">
        <v>425</v>
      </c>
      <c r="L29" s="67" t="s">
        <v>276</v>
      </c>
      <c r="M29" s="52">
        <v>21.27</v>
      </c>
      <c r="N29" s="99"/>
      <c r="Q29" s="67" t="s">
        <v>276</v>
      </c>
      <c r="R29" s="68">
        <v>24.22</v>
      </c>
      <c r="S29" s="107"/>
      <c r="V29" s="67" t="s">
        <v>276</v>
      </c>
      <c r="W29" s="68">
        <v>28.59</v>
      </c>
      <c r="X29" s="101"/>
    </row>
    <row r="30" spans="1:24" ht="12.75">
      <c r="A30" s="51"/>
      <c r="B30" s="71" t="s">
        <v>411</v>
      </c>
      <c r="C30" s="72" t="s">
        <v>412</v>
      </c>
      <c r="D30" s="73" t="s">
        <v>413</v>
      </c>
      <c r="E30" s="74" t="s">
        <v>414</v>
      </c>
      <c r="F30" s="104"/>
      <c r="L30" s="51"/>
      <c r="M30" s="65" t="s">
        <v>416</v>
      </c>
      <c r="N30" s="99"/>
      <c r="Q30" s="51"/>
      <c r="R30" s="66" t="s">
        <v>418</v>
      </c>
      <c r="S30" s="107"/>
      <c r="V30" s="51"/>
      <c r="W30" s="66" t="s">
        <v>420</v>
      </c>
      <c r="X30" s="101"/>
    </row>
    <row r="31" spans="1:24" ht="12.75">
      <c r="A31" s="70" t="s">
        <v>277</v>
      </c>
      <c r="B31" s="52">
        <v>27.26</v>
      </c>
      <c r="C31" s="52">
        <v>34.84</v>
      </c>
      <c r="D31" s="52">
        <v>25.97</v>
      </c>
      <c r="E31" s="52">
        <v>27.22</v>
      </c>
      <c r="F31" s="105"/>
      <c r="L31" s="70" t="s">
        <v>277</v>
      </c>
      <c r="M31" s="52">
        <v>666</v>
      </c>
      <c r="N31" s="99"/>
      <c r="Q31" s="70" t="s">
        <v>277</v>
      </c>
      <c r="R31" s="56">
        <v>666</v>
      </c>
      <c r="S31" s="107"/>
      <c r="V31" s="70" t="s">
        <v>277</v>
      </c>
      <c r="W31" s="75">
        <v>666</v>
      </c>
      <c r="X31" s="101"/>
    </row>
    <row r="32" spans="1:24" ht="12.75">
      <c r="A32" s="70" t="s">
        <v>278</v>
      </c>
      <c r="B32" s="52">
        <v>11.64</v>
      </c>
      <c r="C32" s="52">
        <v>13.48</v>
      </c>
      <c r="D32" s="52">
        <v>17.32</v>
      </c>
      <c r="E32" s="52">
        <v>26.27</v>
      </c>
      <c r="F32" s="105"/>
      <c r="G32" s="95" t="s">
        <v>422</v>
      </c>
      <c r="H32" s="100"/>
      <c r="I32" s="100"/>
      <c r="J32" s="100"/>
      <c r="L32" s="70" t="s">
        <v>278</v>
      </c>
      <c r="M32" s="52">
        <v>21.32</v>
      </c>
      <c r="N32" s="99"/>
      <c r="Q32" s="70" t="s">
        <v>278</v>
      </c>
      <c r="R32" s="68">
        <v>23.74</v>
      </c>
      <c r="S32" s="107"/>
      <c r="V32" s="70" t="s">
        <v>278</v>
      </c>
      <c r="W32" s="68">
        <v>25.26</v>
      </c>
      <c r="X32" s="101"/>
    </row>
    <row r="33" spans="1:24" ht="12.75">
      <c r="A33" s="70" t="s">
        <v>279</v>
      </c>
      <c r="B33" s="52">
        <v>10.45</v>
      </c>
      <c r="C33" s="52">
        <v>10.85</v>
      </c>
      <c r="D33" s="52">
        <v>14.59</v>
      </c>
      <c r="E33" s="52">
        <v>26.1</v>
      </c>
      <c r="F33" s="105"/>
      <c r="G33" s="60" t="s">
        <v>411</v>
      </c>
      <c r="H33" s="61" t="s">
        <v>412</v>
      </c>
      <c r="I33" s="62" t="s">
        <v>413</v>
      </c>
      <c r="J33" s="63" t="s">
        <v>414</v>
      </c>
      <c r="L33" s="70" t="s">
        <v>279</v>
      </c>
      <c r="M33" s="52">
        <v>16.15</v>
      </c>
      <c r="N33" s="99"/>
      <c r="Q33" s="70" t="s">
        <v>279</v>
      </c>
      <c r="R33" s="68">
        <v>23.11</v>
      </c>
      <c r="S33" s="107"/>
      <c r="V33" s="70" t="s">
        <v>279</v>
      </c>
      <c r="W33" s="68">
        <v>24.73</v>
      </c>
      <c r="X33" s="101"/>
    </row>
    <row r="34" spans="1:24" ht="12.75">
      <c r="A34" s="70" t="s">
        <v>280</v>
      </c>
      <c r="B34" s="52">
        <v>9.78</v>
      </c>
      <c r="C34" s="52">
        <v>11.68</v>
      </c>
      <c r="D34" s="52">
        <v>15.11</v>
      </c>
      <c r="E34" s="52">
        <v>26.27</v>
      </c>
      <c r="F34" s="105"/>
      <c r="G34" s="52">
        <v>9.49</v>
      </c>
      <c r="H34" s="52">
        <v>11.58</v>
      </c>
      <c r="I34" s="52">
        <v>14.56</v>
      </c>
      <c r="J34" s="52">
        <v>25</v>
      </c>
      <c r="L34" s="70" t="s">
        <v>280</v>
      </c>
      <c r="M34" s="52">
        <v>17.66</v>
      </c>
      <c r="N34" s="99"/>
      <c r="Q34" s="70" t="s">
        <v>280</v>
      </c>
      <c r="R34" s="68">
        <v>23.66</v>
      </c>
      <c r="S34" s="107"/>
      <c r="V34" s="70" t="s">
        <v>280</v>
      </c>
      <c r="W34" s="68">
        <v>24.6</v>
      </c>
      <c r="X34" s="101"/>
    </row>
    <row r="35" spans="1:24" ht="12.75">
      <c r="A35" s="70" t="s">
        <v>281</v>
      </c>
      <c r="B35" s="52">
        <v>10.19</v>
      </c>
      <c r="C35" s="52">
        <v>12.09</v>
      </c>
      <c r="D35" s="52">
        <v>15.11</v>
      </c>
      <c r="E35" s="52">
        <v>25.92</v>
      </c>
      <c r="F35" s="105"/>
      <c r="L35" s="70" t="s">
        <v>281</v>
      </c>
      <c r="M35" s="52">
        <v>18.32</v>
      </c>
      <c r="N35" s="99"/>
      <c r="Q35" s="70" t="s">
        <v>281</v>
      </c>
      <c r="R35" s="68">
        <v>23.85</v>
      </c>
      <c r="S35" s="107"/>
      <c r="V35" s="70" t="s">
        <v>281</v>
      </c>
      <c r="W35" s="68">
        <v>26.03</v>
      </c>
      <c r="X35" s="101"/>
    </row>
    <row r="36" spans="1:24" ht="12.75">
      <c r="A36" s="70" t="s">
        <v>282</v>
      </c>
      <c r="B36" s="52">
        <v>10.27</v>
      </c>
      <c r="C36" s="52">
        <v>11.93</v>
      </c>
      <c r="D36" s="52">
        <v>15.66</v>
      </c>
      <c r="E36" s="52">
        <v>25.85</v>
      </c>
      <c r="F36" s="105"/>
      <c r="L36" s="70" t="s">
        <v>282</v>
      </c>
      <c r="M36" s="52">
        <v>19.3</v>
      </c>
      <c r="N36" s="99"/>
      <c r="Q36" s="70" t="s">
        <v>282</v>
      </c>
      <c r="R36" s="68">
        <v>23.17</v>
      </c>
      <c r="S36" s="107"/>
      <c r="V36" s="70" t="s">
        <v>282</v>
      </c>
      <c r="W36" s="68">
        <v>24.16</v>
      </c>
      <c r="X36" s="101"/>
    </row>
    <row r="37" spans="1:24" ht="12.75">
      <c r="A37" s="70" t="s">
        <v>283</v>
      </c>
      <c r="B37" s="52">
        <v>9.97</v>
      </c>
      <c r="C37" s="52">
        <v>12.01</v>
      </c>
      <c r="D37" s="52">
        <v>14.75</v>
      </c>
      <c r="E37" s="52">
        <v>25.97</v>
      </c>
      <c r="F37" s="105"/>
      <c r="L37" s="70" t="s">
        <v>283</v>
      </c>
      <c r="M37" s="52">
        <v>20.18</v>
      </c>
      <c r="N37" s="99"/>
      <c r="Q37" s="70" t="s">
        <v>283</v>
      </c>
      <c r="R37" s="68">
        <v>24.47</v>
      </c>
      <c r="S37" s="107"/>
      <c r="V37" s="70" t="s">
        <v>283</v>
      </c>
      <c r="W37" s="68">
        <v>25.48</v>
      </c>
      <c r="X37" s="101"/>
    </row>
    <row r="38" spans="1:24" ht="12.75">
      <c r="A38" s="51"/>
      <c r="B38" s="71" t="s">
        <v>411</v>
      </c>
      <c r="C38" s="72" t="s">
        <v>412</v>
      </c>
      <c r="D38" s="73" t="s">
        <v>413</v>
      </c>
      <c r="E38" s="74" t="s">
        <v>414</v>
      </c>
      <c r="F38" s="104"/>
      <c r="L38" s="51"/>
      <c r="M38" s="65" t="s">
        <v>416</v>
      </c>
      <c r="N38" s="99"/>
      <c r="Q38" s="51"/>
      <c r="R38" s="66" t="s">
        <v>418</v>
      </c>
      <c r="S38" s="107"/>
      <c r="V38" s="51"/>
      <c r="W38" s="66" t="s">
        <v>420</v>
      </c>
      <c r="X38" s="101"/>
    </row>
    <row r="39" spans="1:24" ht="12.75">
      <c r="A39" s="67" t="s">
        <v>284</v>
      </c>
      <c r="B39" s="52">
        <v>12.12</v>
      </c>
      <c r="C39" s="52">
        <v>15.32</v>
      </c>
      <c r="D39" s="52">
        <v>17.94</v>
      </c>
      <c r="E39" s="52">
        <v>27.15</v>
      </c>
      <c r="F39" s="105"/>
      <c r="L39" s="67" t="s">
        <v>284</v>
      </c>
      <c r="M39" s="52">
        <v>22.53</v>
      </c>
      <c r="N39" s="99"/>
      <c r="Q39" s="67" t="s">
        <v>284</v>
      </c>
      <c r="R39" s="68">
        <v>25.74</v>
      </c>
      <c r="S39" s="107"/>
      <c r="V39" s="67" t="s">
        <v>284</v>
      </c>
      <c r="W39" s="68">
        <v>29.09</v>
      </c>
      <c r="X39" s="101"/>
    </row>
    <row r="40" spans="1:24" ht="12.75">
      <c r="A40" s="67" t="s">
        <v>285</v>
      </c>
      <c r="B40" s="52">
        <v>17.9</v>
      </c>
      <c r="C40" s="52">
        <v>18.1</v>
      </c>
      <c r="D40" s="52">
        <v>22.9</v>
      </c>
      <c r="E40" s="52">
        <v>31.3</v>
      </c>
      <c r="F40" s="105"/>
      <c r="L40" s="67" t="s">
        <v>285</v>
      </c>
      <c r="M40" s="52">
        <v>26.46</v>
      </c>
      <c r="N40" s="99"/>
      <c r="Q40" s="67" t="s">
        <v>285</v>
      </c>
      <c r="R40" s="68">
        <v>29.53</v>
      </c>
      <c r="S40" s="107"/>
      <c r="V40" s="67" t="s">
        <v>285</v>
      </c>
      <c r="W40" s="56">
        <v>666</v>
      </c>
      <c r="X40" s="101"/>
    </row>
    <row r="41" spans="1:24" ht="12.75">
      <c r="A41" s="67" t="s">
        <v>286</v>
      </c>
      <c r="B41" s="52">
        <v>11.23</v>
      </c>
      <c r="C41" s="52">
        <v>14.5</v>
      </c>
      <c r="D41" s="52">
        <v>17.89</v>
      </c>
      <c r="E41" s="52">
        <v>27.33</v>
      </c>
      <c r="F41" s="102" t="s">
        <v>426</v>
      </c>
      <c r="L41" s="67" t="s">
        <v>286</v>
      </c>
      <c r="M41" s="52">
        <v>21.73</v>
      </c>
      <c r="N41" s="99"/>
      <c r="Q41" s="67" t="s">
        <v>286</v>
      </c>
      <c r="R41" s="68">
        <v>25.32</v>
      </c>
      <c r="S41" s="107"/>
      <c r="V41" s="67" t="s">
        <v>286</v>
      </c>
      <c r="W41" s="68">
        <v>28.58</v>
      </c>
      <c r="X41" s="101"/>
    </row>
    <row r="42" spans="1:24" ht="12.75">
      <c r="A42" s="67" t="s">
        <v>287</v>
      </c>
      <c r="B42" s="52">
        <v>12.48</v>
      </c>
      <c r="C42" s="52">
        <v>15.31</v>
      </c>
      <c r="D42" s="52">
        <v>18.69</v>
      </c>
      <c r="E42" s="52">
        <v>28.09</v>
      </c>
      <c r="F42" s="97"/>
      <c r="L42" s="67" t="s">
        <v>287</v>
      </c>
      <c r="M42" s="52">
        <v>19.63</v>
      </c>
      <c r="N42" s="99"/>
      <c r="Q42" s="67" t="s">
        <v>287</v>
      </c>
      <c r="R42" s="68">
        <v>25.78</v>
      </c>
      <c r="S42" s="107"/>
      <c r="V42" s="67" t="s">
        <v>287</v>
      </c>
      <c r="W42" s="68">
        <v>28.66</v>
      </c>
      <c r="X42" s="101"/>
    </row>
    <row r="43" spans="1:24" ht="12.75">
      <c r="A43" s="67" t="s">
        <v>288</v>
      </c>
      <c r="B43" s="52">
        <v>11.57</v>
      </c>
      <c r="C43" s="52">
        <v>13.89</v>
      </c>
      <c r="D43" s="52">
        <v>16.85</v>
      </c>
      <c r="E43" s="52">
        <v>27.37</v>
      </c>
      <c r="F43" s="97"/>
      <c r="L43" s="67" t="s">
        <v>288</v>
      </c>
      <c r="M43" s="52">
        <v>20.27</v>
      </c>
      <c r="N43" s="99"/>
      <c r="Q43" s="67" t="s">
        <v>288</v>
      </c>
      <c r="R43" s="68">
        <v>25.25</v>
      </c>
      <c r="S43" s="107"/>
      <c r="V43" s="67" t="s">
        <v>288</v>
      </c>
      <c r="W43" s="68">
        <v>27.68</v>
      </c>
      <c r="X43" s="101"/>
    </row>
    <row r="44" spans="1:24" ht="12.75">
      <c r="A44" s="67" t="s">
        <v>289</v>
      </c>
      <c r="B44" s="52">
        <v>10.46</v>
      </c>
      <c r="C44" s="52">
        <v>12.82</v>
      </c>
      <c r="D44" s="52">
        <v>15.93</v>
      </c>
      <c r="E44" s="52">
        <v>26.53</v>
      </c>
      <c r="F44" s="97"/>
      <c r="G44" s="95" t="s">
        <v>422</v>
      </c>
      <c r="H44" s="100"/>
      <c r="I44" s="100"/>
      <c r="J44" s="100"/>
      <c r="L44" s="67" t="s">
        <v>289</v>
      </c>
      <c r="M44" s="52">
        <v>18.99</v>
      </c>
      <c r="N44" s="99"/>
      <c r="Q44" s="67" t="s">
        <v>289</v>
      </c>
      <c r="R44" s="68">
        <v>24.6</v>
      </c>
      <c r="S44" s="107"/>
      <c r="V44" s="67" t="s">
        <v>289</v>
      </c>
      <c r="W44" s="68">
        <v>26.46</v>
      </c>
      <c r="X44" s="101"/>
    </row>
    <row r="45" spans="1:24" ht="12.75">
      <c r="A45" s="67" t="s">
        <v>290</v>
      </c>
      <c r="B45" s="52">
        <v>10.33</v>
      </c>
      <c r="C45" s="52">
        <v>12.9</v>
      </c>
      <c r="D45" s="52">
        <v>15.97</v>
      </c>
      <c r="E45" s="52">
        <v>26.46</v>
      </c>
      <c r="F45" s="97"/>
      <c r="G45" s="60" t="s">
        <v>411</v>
      </c>
      <c r="H45" s="61" t="s">
        <v>412</v>
      </c>
      <c r="I45" s="62" t="s">
        <v>413</v>
      </c>
      <c r="J45" s="63" t="s">
        <v>414</v>
      </c>
      <c r="L45" s="67" t="s">
        <v>290</v>
      </c>
      <c r="M45" s="52">
        <v>17.33</v>
      </c>
      <c r="N45" s="99"/>
      <c r="Q45" s="67" t="s">
        <v>290</v>
      </c>
      <c r="R45" s="68">
        <v>22.84</v>
      </c>
      <c r="S45" s="107"/>
      <c r="V45" s="67" t="s">
        <v>290</v>
      </c>
      <c r="W45" s="68">
        <v>26.42</v>
      </c>
      <c r="X45" s="101"/>
    </row>
    <row r="46" spans="1:24" ht="12.75">
      <c r="A46" s="51"/>
      <c r="B46" s="71" t="s">
        <v>411</v>
      </c>
      <c r="C46" s="72" t="s">
        <v>412</v>
      </c>
      <c r="D46" s="73" t="s">
        <v>413</v>
      </c>
      <c r="E46" s="74" t="s">
        <v>414</v>
      </c>
      <c r="F46" s="98"/>
      <c r="G46" s="52">
        <v>9.48</v>
      </c>
      <c r="H46" s="52">
        <v>11.64</v>
      </c>
      <c r="I46" s="52">
        <v>15</v>
      </c>
      <c r="J46" s="52">
        <v>25.35</v>
      </c>
      <c r="L46" s="51"/>
      <c r="M46" s="65" t="s">
        <v>416</v>
      </c>
      <c r="N46" s="99"/>
      <c r="Q46" s="51"/>
      <c r="R46" s="66" t="s">
        <v>418</v>
      </c>
      <c r="S46" s="107"/>
      <c r="V46" s="51"/>
      <c r="W46" s="66" t="s">
        <v>420</v>
      </c>
      <c r="X46" s="101"/>
    </row>
    <row r="47" spans="1:24" ht="12.75">
      <c r="A47" s="70" t="s">
        <v>291</v>
      </c>
      <c r="B47" s="52">
        <v>11.4</v>
      </c>
      <c r="C47" s="52">
        <v>11.84</v>
      </c>
      <c r="D47" s="52">
        <v>15.28</v>
      </c>
      <c r="E47" s="52">
        <v>27.12</v>
      </c>
      <c r="F47" s="97"/>
      <c r="L47" s="70" t="s">
        <v>291</v>
      </c>
      <c r="M47" s="52">
        <v>19.07</v>
      </c>
      <c r="N47" s="99"/>
      <c r="Q47" s="70" t="s">
        <v>291</v>
      </c>
      <c r="R47" s="68">
        <v>24.6</v>
      </c>
      <c r="S47" s="107"/>
      <c r="V47" s="70" t="s">
        <v>291</v>
      </c>
      <c r="W47" s="68">
        <v>27.02</v>
      </c>
      <c r="X47" s="101"/>
    </row>
    <row r="48" spans="1:24" ht="12.75">
      <c r="A48" s="70" t="s">
        <v>292</v>
      </c>
      <c r="B48" s="52">
        <v>12.76</v>
      </c>
      <c r="C48" s="52">
        <v>12.8</v>
      </c>
      <c r="D48" s="52">
        <v>15.94</v>
      </c>
      <c r="E48" s="52">
        <v>28.48</v>
      </c>
      <c r="F48" s="97"/>
      <c r="L48" s="70" t="s">
        <v>292</v>
      </c>
      <c r="M48" s="52">
        <v>17.46</v>
      </c>
      <c r="N48" s="99"/>
      <c r="Q48" s="70" t="s">
        <v>292</v>
      </c>
      <c r="R48" s="68">
        <v>24.87</v>
      </c>
      <c r="S48" s="107"/>
      <c r="V48" s="70" t="s">
        <v>292</v>
      </c>
      <c r="W48" s="68">
        <v>27.89</v>
      </c>
      <c r="X48" s="101"/>
    </row>
    <row r="49" spans="1:24" ht="12.75">
      <c r="A49" s="70" t="s">
        <v>293</v>
      </c>
      <c r="B49" s="52">
        <v>12.91</v>
      </c>
      <c r="C49" s="52">
        <v>14.88</v>
      </c>
      <c r="D49" s="52">
        <v>17.72</v>
      </c>
      <c r="E49" s="52">
        <v>28.03</v>
      </c>
      <c r="F49" s="97"/>
      <c r="L49" s="70" t="s">
        <v>293</v>
      </c>
      <c r="M49" s="52">
        <v>18.58</v>
      </c>
      <c r="N49" s="99"/>
      <c r="Q49" s="70" t="s">
        <v>293</v>
      </c>
      <c r="R49" s="68">
        <v>25.3</v>
      </c>
      <c r="S49" s="107"/>
      <c r="V49" s="70" t="s">
        <v>293</v>
      </c>
      <c r="W49" s="68">
        <v>27.77</v>
      </c>
      <c r="X49" s="101"/>
    </row>
    <row r="50" spans="1:24" ht="12.75">
      <c r="A50" s="70" t="s">
        <v>294</v>
      </c>
      <c r="B50" s="52">
        <v>11.28</v>
      </c>
      <c r="C50" s="52">
        <v>12.46</v>
      </c>
      <c r="D50" s="52">
        <v>15.26</v>
      </c>
      <c r="E50" s="52">
        <v>26.36</v>
      </c>
      <c r="F50" s="97"/>
      <c r="L50" s="70" t="s">
        <v>294</v>
      </c>
      <c r="M50" s="52">
        <v>18.84</v>
      </c>
      <c r="N50" s="99"/>
      <c r="Q50" s="70" t="s">
        <v>294</v>
      </c>
      <c r="R50" s="68">
        <v>24.49</v>
      </c>
      <c r="S50" s="107"/>
      <c r="V50" s="70" t="s">
        <v>294</v>
      </c>
      <c r="W50" s="68">
        <v>25.76</v>
      </c>
      <c r="X50" s="101"/>
    </row>
    <row r="51" spans="1:24" ht="12.75">
      <c r="A51" s="70" t="s">
        <v>295</v>
      </c>
      <c r="B51" s="52">
        <v>10.12</v>
      </c>
      <c r="C51" s="52">
        <v>12.44</v>
      </c>
      <c r="D51" s="52">
        <v>15.65</v>
      </c>
      <c r="E51" s="52">
        <v>26.43</v>
      </c>
      <c r="F51" s="97"/>
      <c r="L51" s="70" t="s">
        <v>295</v>
      </c>
      <c r="M51" s="52">
        <v>18.58</v>
      </c>
      <c r="N51" s="99"/>
      <c r="Q51" s="70" t="s">
        <v>295</v>
      </c>
      <c r="R51" s="68">
        <v>25</v>
      </c>
      <c r="S51" s="107"/>
      <c r="V51" s="70" t="s">
        <v>295</v>
      </c>
      <c r="W51" s="68">
        <v>26.64</v>
      </c>
      <c r="X51" s="101"/>
    </row>
    <row r="52" spans="1:24" ht="12.75">
      <c r="A52" s="70" t="s">
        <v>296</v>
      </c>
      <c r="B52" s="52">
        <v>10.62</v>
      </c>
      <c r="C52" s="52">
        <v>13.81</v>
      </c>
      <c r="D52" s="52">
        <v>16.85</v>
      </c>
      <c r="E52" s="52">
        <v>26.63</v>
      </c>
      <c r="F52" s="106" t="s">
        <v>427</v>
      </c>
      <c r="L52" s="70" t="s">
        <v>296</v>
      </c>
      <c r="M52" s="52">
        <v>18.48</v>
      </c>
      <c r="N52" s="99"/>
      <c r="Q52" s="70" t="s">
        <v>296</v>
      </c>
      <c r="R52" s="68">
        <v>24.02</v>
      </c>
      <c r="S52" s="107"/>
      <c r="V52" s="70" t="s">
        <v>296</v>
      </c>
      <c r="W52" s="68">
        <v>25.91</v>
      </c>
      <c r="X52" s="101"/>
    </row>
    <row r="53" spans="1:24" ht="12.75">
      <c r="A53" s="70" t="s">
        <v>297</v>
      </c>
      <c r="B53" s="52">
        <v>11.06</v>
      </c>
      <c r="C53" s="52">
        <v>12.27</v>
      </c>
      <c r="D53" s="52">
        <v>14.92</v>
      </c>
      <c r="E53" s="52">
        <v>26.16</v>
      </c>
      <c r="F53" s="97"/>
      <c r="L53" s="70" t="s">
        <v>297</v>
      </c>
      <c r="M53" s="52">
        <v>18.2</v>
      </c>
      <c r="N53" s="99"/>
      <c r="Q53" s="70" t="s">
        <v>297</v>
      </c>
      <c r="R53" s="68">
        <v>24.57</v>
      </c>
      <c r="S53" s="107"/>
      <c r="V53" s="70" t="s">
        <v>297</v>
      </c>
      <c r="W53" s="68">
        <v>25.77</v>
      </c>
      <c r="X53" s="101"/>
    </row>
    <row r="54" spans="2:24" ht="12.75">
      <c r="B54" s="71" t="s">
        <v>411</v>
      </c>
      <c r="C54" s="72" t="s">
        <v>412</v>
      </c>
      <c r="D54" s="73" t="s">
        <v>413</v>
      </c>
      <c r="E54" s="74" t="s">
        <v>414</v>
      </c>
      <c r="F54" s="97"/>
      <c r="M54" s="65" t="s">
        <v>416</v>
      </c>
      <c r="N54" s="99"/>
      <c r="R54" s="66" t="s">
        <v>418</v>
      </c>
      <c r="S54" s="107"/>
      <c r="W54" s="66" t="s">
        <v>420</v>
      </c>
      <c r="X54" s="101"/>
    </row>
    <row r="55" spans="1:24" ht="12.75">
      <c r="A55" s="67" t="s">
        <v>298</v>
      </c>
      <c r="B55" s="52">
        <v>12.95</v>
      </c>
      <c r="C55" s="52">
        <v>13.58</v>
      </c>
      <c r="D55" s="52">
        <v>18.44</v>
      </c>
      <c r="E55" s="52">
        <v>27.52</v>
      </c>
      <c r="F55" s="97"/>
      <c r="G55" s="95" t="s">
        <v>422</v>
      </c>
      <c r="H55" s="100"/>
      <c r="I55" s="100"/>
      <c r="J55" s="100"/>
      <c r="L55" s="67" t="s">
        <v>298</v>
      </c>
      <c r="M55" s="52">
        <v>20.35</v>
      </c>
      <c r="N55" s="99"/>
      <c r="Q55" s="67" t="s">
        <v>298</v>
      </c>
      <c r="R55" s="68">
        <v>25.08</v>
      </c>
      <c r="S55" s="107"/>
      <c r="V55" s="67" t="s">
        <v>298</v>
      </c>
      <c r="W55" s="68">
        <v>26.51</v>
      </c>
      <c r="X55" s="101"/>
    </row>
    <row r="56" spans="1:24" ht="12.75">
      <c r="A56" s="67" t="s">
        <v>299</v>
      </c>
      <c r="B56" s="52">
        <v>10.08</v>
      </c>
      <c r="C56" s="52">
        <v>11.61</v>
      </c>
      <c r="D56" s="52">
        <v>16.18</v>
      </c>
      <c r="E56" s="52">
        <v>25.94</v>
      </c>
      <c r="F56" s="97"/>
      <c r="G56" s="60" t="s">
        <v>411</v>
      </c>
      <c r="H56" s="61" t="s">
        <v>412</v>
      </c>
      <c r="I56" s="62" t="s">
        <v>413</v>
      </c>
      <c r="J56" s="63" t="s">
        <v>414</v>
      </c>
      <c r="L56" s="67" t="s">
        <v>299</v>
      </c>
      <c r="M56" s="52">
        <v>19.03</v>
      </c>
      <c r="N56" s="99"/>
      <c r="Q56" s="67" t="s">
        <v>299</v>
      </c>
      <c r="R56" s="68">
        <v>23.23</v>
      </c>
      <c r="S56" s="107"/>
      <c r="V56" s="67" t="s">
        <v>299</v>
      </c>
      <c r="W56" s="68">
        <v>25.34</v>
      </c>
      <c r="X56" s="101"/>
    </row>
    <row r="57" spans="1:24" ht="12.75">
      <c r="A57" s="67" t="s">
        <v>300</v>
      </c>
      <c r="B57" s="52">
        <v>10.33</v>
      </c>
      <c r="C57" s="52">
        <v>12.3</v>
      </c>
      <c r="D57" s="52">
        <v>16.35</v>
      </c>
      <c r="E57" s="52">
        <v>26.13</v>
      </c>
      <c r="F57" s="97"/>
      <c r="G57" s="52">
        <v>9.28</v>
      </c>
      <c r="H57" s="52">
        <v>11.7</v>
      </c>
      <c r="I57" s="52">
        <v>14.59</v>
      </c>
      <c r="J57" s="52">
        <v>25.08</v>
      </c>
      <c r="L57" s="67" t="s">
        <v>300</v>
      </c>
      <c r="M57" s="52">
        <v>18.81</v>
      </c>
      <c r="N57" s="99"/>
      <c r="Q57" s="67" t="s">
        <v>300</v>
      </c>
      <c r="R57" s="68">
        <v>23</v>
      </c>
      <c r="S57" s="107"/>
      <c r="V57" s="67" t="s">
        <v>300</v>
      </c>
      <c r="W57" s="68">
        <v>24.54</v>
      </c>
      <c r="X57" s="101"/>
    </row>
    <row r="58" spans="1:24" ht="12.75">
      <c r="A58" s="67" t="s">
        <v>301</v>
      </c>
      <c r="B58" s="52">
        <v>10.73</v>
      </c>
      <c r="C58" s="52">
        <v>11.83</v>
      </c>
      <c r="D58" s="52">
        <v>15.65</v>
      </c>
      <c r="E58" s="52">
        <v>26.53</v>
      </c>
      <c r="F58" s="97"/>
      <c r="L58" s="67" t="s">
        <v>301</v>
      </c>
      <c r="M58" s="52">
        <v>18.43</v>
      </c>
      <c r="N58" s="99"/>
      <c r="Q58" s="67" t="s">
        <v>301</v>
      </c>
      <c r="R58" s="68">
        <v>23.38</v>
      </c>
      <c r="S58" s="107"/>
      <c r="V58" s="67" t="s">
        <v>301</v>
      </c>
      <c r="W58" s="68">
        <v>26.27</v>
      </c>
      <c r="X58" s="101"/>
    </row>
    <row r="59" spans="1:24" ht="12.75">
      <c r="A59" s="67" t="s">
        <v>302</v>
      </c>
      <c r="B59" s="52">
        <v>10.18</v>
      </c>
      <c r="C59" s="52">
        <v>12.22</v>
      </c>
      <c r="D59" s="52">
        <v>15.98</v>
      </c>
      <c r="E59" s="52">
        <v>26.13</v>
      </c>
      <c r="F59" s="97"/>
      <c r="L59" s="67" t="s">
        <v>302</v>
      </c>
      <c r="M59" s="52">
        <v>17.69</v>
      </c>
      <c r="N59" s="99"/>
      <c r="Q59" s="67" t="s">
        <v>302</v>
      </c>
      <c r="R59" s="68">
        <v>23.36</v>
      </c>
      <c r="S59" s="107"/>
      <c r="V59" s="67" t="s">
        <v>302</v>
      </c>
      <c r="W59" s="68">
        <v>25.53</v>
      </c>
      <c r="X59" s="101"/>
    </row>
    <row r="60" spans="1:24" ht="12.75">
      <c r="A60" s="67" t="s">
        <v>303</v>
      </c>
      <c r="B60" s="52">
        <v>9.21</v>
      </c>
      <c r="C60" s="52">
        <v>10.94</v>
      </c>
      <c r="D60" s="52">
        <v>15.07</v>
      </c>
      <c r="E60" s="52">
        <v>24.5</v>
      </c>
      <c r="F60" s="97"/>
      <c r="L60" s="67" t="s">
        <v>303</v>
      </c>
      <c r="M60" s="52">
        <v>14.35</v>
      </c>
      <c r="N60" s="99"/>
      <c r="Q60" s="67" t="s">
        <v>303</v>
      </c>
      <c r="R60" s="68">
        <v>21.06</v>
      </c>
      <c r="S60" s="107"/>
      <c r="V60" s="67" t="s">
        <v>303</v>
      </c>
      <c r="W60" s="68">
        <v>23.61</v>
      </c>
      <c r="X60" s="101"/>
    </row>
    <row r="61" spans="1:24" ht="12.75">
      <c r="A61" s="51"/>
      <c r="B61" s="71" t="s">
        <v>411</v>
      </c>
      <c r="C61" s="72" t="s">
        <v>412</v>
      </c>
      <c r="D61" s="73" t="s">
        <v>413</v>
      </c>
      <c r="E61" s="74" t="s">
        <v>414</v>
      </c>
      <c r="F61" s="97"/>
      <c r="L61" s="51"/>
      <c r="M61" s="65" t="s">
        <v>416</v>
      </c>
      <c r="N61" s="101" t="s">
        <v>428</v>
      </c>
      <c r="Q61" s="51"/>
      <c r="R61" s="66" t="s">
        <v>418</v>
      </c>
      <c r="S61" s="101" t="s">
        <v>429</v>
      </c>
      <c r="V61" s="51"/>
      <c r="W61" s="66" t="s">
        <v>420</v>
      </c>
      <c r="X61" s="101" t="s">
        <v>430</v>
      </c>
    </row>
    <row r="62" spans="1:24" ht="12.75">
      <c r="A62" s="70" t="s">
        <v>304</v>
      </c>
      <c r="B62" s="52">
        <v>9.6</v>
      </c>
      <c r="C62" s="52">
        <v>11.65</v>
      </c>
      <c r="D62" s="52">
        <v>15.22</v>
      </c>
      <c r="E62" s="52">
        <v>25.22</v>
      </c>
      <c r="F62" s="97"/>
      <c r="L62" s="70" t="s">
        <v>304</v>
      </c>
      <c r="M62" s="52">
        <v>17.77</v>
      </c>
      <c r="N62" s="101"/>
      <c r="Q62" s="70" t="s">
        <v>304</v>
      </c>
      <c r="R62" s="68">
        <v>21.76</v>
      </c>
      <c r="S62" s="101"/>
      <c r="V62" s="70" t="s">
        <v>304</v>
      </c>
      <c r="W62" s="52">
        <v>23.85</v>
      </c>
      <c r="X62" s="101"/>
    </row>
    <row r="63" spans="1:24" ht="12.75">
      <c r="A63" s="70" t="s">
        <v>305</v>
      </c>
      <c r="B63" s="52">
        <v>9.56</v>
      </c>
      <c r="C63" s="52">
        <v>12.91</v>
      </c>
      <c r="D63" s="52">
        <v>16.03</v>
      </c>
      <c r="E63" s="52">
        <v>25.08</v>
      </c>
      <c r="F63" s="97"/>
      <c r="L63" s="70" t="s">
        <v>305</v>
      </c>
      <c r="M63" s="52">
        <v>20.82</v>
      </c>
      <c r="N63" s="101"/>
      <c r="Q63" s="70" t="s">
        <v>305</v>
      </c>
      <c r="R63" s="68">
        <v>23.14</v>
      </c>
      <c r="S63" s="101"/>
      <c r="V63" s="70" t="s">
        <v>305</v>
      </c>
      <c r="W63" s="52">
        <v>24.82</v>
      </c>
      <c r="X63" s="101"/>
    </row>
    <row r="64" spans="1:24" ht="12.75">
      <c r="A64" s="70" t="s">
        <v>306</v>
      </c>
      <c r="B64" s="52">
        <v>11.98</v>
      </c>
      <c r="C64" s="52">
        <v>13.6</v>
      </c>
      <c r="D64" s="52">
        <v>17.48</v>
      </c>
      <c r="E64" s="52">
        <v>25.47</v>
      </c>
      <c r="F64" s="102" t="s">
        <v>431</v>
      </c>
      <c r="L64" s="70" t="s">
        <v>306</v>
      </c>
      <c r="M64" s="52">
        <v>19.06</v>
      </c>
      <c r="N64" s="101"/>
      <c r="Q64" s="70" t="s">
        <v>306</v>
      </c>
      <c r="R64" s="68">
        <v>24.31</v>
      </c>
      <c r="S64" s="101"/>
      <c r="V64" s="70" t="s">
        <v>306</v>
      </c>
      <c r="W64" s="52">
        <v>26.01</v>
      </c>
      <c r="X64" s="101"/>
    </row>
    <row r="65" spans="1:24" ht="12.75">
      <c r="A65" s="70" t="s">
        <v>307</v>
      </c>
      <c r="B65" s="52">
        <v>16.99</v>
      </c>
      <c r="C65" s="52">
        <v>13.86</v>
      </c>
      <c r="D65" s="52">
        <v>21.89</v>
      </c>
      <c r="E65" s="52">
        <v>29.16</v>
      </c>
      <c r="F65" s="97"/>
      <c r="L65" s="70" t="s">
        <v>307</v>
      </c>
      <c r="M65" s="52">
        <v>18.98</v>
      </c>
      <c r="N65" s="101"/>
      <c r="Q65" s="70" t="s">
        <v>307</v>
      </c>
      <c r="R65" s="68">
        <v>24.98</v>
      </c>
      <c r="S65" s="101"/>
      <c r="V65" s="70" t="s">
        <v>307</v>
      </c>
      <c r="W65" s="52">
        <v>29.55</v>
      </c>
      <c r="X65" s="101"/>
    </row>
    <row r="66" spans="1:24" ht="12.75">
      <c r="A66" s="70" t="s">
        <v>308</v>
      </c>
      <c r="B66" s="52">
        <v>10.78</v>
      </c>
      <c r="C66" s="52">
        <v>12.54</v>
      </c>
      <c r="D66" s="52">
        <v>16.83</v>
      </c>
      <c r="E66" s="52">
        <v>25.89</v>
      </c>
      <c r="F66" s="97"/>
      <c r="G66" s="95" t="s">
        <v>422</v>
      </c>
      <c r="H66" s="100"/>
      <c r="I66" s="100"/>
      <c r="J66" s="100"/>
      <c r="L66" s="70" t="s">
        <v>308</v>
      </c>
      <c r="M66" s="52">
        <v>18.2</v>
      </c>
      <c r="N66" s="101"/>
      <c r="Q66" s="70" t="s">
        <v>308</v>
      </c>
      <c r="R66" s="56">
        <v>23.6</v>
      </c>
      <c r="S66" s="101"/>
      <c r="V66" s="70" t="s">
        <v>308</v>
      </c>
      <c r="W66" s="52">
        <v>25.61</v>
      </c>
      <c r="X66" s="101"/>
    </row>
    <row r="67" spans="1:24" ht="12.75">
      <c r="A67" s="70" t="s">
        <v>309</v>
      </c>
      <c r="B67" s="52">
        <v>9.58</v>
      </c>
      <c r="C67" s="52">
        <v>13.05</v>
      </c>
      <c r="D67" s="52">
        <v>17.16</v>
      </c>
      <c r="E67" s="52">
        <v>25.52</v>
      </c>
      <c r="F67" s="97"/>
      <c r="G67" s="60" t="s">
        <v>411</v>
      </c>
      <c r="H67" s="61" t="s">
        <v>412</v>
      </c>
      <c r="I67" s="62" t="s">
        <v>413</v>
      </c>
      <c r="J67" s="63" t="s">
        <v>414</v>
      </c>
      <c r="L67" s="70" t="s">
        <v>309</v>
      </c>
      <c r="M67" s="52">
        <v>19.74</v>
      </c>
      <c r="N67" s="101"/>
      <c r="Q67" s="70" t="s">
        <v>309</v>
      </c>
      <c r="R67" s="56">
        <v>23.44</v>
      </c>
      <c r="S67" s="101"/>
      <c r="V67" s="70" t="s">
        <v>309</v>
      </c>
      <c r="W67" s="52">
        <v>24.93</v>
      </c>
      <c r="X67" s="101"/>
    </row>
    <row r="68" spans="1:24" ht="12.75">
      <c r="A68" s="51"/>
      <c r="B68" s="71" t="s">
        <v>411</v>
      </c>
      <c r="C68" s="72" t="s">
        <v>412</v>
      </c>
      <c r="D68" s="73" t="s">
        <v>413</v>
      </c>
      <c r="E68" s="74" t="s">
        <v>414</v>
      </c>
      <c r="F68" s="98"/>
      <c r="G68" s="52">
        <v>9.41</v>
      </c>
      <c r="H68" s="52">
        <v>11.63</v>
      </c>
      <c r="I68" s="52">
        <v>14.63</v>
      </c>
      <c r="J68" s="52">
        <v>25.23</v>
      </c>
      <c r="L68" s="51"/>
      <c r="M68" s="65" t="s">
        <v>416</v>
      </c>
      <c r="N68" s="101"/>
      <c r="Q68" s="51"/>
      <c r="R68" s="66" t="s">
        <v>418</v>
      </c>
      <c r="S68" s="101"/>
      <c r="V68" s="51"/>
      <c r="W68" s="65" t="s">
        <v>420</v>
      </c>
      <c r="X68" s="101"/>
    </row>
    <row r="69" spans="1:24" ht="12.75">
      <c r="A69" s="67" t="s">
        <v>310</v>
      </c>
      <c r="B69" s="52">
        <v>14.17</v>
      </c>
      <c r="C69" s="52">
        <v>18.81</v>
      </c>
      <c r="D69" s="52">
        <v>20.28</v>
      </c>
      <c r="E69" s="52">
        <v>25.67</v>
      </c>
      <c r="F69" s="97"/>
      <c r="L69" s="67" t="s">
        <v>310</v>
      </c>
      <c r="M69" s="52">
        <v>21.66</v>
      </c>
      <c r="N69" s="101"/>
      <c r="Q69" s="67" t="s">
        <v>310</v>
      </c>
      <c r="R69" s="56">
        <v>25.99</v>
      </c>
      <c r="S69" s="101"/>
      <c r="V69" s="67" t="s">
        <v>310</v>
      </c>
      <c r="W69" s="52">
        <v>23.4</v>
      </c>
      <c r="X69" s="101"/>
    </row>
    <row r="70" spans="1:24" ht="12.75">
      <c r="A70" s="67" t="s">
        <v>311</v>
      </c>
      <c r="B70" s="52">
        <v>17.15</v>
      </c>
      <c r="C70" s="52">
        <v>16.32</v>
      </c>
      <c r="D70" s="52">
        <v>23.52</v>
      </c>
      <c r="E70" s="52">
        <v>30.83</v>
      </c>
      <c r="F70" s="97"/>
      <c r="L70" s="67" t="s">
        <v>311</v>
      </c>
      <c r="M70" s="52">
        <v>22.24</v>
      </c>
      <c r="N70" s="101"/>
      <c r="Q70" s="67" t="s">
        <v>311</v>
      </c>
      <c r="R70" s="56">
        <v>27.81</v>
      </c>
      <c r="S70" s="101"/>
      <c r="V70" s="67" t="s">
        <v>311</v>
      </c>
      <c r="W70" s="52">
        <v>666</v>
      </c>
      <c r="X70" s="101"/>
    </row>
    <row r="71" spans="1:24" ht="12.75">
      <c r="A71" s="67" t="s">
        <v>312</v>
      </c>
      <c r="B71" s="52">
        <v>10.48</v>
      </c>
      <c r="C71" s="52">
        <v>11.98</v>
      </c>
      <c r="D71" s="52">
        <v>16.02</v>
      </c>
      <c r="E71" s="52">
        <v>26.63</v>
      </c>
      <c r="F71" s="97"/>
      <c r="L71" s="67" t="s">
        <v>312</v>
      </c>
      <c r="M71" s="52">
        <v>16.71</v>
      </c>
      <c r="N71" s="101"/>
      <c r="Q71" s="67" t="s">
        <v>312</v>
      </c>
      <c r="R71" s="56">
        <v>23.21</v>
      </c>
      <c r="S71" s="101"/>
      <c r="V71" s="67" t="s">
        <v>312</v>
      </c>
      <c r="W71" s="52">
        <v>24.76</v>
      </c>
      <c r="X71" s="101"/>
    </row>
    <row r="72" spans="1:24" ht="12.75">
      <c r="A72" s="67" t="s">
        <v>313</v>
      </c>
      <c r="B72" s="52">
        <v>11.54</v>
      </c>
      <c r="C72" s="52">
        <v>12.29</v>
      </c>
      <c r="D72" s="52">
        <v>16.63</v>
      </c>
      <c r="E72" s="52">
        <v>26.23</v>
      </c>
      <c r="F72" s="97"/>
      <c r="L72" s="67" t="s">
        <v>313</v>
      </c>
      <c r="M72" s="52">
        <v>17.55</v>
      </c>
      <c r="N72" s="101"/>
      <c r="Q72" s="67" t="s">
        <v>313</v>
      </c>
      <c r="R72" s="56">
        <v>23.52</v>
      </c>
      <c r="S72" s="101"/>
      <c r="V72" s="67" t="s">
        <v>313</v>
      </c>
      <c r="W72" s="52">
        <v>25.51</v>
      </c>
      <c r="X72" s="101"/>
    </row>
    <row r="73" spans="1:24" ht="12.75">
      <c r="A73" s="67" t="s">
        <v>314</v>
      </c>
      <c r="B73" s="52">
        <v>11.78</v>
      </c>
      <c r="C73" s="52">
        <v>13.71</v>
      </c>
      <c r="D73" s="52">
        <v>17.42</v>
      </c>
      <c r="E73" s="52">
        <v>26.18</v>
      </c>
      <c r="F73" s="97"/>
      <c r="L73" s="67" t="s">
        <v>314</v>
      </c>
      <c r="M73" s="52">
        <v>19.85</v>
      </c>
      <c r="N73" s="101"/>
      <c r="Q73" s="67" t="s">
        <v>314</v>
      </c>
      <c r="R73" s="56">
        <v>25.03</v>
      </c>
      <c r="S73" s="101"/>
      <c r="V73" s="67" t="s">
        <v>314</v>
      </c>
      <c r="W73" s="52">
        <v>26.48</v>
      </c>
      <c r="X73" s="101"/>
    </row>
    <row r="74" spans="1:24" ht="12.75">
      <c r="A74" s="67" t="s">
        <v>315</v>
      </c>
      <c r="B74" s="52">
        <v>11.45</v>
      </c>
      <c r="C74" s="52">
        <v>14.15</v>
      </c>
      <c r="D74" s="52">
        <v>17.98</v>
      </c>
      <c r="E74" s="52">
        <v>26.38</v>
      </c>
      <c r="F74" s="97"/>
      <c r="L74" s="67" t="s">
        <v>315</v>
      </c>
      <c r="M74" s="52">
        <v>20.81</v>
      </c>
      <c r="N74" s="101"/>
      <c r="Q74" s="67" t="s">
        <v>315</v>
      </c>
      <c r="R74" s="56">
        <v>25.46</v>
      </c>
      <c r="S74" s="101"/>
      <c r="V74" s="67" t="s">
        <v>315</v>
      </c>
      <c r="W74" s="52">
        <v>27.5</v>
      </c>
      <c r="X74" s="101"/>
    </row>
    <row r="75" spans="1:24" ht="12.75">
      <c r="A75" s="51"/>
      <c r="B75" s="71" t="s">
        <v>411</v>
      </c>
      <c r="C75" s="72" t="s">
        <v>412</v>
      </c>
      <c r="D75" s="73" t="s">
        <v>413</v>
      </c>
      <c r="E75" s="74" t="s">
        <v>414</v>
      </c>
      <c r="F75" s="96" t="s">
        <v>432</v>
      </c>
      <c r="L75" s="51"/>
      <c r="M75" s="65" t="s">
        <v>416</v>
      </c>
      <c r="N75" s="101"/>
      <c r="Q75" s="51"/>
      <c r="R75" s="66" t="s">
        <v>418</v>
      </c>
      <c r="S75" s="101"/>
      <c r="V75" s="51"/>
      <c r="W75" s="65" t="s">
        <v>420</v>
      </c>
      <c r="X75" s="101"/>
    </row>
    <row r="76" spans="1:24" ht="12.75">
      <c r="A76" s="70" t="s">
        <v>316</v>
      </c>
      <c r="B76" s="52">
        <v>10.64</v>
      </c>
      <c r="C76" s="52">
        <v>13.4</v>
      </c>
      <c r="D76" s="52">
        <v>17.45</v>
      </c>
      <c r="E76" s="52">
        <v>26.25</v>
      </c>
      <c r="F76" s="97"/>
      <c r="L76" s="70" t="s">
        <v>316</v>
      </c>
      <c r="M76" s="52">
        <v>20.38</v>
      </c>
      <c r="N76" s="101"/>
      <c r="Q76" s="70" t="s">
        <v>316</v>
      </c>
      <c r="R76" s="56">
        <v>23.82</v>
      </c>
      <c r="S76" s="101"/>
      <c r="V76" s="70" t="s">
        <v>316</v>
      </c>
      <c r="W76" s="52">
        <v>26.66</v>
      </c>
      <c r="X76" s="101"/>
    </row>
    <row r="77" spans="1:24" ht="12.75">
      <c r="A77" s="70" t="s">
        <v>317</v>
      </c>
      <c r="B77" s="52">
        <v>12.43</v>
      </c>
      <c r="C77" s="52">
        <v>11.6</v>
      </c>
      <c r="D77" s="52">
        <v>16.58</v>
      </c>
      <c r="E77" s="52">
        <v>27.08</v>
      </c>
      <c r="F77" s="97"/>
      <c r="L77" s="70" t="s">
        <v>317</v>
      </c>
      <c r="M77" s="52">
        <v>18.76</v>
      </c>
      <c r="N77" s="101"/>
      <c r="Q77" s="70" t="s">
        <v>317</v>
      </c>
      <c r="R77" s="56">
        <v>24.03</v>
      </c>
      <c r="S77" s="101"/>
      <c r="V77" s="70" t="s">
        <v>317</v>
      </c>
      <c r="W77" s="52">
        <v>26.56</v>
      </c>
      <c r="X77" s="101"/>
    </row>
    <row r="78" spans="1:24" ht="12.75">
      <c r="A78" s="70" t="s">
        <v>318</v>
      </c>
      <c r="B78" s="52">
        <v>10.22</v>
      </c>
      <c r="C78" s="52">
        <v>11.6</v>
      </c>
      <c r="D78" s="52">
        <v>15.81</v>
      </c>
      <c r="E78" s="52">
        <v>25.72</v>
      </c>
      <c r="F78" s="97"/>
      <c r="G78" s="95" t="s">
        <v>422</v>
      </c>
      <c r="H78" s="100"/>
      <c r="I78" s="100"/>
      <c r="J78" s="100"/>
      <c r="L78" s="70" t="s">
        <v>318</v>
      </c>
      <c r="M78" s="52">
        <v>19.78</v>
      </c>
      <c r="N78" s="101"/>
      <c r="Q78" s="70" t="s">
        <v>318</v>
      </c>
      <c r="R78" s="56">
        <v>23.49</v>
      </c>
      <c r="S78" s="101"/>
      <c r="V78" s="70" t="s">
        <v>318</v>
      </c>
      <c r="W78" s="52">
        <v>24.94</v>
      </c>
      <c r="X78" s="101"/>
    </row>
    <row r="79" spans="1:24" ht="12.75">
      <c r="A79" s="70" t="s">
        <v>319</v>
      </c>
      <c r="B79" s="52">
        <v>10.41</v>
      </c>
      <c r="C79" s="52">
        <v>12.62</v>
      </c>
      <c r="D79" s="52">
        <v>17.01</v>
      </c>
      <c r="E79" s="52">
        <v>25.61</v>
      </c>
      <c r="F79" s="97"/>
      <c r="G79" s="60" t="s">
        <v>411</v>
      </c>
      <c r="H79" s="61" t="s">
        <v>412</v>
      </c>
      <c r="I79" s="62" t="s">
        <v>413</v>
      </c>
      <c r="J79" s="63" t="s">
        <v>414</v>
      </c>
      <c r="L79" s="70" t="s">
        <v>319</v>
      </c>
      <c r="M79" s="52">
        <v>16.92</v>
      </c>
      <c r="N79" s="101"/>
      <c r="Q79" s="70" t="s">
        <v>319</v>
      </c>
      <c r="R79" s="56">
        <v>23.47</v>
      </c>
      <c r="S79" s="101"/>
      <c r="V79" s="70" t="s">
        <v>319</v>
      </c>
      <c r="W79" s="52">
        <v>25.27</v>
      </c>
      <c r="X79" s="101"/>
    </row>
    <row r="80" spans="1:24" ht="12.75">
      <c r="A80" s="70" t="s">
        <v>320</v>
      </c>
      <c r="B80" s="52">
        <v>9.72</v>
      </c>
      <c r="C80" s="52">
        <v>12.67</v>
      </c>
      <c r="D80" s="52">
        <v>16.39</v>
      </c>
      <c r="E80" s="52">
        <v>25.2</v>
      </c>
      <c r="F80" s="97"/>
      <c r="G80" s="52">
        <v>9.4</v>
      </c>
      <c r="H80" s="52">
        <v>11.55</v>
      </c>
      <c r="I80" s="52">
        <v>14.48</v>
      </c>
      <c r="J80" s="52">
        <v>24.91</v>
      </c>
      <c r="L80" s="70" t="s">
        <v>320</v>
      </c>
      <c r="M80" s="52">
        <v>17.97</v>
      </c>
      <c r="N80" s="101"/>
      <c r="Q80" s="70" t="s">
        <v>320</v>
      </c>
      <c r="R80" s="56">
        <v>23.34</v>
      </c>
      <c r="S80" s="101"/>
      <c r="V80" s="70" t="s">
        <v>320</v>
      </c>
      <c r="W80" s="52">
        <v>24.92</v>
      </c>
      <c r="X80" s="101"/>
    </row>
    <row r="81" spans="1:24" ht="12.75">
      <c r="A81" s="70" t="s">
        <v>321</v>
      </c>
      <c r="B81" s="52">
        <v>31.96</v>
      </c>
      <c r="C81" s="76" t="s">
        <v>51</v>
      </c>
      <c r="D81" s="77">
        <v>32.68</v>
      </c>
      <c r="E81" s="52" t="s">
        <v>51</v>
      </c>
      <c r="F81" s="97"/>
      <c r="L81" s="70" t="s">
        <v>321</v>
      </c>
      <c r="M81" s="52">
        <v>666</v>
      </c>
      <c r="N81" s="101"/>
      <c r="Q81" s="70" t="s">
        <v>321</v>
      </c>
      <c r="R81" s="56">
        <v>666</v>
      </c>
      <c r="S81" s="101"/>
      <c r="V81" s="70" t="s">
        <v>321</v>
      </c>
      <c r="W81" s="52">
        <v>666</v>
      </c>
      <c r="X81" s="101"/>
    </row>
    <row r="82" spans="1:24" ht="12.75">
      <c r="A82" s="51"/>
      <c r="B82" s="71" t="s">
        <v>411</v>
      </c>
      <c r="C82" s="72" t="s">
        <v>412</v>
      </c>
      <c r="D82" s="73" t="s">
        <v>413</v>
      </c>
      <c r="E82" s="74" t="s">
        <v>414</v>
      </c>
      <c r="F82" s="97"/>
      <c r="L82" s="51"/>
      <c r="M82" s="65" t="s">
        <v>416</v>
      </c>
      <c r="N82" s="101"/>
      <c r="Q82" s="51"/>
      <c r="R82" s="66" t="s">
        <v>418</v>
      </c>
      <c r="S82" s="101"/>
      <c r="V82" s="51"/>
      <c r="W82" s="65" t="s">
        <v>420</v>
      </c>
      <c r="X82" s="101"/>
    </row>
    <row r="83" spans="1:24" ht="12.75">
      <c r="A83" s="67" t="s">
        <v>322</v>
      </c>
      <c r="B83" s="52">
        <v>9.21</v>
      </c>
      <c r="C83" s="52">
        <v>10.11</v>
      </c>
      <c r="D83" s="52">
        <v>12.89</v>
      </c>
      <c r="E83" s="52">
        <v>25.47</v>
      </c>
      <c r="F83" s="98"/>
      <c r="L83" s="67" t="s">
        <v>322</v>
      </c>
      <c r="M83" s="52">
        <v>19.9</v>
      </c>
      <c r="N83" s="101"/>
      <c r="Q83" s="67" t="s">
        <v>322</v>
      </c>
      <c r="R83" s="68">
        <v>23.92</v>
      </c>
      <c r="S83" s="101"/>
      <c r="V83" s="67" t="s">
        <v>322</v>
      </c>
      <c r="W83" s="52">
        <v>24.81</v>
      </c>
      <c r="X83" s="101"/>
    </row>
    <row r="84" spans="1:24" ht="12.75">
      <c r="A84" s="67" t="s">
        <v>323</v>
      </c>
      <c r="B84" s="52">
        <v>9.28</v>
      </c>
      <c r="C84" s="52">
        <v>10.14</v>
      </c>
      <c r="D84" s="52">
        <v>13</v>
      </c>
      <c r="E84" s="52">
        <v>26.23</v>
      </c>
      <c r="F84" s="97"/>
      <c r="L84" s="67" t="s">
        <v>323</v>
      </c>
      <c r="M84" s="52">
        <v>19.41</v>
      </c>
      <c r="N84" s="101"/>
      <c r="Q84" s="67" t="s">
        <v>323</v>
      </c>
      <c r="R84" s="68">
        <v>25.12</v>
      </c>
      <c r="S84" s="101"/>
      <c r="V84" s="67" t="s">
        <v>323</v>
      </c>
      <c r="W84" s="52">
        <v>25.14</v>
      </c>
      <c r="X84" s="101"/>
    </row>
    <row r="85" spans="1:24" ht="12.75">
      <c r="A85" s="67" t="s">
        <v>324</v>
      </c>
      <c r="B85" s="52">
        <v>8.84</v>
      </c>
      <c r="C85" s="52">
        <v>10.46</v>
      </c>
      <c r="D85" s="52">
        <v>13.49</v>
      </c>
      <c r="E85" s="52">
        <v>25.84</v>
      </c>
      <c r="F85" s="97"/>
      <c r="L85" s="67" t="s">
        <v>324</v>
      </c>
      <c r="M85" s="52">
        <v>16.6</v>
      </c>
      <c r="N85" s="101"/>
      <c r="Q85" s="67" t="s">
        <v>324</v>
      </c>
      <c r="R85" s="68">
        <v>23.36</v>
      </c>
      <c r="S85" s="101"/>
      <c r="V85" s="67" t="s">
        <v>324</v>
      </c>
      <c r="W85" s="52">
        <v>23.92</v>
      </c>
      <c r="X85" s="101"/>
    </row>
    <row r="86" spans="1:24" ht="12.75">
      <c r="A86" s="67" t="s">
        <v>325</v>
      </c>
      <c r="B86" s="52">
        <v>11.41</v>
      </c>
      <c r="C86" s="52">
        <v>13.41</v>
      </c>
      <c r="D86" s="52">
        <v>16.95</v>
      </c>
      <c r="E86" s="52">
        <v>27.35</v>
      </c>
      <c r="F86" s="97"/>
      <c r="L86" s="67" t="s">
        <v>325</v>
      </c>
      <c r="M86" s="52">
        <v>20.09</v>
      </c>
      <c r="N86" s="101"/>
      <c r="Q86" s="67" t="s">
        <v>325</v>
      </c>
      <c r="R86" s="68">
        <v>25.67</v>
      </c>
      <c r="S86" s="101"/>
      <c r="V86" s="67" t="s">
        <v>325</v>
      </c>
      <c r="W86" s="52">
        <v>27.3</v>
      </c>
      <c r="X86" s="101"/>
    </row>
    <row r="87" spans="1:24" ht="12.75">
      <c r="A87" s="67" t="s">
        <v>326</v>
      </c>
      <c r="B87" s="52">
        <v>8.66</v>
      </c>
      <c r="C87" s="52">
        <v>11.32</v>
      </c>
      <c r="D87" s="52">
        <v>13.92</v>
      </c>
      <c r="E87" s="52">
        <v>25.78</v>
      </c>
      <c r="F87" s="102" t="s">
        <v>433</v>
      </c>
      <c r="L87" s="67" t="s">
        <v>326</v>
      </c>
      <c r="M87" s="52">
        <v>18.71</v>
      </c>
      <c r="N87" s="101"/>
      <c r="Q87" s="67" t="s">
        <v>326</v>
      </c>
      <c r="R87" s="68">
        <v>24.2</v>
      </c>
      <c r="S87" s="101"/>
      <c r="V87" s="67" t="s">
        <v>326</v>
      </c>
      <c r="W87" s="52">
        <v>25.15</v>
      </c>
      <c r="X87" s="101"/>
    </row>
    <row r="88" spans="1:25" ht="12.75">
      <c r="A88" s="67" t="s">
        <v>327</v>
      </c>
      <c r="B88" s="52">
        <v>12.13</v>
      </c>
      <c r="C88" s="52">
        <v>13.94</v>
      </c>
      <c r="D88" s="52">
        <v>16.79</v>
      </c>
      <c r="E88" s="52">
        <v>27.39</v>
      </c>
      <c r="F88" s="97"/>
      <c r="L88" s="67" t="s">
        <v>327</v>
      </c>
      <c r="M88" s="52">
        <v>19.67</v>
      </c>
      <c r="N88" s="101"/>
      <c r="O88" s="66" t="s">
        <v>424</v>
      </c>
      <c r="Q88" s="67" t="s">
        <v>327</v>
      </c>
      <c r="R88" s="68">
        <v>25.83</v>
      </c>
      <c r="S88" s="101"/>
      <c r="T88" s="66" t="s">
        <v>424</v>
      </c>
      <c r="V88" s="67" t="s">
        <v>327</v>
      </c>
      <c r="W88" s="52">
        <v>27.25</v>
      </c>
      <c r="X88" s="101"/>
      <c r="Y88" s="66" t="s">
        <v>424</v>
      </c>
    </row>
    <row r="89" spans="1:25" ht="12.75">
      <c r="A89" s="67" t="s">
        <v>328</v>
      </c>
      <c r="B89" s="52">
        <v>10.32</v>
      </c>
      <c r="C89" s="52">
        <v>11.14</v>
      </c>
      <c r="D89" s="52">
        <v>14.56</v>
      </c>
      <c r="E89" s="52">
        <v>26.45</v>
      </c>
      <c r="F89" s="97"/>
      <c r="G89" s="95" t="s">
        <v>422</v>
      </c>
      <c r="H89" s="100"/>
      <c r="I89" s="100"/>
      <c r="J89" s="100"/>
      <c r="L89" s="67" t="s">
        <v>328</v>
      </c>
      <c r="M89" s="52">
        <v>17.83</v>
      </c>
      <c r="N89" s="101"/>
      <c r="O89" s="52">
        <v>15.8</v>
      </c>
      <c r="Q89" s="67" t="s">
        <v>328</v>
      </c>
      <c r="R89" s="68">
        <v>23.72</v>
      </c>
      <c r="S89" s="101"/>
      <c r="T89" s="68">
        <v>21.75</v>
      </c>
      <c r="V89" s="67" t="s">
        <v>328</v>
      </c>
      <c r="W89" s="52">
        <v>25.29</v>
      </c>
      <c r="X89" s="101"/>
      <c r="Y89" s="52">
        <v>22.27</v>
      </c>
    </row>
    <row r="90" spans="1:24" ht="12.75">
      <c r="A90" s="51"/>
      <c r="B90" s="71" t="s">
        <v>411</v>
      </c>
      <c r="C90" s="72" t="s">
        <v>412</v>
      </c>
      <c r="D90" s="73" t="s">
        <v>413</v>
      </c>
      <c r="E90" s="74" t="s">
        <v>414</v>
      </c>
      <c r="F90" s="98"/>
      <c r="G90" s="60" t="s">
        <v>411</v>
      </c>
      <c r="H90" s="61" t="s">
        <v>412</v>
      </c>
      <c r="I90" s="62" t="s">
        <v>413</v>
      </c>
      <c r="J90" s="63" t="s">
        <v>414</v>
      </c>
      <c r="L90" s="51"/>
      <c r="M90" s="65" t="s">
        <v>416</v>
      </c>
      <c r="N90" s="101"/>
      <c r="Q90" s="51"/>
      <c r="R90" s="66" t="s">
        <v>418</v>
      </c>
      <c r="S90" s="101"/>
      <c r="V90" s="51"/>
      <c r="W90" s="65" t="s">
        <v>420</v>
      </c>
      <c r="X90" s="101"/>
    </row>
    <row r="91" spans="1:24" ht="12.75">
      <c r="A91" s="70" t="s">
        <v>329</v>
      </c>
      <c r="B91" s="52">
        <v>11.45</v>
      </c>
      <c r="C91" s="52">
        <v>15</v>
      </c>
      <c r="D91" s="52">
        <v>17.37</v>
      </c>
      <c r="E91" s="52">
        <v>26.96</v>
      </c>
      <c r="F91" s="97"/>
      <c r="G91" s="52">
        <v>8.96</v>
      </c>
      <c r="H91" s="52">
        <v>11.63</v>
      </c>
      <c r="I91" s="52">
        <v>14.77</v>
      </c>
      <c r="J91" s="52">
        <v>25.15</v>
      </c>
      <c r="L91" s="70" t="s">
        <v>329</v>
      </c>
      <c r="M91" s="52">
        <v>20.63</v>
      </c>
      <c r="N91" s="101"/>
      <c r="Q91" s="70" t="s">
        <v>329</v>
      </c>
      <c r="R91" s="68">
        <v>25.75</v>
      </c>
      <c r="S91" s="101"/>
      <c r="V91" s="70" t="s">
        <v>329</v>
      </c>
      <c r="W91" s="52">
        <v>26.81</v>
      </c>
      <c r="X91" s="101"/>
    </row>
    <row r="92" spans="1:24" ht="12.75">
      <c r="A92" s="70" t="s">
        <v>330</v>
      </c>
      <c r="B92" s="52">
        <v>9.61</v>
      </c>
      <c r="C92" s="52">
        <v>10.69</v>
      </c>
      <c r="D92" s="52">
        <v>13.24</v>
      </c>
      <c r="E92" s="52">
        <v>25.89</v>
      </c>
      <c r="F92" s="97"/>
      <c r="L92" s="70" t="s">
        <v>330</v>
      </c>
      <c r="M92" s="52">
        <v>18.99</v>
      </c>
      <c r="N92" s="101"/>
      <c r="Q92" s="70" t="s">
        <v>330</v>
      </c>
      <c r="R92" s="68">
        <v>23.83</v>
      </c>
      <c r="S92" s="101"/>
      <c r="V92" s="70" t="s">
        <v>330</v>
      </c>
      <c r="W92" s="52">
        <v>23.92</v>
      </c>
      <c r="X92" s="101"/>
    </row>
    <row r="93" spans="1:24" ht="12.75">
      <c r="A93" s="70" t="s">
        <v>331</v>
      </c>
      <c r="B93" s="52">
        <v>12.48</v>
      </c>
      <c r="C93" s="52">
        <v>14.63</v>
      </c>
      <c r="D93" s="52">
        <v>17.63</v>
      </c>
      <c r="E93" s="52">
        <v>28.52</v>
      </c>
      <c r="F93" s="97"/>
      <c r="L93" s="70" t="s">
        <v>331</v>
      </c>
      <c r="M93" s="52">
        <v>20.33</v>
      </c>
      <c r="N93" s="101"/>
      <c r="Q93" s="70" t="s">
        <v>331</v>
      </c>
      <c r="R93" s="68">
        <v>26.75</v>
      </c>
      <c r="S93" s="101"/>
      <c r="V93" s="70" t="s">
        <v>331</v>
      </c>
      <c r="W93" s="52">
        <v>27.63</v>
      </c>
      <c r="X93" s="101"/>
    </row>
    <row r="94" spans="1:24" ht="12.75">
      <c r="A94" s="70" t="s">
        <v>332</v>
      </c>
      <c r="B94" s="52">
        <v>9.42</v>
      </c>
      <c r="C94" s="52">
        <v>12.5</v>
      </c>
      <c r="D94" s="52">
        <v>15.26</v>
      </c>
      <c r="E94" s="52">
        <v>25.41</v>
      </c>
      <c r="F94" s="97"/>
      <c r="L94" s="70" t="s">
        <v>332</v>
      </c>
      <c r="M94" s="52">
        <v>19.75</v>
      </c>
      <c r="N94" s="101"/>
      <c r="Q94" s="70" t="s">
        <v>332</v>
      </c>
      <c r="R94" s="68">
        <v>23.93</v>
      </c>
      <c r="S94" s="101"/>
      <c r="V94" s="70" t="s">
        <v>332</v>
      </c>
      <c r="W94" s="52">
        <v>25.58</v>
      </c>
      <c r="X94" s="101"/>
    </row>
    <row r="95" spans="1:24" ht="12.75">
      <c r="A95" s="70" t="s">
        <v>333</v>
      </c>
      <c r="B95" s="52">
        <v>8.49</v>
      </c>
      <c r="C95" s="52">
        <v>11</v>
      </c>
      <c r="D95" s="52">
        <v>13.36</v>
      </c>
      <c r="E95" s="52">
        <v>24.93</v>
      </c>
      <c r="F95" s="97"/>
      <c r="L95" s="70" t="s">
        <v>333</v>
      </c>
      <c r="M95" s="52">
        <v>18.25</v>
      </c>
      <c r="N95" s="101"/>
      <c r="Q95" s="70" t="s">
        <v>333</v>
      </c>
      <c r="R95" s="68">
        <v>23.56</v>
      </c>
      <c r="S95" s="101"/>
      <c r="V95" s="70" t="s">
        <v>333</v>
      </c>
      <c r="W95" s="52">
        <v>24.38</v>
      </c>
      <c r="X95" s="101"/>
    </row>
    <row r="96" spans="1:24" ht="12.75">
      <c r="A96" s="70" t="s">
        <v>334</v>
      </c>
      <c r="B96" s="52">
        <v>8.73</v>
      </c>
      <c r="C96" s="52">
        <v>10.88</v>
      </c>
      <c r="D96" s="52">
        <v>14.19</v>
      </c>
      <c r="E96" s="52">
        <v>25.36</v>
      </c>
      <c r="F96" s="97"/>
      <c r="L96" s="70" t="s">
        <v>334</v>
      </c>
      <c r="M96" s="52">
        <v>19.33</v>
      </c>
      <c r="N96" s="101"/>
      <c r="Q96" s="70" t="s">
        <v>334</v>
      </c>
      <c r="R96" s="68">
        <v>24.23</v>
      </c>
      <c r="S96" s="101"/>
      <c r="V96" s="70" t="s">
        <v>334</v>
      </c>
      <c r="W96" s="52">
        <v>24.41</v>
      </c>
      <c r="X96" s="101"/>
    </row>
    <row r="97" spans="1:24" ht="12.75">
      <c r="A97" s="70" t="s">
        <v>335</v>
      </c>
      <c r="B97" s="52">
        <v>8.58</v>
      </c>
      <c r="C97" s="52">
        <v>11.8</v>
      </c>
      <c r="D97" s="52">
        <v>14.28</v>
      </c>
      <c r="E97" s="52">
        <v>24.92</v>
      </c>
      <c r="F97" s="97"/>
      <c r="L97" s="70" t="s">
        <v>335</v>
      </c>
      <c r="M97" s="52">
        <v>18.2</v>
      </c>
      <c r="N97" s="101"/>
      <c r="Q97" s="70" t="s">
        <v>335</v>
      </c>
      <c r="R97" s="68">
        <v>23.37</v>
      </c>
      <c r="S97" s="101"/>
      <c r="V97" s="70" t="s">
        <v>335</v>
      </c>
      <c r="W97" s="52">
        <v>25.09</v>
      </c>
      <c r="X97" s="101"/>
    </row>
    <row r="98" spans="2:24" ht="12.75">
      <c r="B98" s="71" t="s">
        <v>411</v>
      </c>
      <c r="C98" s="72" t="s">
        <v>412</v>
      </c>
      <c r="D98" s="73" t="s">
        <v>413</v>
      </c>
      <c r="E98" s="74" t="s">
        <v>414</v>
      </c>
      <c r="F98" s="96" t="s">
        <v>434</v>
      </c>
      <c r="M98" s="65" t="s">
        <v>416</v>
      </c>
      <c r="N98" s="101"/>
      <c r="R98" s="66" t="s">
        <v>418</v>
      </c>
      <c r="S98" s="101"/>
      <c r="W98" s="65" t="s">
        <v>420</v>
      </c>
      <c r="X98" s="101"/>
    </row>
    <row r="99" spans="1:24" ht="12.75">
      <c r="A99" s="67" t="s">
        <v>336</v>
      </c>
      <c r="B99" s="52">
        <v>11.6</v>
      </c>
      <c r="C99" s="52">
        <v>13.55</v>
      </c>
      <c r="D99" s="52">
        <v>17.64</v>
      </c>
      <c r="E99" s="52">
        <v>27.31</v>
      </c>
      <c r="F99" s="97"/>
      <c r="L99" s="67" t="s">
        <v>336</v>
      </c>
      <c r="M99" s="52">
        <v>20.46</v>
      </c>
      <c r="N99" s="101"/>
      <c r="Q99" s="67" t="s">
        <v>336</v>
      </c>
      <c r="R99" s="68">
        <v>25.31</v>
      </c>
      <c r="S99" s="101"/>
      <c r="V99" s="67" t="s">
        <v>336</v>
      </c>
      <c r="W99" s="52">
        <v>26.24</v>
      </c>
      <c r="X99" s="101"/>
    </row>
    <row r="100" spans="1:24" ht="12.75">
      <c r="A100" s="67" t="s">
        <v>337</v>
      </c>
      <c r="B100" s="52">
        <v>8.72</v>
      </c>
      <c r="C100" s="52">
        <v>10.82</v>
      </c>
      <c r="D100" s="52">
        <v>14.51</v>
      </c>
      <c r="E100" s="52">
        <v>25.61</v>
      </c>
      <c r="F100" s="97"/>
      <c r="L100" s="67" t="s">
        <v>337</v>
      </c>
      <c r="M100" s="52">
        <v>17.72</v>
      </c>
      <c r="N100" s="101"/>
      <c r="Q100" s="67" t="s">
        <v>337</v>
      </c>
      <c r="R100" s="68">
        <v>22.77</v>
      </c>
      <c r="S100" s="101"/>
      <c r="V100" s="67" t="s">
        <v>337</v>
      </c>
      <c r="W100" s="52">
        <v>23.25</v>
      </c>
      <c r="X100" s="101"/>
    </row>
    <row r="101" spans="1:24" ht="12.75">
      <c r="A101" s="67" t="s">
        <v>338</v>
      </c>
      <c r="B101" s="52">
        <v>9.86</v>
      </c>
      <c r="C101" s="52">
        <v>11.04</v>
      </c>
      <c r="D101" s="52">
        <v>16.19</v>
      </c>
      <c r="E101" s="52">
        <v>26.95</v>
      </c>
      <c r="F101" s="97"/>
      <c r="G101" s="95" t="s">
        <v>422</v>
      </c>
      <c r="H101" s="100"/>
      <c r="I101" s="100"/>
      <c r="J101" s="100"/>
      <c r="L101" s="67" t="s">
        <v>338</v>
      </c>
      <c r="M101" s="52">
        <v>17.43</v>
      </c>
      <c r="N101" s="101"/>
      <c r="Q101" s="67" t="s">
        <v>338</v>
      </c>
      <c r="R101" s="68">
        <v>23.07</v>
      </c>
      <c r="S101" s="101"/>
      <c r="V101" s="67" t="s">
        <v>338</v>
      </c>
      <c r="W101" s="52">
        <v>24.12</v>
      </c>
      <c r="X101" s="101"/>
    </row>
    <row r="102" spans="1:24" ht="12.75">
      <c r="A102" s="67" t="s">
        <v>339</v>
      </c>
      <c r="B102" s="52">
        <v>9.09</v>
      </c>
      <c r="C102" s="52">
        <v>11.28</v>
      </c>
      <c r="D102" s="52">
        <v>15.2</v>
      </c>
      <c r="E102" s="52">
        <v>25.88</v>
      </c>
      <c r="F102" s="97"/>
      <c r="G102" s="60" t="s">
        <v>411</v>
      </c>
      <c r="H102" s="61" t="s">
        <v>412</v>
      </c>
      <c r="I102" s="62" t="s">
        <v>413</v>
      </c>
      <c r="J102" s="63" t="s">
        <v>414</v>
      </c>
      <c r="L102" s="67" t="s">
        <v>339</v>
      </c>
      <c r="M102" s="52">
        <v>18.99</v>
      </c>
      <c r="N102" s="101"/>
      <c r="Q102" s="67" t="s">
        <v>339</v>
      </c>
      <c r="R102" s="68">
        <v>23.83</v>
      </c>
      <c r="S102" s="101"/>
      <c r="V102" s="67" t="s">
        <v>339</v>
      </c>
      <c r="W102" s="52">
        <v>24.76</v>
      </c>
      <c r="X102" s="101"/>
    </row>
    <row r="103" spans="1:24" ht="12.75">
      <c r="A103" s="67" t="s">
        <v>340</v>
      </c>
      <c r="B103" s="52">
        <v>10.02</v>
      </c>
      <c r="C103" s="52">
        <v>12.05</v>
      </c>
      <c r="D103" s="52">
        <v>16.12</v>
      </c>
      <c r="E103" s="52">
        <v>26.64</v>
      </c>
      <c r="F103" s="97"/>
      <c r="G103" s="52">
        <v>9.6</v>
      </c>
      <c r="H103" s="52">
        <v>11.87</v>
      </c>
      <c r="I103" s="52">
        <v>14.91</v>
      </c>
      <c r="J103" s="52">
        <v>25.32</v>
      </c>
      <c r="L103" s="67" t="s">
        <v>340</v>
      </c>
      <c r="M103" s="52">
        <v>18.47</v>
      </c>
      <c r="N103" s="101"/>
      <c r="Q103" s="67" t="s">
        <v>340</v>
      </c>
      <c r="R103" s="68">
        <v>23.99</v>
      </c>
      <c r="S103" s="101"/>
      <c r="V103" s="67" t="s">
        <v>340</v>
      </c>
      <c r="W103" s="52">
        <v>25.6</v>
      </c>
      <c r="X103" s="101"/>
    </row>
    <row r="104" spans="1:24" ht="12.75">
      <c r="A104" s="67" t="s">
        <v>341</v>
      </c>
      <c r="B104" s="52">
        <v>9.21</v>
      </c>
      <c r="C104" s="52">
        <v>12.39</v>
      </c>
      <c r="D104" s="52">
        <v>15.74</v>
      </c>
      <c r="E104" s="52">
        <v>26.61</v>
      </c>
      <c r="F104" s="97"/>
      <c r="L104" s="67" t="s">
        <v>341</v>
      </c>
      <c r="M104" s="52">
        <v>18.78</v>
      </c>
      <c r="N104" s="101"/>
      <c r="Q104" s="67" t="s">
        <v>341</v>
      </c>
      <c r="R104" s="68">
        <v>24.54</v>
      </c>
      <c r="S104" s="101"/>
      <c r="V104" s="67" t="s">
        <v>341</v>
      </c>
      <c r="W104" s="52">
        <v>26.2</v>
      </c>
      <c r="X104" s="101"/>
    </row>
    <row r="105" spans="1:24" ht="12.75">
      <c r="A105" s="67" t="s">
        <v>342</v>
      </c>
      <c r="B105" s="52">
        <v>8.95</v>
      </c>
      <c r="C105" s="52">
        <v>10.8</v>
      </c>
      <c r="D105" s="52">
        <v>14.13</v>
      </c>
      <c r="E105" s="52">
        <v>25.79</v>
      </c>
      <c r="F105" s="97"/>
      <c r="L105" s="67" t="s">
        <v>342</v>
      </c>
      <c r="M105" s="52">
        <v>15.05</v>
      </c>
      <c r="N105" s="101"/>
      <c r="Q105" s="67" t="s">
        <v>342</v>
      </c>
      <c r="R105" s="68">
        <v>22.47</v>
      </c>
      <c r="S105" s="101"/>
      <c r="V105" s="67" t="s">
        <v>342</v>
      </c>
      <c r="W105" s="52">
        <v>24.05</v>
      </c>
      <c r="X105" s="101"/>
    </row>
    <row r="106" spans="1:24" ht="12.75">
      <c r="A106" s="51"/>
      <c r="B106" s="71" t="s">
        <v>411</v>
      </c>
      <c r="C106" s="72" t="s">
        <v>412</v>
      </c>
      <c r="D106" s="73" t="s">
        <v>413</v>
      </c>
      <c r="E106" s="74" t="s">
        <v>414</v>
      </c>
      <c r="F106" s="98"/>
      <c r="L106" s="51"/>
      <c r="M106" s="65" t="s">
        <v>416</v>
      </c>
      <c r="N106" s="101"/>
      <c r="Q106" s="51"/>
      <c r="R106" s="66" t="s">
        <v>418</v>
      </c>
      <c r="S106" s="101"/>
      <c r="V106" s="51"/>
      <c r="W106" s="65" t="s">
        <v>420</v>
      </c>
      <c r="X106" s="101"/>
    </row>
    <row r="107" spans="1:24" ht="12.75">
      <c r="A107" s="70" t="s">
        <v>343</v>
      </c>
      <c r="B107" s="52">
        <v>9.43</v>
      </c>
      <c r="C107" s="52">
        <v>12.15</v>
      </c>
      <c r="D107" s="52">
        <v>15.28</v>
      </c>
      <c r="E107" s="52">
        <v>26.19</v>
      </c>
      <c r="F107" s="97"/>
      <c r="L107" s="70" t="s">
        <v>343</v>
      </c>
      <c r="M107" s="52">
        <v>16.21</v>
      </c>
      <c r="N107" s="101"/>
      <c r="Q107" s="70" t="s">
        <v>343</v>
      </c>
      <c r="R107" s="68">
        <v>23.46</v>
      </c>
      <c r="S107" s="101"/>
      <c r="V107" s="70" t="s">
        <v>343</v>
      </c>
      <c r="W107" s="52">
        <v>24.83</v>
      </c>
      <c r="X107" s="101"/>
    </row>
    <row r="108" spans="1:24" ht="12.75">
      <c r="A108" s="70" t="s">
        <v>344</v>
      </c>
      <c r="B108" s="52">
        <v>25.4</v>
      </c>
      <c r="C108" s="52" t="s">
        <v>51</v>
      </c>
      <c r="D108" s="52">
        <v>23.07</v>
      </c>
      <c r="E108" s="52">
        <v>23.61</v>
      </c>
      <c r="F108" s="97"/>
      <c r="L108" s="70" t="s">
        <v>344</v>
      </c>
      <c r="M108" s="52">
        <v>26.05</v>
      </c>
      <c r="N108" s="101"/>
      <c r="Q108" s="70" t="s">
        <v>344</v>
      </c>
      <c r="R108" s="56">
        <v>666</v>
      </c>
      <c r="S108" s="101"/>
      <c r="V108" s="70" t="s">
        <v>344</v>
      </c>
      <c r="W108" s="52">
        <v>666</v>
      </c>
      <c r="X108" s="101"/>
    </row>
    <row r="109" spans="1:24" ht="12.75">
      <c r="A109" s="70" t="s">
        <v>345</v>
      </c>
      <c r="B109" s="52">
        <v>11.91</v>
      </c>
      <c r="C109" s="52">
        <v>14.19</v>
      </c>
      <c r="D109" s="52">
        <v>18.16</v>
      </c>
      <c r="E109" s="52">
        <v>26.87</v>
      </c>
      <c r="F109" s="97"/>
      <c r="L109" s="70" t="s">
        <v>345</v>
      </c>
      <c r="M109" s="52">
        <v>17.98</v>
      </c>
      <c r="N109" s="101"/>
      <c r="Q109" s="70" t="s">
        <v>345</v>
      </c>
      <c r="R109" s="68">
        <v>25.45</v>
      </c>
      <c r="S109" s="101"/>
      <c r="V109" s="70" t="s">
        <v>345</v>
      </c>
      <c r="W109" s="52">
        <v>28</v>
      </c>
      <c r="X109" s="101"/>
    </row>
    <row r="110" spans="1:24" ht="12.75">
      <c r="A110" s="70" t="s">
        <v>346</v>
      </c>
      <c r="B110" s="52">
        <v>11.53</v>
      </c>
      <c r="C110" s="52">
        <v>13.03</v>
      </c>
      <c r="D110" s="52">
        <v>17.79</v>
      </c>
      <c r="E110" s="52">
        <v>27.41</v>
      </c>
      <c r="F110" s="102" t="s">
        <v>435</v>
      </c>
      <c r="L110" s="70" t="s">
        <v>346</v>
      </c>
      <c r="M110" s="52">
        <v>16.19</v>
      </c>
      <c r="N110" s="101"/>
      <c r="Q110" s="70" t="s">
        <v>346</v>
      </c>
      <c r="R110" s="68">
        <v>23.37</v>
      </c>
      <c r="S110" s="101"/>
      <c r="V110" s="70" t="s">
        <v>346</v>
      </c>
      <c r="W110" s="52">
        <v>27.32</v>
      </c>
      <c r="X110" s="101"/>
    </row>
    <row r="111" spans="1:24" ht="12.75">
      <c r="A111" s="70" t="s">
        <v>347</v>
      </c>
      <c r="B111" s="52">
        <v>11.42</v>
      </c>
      <c r="C111" s="52">
        <v>14.97</v>
      </c>
      <c r="D111" s="52">
        <v>18.88</v>
      </c>
      <c r="E111" s="52">
        <v>27.99</v>
      </c>
      <c r="F111" s="97"/>
      <c r="L111" s="70" t="s">
        <v>347</v>
      </c>
      <c r="M111" s="52">
        <v>19.26</v>
      </c>
      <c r="N111" s="101"/>
      <c r="Q111" s="70" t="s">
        <v>347</v>
      </c>
      <c r="R111" s="68">
        <v>24.11</v>
      </c>
      <c r="S111" s="101"/>
      <c r="V111" s="70" t="s">
        <v>347</v>
      </c>
      <c r="W111" s="52">
        <v>26.88</v>
      </c>
      <c r="X111" s="101"/>
    </row>
    <row r="112" spans="1:24" ht="12.75">
      <c r="A112" s="70" t="s">
        <v>348</v>
      </c>
      <c r="B112" s="52">
        <v>11.32</v>
      </c>
      <c r="C112" s="52">
        <v>14.95</v>
      </c>
      <c r="D112" s="52">
        <v>18.21</v>
      </c>
      <c r="E112" s="52">
        <v>27.91</v>
      </c>
      <c r="F112" s="97"/>
      <c r="L112" s="70" t="s">
        <v>348</v>
      </c>
      <c r="M112" s="52">
        <v>21.11</v>
      </c>
      <c r="N112" s="101"/>
      <c r="Q112" s="70" t="s">
        <v>348</v>
      </c>
      <c r="R112" s="68">
        <v>24.51</v>
      </c>
      <c r="S112" s="101"/>
      <c r="V112" s="70" t="s">
        <v>348</v>
      </c>
      <c r="W112" s="52">
        <v>28.31</v>
      </c>
      <c r="X112" s="101"/>
    </row>
    <row r="113" spans="1:24" ht="12.75">
      <c r="A113" s="70" t="s">
        <v>349</v>
      </c>
      <c r="B113" s="52">
        <v>10.7</v>
      </c>
      <c r="C113" s="52">
        <v>13.65</v>
      </c>
      <c r="D113" s="52">
        <v>16.66</v>
      </c>
      <c r="E113" s="52">
        <v>27.15</v>
      </c>
      <c r="F113" s="97"/>
      <c r="G113" s="95" t="s">
        <v>422</v>
      </c>
      <c r="H113" s="100"/>
      <c r="I113" s="100"/>
      <c r="J113" s="100"/>
      <c r="L113" s="70" t="s">
        <v>349</v>
      </c>
      <c r="M113" s="52">
        <v>19.99</v>
      </c>
      <c r="N113" s="101"/>
      <c r="Q113" s="70" t="s">
        <v>349</v>
      </c>
      <c r="R113" s="68">
        <v>25.03</v>
      </c>
      <c r="S113" s="101"/>
      <c r="V113" s="70" t="s">
        <v>349</v>
      </c>
      <c r="W113" s="52">
        <v>27.9</v>
      </c>
      <c r="X113" s="101"/>
    </row>
    <row r="114" spans="1:24" ht="12.75">
      <c r="A114" s="51"/>
      <c r="B114" s="71" t="s">
        <v>411</v>
      </c>
      <c r="C114" s="72" t="s">
        <v>412</v>
      </c>
      <c r="D114" s="73" t="s">
        <v>413</v>
      </c>
      <c r="E114" s="74" t="s">
        <v>414</v>
      </c>
      <c r="F114" s="98"/>
      <c r="G114" s="60" t="s">
        <v>411</v>
      </c>
      <c r="H114" s="61" t="s">
        <v>412</v>
      </c>
      <c r="I114" s="62" t="s">
        <v>413</v>
      </c>
      <c r="J114" s="63" t="s">
        <v>414</v>
      </c>
      <c r="L114" s="51"/>
      <c r="M114" s="65" t="s">
        <v>416</v>
      </c>
      <c r="N114" s="101"/>
      <c r="Q114" s="51"/>
      <c r="R114" s="66" t="s">
        <v>418</v>
      </c>
      <c r="S114" s="101"/>
      <c r="V114" s="51"/>
      <c r="W114" s="65" t="s">
        <v>420</v>
      </c>
      <c r="X114" s="101"/>
    </row>
    <row r="115" spans="1:24" ht="12.75">
      <c r="A115" s="67" t="s">
        <v>350</v>
      </c>
      <c r="B115" s="52">
        <v>9.48</v>
      </c>
      <c r="C115" s="52">
        <v>12.28</v>
      </c>
      <c r="D115" s="52">
        <v>15.28</v>
      </c>
      <c r="E115" s="52">
        <v>25.61</v>
      </c>
      <c r="F115" s="97"/>
      <c r="G115" s="52">
        <v>9.67</v>
      </c>
      <c r="H115" s="52">
        <v>11.94</v>
      </c>
      <c r="I115" s="52">
        <v>14.79</v>
      </c>
      <c r="J115" s="52">
        <v>25.37</v>
      </c>
      <c r="L115" s="67" t="s">
        <v>350</v>
      </c>
      <c r="M115" s="52">
        <v>18.34</v>
      </c>
      <c r="N115" s="101"/>
      <c r="Q115" s="67" t="s">
        <v>350</v>
      </c>
      <c r="R115" s="68">
        <v>24.74</v>
      </c>
      <c r="S115" s="101"/>
      <c r="V115" s="67" t="s">
        <v>350</v>
      </c>
      <c r="W115" s="52">
        <v>25.56</v>
      </c>
      <c r="X115" s="101"/>
    </row>
    <row r="116" spans="1:24" ht="12.75">
      <c r="A116" s="67" t="s">
        <v>351</v>
      </c>
      <c r="B116" s="52">
        <v>8.77</v>
      </c>
      <c r="C116" s="52">
        <v>11.33</v>
      </c>
      <c r="D116" s="52">
        <v>14.38</v>
      </c>
      <c r="E116" s="52">
        <v>25.45</v>
      </c>
      <c r="F116" s="97"/>
      <c r="L116" s="67" t="s">
        <v>351</v>
      </c>
      <c r="M116" s="52">
        <v>15.83</v>
      </c>
      <c r="N116" s="101"/>
      <c r="Q116" s="67" t="s">
        <v>351</v>
      </c>
      <c r="R116" s="68">
        <v>22.2</v>
      </c>
      <c r="S116" s="101"/>
      <c r="V116" s="67" t="s">
        <v>351</v>
      </c>
      <c r="W116" s="52">
        <v>22.6</v>
      </c>
      <c r="X116" s="101"/>
    </row>
    <row r="117" spans="1:24" ht="12.75">
      <c r="A117" s="67" t="s">
        <v>352</v>
      </c>
      <c r="B117" s="52">
        <v>9.41</v>
      </c>
      <c r="C117" s="52">
        <v>12.64</v>
      </c>
      <c r="D117" s="52">
        <v>15.67</v>
      </c>
      <c r="E117" s="52">
        <v>26.07</v>
      </c>
      <c r="F117" s="97"/>
      <c r="L117" s="67" t="s">
        <v>352</v>
      </c>
      <c r="M117" s="52">
        <v>16.64</v>
      </c>
      <c r="N117" s="99" t="s">
        <v>436</v>
      </c>
      <c r="Q117" s="67" t="s">
        <v>352</v>
      </c>
      <c r="R117" s="68">
        <v>21.84</v>
      </c>
      <c r="S117" s="101" t="s">
        <v>437</v>
      </c>
      <c r="V117" s="67" t="s">
        <v>352</v>
      </c>
      <c r="W117" s="52">
        <v>23.56</v>
      </c>
      <c r="X117" s="101" t="s">
        <v>437</v>
      </c>
    </row>
    <row r="118" spans="1:24" ht="12.75">
      <c r="A118" s="67" t="s">
        <v>353</v>
      </c>
      <c r="B118" s="52">
        <v>9.47</v>
      </c>
      <c r="C118" s="52">
        <v>12.56</v>
      </c>
      <c r="D118" s="52">
        <v>15.63</v>
      </c>
      <c r="E118" s="52">
        <v>25.94</v>
      </c>
      <c r="F118" s="97"/>
      <c r="L118" s="67" t="s">
        <v>353</v>
      </c>
      <c r="M118" s="52">
        <v>18.55</v>
      </c>
      <c r="N118" s="99"/>
      <c r="Q118" s="67" t="s">
        <v>353</v>
      </c>
      <c r="R118" s="68">
        <v>22.24</v>
      </c>
      <c r="S118" s="101"/>
      <c r="V118" s="67" t="s">
        <v>353</v>
      </c>
      <c r="W118" s="52">
        <v>24.72</v>
      </c>
      <c r="X118" s="101"/>
    </row>
    <row r="119" spans="1:24" ht="12.75">
      <c r="A119" s="67" t="s">
        <v>354</v>
      </c>
      <c r="B119" s="52">
        <v>10.95</v>
      </c>
      <c r="C119" s="52">
        <v>14.25</v>
      </c>
      <c r="D119" s="52">
        <v>17.55</v>
      </c>
      <c r="E119" s="52">
        <v>26.87</v>
      </c>
      <c r="F119" s="97"/>
      <c r="L119" s="67" t="s">
        <v>354</v>
      </c>
      <c r="M119" s="52">
        <v>14.53</v>
      </c>
      <c r="N119" s="99"/>
      <c r="Q119" s="67" t="s">
        <v>354</v>
      </c>
      <c r="R119" s="68">
        <v>19.9</v>
      </c>
      <c r="S119" s="101"/>
      <c r="V119" s="67" t="s">
        <v>354</v>
      </c>
      <c r="W119" s="52">
        <v>21.62</v>
      </c>
      <c r="X119" s="101"/>
    </row>
    <row r="120" spans="1:24" ht="12.75">
      <c r="A120" s="67" t="s">
        <v>355</v>
      </c>
      <c r="B120" s="52">
        <v>11</v>
      </c>
      <c r="C120" s="52">
        <v>14.32</v>
      </c>
      <c r="D120" s="52">
        <v>17.42</v>
      </c>
      <c r="E120" s="52">
        <v>27.04</v>
      </c>
      <c r="F120" s="97"/>
      <c r="L120" s="67" t="s">
        <v>355</v>
      </c>
      <c r="M120" s="52">
        <v>19.51</v>
      </c>
      <c r="N120" s="99"/>
      <c r="Q120" s="67" t="s">
        <v>355</v>
      </c>
      <c r="R120" s="68">
        <v>24.18</v>
      </c>
      <c r="S120" s="101"/>
      <c r="V120" s="67" t="s">
        <v>355</v>
      </c>
      <c r="W120" s="52">
        <v>27.02</v>
      </c>
      <c r="X120" s="101"/>
    </row>
    <row r="121" spans="1:24" ht="12.75">
      <c r="A121" s="78"/>
      <c r="B121" s="71" t="s">
        <v>411</v>
      </c>
      <c r="C121" s="72" t="s">
        <v>412</v>
      </c>
      <c r="D121" s="73" t="s">
        <v>413</v>
      </c>
      <c r="E121" s="74" t="s">
        <v>414</v>
      </c>
      <c r="F121" s="96" t="s">
        <v>438</v>
      </c>
      <c r="L121" s="78"/>
      <c r="M121" s="65" t="s">
        <v>416</v>
      </c>
      <c r="N121" s="99"/>
      <c r="Q121" s="78"/>
      <c r="R121" s="66" t="s">
        <v>418</v>
      </c>
      <c r="S121" s="101"/>
      <c r="V121" s="78"/>
      <c r="W121" s="65" t="s">
        <v>420</v>
      </c>
      <c r="X121" s="101"/>
    </row>
    <row r="122" spans="1:24" ht="12.75">
      <c r="A122" s="70" t="s">
        <v>356</v>
      </c>
      <c r="B122" s="52">
        <v>11.48</v>
      </c>
      <c r="C122" s="52">
        <v>14.88</v>
      </c>
      <c r="D122" s="52">
        <v>18.4</v>
      </c>
      <c r="E122" s="52">
        <v>27.63</v>
      </c>
      <c r="F122" s="97"/>
      <c r="L122" s="70" t="s">
        <v>356</v>
      </c>
      <c r="M122" s="52">
        <v>17.77</v>
      </c>
      <c r="N122" s="99"/>
      <c r="Q122" s="70" t="s">
        <v>356</v>
      </c>
      <c r="R122" s="68">
        <v>21.17</v>
      </c>
      <c r="S122" s="101"/>
      <c r="V122" s="70" t="s">
        <v>356</v>
      </c>
      <c r="W122" s="52">
        <v>22.8</v>
      </c>
      <c r="X122" s="101"/>
    </row>
    <row r="123" spans="1:24" ht="12.75">
      <c r="A123" s="70" t="s">
        <v>357</v>
      </c>
      <c r="B123" s="52">
        <v>11.75</v>
      </c>
      <c r="C123" s="52">
        <v>12.86</v>
      </c>
      <c r="D123" s="52">
        <v>16.77</v>
      </c>
      <c r="E123" s="52">
        <v>25.88</v>
      </c>
      <c r="F123" s="97"/>
      <c r="L123" s="70" t="s">
        <v>357</v>
      </c>
      <c r="M123" s="52">
        <v>17.34</v>
      </c>
      <c r="N123" s="99"/>
      <c r="Q123" s="70" t="s">
        <v>357</v>
      </c>
      <c r="R123" s="68">
        <v>22.82</v>
      </c>
      <c r="S123" s="101"/>
      <c r="V123" s="70" t="s">
        <v>357</v>
      </c>
      <c r="W123" s="52">
        <v>24.51</v>
      </c>
      <c r="X123" s="101"/>
    </row>
    <row r="124" spans="1:24" ht="12.75">
      <c r="A124" s="70" t="s">
        <v>358</v>
      </c>
      <c r="B124" s="52">
        <v>10.16</v>
      </c>
      <c r="C124" s="52">
        <v>12.04</v>
      </c>
      <c r="D124" s="52">
        <v>15.61</v>
      </c>
      <c r="E124" s="52">
        <v>26.52</v>
      </c>
      <c r="F124" s="97"/>
      <c r="G124" s="95" t="s">
        <v>422</v>
      </c>
      <c r="H124" s="100"/>
      <c r="I124" s="100"/>
      <c r="J124" s="100"/>
      <c r="L124" s="70" t="s">
        <v>358</v>
      </c>
      <c r="M124" s="52">
        <v>16.07</v>
      </c>
      <c r="N124" s="99"/>
      <c r="Q124" s="70" t="s">
        <v>358</v>
      </c>
      <c r="R124" s="68">
        <v>22.1</v>
      </c>
      <c r="S124" s="101"/>
      <c r="V124" s="70" t="s">
        <v>358</v>
      </c>
      <c r="W124" s="52">
        <v>23.8</v>
      </c>
      <c r="X124" s="101"/>
    </row>
    <row r="125" spans="1:24" ht="12.75">
      <c r="A125" s="70" t="s">
        <v>359</v>
      </c>
      <c r="B125" s="52">
        <v>8.67</v>
      </c>
      <c r="C125" s="52">
        <v>12.26</v>
      </c>
      <c r="D125" s="52">
        <v>15.53</v>
      </c>
      <c r="E125" s="52">
        <v>24.99</v>
      </c>
      <c r="F125" s="97"/>
      <c r="G125" s="60" t="s">
        <v>411</v>
      </c>
      <c r="H125" s="61" t="s">
        <v>412</v>
      </c>
      <c r="I125" s="62" t="s">
        <v>413</v>
      </c>
      <c r="J125" s="63" t="s">
        <v>414</v>
      </c>
      <c r="L125" s="70" t="s">
        <v>359</v>
      </c>
      <c r="M125" s="52">
        <v>16.29</v>
      </c>
      <c r="N125" s="99"/>
      <c r="Q125" s="70" t="s">
        <v>359</v>
      </c>
      <c r="R125" s="68">
        <v>21.79</v>
      </c>
      <c r="S125" s="101"/>
      <c r="V125" s="70" t="s">
        <v>359</v>
      </c>
      <c r="W125" s="52">
        <v>23.74</v>
      </c>
      <c r="X125" s="101"/>
    </row>
    <row r="126" spans="1:24" ht="12.75">
      <c r="A126" s="70" t="s">
        <v>360</v>
      </c>
      <c r="B126" s="52">
        <v>8.49</v>
      </c>
      <c r="C126" s="52">
        <v>11.88</v>
      </c>
      <c r="D126" s="52">
        <v>15.39</v>
      </c>
      <c r="E126" s="52">
        <v>25.29</v>
      </c>
      <c r="F126" s="97"/>
      <c r="G126" s="52">
        <v>9.74</v>
      </c>
      <c r="H126" s="52">
        <v>12.08</v>
      </c>
      <c r="I126" s="52">
        <v>15</v>
      </c>
      <c r="J126" s="52">
        <v>25.48</v>
      </c>
      <c r="L126" s="70" t="s">
        <v>360</v>
      </c>
      <c r="M126" s="52">
        <v>15.83</v>
      </c>
      <c r="N126" s="99"/>
      <c r="Q126" s="70" t="s">
        <v>360</v>
      </c>
      <c r="R126" s="68">
        <v>20.35</v>
      </c>
      <c r="S126" s="101"/>
      <c r="V126" s="70" t="s">
        <v>360</v>
      </c>
      <c r="W126" s="52">
        <v>22.99</v>
      </c>
      <c r="X126" s="101"/>
    </row>
    <row r="127" spans="1:24" ht="12.75">
      <c r="A127" s="70" t="s">
        <v>361</v>
      </c>
      <c r="B127" s="52">
        <v>8.75</v>
      </c>
      <c r="C127" s="52">
        <v>12.53</v>
      </c>
      <c r="D127" s="52">
        <v>15.74</v>
      </c>
      <c r="E127" s="52">
        <v>25.66</v>
      </c>
      <c r="F127" s="97"/>
      <c r="L127" s="70" t="s">
        <v>361</v>
      </c>
      <c r="M127" s="52">
        <v>16.1</v>
      </c>
      <c r="N127" s="99"/>
      <c r="Q127" s="70" t="s">
        <v>361</v>
      </c>
      <c r="R127" s="56">
        <v>21.19</v>
      </c>
      <c r="S127" s="101"/>
      <c r="V127" s="70" t="s">
        <v>361</v>
      </c>
      <c r="W127" s="52">
        <v>23.49</v>
      </c>
      <c r="X127" s="101"/>
    </row>
    <row r="128" spans="1:24" ht="12.75">
      <c r="A128" s="51"/>
      <c r="B128" s="71" t="s">
        <v>411</v>
      </c>
      <c r="C128" s="72" t="s">
        <v>412</v>
      </c>
      <c r="D128" s="73" t="s">
        <v>413</v>
      </c>
      <c r="E128" s="74" t="s">
        <v>414</v>
      </c>
      <c r="F128" s="97"/>
      <c r="L128" s="51"/>
      <c r="M128" s="65" t="s">
        <v>416</v>
      </c>
      <c r="N128" s="99"/>
      <c r="Q128" s="51"/>
      <c r="R128" s="65" t="s">
        <v>418</v>
      </c>
      <c r="S128" s="101" t="s">
        <v>439</v>
      </c>
      <c r="V128" s="51"/>
      <c r="W128" s="65" t="s">
        <v>420</v>
      </c>
      <c r="X128" s="101" t="s">
        <v>439</v>
      </c>
    </row>
    <row r="129" spans="1:24" ht="12.75">
      <c r="A129" s="67" t="s">
        <v>362</v>
      </c>
      <c r="B129" s="52">
        <v>9.79</v>
      </c>
      <c r="C129" s="52">
        <v>11.59</v>
      </c>
      <c r="D129" s="52">
        <v>14.55</v>
      </c>
      <c r="E129" s="52">
        <v>26.16</v>
      </c>
      <c r="F129" s="97"/>
      <c r="L129" s="67" t="s">
        <v>362</v>
      </c>
      <c r="M129" s="52">
        <v>18.62</v>
      </c>
      <c r="N129" s="99"/>
      <c r="Q129" s="67" t="s">
        <v>362</v>
      </c>
      <c r="R129" s="52">
        <v>21.72</v>
      </c>
      <c r="S129" s="101"/>
      <c r="V129" s="67" t="s">
        <v>362</v>
      </c>
      <c r="W129" s="52">
        <v>23.65</v>
      </c>
      <c r="X129" s="108"/>
    </row>
    <row r="130" spans="1:24" ht="12.75">
      <c r="A130" s="67" t="s">
        <v>363</v>
      </c>
      <c r="B130" s="52">
        <v>8.96</v>
      </c>
      <c r="C130" s="52">
        <v>11.38</v>
      </c>
      <c r="D130" s="52">
        <v>14.15</v>
      </c>
      <c r="E130" s="52">
        <v>25.1</v>
      </c>
      <c r="F130" s="97"/>
      <c r="L130" s="67" t="s">
        <v>363</v>
      </c>
      <c r="M130" s="52">
        <v>18.28</v>
      </c>
      <c r="N130" s="99"/>
      <c r="Q130" s="67" t="s">
        <v>363</v>
      </c>
      <c r="R130" s="52">
        <v>22.06</v>
      </c>
      <c r="S130" s="101"/>
      <c r="V130" s="67" t="s">
        <v>363</v>
      </c>
      <c r="W130" s="52">
        <v>23.37</v>
      </c>
      <c r="X130" s="108"/>
    </row>
    <row r="131" spans="1:24" ht="12.75">
      <c r="A131" s="67" t="s">
        <v>364</v>
      </c>
      <c r="B131" s="52">
        <v>12.3</v>
      </c>
      <c r="C131" s="52">
        <v>14.03</v>
      </c>
      <c r="D131" s="52">
        <v>17.35</v>
      </c>
      <c r="E131" s="52">
        <v>27.22</v>
      </c>
      <c r="F131" s="97"/>
      <c r="L131" s="67" t="s">
        <v>364</v>
      </c>
      <c r="M131" s="52">
        <v>19.84</v>
      </c>
      <c r="N131" s="99"/>
      <c r="Q131" s="67" t="s">
        <v>364</v>
      </c>
      <c r="R131" s="52">
        <v>25.27</v>
      </c>
      <c r="S131" s="101"/>
      <c r="V131" s="67" t="s">
        <v>364</v>
      </c>
      <c r="W131" s="52">
        <v>25.77</v>
      </c>
      <c r="X131" s="108"/>
    </row>
    <row r="132" spans="1:24" ht="12.75">
      <c r="A132" s="67" t="s">
        <v>365</v>
      </c>
      <c r="B132" s="52">
        <v>8.64</v>
      </c>
      <c r="C132" s="52">
        <v>10.02</v>
      </c>
      <c r="D132" s="52">
        <v>12.87</v>
      </c>
      <c r="E132" s="52">
        <v>25.77</v>
      </c>
      <c r="F132" s="97"/>
      <c r="L132" s="67" t="s">
        <v>365</v>
      </c>
      <c r="M132" s="52">
        <v>18.04</v>
      </c>
      <c r="N132" s="99"/>
      <c r="Q132" s="67" t="s">
        <v>365</v>
      </c>
      <c r="R132" s="52">
        <v>21.84</v>
      </c>
      <c r="S132" s="101"/>
      <c r="V132" s="67" t="s">
        <v>365</v>
      </c>
      <c r="W132" s="52">
        <v>23.97</v>
      </c>
      <c r="X132" s="108"/>
    </row>
    <row r="133" spans="1:24" ht="12.75">
      <c r="A133" s="67" t="s">
        <v>366</v>
      </c>
      <c r="B133" s="52">
        <v>9.51</v>
      </c>
      <c r="C133" s="52">
        <v>9.2</v>
      </c>
      <c r="D133" s="52">
        <v>12.97</v>
      </c>
      <c r="E133" s="52">
        <v>26.4</v>
      </c>
      <c r="F133" s="102" t="s">
        <v>440</v>
      </c>
      <c r="L133" s="67" t="s">
        <v>366</v>
      </c>
      <c r="M133" s="52">
        <v>16.15</v>
      </c>
      <c r="N133" s="99"/>
      <c r="Q133" s="67" t="s">
        <v>366</v>
      </c>
      <c r="R133" s="52">
        <v>23.47</v>
      </c>
      <c r="S133" s="101"/>
      <c r="V133" s="67" t="s">
        <v>366</v>
      </c>
      <c r="W133" s="52">
        <v>26</v>
      </c>
      <c r="X133" s="108"/>
    </row>
    <row r="134" spans="1:24" ht="12.75">
      <c r="A134" s="67" t="s">
        <v>367</v>
      </c>
      <c r="B134" s="52">
        <v>9.74</v>
      </c>
      <c r="C134" s="52">
        <v>9.35</v>
      </c>
      <c r="D134" s="52">
        <v>13.52</v>
      </c>
      <c r="E134" s="52">
        <v>25.91</v>
      </c>
      <c r="F134" s="97"/>
      <c r="L134" s="67" t="s">
        <v>367</v>
      </c>
      <c r="M134" s="52">
        <v>15.83</v>
      </c>
      <c r="N134" s="99"/>
      <c r="Q134" s="67" t="s">
        <v>367</v>
      </c>
      <c r="R134" s="52">
        <v>23.08</v>
      </c>
      <c r="S134" s="101"/>
      <c r="V134" s="67" t="s">
        <v>367</v>
      </c>
      <c r="W134" s="52">
        <v>24.4</v>
      </c>
      <c r="X134" s="108"/>
    </row>
    <row r="135" spans="1:25" ht="12.75">
      <c r="A135" s="67" t="s">
        <v>368</v>
      </c>
      <c r="B135" s="52">
        <v>11.01</v>
      </c>
      <c r="C135" s="52">
        <v>11.09</v>
      </c>
      <c r="D135" s="52">
        <v>15.48</v>
      </c>
      <c r="E135" s="52">
        <v>27.11</v>
      </c>
      <c r="F135" s="97"/>
      <c r="L135" s="67" t="s">
        <v>368</v>
      </c>
      <c r="M135" s="52">
        <v>18.58</v>
      </c>
      <c r="N135" s="99"/>
      <c r="O135" s="4"/>
      <c r="Q135" s="67" t="s">
        <v>368</v>
      </c>
      <c r="R135" s="52">
        <v>25.19</v>
      </c>
      <c r="S135" s="101"/>
      <c r="T135" s="4"/>
      <c r="V135" s="67" t="s">
        <v>368</v>
      </c>
      <c r="W135" s="52">
        <v>25.67</v>
      </c>
      <c r="X135" s="108"/>
      <c r="Y135" s="4"/>
    </row>
    <row r="136" spans="1:24" ht="12.75">
      <c r="A136" s="51"/>
      <c r="B136" s="71" t="s">
        <v>411</v>
      </c>
      <c r="C136" s="72" t="s">
        <v>412</v>
      </c>
      <c r="D136" s="73" t="s">
        <v>413</v>
      </c>
      <c r="E136" s="74" t="s">
        <v>414</v>
      </c>
      <c r="F136" s="98"/>
      <c r="G136" s="95" t="s">
        <v>422</v>
      </c>
      <c r="H136" s="100"/>
      <c r="I136" s="100"/>
      <c r="J136" s="100"/>
      <c r="L136" s="51"/>
      <c r="M136" s="65" t="s">
        <v>416</v>
      </c>
      <c r="N136" s="99"/>
      <c r="Q136" s="51"/>
      <c r="R136" s="65" t="s">
        <v>418</v>
      </c>
      <c r="S136" s="101"/>
      <c r="V136" s="51"/>
      <c r="W136" s="65" t="s">
        <v>420</v>
      </c>
      <c r="X136" s="108"/>
    </row>
    <row r="137" spans="1:24" ht="12.75">
      <c r="A137" s="70" t="s">
        <v>369</v>
      </c>
      <c r="B137" s="52">
        <v>9.39</v>
      </c>
      <c r="C137" s="52">
        <v>10.71</v>
      </c>
      <c r="D137" s="52">
        <v>13.6</v>
      </c>
      <c r="E137" s="52">
        <v>24.98</v>
      </c>
      <c r="F137" s="97"/>
      <c r="G137" s="60" t="s">
        <v>411</v>
      </c>
      <c r="H137" s="61" t="s">
        <v>412</v>
      </c>
      <c r="I137" s="62" t="s">
        <v>413</v>
      </c>
      <c r="J137" s="63" t="s">
        <v>414</v>
      </c>
      <c r="L137" s="70" t="s">
        <v>369</v>
      </c>
      <c r="M137" s="52">
        <v>16.98</v>
      </c>
      <c r="N137" s="99"/>
      <c r="Q137" s="70" t="s">
        <v>369</v>
      </c>
      <c r="R137" s="52">
        <v>22.47</v>
      </c>
      <c r="S137" s="101"/>
      <c r="V137" s="70" t="s">
        <v>369</v>
      </c>
      <c r="W137" s="52">
        <v>22.73</v>
      </c>
      <c r="X137" s="108"/>
    </row>
    <row r="138" spans="1:24" ht="12.75">
      <c r="A138" s="70" t="s">
        <v>370</v>
      </c>
      <c r="B138" s="52">
        <v>9.81</v>
      </c>
      <c r="C138" s="52">
        <v>10.19</v>
      </c>
      <c r="D138" s="52">
        <v>13.29</v>
      </c>
      <c r="E138" s="52">
        <v>26.07</v>
      </c>
      <c r="F138" s="97"/>
      <c r="G138" s="52">
        <v>9.59</v>
      </c>
      <c r="H138" s="52">
        <v>11.89</v>
      </c>
      <c r="I138" s="52">
        <v>14.91</v>
      </c>
      <c r="J138" s="52">
        <v>25.21</v>
      </c>
      <c r="L138" s="70" t="s">
        <v>370</v>
      </c>
      <c r="M138" s="52">
        <v>16.55</v>
      </c>
      <c r="N138" s="99"/>
      <c r="O138" s="66" t="s">
        <v>424</v>
      </c>
      <c r="Q138" s="70" t="s">
        <v>370</v>
      </c>
      <c r="R138" s="52">
        <v>23.16</v>
      </c>
      <c r="S138" s="101"/>
      <c r="T138" s="66" t="s">
        <v>424</v>
      </c>
      <c r="V138" s="70" t="s">
        <v>370</v>
      </c>
      <c r="W138" s="52">
        <v>25.18</v>
      </c>
      <c r="X138" s="108"/>
    </row>
    <row r="139" spans="1:24" ht="12.75">
      <c r="A139" s="70" t="s">
        <v>371</v>
      </c>
      <c r="B139" s="52">
        <v>9.05</v>
      </c>
      <c r="C139" s="52">
        <v>11.32</v>
      </c>
      <c r="D139" s="52">
        <v>14.24</v>
      </c>
      <c r="E139" s="52">
        <v>25.28</v>
      </c>
      <c r="F139" s="97"/>
      <c r="L139" s="70" t="s">
        <v>371</v>
      </c>
      <c r="M139" s="52">
        <v>19.41</v>
      </c>
      <c r="N139" s="99"/>
      <c r="O139" s="52">
        <v>16.02</v>
      </c>
      <c r="Q139" s="70" t="s">
        <v>371</v>
      </c>
      <c r="R139" s="52">
        <v>21.12</v>
      </c>
      <c r="S139" s="101"/>
      <c r="T139" s="52">
        <v>21.4</v>
      </c>
      <c r="V139" s="70" t="s">
        <v>371</v>
      </c>
      <c r="W139" s="52">
        <v>23.35</v>
      </c>
      <c r="X139" s="108"/>
    </row>
    <row r="140" spans="1:24" ht="12.75">
      <c r="A140" s="70" t="s">
        <v>372</v>
      </c>
      <c r="B140" s="52">
        <v>9.56</v>
      </c>
      <c r="C140" s="52">
        <v>8.9</v>
      </c>
      <c r="D140" s="52">
        <v>12.66</v>
      </c>
      <c r="E140" s="52">
        <v>26.01</v>
      </c>
      <c r="F140" s="97"/>
      <c r="L140" s="70" t="s">
        <v>372</v>
      </c>
      <c r="M140" s="52">
        <v>15.91</v>
      </c>
      <c r="N140" s="99"/>
      <c r="Q140" s="70" t="s">
        <v>372</v>
      </c>
      <c r="R140" s="52">
        <v>23.2</v>
      </c>
      <c r="S140" s="101"/>
      <c r="V140" s="70" t="s">
        <v>372</v>
      </c>
      <c r="W140" s="52">
        <v>25.05</v>
      </c>
      <c r="X140" s="108"/>
    </row>
    <row r="141" spans="1:24" ht="12.75">
      <c r="A141" s="70" t="s">
        <v>373</v>
      </c>
      <c r="B141" s="52">
        <v>8.64</v>
      </c>
      <c r="C141" s="52">
        <v>10.1</v>
      </c>
      <c r="D141" s="52">
        <v>13.05</v>
      </c>
      <c r="E141" s="52">
        <v>24.84</v>
      </c>
      <c r="F141" s="97"/>
      <c r="L141" s="70" t="s">
        <v>373</v>
      </c>
      <c r="M141" s="52">
        <v>16.59</v>
      </c>
      <c r="N141" s="99"/>
      <c r="Q141" s="70" t="s">
        <v>373</v>
      </c>
      <c r="R141" s="52">
        <v>22.37</v>
      </c>
      <c r="S141" s="101"/>
      <c r="V141" s="70" t="s">
        <v>373</v>
      </c>
      <c r="W141" s="52">
        <v>22.14</v>
      </c>
      <c r="X141" s="108"/>
    </row>
    <row r="142" spans="1:24" ht="12.75">
      <c r="A142" s="70" t="s">
        <v>374</v>
      </c>
      <c r="B142" s="52">
        <v>8.74</v>
      </c>
      <c r="C142" s="52">
        <v>9.71</v>
      </c>
      <c r="D142" s="52">
        <v>13.09</v>
      </c>
      <c r="E142" s="52">
        <v>25.66</v>
      </c>
      <c r="F142" s="97"/>
      <c r="L142" s="70" t="s">
        <v>374</v>
      </c>
      <c r="M142" s="52">
        <v>16.5</v>
      </c>
      <c r="N142" s="99"/>
      <c r="Q142" s="70" t="s">
        <v>374</v>
      </c>
      <c r="R142" s="52">
        <v>23.31</v>
      </c>
      <c r="S142" s="101"/>
      <c r="V142" s="70" t="s">
        <v>374</v>
      </c>
      <c r="W142" s="52">
        <v>23.85</v>
      </c>
      <c r="X142" s="108"/>
    </row>
    <row r="143" spans="1:24" ht="12.75">
      <c r="A143" s="70" t="s">
        <v>375</v>
      </c>
      <c r="B143" s="52">
        <v>8.46</v>
      </c>
      <c r="C143" s="52">
        <v>9.76</v>
      </c>
      <c r="D143" s="52">
        <v>12.03</v>
      </c>
      <c r="E143" s="52">
        <v>24.26</v>
      </c>
      <c r="F143" s="97"/>
      <c r="L143" s="70" t="s">
        <v>375</v>
      </c>
      <c r="M143" s="52">
        <v>15.55</v>
      </c>
      <c r="N143" s="99"/>
      <c r="Q143" s="70" t="s">
        <v>375</v>
      </c>
      <c r="R143" s="52">
        <v>22.32</v>
      </c>
      <c r="S143" s="101"/>
      <c r="V143" s="70" t="s">
        <v>375</v>
      </c>
      <c r="W143" s="52">
        <v>22.04</v>
      </c>
      <c r="X143" s="108"/>
    </row>
    <row r="144" spans="2:24" ht="12.75">
      <c r="B144" s="71" t="s">
        <v>411</v>
      </c>
      <c r="C144" s="72" t="s">
        <v>412</v>
      </c>
      <c r="D144" s="73" t="s">
        <v>413</v>
      </c>
      <c r="E144" s="74" t="s">
        <v>414</v>
      </c>
      <c r="F144" s="109" t="s">
        <v>441</v>
      </c>
      <c r="M144" s="65" t="s">
        <v>416</v>
      </c>
      <c r="N144" s="99"/>
      <c r="R144" s="65" t="s">
        <v>418</v>
      </c>
      <c r="S144" s="101"/>
      <c r="W144" s="65" t="s">
        <v>420</v>
      </c>
      <c r="X144" s="108"/>
    </row>
    <row r="145" spans="1:24" ht="12.75">
      <c r="A145" s="67" t="s">
        <v>376</v>
      </c>
      <c r="B145" s="52">
        <v>8.62</v>
      </c>
      <c r="C145" s="52">
        <v>10.85</v>
      </c>
      <c r="D145" s="52">
        <v>13.58</v>
      </c>
      <c r="E145" s="52">
        <v>25.25</v>
      </c>
      <c r="F145" s="103"/>
      <c r="L145" s="67" t="s">
        <v>376</v>
      </c>
      <c r="M145" s="52">
        <v>17.73</v>
      </c>
      <c r="N145" s="99"/>
      <c r="Q145" s="67" t="s">
        <v>376</v>
      </c>
      <c r="R145" s="52">
        <v>22.87</v>
      </c>
      <c r="S145" s="101"/>
      <c r="V145" s="67" t="s">
        <v>376</v>
      </c>
      <c r="W145" s="52">
        <v>22.56</v>
      </c>
      <c r="X145" s="108"/>
    </row>
    <row r="146" spans="1:24" ht="12.75">
      <c r="A146" s="67" t="s">
        <v>377</v>
      </c>
      <c r="B146" s="52">
        <v>10.9</v>
      </c>
      <c r="C146" s="52">
        <v>11.09</v>
      </c>
      <c r="D146" s="52">
        <v>14.61</v>
      </c>
      <c r="E146" s="52">
        <v>27.25</v>
      </c>
      <c r="F146" s="103"/>
      <c r="L146" s="67" t="s">
        <v>377</v>
      </c>
      <c r="M146" s="52">
        <v>17.95</v>
      </c>
      <c r="N146" s="99"/>
      <c r="Q146" s="67" t="s">
        <v>377</v>
      </c>
      <c r="R146" s="52">
        <v>24.42</v>
      </c>
      <c r="S146" s="101"/>
      <c r="V146" s="67" t="s">
        <v>377</v>
      </c>
      <c r="W146" s="52">
        <v>25.69</v>
      </c>
      <c r="X146" s="108"/>
    </row>
    <row r="147" spans="1:24" ht="12.75">
      <c r="A147" s="67" t="s">
        <v>378</v>
      </c>
      <c r="B147" s="52">
        <v>12.94</v>
      </c>
      <c r="C147" s="52">
        <v>11.6</v>
      </c>
      <c r="D147" s="52">
        <v>16.31</v>
      </c>
      <c r="E147" s="52">
        <v>28.9</v>
      </c>
      <c r="F147" s="103"/>
      <c r="L147" s="67" t="s">
        <v>378</v>
      </c>
      <c r="M147" s="52">
        <v>19.28</v>
      </c>
      <c r="N147" s="99"/>
      <c r="Q147" s="67" t="s">
        <v>378</v>
      </c>
      <c r="R147" s="52">
        <v>25.61</v>
      </c>
      <c r="S147" s="101"/>
      <c r="V147" s="67" t="s">
        <v>378</v>
      </c>
      <c r="W147" s="52">
        <v>26.59</v>
      </c>
      <c r="X147" s="108"/>
    </row>
    <row r="148" spans="1:24" ht="12.75">
      <c r="A148" s="67" t="s">
        <v>379</v>
      </c>
      <c r="B148" s="52">
        <v>17.05</v>
      </c>
      <c r="C148" s="52">
        <v>18.14</v>
      </c>
      <c r="D148" s="52">
        <v>21.36</v>
      </c>
      <c r="E148" s="52">
        <v>31.06</v>
      </c>
      <c r="F148" s="103"/>
      <c r="G148" s="95" t="s">
        <v>422</v>
      </c>
      <c r="H148" s="100"/>
      <c r="I148" s="100"/>
      <c r="J148" s="100"/>
      <c r="L148" s="67" t="s">
        <v>379</v>
      </c>
      <c r="M148" s="52">
        <v>23.69</v>
      </c>
      <c r="N148" s="99"/>
      <c r="Q148" s="67" t="s">
        <v>379</v>
      </c>
      <c r="R148" s="52">
        <v>27.32</v>
      </c>
      <c r="S148" s="101"/>
      <c r="V148" s="67" t="s">
        <v>379</v>
      </c>
      <c r="W148" s="52">
        <v>29.77</v>
      </c>
      <c r="X148" s="108"/>
    </row>
    <row r="149" spans="1:24" ht="12.75">
      <c r="A149" s="67" t="s">
        <v>380</v>
      </c>
      <c r="B149" s="52">
        <v>8.5</v>
      </c>
      <c r="C149" s="52">
        <v>11.02</v>
      </c>
      <c r="D149" s="52">
        <v>13.52</v>
      </c>
      <c r="E149" s="52">
        <v>23.98</v>
      </c>
      <c r="F149" s="103"/>
      <c r="G149" s="60" t="s">
        <v>411</v>
      </c>
      <c r="H149" s="61" t="s">
        <v>412</v>
      </c>
      <c r="I149" s="62" t="s">
        <v>413</v>
      </c>
      <c r="J149" s="63" t="s">
        <v>414</v>
      </c>
      <c r="L149" s="67" t="s">
        <v>380</v>
      </c>
      <c r="M149" s="52">
        <v>15.78</v>
      </c>
      <c r="N149" s="99"/>
      <c r="Q149" s="67" t="s">
        <v>380</v>
      </c>
      <c r="R149" s="52">
        <v>21.89</v>
      </c>
      <c r="S149" s="101"/>
      <c r="V149" s="67" t="s">
        <v>380</v>
      </c>
      <c r="W149" s="52">
        <v>20.94</v>
      </c>
      <c r="X149" s="108"/>
    </row>
    <row r="150" spans="1:24" ht="12.75">
      <c r="A150" s="67" t="s">
        <v>381</v>
      </c>
      <c r="B150" s="52">
        <v>8.76</v>
      </c>
      <c r="C150" s="52">
        <v>10.84</v>
      </c>
      <c r="D150" s="52">
        <v>13.41</v>
      </c>
      <c r="E150" s="52">
        <v>24.15</v>
      </c>
      <c r="F150" s="103"/>
      <c r="G150" s="52">
        <v>9.61</v>
      </c>
      <c r="H150" s="52">
        <v>11.86</v>
      </c>
      <c r="I150" s="52">
        <v>14.89</v>
      </c>
      <c r="J150" s="52">
        <v>25.34</v>
      </c>
      <c r="L150" s="67" t="s">
        <v>381</v>
      </c>
      <c r="M150" s="52">
        <v>15.08</v>
      </c>
      <c r="N150" s="99"/>
      <c r="Q150" s="67" t="s">
        <v>381</v>
      </c>
      <c r="R150" s="52">
        <v>21.05</v>
      </c>
      <c r="S150" s="101"/>
      <c r="V150" s="67" t="s">
        <v>381</v>
      </c>
      <c r="W150" s="52">
        <v>19.77</v>
      </c>
      <c r="X150" s="108"/>
    </row>
    <row r="151" spans="1:24" ht="12.75">
      <c r="A151" s="67" t="s">
        <v>382</v>
      </c>
      <c r="B151" s="52">
        <v>12.3</v>
      </c>
      <c r="C151" s="52">
        <v>12.32</v>
      </c>
      <c r="D151" s="52">
        <v>17.16</v>
      </c>
      <c r="E151" s="52">
        <v>28.09</v>
      </c>
      <c r="F151" s="103"/>
      <c r="L151" s="67" t="s">
        <v>382</v>
      </c>
      <c r="M151" s="52">
        <v>19.05</v>
      </c>
      <c r="N151" s="99"/>
      <c r="Q151" s="67" t="s">
        <v>382</v>
      </c>
      <c r="R151" s="52">
        <v>24.9</v>
      </c>
      <c r="S151" s="101"/>
      <c r="V151" s="67" t="s">
        <v>382</v>
      </c>
      <c r="W151" s="52">
        <v>26.25</v>
      </c>
      <c r="X151" s="108"/>
    </row>
    <row r="152" spans="1:24" ht="12.75">
      <c r="A152" s="51"/>
      <c r="B152" s="71" t="s">
        <v>411</v>
      </c>
      <c r="C152" s="72" t="s">
        <v>412</v>
      </c>
      <c r="D152" s="73" t="s">
        <v>413</v>
      </c>
      <c r="E152" s="74" t="s">
        <v>414</v>
      </c>
      <c r="F152" s="109"/>
      <c r="L152" s="51"/>
      <c r="M152" s="65" t="s">
        <v>416</v>
      </c>
      <c r="N152" s="99"/>
      <c r="Q152" s="51"/>
      <c r="R152" s="65" t="s">
        <v>418</v>
      </c>
      <c r="S152" s="101"/>
      <c r="V152" s="51"/>
      <c r="W152" s="65" t="s">
        <v>420</v>
      </c>
      <c r="X152" s="101" t="s">
        <v>437</v>
      </c>
    </row>
    <row r="153" spans="1:24" ht="12.75">
      <c r="A153" s="70" t="s">
        <v>383</v>
      </c>
      <c r="B153" s="52">
        <v>8.69</v>
      </c>
      <c r="C153" s="52">
        <v>10.08</v>
      </c>
      <c r="D153" s="52">
        <v>13.02</v>
      </c>
      <c r="E153" s="52">
        <v>24.74</v>
      </c>
      <c r="F153" s="103"/>
      <c r="L153" s="70" t="s">
        <v>383</v>
      </c>
      <c r="M153" s="52">
        <v>16.12</v>
      </c>
      <c r="N153" s="99"/>
      <c r="Q153" s="70" t="s">
        <v>383</v>
      </c>
      <c r="R153" s="56">
        <v>20.92</v>
      </c>
      <c r="S153" s="99" t="s">
        <v>437</v>
      </c>
      <c r="V153" s="70" t="s">
        <v>383</v>
      </c>
      <c r="W153" s="52">
        <v>20.7</v>
      </c>
      <c r="X153" s="108"/>
    </row>
    <row r="154" spans="1:24" ht="12.75">
      <c r="A154" s="70" t="s">
        <v>384</v>
      </c>
      <c r="B154" s="52">
        <v>9.78</v>
      </c>
      <c r="C154" s="52">
        <v>11.14</v>
      </c>
      <c r="D154" s="52">
        <v>13.92</v>
      </c>
      <c r="E154" s="52">
        <v>25.66</v>
      </c>
      <c r="F154" s="110"/>
      <c r="L154" s="70" t="s">
        <v>384</v>
      </c>
      <c r="M154" s="52">
        <v>17.3</v>
      </c>
      <c r="N154" s="99"/>
      <c r="Q154" s="70" t="s">
        <v>384</v>
      </c>
      <c r="R154" s="56">
        <v>22.41</v>
      </c>
      <c r="S154" s="99"/>
      <c r="V154" s="70" t="s">
        <v>384</v>
      </c>
      <c r="W154" s="52">
        <v>23.28</v>
      </c>
      <c r="X154" s="108"/>
    </row>
    <row r="155" spans="1:25" ht="12.75">
      <c r="A155" s="70" t="s">
        <v>385</v>
      </c>
      <c r="B155" s="52">
        <v>8.47</v>
      </c>
      <c r="C155" s="52">
        <v>10.38</v>
      </c>
      <c r="D155" s="52">
        <v>13.35</v>
      </c>
      <c r="E155" s="52">
        <v>24.45</v>
      </c>
      <c r="F155" s="110"/>
      <c r="L155" s="70" t="s">
        <v>385</v>
      </c>
      <c r="M155" s="52">
        <v>15.72</v>
      </c>
      <c r="N155" s="99"/>
      <c r="Q155" s="70" t="s">
        <v>385</v>
      </c>
      <c r="R155" s="56">
        <v>21.01</v>
      </c>
      <c r="S155" s="99"/>
      <c r="V155" s="70" t="s">
        <v>385</v>
      </c>
      <c r="W155" s="52">
        <v>20.97</v>
      </c>
      <c r="X155" s="108"/>
      <c r="Y155" s="66" t="s">
        <v>424</v>
      </c>
    </row>
    <row r="156" spans="1:25" ht="12.75">
      <c r="A156" s="70" t="s">
        <v>386</v>
      </c>
      <c r="B156" s="52">
        <v>8.72</v>
      </c>
      <c r="C156" s="52">
        <v>10.4</v>
      </c>
      <c r="D156" s="52">
        <v>12.84</v>
      </c>
      <c r="E156" s="52">
        <v>24.49</v>
      </c>
      <c r="F156" s="102" t="s">
        <v>442</v>
      </c>
      <c r="L156" s="70" t="s">
        <v>386</v>
      </c>
      <c r="M156" s="52">
        <v>15.59</v>
      </c>
      <c r="N156" s="99"/>
      <c r="Q156" s="70" t="s">
        <v>386</v>
      </c>
      <c r="R156" s="56">
        <v>20.78</v>
      </c>
      <c r="S156" s="99"/>
      <c r="V156" s="70" t="s">
        <v>386</v>
      </c>
      <c r="W156" s="52">
        <v>20.65</v>
      </c>
      <c r="X156" s="108"/>
      <c r="Y156" s="52">
        <v>21.32</v>
      </c>
    </row>
    <row r="157" spans="1:24" ht="12.75">
      <c r="A157" s="70" t="s">
        <v>387</v>
      </c>
      <c r="B157" s="52">
        <v>8.64</v>
      </c>
      <c r="C157" s="52">
        <v>9.79</v>
      </c>
      <c r="D157" s="52">
        <v>12.15</v>
      </c>
      <c r="E157" s="52">
        <v>24.62</v>
      </c>
      <c r="F157" s="97"/>
      <c r="L157" s="70" t="s">
        <v>387</v>
      </c>
      <c r="M157" s="52">
        <v>15.25</v>
      </c>
      <c r="N157" s="99"/>
      <c r="Q157" s="70" t="s">
        <v>387</v>
      </c>
      <c r="R157" s="56">
        <v>20.93</v>
      </c>
      <c r="S157" s="99"/>
      <c r="V157" s="70" t="s">
        <v>387</v>
      </c>
      <c r="W157" s="52">
        <v>20.19</v>
      </c>
      <c r="X157" s="108"/>
    </row>
    <row r="158" spans="1:24" ht="12.75">
      <c r="A158" s="70" t="s">
        <v>388</v>
      </c>
      <c r="B158" s="52">
        <v>8.83</v>
      </c>
      <c r="C158" s="52">
        <v>10.25</v>
      </c>
      <c r="D158" s="52">
        <v>12.85</v>
      </c>
      <c r="E158" s="52">
        <v>24.12</v>
      </c>
      <c r="F158" s="97"/>
      <c r="G158" s="95" t="s">
        <v>422</v>
      </c>
      <c r="H158" s="100"/>
      <c r="I158" s="100"/>
      <c r="J158" s="100"/>
      <c r="L158" s="70" t="s">
        <v>388</v>
      </c>
      <c r="M158" s="52">
        <v>15.75</v>
      </c>
      <c r="N158" s="99"/>
      <c r="Q158" s="70" t="s">
        <v>388</v>
      </c>
      <c r="R158" s="56">
        <v>20.77</v>
      </c>
      <c r="S158" s="99"/>
      <c r="V158" s="70" t="s">
        <v>388</v>
      </c>
      <c r="W158" s="52">
        <v>19.07</v>
      </c>
      <c r="X158" s="108"/>
    </row>
    <row r="159" spans="1:24" ht="12.75">
      <c r="A159" s="70" t="s">
        <v>389</v>
      </c>
      <c r="B159" s="52">
        <v>8.71</v>
      </c>
      <c r="C159" s="52">
        <v>10.18</v>
      </c>
      <c r="D159" s="52">
        <v>12.56</v>
      </c>
      <c r="E159" s="52">
        <v>24.52</v>
      </c>
      <c r="F159" s="97"/>
      <c r="G159" s="60" t="s">
        <v>411</v>
      </c>
      <c r="H159" s="61" t="s">
        <v>412</v>
      </c>
      <c r="I159" s="62" t="s">
        <v>413</v>
      </c>
      <c r="J159" s="63" t="s">
        <v>414</v>
      </c>
      <c r="L159" s="70" t="s">
        <v>389</v>
      </c>
      <c r="M159" s="52">
        <v>15.25</v>
      </c>
      <c r="N159" s="99"/>
      <c r="Q159" s="70" t="s">
        <v>389</v>
      </c>
      <c r="R159" s="56">
        <v>20.27</v>
      </c>
      <c r="S159" s="99"/>
      <c r="V159" s="70" t="s">
        <v>389</v>
      </c>
      <c r="W159" s="52">
        <v>20.06</v>
      </c>
      <c r="X159" s="108"/>
    </row>
    <row r="160" spans="1:24" ht="12.75">
      <c r="A160" s="51"/>
      <c r="B160" s="60" t="s">
        <v>411</v>
      </c>
      <c r="C160" s="61" t="s">
        <v>412</v>
      </c>
      <c r="D160" s="62" t="s">
        <v>413</v>
      </c>
      <c r="E160" s="63" t="s">
        <v>414</v>
      </c>
      <c r="F160" s="97"/>
      <c r="G160" s="52">
        <v>9.74</v>
      </c>
      <c r="H160" s="52">
        <v>12.01</v>
      </c>
      <c r="I160" s="52">
        <v>14.8</v>
      </c>
      <c r="J160" s="52">
        <v>25.48</v>
      </c>
      <c r="L160" s="51"/>
      <c r="M160" s="65" t="s">
        <v>416</v>
      </c>
      <c r="N160" s="99"/>
      <c r="Q160" s="51"/>
      <c r="R160" s="66" t="s">
        <v>418</v>
      </c>
      <c r="S160" s="99"/>
      <c r="V160" s="51"/>
      <c r="W160" s="79" t="s">
        <v>420</v>
      </c>
      <c r="X160" s="101" t="s">
        <v>443</v>
      </c>
    </row>
    <row r="161" spans="1:24" ht="12.75">
      <c r="A161" s="67" t="s">
        <v>390</v>
      </c>
      <c r="B161" s="52">
        <v>8.37</v>
      </c>
      <c r="C161" s="52">
        <v>10.06</v>
      </c>
      <c r="D161" s="52">
        <v>12.78</v>
      </c>
      <c r="E161" s="52">
        <v>23.84</v>
      </c>
      <c r="F161" s="97"/>
      <c r="L161" s="67" t="s">
        <v>390</v>
      </c>
      <c r="M161" s="52">
        <v>16.07</v>
      </c>
      <c r="N161" s="99"/>
      <c r="Q161" s="67" t="s">
        <v>390</v>
      </c>
      <c r="R161" s="56">
        <v>21.14</v>
      </c>
      <c r="S161" s="99"/>
      <c r="V161" s="67" t="s">
        <v>390</v>
      </c>
      <c r="W161" s="52">
        <v>19.36</v>
      </c>
      <c r="X161" s="101"/>
    </row>
    <row r="162" spans="1:24" ht="12.75">
      <c r="A162" s="67" t="s">
        <v>391</v>
      </c>
      <c r="B162" s="52">
        <v>9.07</v>
      </c>
      <c r="C162" s="52">
        <v>10.59</v>
      </c>
      <c r="D162" s="52">
        <v>13.29</v>
      </c>
      <c r="E162" s="52">
        <v>24.45</v>
      </c>
      <c r="F162" s="97"/>
      <c r="L162" s="67" t="s">
        <v>391</v>
      </c>
      <c r="M162" s="52">
        <v>15.68</v>
      </c>
      <c r="N162" s="99"/>
      <c r="Q162" s="67" t="s">
        <v>391</v>
      </c>
      <c r="R162" s="56">
        <v>20.71</v>
      </c>
      <c r="S162" s="99"/>
      <c r="T162" s="66" t="s">
        <v>424</v>
      </c>
      <c r="V162" s="67" t="s">
        <v>391</v>
      </c>
      <c r="W162" s="52">
        <v>20.8</v>
      </c>
      <c r="X162" s="101"/>
    </row>
    <row r="163" spans="1:24" ht="12.75">
      <c r="A163" s="67" t="s">
        <v>392</v>
      </c>
      <c r="B163" s="52">
        <v>9.6</v>
      </c>
      <c r="C163" s="52">
        <v>9.37</v>
      </c>
      <c r="D163" s="52">
        <v>11.89</v>
      </c>
      <c r="E163" s="52">
        <v>24.58</v>
      </c>
      <c r="F163" s="97"/>
      <c r="L163" s="67" t="s">
        <v>392</v>
      </c>
      <c r="M163" s="52">
        <v>15.08</v>
      </c>
      <c r="N163" s="99"/>
      <c r="Q163" s="67" t="s">
        <v>392</v>
      </c>
      <c r="R163" s="56">
        <v>20.58</v>
      </c>
      <c r="S163" s="99"/>
      <c r="T163" s="56">
        <v>20.85</v>
      </c>
      <c r="V163" s="67" t="s">
        <v>392</v>
      </c>
      <c r="W163" s="52">
        <v>19.69</v>
      </c>
      <c r="X163" s="101"/>
    </row>
    <row r="164" spans="1:25" ht="12.75">
      <c r="A164" s="67" t="s">
        <v>393</v>
      </c>
      <c r="B164" s="52">
        <v>8.76</v>
      </c>
      <c r="C164" s="52">
        <v>9.93</v>
      </c>
      <c r="D164" s="52">
        <v>12.19</v>
      </c>
      <c r="E164" s="52">
        <v>24.39</v>
      </c>
      <c r="F164" s="97"/>
      <c r="L164" s="67" t="s">
        <v>393</v>
      </c>
      <c r="M164" s="52">
        <v>14.78</v>
      </c>
      <c r="N164" s="99"/>
      <c r="Q164" s="67" t="s">
        <v>393</v>
      </c>
      <c r="R164" s="56">
        <v>20.13</v>
      </c>
      <c r="S164" s="99"/>
      <c r="V164" s="67" t="s">
        <v>393</v>
      </c>
      <c r="W164" s="52">
        <v>19.41</v>
      </c>
      <c r="X164" s="101"/>
      <c r="Y164" s="66" t="s">
        <v>424</v>
      </c>
    </row>
    <row r="165" spans="1:25" ht="12.75">
      <c r="A165" s="67" t="s">
        <v>394</v>
      </c>
      <c r="B165" s="52">
        <v>10.62</v>
      </c>
      <c r="C165" s="52">
        <v>11.17</v>
      </c>
      <c r="D165" s="52">
        <v>14.16</v>
      </c>
      <c r="E165" s="52">
        <v>26.07</v>
      </c>
      <c r="F165" s="97"/>
      <c r="L165" s="67" t="s">
        <v>394</v>
      </c>
      <c r="M165" s="52">
        <v>17.8</v>
      </c>
      <c r="N165" s="99"/>
      <c r="Q165" s="67" t="s">
        <v>394</v>
      </c>
      <c r="R165" s="56">
        <v>22.67</v>
      </c>
      <c r="S165" s="99"/>
      <c r="V165" s="67" t="s">
        <v>394</v>
      </c>
      <c r="W165" s="52">
        <v>23.03</v>
      </c>
      <c r="X165" s="101"/>
      <c r="Y165" s="52">
        <v>21.65</v>
      </c>
    </row>
    <row r="166" spans="1:24" ht="12.75">
      <c r="A166" s="67" t="s">
        <v>395</v>
      </c>
      <c r="B166" s="52">
        <v>13.79</v>
      </c>
      <c r="C166" s="52">
        <v>12.27</v>
      </c>
      <c r="D166" s="52">
        <v>18.59</v>
      </c>
      <c r="E166" s="52">
        <v>28.43</v>
      </c>
      <c r="F166" s="97"/>
      <c r="L166" s="67" t="s">
        <v>395</v>
      </c>
      <c r="M166" s="52">
        <v>19.74</v>
      </c>
      <c r="N166" s="99"/>
      <c r="Q166" s="67" t="s">
        <v>395</v>
      </c>
      <c r="R166" s="68">
        <v>24.37</v>
      </c>
      <c r="S166" s="99"/>
      <c r="V166" s="67" t="s">
        <v>395</v>
      </c>
      <c r="W166" s="52">
        <v>26.61</v>
      </c>
      <c r="X166" s="101"/>
    </row>
    <row r="167" spans="1:24" ht="12.75">
      <c r="A167" s="51"/>
      <c r="B167" s="60" t="s">
        <v>411</v>
      </c>
      <c r="C167" s="61" t="s">
        <v>412</v>
      </c>
      <c r="D167" s="62" t="s">
        <v>413</v>
      </c>
      <c r="E167" s="63" t="s">
        <v>414</v>
      </c>
      <c r="F167" s="103" t="s">
        <v>444</v>
      </c>
      <c r="L167" s="51"/>
      <c r="M167" s="65" t="s">
        <v>416</v>
      </c>
      <c r="N167" s="99"/>
      <c r="Q167" s="51"/>
      <c r="R167" s="66" t="s">
        <v>418</v>
      </c>
      <c r="S167" s="99"/>
      <c r="V167" s="51"/>
      <c r="W167" s="65" t="s">
        <v>420</v>
      </c>
      <c r="X167" s="101"/>
    </row>
    <row r="168" spans="1:24" ht="12.75">
      <c r="A168" s="70" t="s">
        <v>396</v>
      </c>
      <c r="B168" s="52">
        <v>8.77</v>
      </c>
      <c r="C168" s="52">
        <v>10.49</v>
      </c>
      <c r="D168" s="52">
        <v>13.41</v>
      </c>
      <c r="E168" s="52">
        <v>24.74</v>
      </c>
      <c r="F168" s="103"/>
      <c r="L168" s="70" t="s">
        <v>396</v>
      </c>
      <c r="M168" s="52">
        <v>16.38</v>
      </c>
      <c r="N168" s="99"/>
      <c r="Q168" s="70" t="s">
        <v>396</v>
      </c>
      <c r="R168" s="68">
        <v>21.33</v>
      </c>
      <c r="S168" s="99"/>
      <c r="V168" s="70" t="s">
        <v>396</v>
      </c>
      <c r="W168" s="52">
        <v>20.09</v>
      </c>
      <c r="X168" s="101"/>
    </row>
    <row r="169" spans="1:24" ht="12.75">
      <c r="A169" s="70" t="s">
        <v>397</v>
      </c>
      <c r="B169" s="52">
        <v>8.89</v>
      </c>
      <c r="C169" s="52">
        <v>9.65</v>
      </c>
      <c r="D169" s="52">
        <v>12.53</v>
      </c>
      <c r="E169" s="52">
        <v>25.11</v>
      </c>
      <c r="F169" s="103"/>
      <c r="G169" s="95" t="s">
        <v>422</v>
      </c>
      <c r="H169" s="100"/>
      <c r="I169" s="100"/>
      <c r="J169" s="100"/>
      <c r="L169" s="70" t="s">
        <v>397</v>
      </c>
      <c r="M169" s="52">
        <v>15.92</v>
      </c>
      <c r="N169" s="99"/>
      <c r="Q169" s="70" t="s">
        <v>397</v>
      </c>
      <c r="R169" s="68">
        <v>21.71</v>
      </c>
      <c r="S169" s="99"/>
      <c r="V169" s="70" t="s">
        <v>397</v>
      </c>
      <c r="W169" s="52">
        <v>21.21</v>
      </c>
      <c r="X169" s="101"/>
    </row>
    <row r="170" spans="1:24" ht="12.75">
      <c r="A170" s="70" t="s">
        <v>398</v>
      </c>
      <c r="B170" s="52">
        <v>9.5</v>
      </c>
      <c r="C170" s="52">
        <v>9.87</v>
      </c>
      <c r="D170" s="52">
        <v>12.68</v>
      </c>
      <c r="E170" s="52">
        <v>25.24</v>
      </c>
      <c r="F170" s="103"/>
      <c r="G170" s="60" t="s">
        <v>411</v>
      </c>
      <c r="H170" s="61" t="s">
        <v>412</v>
      </c>
      <c r="I170" s="62" t="s">
        <v>413</v>
      </c>
      <c r="J170" s="63" t="s">
        <v>414</v>
      </c>
      <c r="L170" s="70" t="s">
        <v>398</v>
      </c>
      <c r="M170" s="52">
        <v>16.28</v>
      </c>
      <c r="N170" s="99"/>
      <c r="Q170" s="70" t="s">
        <v>398</v>
      </c>
      <c r="R170" s="68">
        <v>22.47</v>
      </c>
      <c r="S170" s="99"/>
      <c r="V170" s="70" t="s">
        <v>398</v>
      </c>
      <c r="W170" s="52">
        <v>20.89</v>
      </c>
      <c r="X170" s="101"/>
    </row>
    <row r="171" spans="1:24" ht="12.75">
      <c r="A171" s="70" t="s">
        <v>399</v>
      </c>
      <c r="B171" s="52">
        <v>7.91</v>
      </c>
      <c r="C171" s="52">
        <v>10.43</v>
      </c>
      <c r="D171" s="52">
        <v>12.82</v>
      </c>
      <c r="E171" s="52">
        <v>24.25</v>
      </c>
      <c r="F171" s="103"/>
      <c r="G171" s="52">
        <v>9.25</v>
      </c>
      <c r="H171" s="52">
        <v>11.9</v>
      </c>
      <c r="I171" s="52">
        <v>15.14</v>
      </c>
      <c r="J171" s="52">
        <v>25.71</v>
      </c>
      <c r="L171" s="70" t="s">
        <v>399</v>
      </c>
      <c r="M171" s="52">
        <v>15.74</v>
      </c>
      <c r="N171" s="99"/>
      <c r="Q171" s="70" t="s">
        <v>399</v>
      </c>
      <c r="R171" s="68">
        <v>21.17</v>
      </c>
      <c r="S171" s="99"/>
      <c r="V171" s="70" t="s">
        <v>399</v>
      </c>
      <c r="W171" s="52">
        <v>19.79</v>
      </c>
      <c r="X171" s="101"/>
    </row>
    <row r="172" spans="1:24" ht="12.75">
      <c r="A172" s="70" t="s">
        <v>400</v>
      </c>
      <c r="B172" s="52">
        <v>9.56</v>
      </c>
      <c r="C172" s="52">
        <v>12.17</v>
      </c>
      <c r="D172" s="52">
        <v>14.99</v>
      </c>
      <c r="E172" s="52">
        <v>25.37</v>
      </c>
      <c r="F172" s="103"/>
      <c r="L172" s="70" t="s">
        <v>400</v>
      </c>
      <c r="M172" s="52">
        <v>17.27</v>
      </c>
      <c r="N172" s="99"/>
      <c r="Q172" s="70" t="s">
        <v>400</v>
      </c>
      <c r="R172" s="68">
        <v>22.66</v>
      </c>
      <c r="S172" s="99"/>
      <c r="V172" s="70" t="s">
        <v>400</v>
      </c>
      <c r="W172" s="52">
        <v>21.95</v>
      </c>
      <c r="X172" s="101"/>
    </row>
    <row r="173" spans="1:24" ht="12.75">
      <c r="A173" s="70" t="s">
        <v>401</v>
      </c>
      <c r="B173" s="52">
        <v>10.72</v>
      </c>
      <c r="C173" s="52">
        <v>12.71</v>
      </c>
      <c r="D173" s="52">
        <v>15.7</v>
      </c>
      <c r="E173" s="52">
        <v>26.36</v>
      </c>
      <c r="F173" s="103"/>
      <c r="L173" s="70" t="s">
        <v>401</v>
      </c>
      <c r="M173" s="52">
        <v>666</v>
      </c>
      <c r="N173" s="99"/>
      <c r="Q173" s="70" t="s">
        <v>401</v>
      </c>
      <c r="R173" s="68">
        <v>23.14</v>
      </c>
      <c r="S173" s="99"/>
      <c r="V173" s="70" t="s">
        <v>401</v>
      </c>
      <c r="W173" s="52">
        <v>22.15</v>
      </c>
      <c r="X173" s="101"/>
    </row>
  </sheetData>
  <sheetProtection/>
  <mergeCells count="48">
    <mergeCell ref="G148:J148"/>
    <mergeCell ref="X152:X159"/>
    <mergeCell ref="S153:S173"/>
    <mergeCell ref="F156:F166"/>
    <mergeCell ref="G158:J158"/>
    <mergeCell ref="X160:X173"/>
    <mergeCell ref="F167:F173"/>
    <mergeCell ref="G101:J101"/>
    <mergeCell ref="F110:F120"/>
    <mergeCell ref="G113:J113"/>
    <mergeCell ref="N117:N173"/>
    <mergeCell ref="S117:S127"/>
    <mergeCell ref="G169:J169"/>
    <mergeCell ref="F133:F143"/>
    <mergeCell ref="G136:J136"/>
    <mergeCell ref="F144:F155"/>
    <mergeCell ref="X117:X127"/>
    <mergeCell ref="F121:F132"/>
    <mergeCell ref="G124:J124"/>
    <mergeCell ref="S128:S152"/>
    <mergeCell ref="X128:X151"/>
    <mergeCell ref="N61:N116"/>
    <mergeCell ref="S61:S116"/>
    <mergeCell ref="X61:X116"/>
    <mergeCell ref="F64:F74"/>
    <mergeCell ref="G66:J66"/>
    <mergeCell ref="F75:F86"/>
    <mergeCell ref="G78:J78"/>
    <mergeCell ref="F87:F97"/>
    <mergeCell ref="G89:J89"/>
    <mergeCell ref="F98:F109"/>
    <mergeCell ref="S6:S60"/>
    <mergeCell ref="X6:X60"/>
    <mergeCell ref="G10:J10"/>
    <mergeCell ref="F18:F28"/>
    <mergeCell ref="G21:J21"/>
    <mergeCell ref="F29:F40"/>
    <mergeCell ref="G32:J32"/>
    <mergeCell ref="F41:F51"/>
    <mergeCell ref="G44:J44"/>
    <mergeCell ref="F52:F63"/>
    <mergeCell ref="A1:E1"/>
    <mergeCell ref="A2:E2"/>
    <mergeCell ref="A3:E3"/>
    <mergeCell ref="B5:E5"/>
    <mergeCell ref="F6:F17"/>
    <mergeCell ref="N6:N60"/>
    <mergeCell ref="G55:J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9.140625" style="5" customWidth="1"/>
    <col min="5" max="5" width="9.8515625" style="6" customWidth="1"/>
    <col min="7" max="7" width="11.421875" style="9" customWidth="1"/>
    <col min="8" max="8" width="6.28125" style="11" customWidth="1"/>
    <col min="9" max="9" width="8.00390625" style="0" customWidth="1"/>
    <col min="10" max="11" width="10.421875" style="14" customWidth="1"/>
    <col min="12" max="61" width="4.00390625" style="3" customWidth="1"/>
    <col min="62" max="62" width="14.28125" style="0" customWidth="1"/>
    <col min="63" max="63" width="1.8515625" style="0" customWidth="1"/>
    <col min="64" max="66" width="7.57421875" style="0" customWidth="1"/>
    <col min="67" max="67" width="1.8515625" style="0" customWidth="1"/>
    <col min="68" max="70" width="7.57421875" style="0" customWidth="1"/>
    <col min="71" max="71" width="1.8515625" style="0" customWidth="1"/>
    <col min="72" max="74" width="7.57421875" style="0" customWidth="1"/>
    <col min="75" max="75" width="1.8515625" style="0" customWidth="1"/>
    <col min="76" max="78" width="7.57421875" style="0" customWidth="1"/>
    <col min="79" max="79" width="1.8515625" style="0" customWidth="1"/>
    <col min="80" max="82" width="7.57421875" style="0" customWidth="1"/>
    <col min="83" max="83" width="1.8515625" style="0" customWidth="1"/>
    <col min="84" max="86" width="7.57421875" style="0" customWidth="1"/>
  </cols>
  <sheetData>
    <row r="1" spans="1:86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2" t="s">
        <v>5</v>
      </c>
      <c r="F1" s="1" t="s">
        <v>4</v>
      </c>
      <c r="G1" s="8" t="s">
        <v>7</v>
      </c>
      <c r="H1" s="10" t="s">
        <v>6</v>
      </c>
      <c r="I1" s="1" t="s">
        <v>14</v>
      </c>
      <c r="J1" s="13" t="s">
        <v>15</v>
      </c>
      <c r="K1" s="13" t="s">
        <v>16</v>
      </c>
      <c r="L1" s="82" t="s">
        <v>8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1" t="s">
        <v>9</v>
      </c>
      <c r="BL1" s="81" t="s">
        <v>17</v>
      </c>
      <c r="BM1" s="81"/>
      <c r="BN1" s="81"/>
      <c r="BP1" s="81" t="s">
        <v>20</v>
      </c>
      <c r="BQ1" s="81"/>
      <c r="BR1" s="81"/>
      <c r="BT1" s="81" t="s">
        <v>21</v>
      </c>
      <c r="BU1" s="81"/>
      <c r="BV1" s="81"/>
      <c r="BX1" s="81" t="s">
        <v>22</v>
      </c>
      <c r="BY1" s="81"/>
      <c r="BZ1" s="81"/>
      <c r="CB1" s="81" t="s">
        <v>23</v>
      </c>
      <c r="CC1" s="81"/>
      <c r="CD1" s="81"/>
      <c r="CF1" s="81" t="s">
        <v>24</v>
      </c>
      <c r="CG1" s="81"/>
      <c r="CH1" s="81"/>
    </row>
    <row r="2" spans="5:86" s="1" customFormat="1" ht="12.75">
      <c r="E2" s="12"/>
      <c r="G2" s="8"/>
      <c r="H2" s="10"/>
      <c r="J2" s="13"/>
      <c r="K2" s="13"/>
      <c r="L2" s="2">
        <v>1</v>
      </c>
      <c r="M2" s="2">
        <v>2</v>
      </c>
      <c r="N2" s="2">
        <v>3</v>
      </c>
      <c r="O2" s="2">
        <v>4</v>
      </c>
      <c r="P2" s="2">
        <v>5</v>
      </c>
      <c r="Q2" s="2">
        <v>6</v>
      </c>
      <c r="R2" s="2">
        <v>7</v>
      </c>
      <c r="S2" s="2">
        <v>8</v>
      </c>
      <c r="T2" s="2">
        <v>9</v>
      </c>
      <c r="U2" s="2">
        <v>10</v>
      </c>
      <c r="V2" s="2">
        <v>11</v>
      </c>
      <c r="W2" s="2">
        <v>12</v>
      </c>
      <c r="X2" s="2">
        <v>13</v>
      </c>
      <c r="Y2" s="2">
        <v>14</v>
      </c>
      <c r="Z2" s="2">
        <v>15</v>
      </c>
      <c r="AA2" s="2">
        <v>16</v>
      </c>
      <c r="AB2" s="2">
        <v>17</v>
      </c>
      <c r="AC2" s="2">
        <v>18</v>
      </c>
      <c r="AD2" s="2">
        <v>19</v>
      </c>
      <c r="AE2" s="2">
        <v>20</v>
      </c>
      <c r="AF2" s="2">
        <v>21</v>
      </c>
      <c r="AG2" s="2">
        <v>22</v>
      </c>
      <c r="AH2" s="2">
        <v>23</v>
      </c>
      <c r="AI2" s="2">
        <v>24</v>
      </c>
      <c r="AJ2" s="2">
        <v>25</v>
      </c>
      <c r="AK2" s="2">
        <v>26</v>
      </c>
      <c r="AL2" s="2">
        <v>27</v>
      </c>
      <c r="AM2" s="2">
        <v>28</v>
      </c>
      <c r="AN2" s="2">
        <v>29</v>
      </c>
      <c r="AO2" s="2">
        <v>30</v>
      </c>
      <c r="AP2" s="2">
        <v>31</v>
      </c>
      <c r="AQ2" s="2">
        <v>32</v>
      </c>
      <c r="AR2" s="2">
        <v>33</v>
      </c>
      <c r="AS2" s="2">
        <v>34</v>
      </c>
      <c r="AT2" s="2">
        <v>35</v>
      </c>
      <c r="AU2" s="2">
        <v>36</v>
      </c>
      <c r="AV2" s="2">
        <v>37</v>
      </c>
      <c r="AW2" s="2">
        <v>38</v>
      </c>
      <c r="AX2" s="2">
        <v>39</v>
      </c>
      <c r="AY2" s="2">
        <v>40</v>
      </c>
      <c r="AZ2" s="2">
        <v>41</v>
      </c>
      <c r="BA2" s="2">
        <v>42</v>
      </c>
      <c r="BB2" s="2">
        <v>43</v>
      </c>
      <c r="BC2" s="2">
        <v>44</v>
      </c>
      <c r="BD2" s="2">
        <v>45</v>
      </c>
      <c r="BE2" s="2">
        <v>46</v>
      </c>
      <c r="BF2" s="2">
        <v>47</v>
      </c>
      <c r="BG2" s="2">
        <v>48</v>
      </c>
      <c r="BH2" s="2">
        <v>49</v>
      </c>
      <c r="BI2" s="2">
        <v>50</v>
      </c>
      <c r="BL2" s="1" t="s">
        <v>18</v>
      </c>
      <c r="BM2" s="1" t="s">
        <v>19</v>
      </c>
      <c r="BN2" s="1" t="s">
        <v>25</v>
      </c>
      <c r="BP2" s="1" t="s">
        <v>18</v>
      </c>
      <c r="BQ2" s="1" t="s">
        <v>19</v>
      </c>
      <c r="BR2" s="1" t="s">
        <v>25</v>
      </c>
      <c r="BT2" s="1" t="s">
        <v>18</v>
      </c>
      <c r="BU2" s="1" t="s">
        <v>19</v>
      </c>
      <c r="BV2" s="1" t="s">
        <v>25</v>
      </c>
      <c r="BX2" s="1" t="s">
        <v>18</v>
      </c>
      <c r="BY2" s="1" t="s">
        <v>19</v>
      </c>
      <c r="BZ2" s="1" t="s">
        <v>25</v>
      </c>
      <c r="CB2" s="1" t="s">
        <v>18</v>
      </c>
      <c r="CC2" s="1" t="s">
        <v>19</v>
      </c>
      <c r="CD2" s="1" t="s">
        <v>25</v>
      </c>
      <c r="CF2" s="1" t="s">
        <v>18</v>
      </c>
      <c r="CG2" s="1" t="s">
        <v>19</v>
      </c>
      <c r="CH2" s="1" t="s">
        <v>25</v>
      </c>
    </row>
    <row r="3" spans="5:61" s="1" customFormat="1" ht="6.75" customHeight="1">
      <c r="E3" s="12"/>
      <c r="G3" s="8"/>
      <c r="H3" s="10"/>
      <c r="J3" s="13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86" ht="12.75">
      <c r="A4" s="5">
        <v>1</v>
      </c>
      <c r="B4">
        <v>1</v>
      </c>
      <c r="C4">
        <v>635</v>
      </c>
      <c r="D4" s="6">
        <v>4.25</v>
      </c>
      <c r="E4" s="6">
        <f>(D4/(C4^3))*(10^8)</f>
        <v>1.6598458393767181</v>
      </c>
      <c r="F4" s="7">
        <v>191.8</v>
      </c>
      <c r="G4" s="23">
        <v>1.7</v>
      </c>
      <c r="H4" s="11">
        <f>F4/(D4*1000)</f>
        <v>0.04512941176470588</v>
      </c>
      <c r="I4">
        <v>74</v>
      </c>
      <c r="J4" s="14">
        <f>(F4/G4)*I4</f>
        <v>8348.94117647059</v>
      </c>
      <c r="K4" s="14">
        <f>J4/D4</f>
        <v>1964.4567474048445</v>
      </c>
      <c r="L4" s="15">
        <v>3</v>
      </c>
      <c r="M4" s="15">
        <v>3.8</v>
      </c>
      <c r="N4" s="15">
        <v>3.8</v>
      </c>
      <c r="O4" s="15">
        <v>3.9</v>
      </c>
      <c r="P4" s="15">
        <v>3.4</v>
      </c>
      <c r="Q4" s="15">
        <v>3.2</v>
      </c>
      <c r="R4" s="15">
        <v>3.8</v>
      </c>
      <c r="S4" s="15">
        <v>3.9</v>
      </c>
      <c r="T4" s="15">
        <v>3.8</v>
      </c>
      <c r="U4" s="15">
        <v>3.6</v>
      </c>
      <c r="V4" s="15">
        <v>3.5</v>
      </c>
      <c r="W4" s="15">
        <v>3.6</v>
      </c>
      <c r="X4" s="15">
        <v>3.5</v>
      </c>
      <c r="Y4" s="15">
        <v>2.6</v>
      </c>
      <c r="Z4" s="15">
        <v>3.2</v>
      </c>
      <c r="AA4" s="15">
        <v>4</v>
      </c>
      <c r="AB4" s="15">
        <v>3.7</v>
      </c>
      <c r="AC4" s="15">
        <v>3.6</v>
      </c>
      <c r="AD4" s="15">
        <v>3.7</v>
      </c>
      <c r="AE4" s="15">
        <v>3.6</v>
      </c>
      <c r="AF4" s="15">
        <v>3.7</v>
      </c>
      <c r="AG4" s="15">
        <v>4.2</v>
      </c>
      <c r="AH4" s="15">
        <v>3.9</v>
      </c>
      <c r="AI4" s="15">
        <v>4</v>
      </c>
      <c r="AJ4" s="15">
        <v>2.2</v>
      </c>
      <c r="AK4" s="15">
        <v>3.2</v>
      </c>
      <c r="AL4" s="15">
        <v>3.8</v>
      </c>
      <c r="AM4" s="15">
        <v>3.7</v>
      </c>
      <c r="AN4" s="15">
        <v>4.1</v>
      </c>
      <c r="AO4" s="15">
        <v>3.9</v>
      </c>
      <c r="AP4" s="15">
        <v>4</v>
      </c>
      <c r="AQ4" s="15">
        <v>3.5</v>
      </c>
      <c r="AR4" s="15">
        <v>2</v>
      </c>
      <c r="AS4" s="15">
        <v>3.9</v>
      </c>
      <c r="AT4" s="15">
        <v>3.1</v>
      </c>
      <c r="AU4" s="15">
        <v>3.6</v>
      </c>
      <c r="AV4" s="15">
        <v>3.6</v>
      </c>
      <c r="AW4" s="15">
        <v>4.1</v>
      </c>
      <c r="AX4" s="15">
        <v>3.7</v>
      </c>
      <c r="AY4" s="15">
        <v>3.8</v>
      </c>
      <c r="AZ4" s="15">
        <v>3.5</v>
      </c>
      <c r="BA4" s="15">
        <v>3.1</v>
      </c>
      <c r="BB4" s="15">
        <v>3.9</v>
      </c>
      <c r="BC4" s="15">
        <v>3.9</v>
      </c>
      <c r="BD4" s="15">
        <v>4</v>
      </c>
      <c r="BE4" s="15">
        <v>4</v>
      </c>
      <c r="BF4" s="15">
        <v>3.7</v>
      </c>
      <c r="BG4" s="15">
        <v>2.9</v>
      </c>
      <c r="BH4" s="15">
        <v>3.3</v>
      </c>
      <c r="BI4" s="15">
        <v>3.9</v>
      </c>
      <c r="BJ4" s="6">
        <f aca="true" t="shared" si="0" ref="BJ4:BJ10">AVERAGE(L4:BI4)</f>
        <v>3.5880000000000005</v>
      </c>
      <c r="BL4" s="17">
        <v>5.311</v>
      </c>
      <c r="BM4" s="17">
        <v>5.472</v>
      </c>
      <c r="BN4" s="17">
        <f>BM4-BL4</f>
        <v>0.16100000000000048</v>
      </c>
      <c r="BO4" s="17"/>
      <c r="BP4" s="17">
        <v>5.27</v>
      </c>
      <c r="BQ4" s="17">
        <v>5.396</v>
      </c>
      <c r="BR4" s="17">
        <f>BQ4-BP4</f>
        <v>0.12600000000000033</v>
      </c>
      <c r="BS4" s="17"/>
      <c r="BT4" s="17">
        <v>5.277</v>
      </c>
      <c r="BU4" s="17">
        <v>5.404</v>
      </c>
      <c r="BV4" s="17">
        <f>BU4-BT4</f>
        <v>0.12699999999999978</v>
      </c>
      <c r="BW4" s="17"/>
      <c r="BX4" s="17">
        <v>1.935</v>
      </c>
      <c r="BY4" s="17">
        <v>2.027</v>
      </c>
      <c r="BZ4" s="17">
        <f>BY4-BX4</f>
        <v>0.09200000000000008</v>
      </c>
      <c r="CA4" s="17"/>
      <c r="CB4" s="17">
        <v>1.947</v>
      </c>
      <c r="CC4" s="17">
        <v>2.002</v>
      </c>
      <c r="CD4" s="17">
        <f>CC4-CB4</f>
        <v>0.054999999999999716</v>
      </c>
      <c r="CE4" s="17"/>
      <c r="CF4" s="17">
        <v>1.933</v>
      </c>
      <c r="CG4" s="17">
        <v>1.945</v>
      </c>
      <c r="CH4" s="17">
        <f>CG4-CF4</f>
        <v>0.01200000000000001</v>
      </c>
    </row>
    <row r="5" spans="1:86" ht="12.75">
      <c r="A5" s="5" t="s">
        <v>10</v>
      </c>
      <c r="B5">
        <v>2</v>
      </c>
      <c r="C5">
        <v>655</v>
      </c>
      <c r="D5" s="6">
        <v>4.65</v>
      </c>
      <c r="E5" s="6">
        <f aca="true" t="shared" si="1" ref="E5:E10">(D5/(C5^3))*(10^8)</f>
        <v>1.6547372859906473</v>
      </c>
      <c r="F5" s="7">
        <v>146.9</v>
      </c>
      <c r="G5" s="23">
        <v>1.4</v>
      </c>
      <c r="H5" s="11">
        <f aca="true" t="shared" si="2" ref="H5:H10">F5/(D5*1000)</f>
        <v>0.03159139784946237</v>
      </c>
      <c r="I5">
        <v>81</v>
      </c>
      <c r="J5" s="14">
        <f aca="true" t="shared" si="3" ref="J5:J10">(F5/G5)*I5</f>
        <v>8499.214285714286</v>
      </c>
      <c r="K5" s="14">
        <f aca="true" t="shared" si="4" ref="K5:K10">J5/D5</f>
        <v>1827.7880184331798</v>
      </c>
      <c r="L5" s="15">
        <v>3.3</v>
      </c>
      <c r="M5" s="15">
        <v>3</v>
      </c>
      <c r="N5" s="15">
        <v>3.5</v>
      </c>
      <c r="O5" s="15">
        <v>3.2</v>
      </c>
      <c r="P5" s="15">
        <v>2.7</v>
      </c>
      <c r="Q5" s="15">
        <v>3.5</v>
      </c>
      <c r="R5" s="15">
        <v>2.9</v>
      </c>
      <c r="S5" s="15">
        <v>3.3</v>
      </c>
      <c r="T5" s="15">
        <v>3.3</v>
      </c>
      <c r="U5" s="15">
        <v>3.6</v>
      </c>
      <c r="V5" s="15">
        <v>3.4</v>
      </c>
      <c r="W5" s="15">
        <v>3.6</v>
      </c>
      <c r="X5" s="15">
        <v>3.2</v>
      </c>
      <c r="Y5" s="15">
        <v>2.4</v>
      </c>
      <c r="Z5" s="15">
        <v>3.8</v>
      </c>
      <c r="AA5" s="15">
        <v>3.4</v>
      </c>
      <c r="AB5" s="15">
        <v>3.7</v>
      </c>
      <c r="AC5" s="15">
        <v>3.4</v>
      </c>
      <c r="AD5" s="15">
        <v>3.2</v>
      </c>
      <c r="AE5" s="15">
        <v>3.3</v>
      </c>
      <c r="AF5" s="15">
        <v>3.5</v>
      </c>
      <c r="AG5" s="15">
        <v>2.8</v>
      </c>
      <c r="AH5" s="15">
        <v>3.7</v>
      </c>
      <c r="AI5" s="15">
        <v>3.6</v>
      </c>
      <c r="AJ5" s="15">
        <v>2.8</v>
      </c>
      <c r="AK5" s="15">
        <v>2.9</v>
      </c>
      <c r="AL5" s="15">
        <v>3.3</v>
      </c>
      <c r="AM5" s="15">
        <v>3</v>
      </c>
      <c r="AN5" s="15">
        <v>3.6</v>
      </c>
      <c r="AO5" s="15">
        <v>2.8</v>
      </c>
      <c r="AP5" s="15">
        <v>3.4</v>
      </c>
      <c r="AQ5" s="15">
        <v>2.9</v>
      </c>
      <c r="AR5" s="15">
        <v>3.5</v>
      </c>
      <c r="AS5" s="15">
        <v>3.8</v>
      </c>
      <c r="AT5" s="15">
        <v>3.7</v>
      </c>
      <c r="AU5" s="15">
        <v>2.8</v>
      </c>
      <c r="AV5" s="15">
        <v>3.6</v>
      </c>
      <c r="AW5" s="15">
        <v>3</v>
      </c>
      <c r="AX5" s="15">
        <v>3.4</v>
      </c>
      <c r="AY5" s="15">
        <v>4</v>
      </c>
      <c r="AZ5" s="15">
        <v>3.4</v>
      </c>
      <c r="BA5" s="15">
        <v>3.3</v>
      </c>
      <c r="BB5" s="15">
        <v>2.9</v>
      </c>
      <c r="BC5" s="15">
        <v>3.4</v>
      </c>
      <c r="BD5" s="15">
        <v>3.6</v>
      </c>
      <c r="BE5" s="15">
        <v>3</v>
      </c>
      <c r="BF5" s="15">
        <v>3.5</v>
      </c>
      <c r="BG5" s="15">
        <v>3.1</v>
      </c>
      <c r="BH5" s="15">
        <v>3.6</v>
      </c>
      <c r="BI5" s="15">
        <v>2.8</v>
      </c>
      <c r="BJ5" s="6">
        <f t="shared" si="0"/>
        <v>3.2880000000000007</v>
      </c>
      <c r="BL5" s="17">
        <v>5.3</v>
      </c>
      <c r="BM5" s="17">
        <v>5.491</v>
      </c>
      <c r="BN5" s="17">
        <f aca="true" t="shared" si="5" ref="BN5:BN10">BM5-BL5</f>
        <v>0.19099999999999984</v>
      </c>
      <c r="BO5" s="17"/>
      <c r="BP5" s="17">
        <v>5.266</v>
      </c>
      <c r="BQ5" s="17">
        <v>5.378</v>
      </c>
      <c r="BR5" s="17">
        <f aca="true" t="shared" si="6" ref="BR5:BR10">BQ5-BP5</f>
        <v>0.1120000000000001</v>
      </c>
      <c r="BS5" s="17"/>
      <c r="BT5" s="17">
        <v>5.345</v>
      </c>
      <c r="BU5" s="17">
        <v>5.497</v>
      </c>
      <c r="BV5" s="17">
        <f aca="true" t="shared" si="7" ref="BV5:BV10">BU5-BT5</f>
        <v>0.15200000000000014</v>
      </c>
      <c r="BW5" s="17"/>
      <c r="BX5" s="17">
        <v>1.933</v>
      </c>
      <c r="BY5" s="17">
        <v>1.997</v>
      </c>
      <c r="BZ5" s="17">
        <f aca="true" t="shared" si="8" ref="BZ5:BZ10">BY5-BX5</f>
        <v>0.06400000000000006</v>
      </c>
      <c r="CA5" s="17"/>
      <c r="CB5" s="17">
        <v>1.93</v>
      </c>
      <c r="CC5" s="17">
        <v>2.009</v>
      </c>
      <c r="CD5" s="17">
        <f aca="true" t="shared" si="9" ref="CD5:CD10">CC5-CB5</f>
        <v>0.07899999999999996</v>
      </c>
      <c r="CE5" s="17"/>
      <c r="CF5" s="17">
        <v>1.931</v>
      </c>
      <c r="CG5" s="17">
        <v>1.957</v>
      </c>
      <c r="CH5" s="17">
        <f aca="true" t="shared" si="10" ref="CH5:CH10">CG5-CF5</f>
        <v>0.026000000000000023</v>
      </c>
    </row>
    <row r="6" spans="2:86" ht="12.75">
      <c r="B6">
        <v>3</v>
      </c>
      <c r="C6">
        <v>615</v>
      </c>
      <c r="D6" s="6">
        <v>3.7</v>
      </c>
      <c r="E6" s="6">
        <f t="shared" si="1"/>
        <v>1.5906563983347548</v>
      </c>
      <c r="F6" s="7">
        <v>131.3</v>
      </c>
      <c r="G6" s="23">
        <v>1.8</v>
      </c>
      <c r="H6" s="11">
        <f t="shared" si="2"/>
        <v>0.03548648648648649</v>
      </c>
      <c r="I6">
        <v>96</v>
      </c>
      <c r="J6" s="14">
        <f t="shared" si="3"/>
        <v>7002.666666666666</v>
      </c>
      <c r="K6" s="14">
        <f t="shared" si="4"/>
        <v>1892.6126126126123</v>
      </c>
      <c r="L6" s="15">
        <v>3.8</v>
      </c>
      <c r="M6" s="15">
        <v>3.8</v>
      </c>
      <c r="N6" s="15">
        <v>3.3</v>
      </c>
      <c r="O6" s="15">
        <v>3.4</v>
      </c>
      <c r="P6" s="15">
        <v>3.6</v>
      </c>
      <c r="Q6" s="15">
        <v>3.4</v>
      </c>
      <c r="R6" s="15">
        <v>3.7</v>
      </c>
      <c r="S6" s="15">
        <v>2.1</v>
      </c>
      <c r="T6" s="15">
        <v>3.6</v>
      </c>
      <c r="U6" s="15">
        <v>3.2</v>
      </c>
      <c r="V6" s="15">
        <v>3.7</v>
      </c>
      <c r="W6" s="15">
        <v>3.7</v>
      </c>
      <c r="X6" s="15">
        <v>3.1</v>
      </c>
      <c r="Y6" s="15">
        <v>3.4</v>
      </c>
      <c r="Z6" s="15">
        <v>3.6</v>
      </c>
      <c r="AA6" s="15">
        <v>3</v>
      </c>
      <c r="AB6" s="15">
        <v>3.7</v>
      </c>
      <c r="AC6" s="15">
        <v>3.5</v>
      </c>
      <c r="AD6" s="15">
        <v>3.5</v>
      </c>
      <c r="AE6" s="15">
        <v>3.5</v>
      </c>
      <c r="AF6" s="15">
        <v>3.4</v>
      </c>
      <c r="AG6" s="15">
        <v>3.4</v>
      </c>
      <c r="AH6" s="15">
        <v>3.5</v>
      </c>
      <c r="AI6" s="15">
        <v>3.5</v>
      </c>
      <c r="AJ6" s="15">
        <v>3.4</v>
      </c>
      <c r="AK6" s="15">
        <v>2.9</v>
      </c>
      <c r="AL6" s="15">
        <v>3.7</v>
      </c>
      <c r="AM6" s="15">
        <v>3.5</v>
      </c>
      <c r="AN6" s="15">
        <v>3.6</v>
      </c>
      <c r="AO6" s="15">
        <v>3.3</v>
      </c>
      <c r="AP6" s="15">
        <v>3.7</v>
      </c>
      <c r="AQ6" s="15">
        <v>3.7</v>
      </c>
      <c r="AR6" s="15">
        <v>2.2</v>
      </c>
      <c r="AS6" s="15">
        <v>3.4</v>
      </c>
      <c r="AT6" s="15">
        <v>3.9</v>
      </c>
      <c r="AU6" s="15">
        <v>3.6</v>
      </c>
      <c r="AV6" s="15">
        <v>3.5</v>
      </c>
      <c r="AW6" s="15">
        <v>3.3</v>
      </c>
      <c r="AX6" s="15">
        <v>3.6</v>
      </c>
      <c r="AY6" s="15">
        <v>2.4</v>
      </c>
      <c r="AZ6" s="15">
        <v>3.3</v>
      </c>
      <c r="BA6" s="15">
        <v>3.7</v>
      </c>
      <c r="BB6" s="15">
        <v>3.3</v>
      </c>
      <c r="BC6" s="15">
        <v>3.1</v>
      </c>
      <c r="BD6" s="15">
        <v>3.7</v>
      </c>
      <c r="BE6" s="15">
        <v>3.8</v>
      </c>
      <c r="BF6" s="15">
        <v>3.4</v>
      </c>
      <c r="BG6" s="15">
        <v>3.2</v>
      </c>
      <c r="BH6" s="15">
        <v>3.6</v>
      </c>
      <c r="BI6" s="15">
        <v>2.8</v>
      </c>
      <c r="BJ6" s="6">
        <f t="shared" si="0"/>
        <v>3.4000000000000012</v>
      </c>
      <c r="BL6" s="17">
        <v>5.29</v>
      </c>
      <c r="BM6" s="17">
        <v>5.449</v>
      </c>
      <c r="BN6" s="17">
        <f t="shared" si="5"/>
        <v>0.1589999999999998</v>
      </c>
      <c r="BO6" s="17"/>
      <c r="BP6" s="17">
        <v>5.308</v>
      </c>
      <c r="BQ6" s="17">
        <v>5.392</v>
      </c>
      <c r="BR6" s="17">
        <f t="shared" si="6"/>
        <v>0.08400000000000052</v>
      </c>
      <c r="BS6" s="17"/>
      <c r="BT6" s="17">
        <v>5.304</v>
      </c>
      <c r="BU6" s="17">
        <v>5.367</v>
      </c>
      <c r="BV6" s="17">
        <f t="shared" si="7"/>
        <v>0.06299999999999972</v>
      </c>
      <c r="BW6" s="17"/>
      <c r="BX6" s="17">
        <v>1.933</v>
      </c>
      <c r="BY6" s="17">
        <v>1.987</v>
      </c>
      <c r="BZ6" s="17">
        <f t="shared" si="8"/>
        <v>0.05400000000000005</v>
      </c>
      <c r="CA6" s="17"/>
      <c r="CB6" s="17">
        <v>1.927</v>
      </c>
      <c r="CC6" s="17">
        <v>1.964</v>
      </c>
      <c r="CD6" s="17">
        <f t="shared" si="9"/>
        <v>0.03699999999999992</v>
      </c>
      <c r="CE6" s="17"/>
      <c r="CF6" s="17">
        <v>1.93</v>
      </c>
      <c r="CG6" s="17">
        <v>1.953</v>
      </c>
      <c r="CH6" s="17">
        <f t="shared" si="10"/>
        <v>0.02300000000000013</v>
      </c>
    </row>
    <row r="7" spans="2:86" ht="12.75">
      <c r="B7">
        <v>4</v>
      </c>
      <c r="C7">
        <v>655</v>
      </c>
      <c r="D7" s="6">
        <v>4.6</v>
      </c>
      <c r="E7" s="6">
        <f t="shared" si="1"/>
        <v>1.6369444119477368</v>
      </c>
      <c r="F7" s="7">
        <v>177.2</v>
      </c>
      <c r="G7" s="23">
        <v>1.2</v>
      </c>
      <c r="H7" s="11">
        <f t="shared" si="2"/>
        <v>0.03852173913043478</v>
      </c>
      <c r="I7">
        <v>71</v>
      </c>
      <c r="J7" s="14">
        <f t="shared" si="3"/>
        <v>10484.333333333332</v>
      </c>
      <c r="K7" s="14">
        <f t="shared" si="4"/>
        <v>2279.2028985507245</v>
      </c>
      <c r="L7" s="15">
        <v>3.7</v>
      </c>
      <c r="M7" s="15">
        <v>3.2</v>
      </c>
      <c r="N7" s="15">
        <v>3.2</v>
      </c>
      <c r="O7" s="15">
        <v>3.3</v>
      </c>
      <c r="P7" s="15">
        <v>3.7</v>
      </c>
      <c r="Q7" s="15">
        <v>3</v>
      </c>
      <c r="R7" s="15">
        <v>2.2</v>
      </c>
      <c r="S7" s="15">
        <v>3.4</v>
      </c>
      <c r="T7" s="15">
        <v>3.4</v>
      </c>
      <c r="U7" s="15">
        <v>3.4</v>
      </c>
      <c r="V7" s="15">
        <v>3.3</v>
      </c>
      <c r="W7" s="15">
        <v>2.7</v>
      </c>
      <c r="X7" s="15">
        <v>3.7</v>
      </c>
      <c r="Y7" s="15">
        <v>3.3</v>
      </c>
      <c r="Z7" s="15">
        <v>3.4</v>
      </c>
      <c r="AA7" s="15">
        <v>3.1</v>
      </c>
      <c r="AB7" s="15">
        <v>3.5</v>
      </c>
      <c r="AC7" s="15">
        <v>3.5</v>
      </c>
      <c r="AD7" s="15">
        <v>3</v>
      </c>
      <c r="AE7" s="15">
        <v>3.5</v>
      </c>
      <c r="AF7" s="15">
        <v>2.7</v>
      </c>
      <c r="AG7" s="15">
        <v>3.3</v>
      </c>
      <c r="AH7" s="15">
        <v>3.1</v>
      </c>
      <c r="AI7" s="15">
        <v>3.2</v>
      </c>
      <c r="AJ7" s="15">
        <v>3.4</v>
      </c>
      <c r="AK7" s="15">
        <v>2.3</v>
      </c>
      <c r="AL7" s="15">
        <v>3.5</v>
      </c>
      <c r="AM7" s="15">
        <v>2.6</v>
      </c>
      <c r="AN7" s="15">
        <v>3.7</v>
      </c>
      <c r="AO7" s="15">
        <v>3.4</v>
      </c>
      <c r="AP7" s="15">
        <v>3.3</v>
      </c>
      <c r="AQ7" s="15">
        <v>3.4</v>
      </c>
      <c r="AR7" s="15">
        <v>3.5</v>
      </c>
      <c r="AS7" s="15">
        <v>3.6</v>
      </c>
      <c r="AT7" s="15">
        <v>3.4</v>
      </c>
      <c r="AU7" s="15">
        <v>3.7</v>
      </c>
      <c r="AV7" s="15">
        <v>3.4</v>
      </c>
      <c r="AW7" s="15">
        <v>3.3</v>
      </c>
      <c r="AX7" s="15">
        <v>3.3</v>
      </c>
      <c r="AY7" s="15">
        <v>3.5</v>
      </c>
      <c r="AZ7" s="15">
        <v>3.3</v>
      </c>
      <c r="BA7" s="15">
        <v>3.7</v>
      </c>
      <c r="BB7" s="15">
        <v>3.8</v>
      </c>
      <c r="BC7" s="15">
        <v>3.5</v>
      </c>
      <c r="BD7" s="15">
        <v>2.2</v>
      </c>
      <c r="BE7" s="15">
        <v>3.5</v>
      </c>
      <c r="BF7" s="15">
        <v>3.7</v>
      </c>
      <c r="BG7" s="15">
        <v>3.3</v>
      </c>
      <c r="BH7" s="15">
        <v>2.7</v>
      </c>
      <c r="BI7" s="15">
        <v>2.8</v>
      </c>
      <c r="BJ7" s="6">
        <f t="shared" si="0"/>
        <v>3.2720000000000002</v>
      </c>
      <c r="BL7" s="17">
        <v>5.276</v>
      </c>
      <c r="BM7" s="17">
        <v>5.364</v>
      </c>
      <c r="BN7" s="17">
        <f t="shared" si="5"/>
        <v>0.08800000000000008</v>
      </c>
      <c r="BO7" s="17"/>
      <c r="BP7" s="17">
        <v>5.278</v>
      </c>
      <c r="BQ7" s="17">
        <v>5.322</v>
      </c>
      <c r="BR7" s="17">
        <f t="shared" si="6"/>
        <v>0.04400000000000048</v>
      </c>
      <c r="BS7" s="17"/>
      <c r="BT7" s="17">
        <v>5.277</v>
      </c>
      <c r="BU7" s="17">
        <v>5.359</v>
      </c>
      <c r="BV7" s="17">
        <f t="shared" si="7"/>
        <v>0.08199999999999985</v>
      </c>
      <c r="BW7" s="17"/>
      <c r="BX7" s="17">
        <v>1.932</v>
      </c>
      <c r="BY7" s="17">
        <v>2.026</v>
      </c>
      <c r="BZ7" s="17">
        <f t="shared" si="8"/>
        <v>0.09399999999999986</v>
      </c>
      <c r="CA7" s="17"/>
      <c r="CB7" s="17">
        <v>1.931</v>
      </c>
      <c r="CC7" s="17">
        <v>1.998</v>
      </c>
      <c r="CD7" s="17">
        <f t="shared" si="9"/>
        <v>0.06699999999999995</v>
      </c>
      <c r="CE7" s="17"/>
      <c r="CF7" s="17">
        <v>2.024</v>
      </c>
      <c r="CG7" s="17">
        <v>2.045</v>
      </c>
      <c r="CH7" s="17">
        <f t="shared" si="10"/>
        <v>0.020999999999999908</v>
      </c>
    </row>
    <row r="8" spans="2:86" ht="12.75">
      <c r="B8">
        <v>5</v>
      </c>
      <c r="C8">
        <v>640</v>
      </c>
      <c r="D8" s="6">
        <v>4.2</v>
      </c>
      <c r="E8" s="6">
        <f t="shared" si="1"/>
        <v>1.6021728515625002</v>
      </c>
      <c r="F8" s="7">
        <v>158.6</v>
      </c>
      <c r="G8" s="23">
        <v>1.3</v>
      </c>
      <c r="H8" s="11">
        <f t="shared" si="2"/>
        <v>0.03776190476190476</v>
      </c>
      <c r="I8">
        <v>101</v>
      </c>
      <c r="J8" s="14">
        <f t="shared" si="3"/>
        <v>12321.999999999998</v>
      </c>
      <c r="K8" s="14">
        <f t="shared" si="4"/>
        <v>2933.8095238095234</v>
      </c>
      <c r="L8" s="15">
        <v>2.2</v>
      </c>
      <c r="M8" s="15">
        <v>3.2</v>
      </c>
      <c r="N8" s="15">
        <v>2.3</v>
      </c>
      <c r="O8" s="15">
        <v>3.2</v>
      </c>
      <c r="P8" s="15">
        <v>2.6</v>
      </c>
      <c r="Q8" s="15">
        <v>2.9</v>
      </c>
      <c r="R8" s="15">
        <v>3</v>
      </c>
      <c r="S8" s="15">
        <v>3.6</v>
      </c>
      <c r="T8" s="15">
        <v>3.3</v>
      </c>
      <c r="U8" s="15">
        <v>2.8</v>
      </c>
      <c r="V8" s="15">
        <v>3.1</v>
      </c>
      <c r="W8" s="15">
        <v>3.4</v>
      </c>
      <c r="X8" s="15">
        <v>3.4</v>
      </c>
      <c r="Y8" s="15">
        <v>3.2</v>
      </c>
      <c r="Z8" s="15">
        <v>2.9</v>
      </c>
      <c r="AA8" s="15">
        <v>2.1</v>
      </c>
      <c r="AB8" s="15">
        <v>3.3</v>
      </c>
      <c r="AC8" s="15">
        <v>3.4</v>
      </c>
      <c r="AD8" s="15">
        <v>3.1</v>
      </c>
      <c r="AE8" s="15">
        <v>3.5</v>
      </c>
      <c r="AF8" s="15">
        <v>2.8</v>
      </c>
      <c r="AG8" s="15">
        <v>3</v>
      </c>
      <c r="AH8" s="15">
        <v>2.9</v>
      </c>
      <c r="AI8" s="15">
        <v>3.4</v>
      </c>
      <c r="AJ8" s="15">
        <v>3</v>
      </c>
      <c r="AK8" s="15">
        <v>2.9</v>
      </c>
      <c r="AL8" s="15">
        <v>3</v>
      </c>
      <c r="AM8" s="15">
        <v>2.9</v>
      </c>
      <c r="AN8" s="15">
        <v>3</v>
      </c>
      <c r="AO8" s="15">
        <v>2.5</v>
      </c>
      <c r="AP8" s="15">
        <v>3</v>
      </c>
      <c r="AQ8" s="15">
        <v>3.2</v>
      </c>
      <c r="AR8" s="15">
        <v>3.1</v>
      </c>
      <c r="AS8" s="15">
        <v>3.1</v>
      </c>
      <c r="AT8" s="15">
        <v>3</v>
      </c>
      <c r="AU8" s="15">
        <v>3.1</v>
      </c>
      <c r="AV8" s="15">
        <v>2.9</v>
      </c>
      <c r="AW8" s="15">
        <v>3.2</v>
      </c>
      <c r="AX8" s="15">
        <v>3.4</v>
      </c>
      <c r="AY8" s="15">
        <v>3</v>
      </c>
      <c r="AZ8" s="15">
        <v>3.4</v>
      </c>
      <c r="BA8" s="15">
        <v>3</v>
      </c>
      <c r="BB8" s="15">
        <v>2.5</v>
      </c>
      <c r="BC8" s="15">
        <v>2.7</v>
      </c>
      <c r="BD8" s="15">
        <v>2.9</v>
      </c>
      <c r="BE8" s="15">
        <v>2.6</v>
      </c>
      <c r="BF8" s="15">
        <v>3.4</v>
      </c>
      <c r="BG8" s="15">
        <v>3.5</v>
      </c>
      <c r="BH8" s="15">
        <v>2.9</v>
      </c>
      <c r="BI8" s="15">
        <v>2</v>
      </c>
      <c r="BJ8" s="6">
        <f t="shared" si="0"/>
        <v>2.9960000000000004</v>
      </c>
      <c r="BL8" s="17">
        <v>5.273</v>
      </c>
      <c r="BM8" s="17">
        <v>5.391</v>
      </c>
      <c r="BN8" s="17">
        <f t="shared" si="5"/>
        <v>0.11800000000000033</v>
      </c>
      <c r="BO8" s="17"/>
      <c r="BP8" s="17">
        <v>5.286</v>
      </c>
      <c r="BQ8" s="17">
        <v>5.374</v>
      </c>
      <c r="BR8" s="17">
        <f t="shared" si="6"/>
        <v>0.08800000000000008</v>
      </c>
      <c r="BS8" s="17"/>
      <c r="BT8" s="17">
        <v>5.309</v>
      </c>
      <c r="BU8" s="17">
        <v>5.382</v>
      </c>
      <c r="BV8" s="17">
        <f t="shared" si="7"/>
        <v>0.07299999999999951</v>
      </c>
      <c r="BW8" s="17"/>
      <c r="BX8" s="17">
        <v>1.935</v>
      </c>
      <c r="BY8" s="17">
        <v>2.013</v>
      </c>
      <c r="BZ8" s="17">
        <f t="shared" si="8"/>
        <v>0.07799999999999985</v>
      </c>
      <c r="CA8" s="17"/>
      <c r="CB8" s="17">
        <v>1.933</v>
      </c>
      <c r="CC8" s="17">
        <v>1.961</v>
      </c>
      <c r="CD8" s="17">
        <f t="shared" si="9"/>
        <v>0.028000000000000025</v>
      </c>
      <c r="CE8" s="17"/>
      <c r="CF8" s="17">
        <v>1.934</v>
      </c>
      <c r="CG8" s="17">
        <v>1.956</v>
      </c>
      <c r="CH8" s="17">
        <f t="shared" si="10"/>
        <v>0.02200000000000002</v>
      </c>
    </row>
    <row r="9" spans="2:86" ht="12.75">
      <c r="B9">
        <v>6</v>
      </c>
      <c r="C9">
        <v>610</v>
      </c>
      <c r="D9" s="6">
        <v>4.1</v>
      </c>
      <c r="E9" s="6">
        <f t="shared" si="1"/>
        <v>1.8063185905428207</v>
      </c>
      <c r="F9" s="7">
        <v>184</v>
      </c>
      <c r="G9" s="23">
        <v>0.7</v>
      </c>
      <c r="H9" s="11">
        <f t="shared" si="2"/>
        <v>0.0448780487804878</v>
      </c>
      <c r="I9">
        <v>50</v>
      </c>
      <c r="J9" s="14">
        <f t="shared" si="3"/>
        <v>13142.857142857145</v>
      </c>
      <c r="K9" s="14">
        <f t="shared" si="4"/>
        <v>3205.574912891987</v>
      </c>
      <c r="L9" s="15">
        <v>3</v>
      </c>
      <c r="M9" s="15">
        <v>1.9</v>
      </c>
      <c r="N9" s="15">
        <v>2.2</v>
      </c>
      <c r="O9" s="15">
        <v>3.1</v>
      </c>
      <c r="P9" s="15">
        <v>3.3</v>
      </c>
      <c r="Q9" s="15">
        <v>2.6</v>
      </c>
      <c r="R9" s="15">
        <v>3.3</v>
      </c>
      <c r="S9" s="15">
        <v>3.6</v>
      </c>
      <c r="T9" s="15">
        <v>2.1</v>
      </c>
      <c r="U9" s="15">
        <v>3</v>
      </c>
      <c r="V9" s="15">
        <v>2.5</v>
      </c>
      <c r="W9" s="15">
        <v>3.4</v>
      </c>
      <c r="X9" s="15">
        <v>3.2</v>
      </c>
      <c r="Y9" s="15">
        <v>2.5</v>
      </c>
      <c r="Z9" s="15">
        <v>3.7</v>
      </c>
      <c r="AA9" s="15">
        <v>2.6</v>
      </c>
      <c r="AB9" s="15">
        <v>3.1</v>
      </c>
      <c r="AC9" s="15">
        <v>3.2</v>
      </c>
      <c r="AD9" s="15">
        <v>3.4</v>
      </c>
      <c r="AE9" s="15">
        <v>3.1</v>
      </c>
      <c r="AF9" s="15">
        <v>2.9</v>
      </c>
      <c r="AG9" s="15">
        <v>2.4</v>
      </c>
      <c r="AH9" s="15">
        <v>3.2</v>
      </c>
      <c r="AI9" s="15">
        <v>3.9</v>
      </c>
      <c r="AJ9" s="15">
        <v>2.4</v>
      </c>
      <c r="AK9" s="15">
        <v>3.7</v>
      </c>
      <c r="AL9" s="15">
        <v>2.3</v>
      </c>
      <c r="AM9" s="15">
        <v>3.5</v>
      </c>
      <c r="AN9" s="15">
        <v>3.6</v>
      </c>
      <c r="AO9" s="15">
        <v>2.8</v>
      </c>
      <c r="AP9" s="15">
        <v>3.3</v>
      </c>
      <c r="AQ9" s="15">
        <v>3.2</v>
      </c>
      <c r="AR9" s="15">
        <v>1.8</v>
      </c>
      <c r="AS9" s="15">
        <v>2.7</v>
      </c>
      <c r="AT9" s="15">
        <v>3.2</v>
      </c>
      <c r="AU9" s="15">
        <v>3.4</v>
      </c>
      <c r="AV9" s="15">
        <v>3.9</v>
      </c>
      <c r="AW9" s="15">
        <v>3.3</v>
      </c>
      <c r="AX9" s="15">
        <v>3.2</v>
      </c>
      <c r="AY9" s="15">
        <v>3.2</v>
      </c>
      <c r="AZ9" s="15">
        <v>3.1</v>
      </c>
      <c r="BA9" s="15">
        <v>3.2</v>
      </c>
      <c r="BB9" s="15">
        <v>3.3</v>
      </c>
      <c r="BC9" s="15">
        <v>3.5</v>
      </c>
      <c r="BD9" s="15">
        <v>3.1</v>
      </c>
      <c r="BE9" s="15">
        <v>2.7</v>
      </c>
      <c r="BF9" s="15">
        <v>2.6</v>
      </c>
      <c r="BG9" s="15">
        <v>3</v>
      </c>
      <c r="BH9" s="15">
        <v>3.1</v>
      </c>
      <c r="BI9" s="15">
        <v>3.7</v>
      </c>
      <c r="BJ9" s="6">
        <f t="shared" si="0"/>
        <v>3.04</v>
      </c>
      <c r="BL9" s="17">
        <v>5.306</v>
      </c>
      <c r="BM9" s="17">
        <v>5.434</v>
      </c>
      <c r="BN9" s="17">
        <f t="shared" si="5"/>
        <v>0.1280000000000001</v>
      </c>
      <c r="BO9" s="17"/>
      <c r="BP9" s="17">
        <v>5.282</v>
      </c>
      <c r="BQ9" s="17">
        <v>5.396</v>
      </c>
      <c r="BR9" s="17">
        <f t="shared" si="6"/>
        <v>0.11399999999999988</v>
      </c>
      <c r="BS9" s="17"/>
      <c r="BT9" s="17">
        <v>5.292</v>
      </c>
      <c r="BU9" s="17">
        <v>5.394</v>
      </c>
      <c r="BV9" s="17">
        <f t="shared" si="7"/>
        <v>0.10200000000000031</v>
      </c>
      <c r="BW9" s="17"/>
      <c r="BX9" s="17">
        <v>1.933</v>
      </c>
      <c r="BY9" s="17">
        <v>2.03</v>
      </c>
      <c r="BZ9" s="17">
        <f t="shared" si="8"/>
        <v>0.09699999999999975</v>
      </c>
      <c r="CA9" s="17"/>
      <c r="CB9" s="17">
        <v>1.937</v>
      </c>
      <c r="CC9" s="17">
        <v>1.997</v>
      </c>
      <c r="CD9" s="17">
        <f t="shared" si="9"/>
        <v>0.06000000000000005</v>
      </c>
      <c r="CE9" s="17"/>
      <c r="CF9" s="17">
        <v>1.948</v>
      </c>
      <c r="CG9" s="17">
        <v>1.987</v>
      </c>
      <c r="CH9" s="17">
        <f t="shared" si="10"/>
        <v>0.039000000000000146</v>
      </c>
    </row>
    <row r="10" spans="2:86" ht="12.75">
      <c r="B10">
        <v>7</v>
      </c>
      <c r="C10">
        <v>610</v>
      </c>
      <c r="D10" s="6">
        <v>4.4</v>
      </c>
      <c r="E10" s="6">
        <f t="shared" si="1"/>
        <v>1.9384882435093687</v>
      </c>
      <c r="F10" s="7">
        <v>200.5</v>
      </c>
      <c r="G10" s="23">
        <v>1.1</v>
      </c>
      <c r="H10" s="11">
        <f t="shared" si="2"/>
        <v>0.04556818181818182</v>
      </c>
      <c r="I10">
        <v>61</v>
      </c>
      <c r="J10" s="14">
        <f t="shared" si="3"/>
        <v>11118.636363636362</v>
      </c>
      <c r="K10" s="14">
        <f t="shared" si="4"/>
        <v>2526.9628099173547</v>
      </c>
      <c r="L10" s="15">
        <v>2.5</v>
      </c>
      <c r="M10" s="15">
        <v>3.6</v>
      </c>
      <c r="N10" s="15">
        <v>3.2</v>
      </c>
      <c r="O10" s="15">
        <v>3.6</v>
      </c>
      <c r="P10" s="15">
        <v>3.7</v>
      </c>
      <c r="Q10" s="15">
        <v>3.7</v>
      </c>
      <c r="R10" s="15">
        <v>2.6</v>
      </c>
      <c r="S10" s="15">
        <v>3.9</v>
      </c>
      <c r="T10" s="15">
        <v>3.8</v>
      </c>
      <c r="U10" s="15">
        <v>2.9</v>
      </c>
      <c r="V10" s="15">
        <v>4</v>
      </c>
      <c r="W10" s="15">
        <v>3.4</v>
      </c>
      <c r="X10" s="15">
        <v>3</v>
      </c>
      <c r="Y10" s="15">
        <v>1.9</v>
      </c>
      <c r="Z10" s="15">
        <v>2</v>
      </c>
      <c r="AA10" s="15">
        <v>3.6</v>
      </c>
      <c r="AB10" s="15">
        <v>3.1</v>
      </c>
      <c r="AC10" s="15">
        <v>3.6</v>
      </c>
      <c r="AD10" s="15">
        <v>2.5</v>
      </c>
      <c r="AE10" s="15">
        <v>3.6</v>
      </c>
      <c r="AF10" s="15">
        <v>4</v>
      </c>
      <c r="AG10" s="15">
        <v>3.2</v>
      </c>
      <c r="AH10" s="15">
        <v>4.1</v>
      </c>
      <c r="AI10" s="15">
        <v>2.5</v>
      </c>
      <c r="AJ10" s="15">
        <v>3.9</v>
      </c>
      <c r="AK10" s="15">
        <v>3.1</v>
      </c>
      <c r="AL10" s="15">
        <v>2.6</v>
      </c>
      <c r="AM10" s="15">
        <v>2.5</v>
      </c>
      <c r="AN10" s="15">
        <v>3.2</v>
      </c>
      <c r="AO10" s="15">
        <v>3.8</v>
      </c>
      <c r="AP10" s="15">
        <v>4</v>
      </c>
      <c r="AQ10" s="15">
        <v>3.9</v>
      </c>
      <c r="AR10" s="15">
        <v>4</v>
      </c>
      <c r="AS10" s="15">
        <v>2.9</v>
      </c>
      <c r="AT10" s="15">
        <v>3.9</v>
      </c>
      <c r="AU10" s="15">
        <v>2.1</v>
      </c>
      <c r="AV10" s="15">
        <v>4.1</v>
      </c>
      <c r="AW10" s="15">
        <v>3.5</v>
      </c>
      <c r="AX10" s="15">
        <v>3</v>
      </c>
      <c r="AY10" s="15">
        <v>3.5</v>
      </c>
      <c r="AZ10" s="15">
        <v>3.7</v>
      </c>
      <c r="BA10" s="15">
        <v>2.5</v>
      </c>
      <c r="BB10" s="15">
        <v>2.7</v>
      </c>
      <c r="BC10" s="15">
        <v>3.8</v>
      </c>
      <c r="BD10" s="15">
        <v>4.2</v>
      </c>
      <c r="BE10" s="15">
        <v>3.4</v>
      </c>
      <c r="BF10" s="15">
        <v>2.6</v>
      </c>
      <c r="BG10" s="15">
        <v>3.6</v>
      </c>
      <c r="BH10" s="15">
        <v>3.5</v>
      </c>
      <c r="BI10" s="15">
        <v>3.9</v>
      </c>
      <c r="BJ10" s="6">
        <f t="shared" si="0"/>
        <v>3.3179999999999996</v>
      </c>
      <c r="BL10" s="17">
        <v>5.285</v>
      </c>
      <c r="BM10" s="17">
        <v>5.413</v>
      </c>
      <c r="BN10" s="17">
        <f t="shared" si="5"/>
        <v>0.1280000000000001</v>
      </c>
      <c r="BO10" s="17"/>
      <c r="BP10" s="17">
        <v>5.278</v>
      </c>
      <c r="BQ10" s="17">
        <v>5.343</v>
      </c>
      <c r="BR10" s="17">
        <f t="shared" si="6"/>
        <v>0.06500000000000039</v>
      </c>
      <c r="BS10" s="17"/>
      <c r="BT10" s="17">
        <v>5.293</v>
      </c>
      <c r="BU10" s="17">
        <v>5.38</v>
      </c>
      <c r="BV10" s="17">
        <f t="shared" si="7"/>
        <v>0.08699999999999974</v>
      </c>
      <c r="BW10" s="17"/>
      <c r="BX10" s="17">
        <v>1.936</v>
      </c>
      <c r="BY10" s="17">
        <v>2.032</v>
      </c>
      <c r="BZ10" s="17">
        <f t="shared" si="8"/>
        <v>0.09600000000000009</v>
      </c>
      <c r="CA10" s="17"/>
      <c r="CB10" s="17">
        <v>1.939</v>
      </c>
      <c r="CC10" s="17">
        <v>1.969</v>
      </c>
      <c r="CD10" s="17">
        <f t="shared" si="9"/>
        <v>0.030000000000000027</v>
      </c>
      <c r="CE10" s="17"/>
      <c r="CF10" s="17">
        <v>1.939</v>
      </c>
      <c r="CG10" s="17">
        <v>1.962</v>
      </c>
      <c r="CH10" s="17">
        <f t="shared" si="10"/>
        <v>0.02299999999999991</v>
      </c>
    </row>
    <row r="11" spans="1:85" s="4" customFormat="1" ht="12.75">
      <c r="A11" s="5"/>
      <c r="B11" s="4" t="s">
        <v>12</v>
      </c>
      <c r="C11" s="18">
        <f>AVERAGE(C4:C10)</f>
        <v>631.4285714285714</v>
      </c>
      <c r="D11" s="19">
        <f aca="true" t="shared" si="11" ref="D11:K11">AVERAGE(D4:D10)</f>
        <v>4.271428571428571</v>
      </c>
      <c r="E11" s="19">
        <f t="shared" si="11"/>
        <v>1.6984519458949354</v>
      </c>
      <c r="F11" s="18">
        <f t="shared" si="11"/>
        <v>170.04285714285717</v>
      </c>
      <c r="G11" s="24">
        <f t="shared" si="11"/>
        <v>1.3142857142857143</v>
      </c>
      <c r="H11" s="21">
        <f t="shared" si="11"/>
        <v>0.039848167227380556</v>
      </c>
      <c r="I11" s="18">
        <f t="shared" si="11"/>
        <v>76.28571428571429</v>
      </c>
      <c r="J11" s="22">
        <f t="shared" si="11"/>
        <v>10131.235566954056</v>
      </c>
      <c r="K11" s="22">
        <f t="shared" si="11"/>
        <v>2375.772503374318</v>
      </c>
      <c r="BJ11" s="19">
        <f>AVERAGE(BJ4:BJ10)</f>
        <v>3.271714285714286</v>
      </c>
      <c r="BL11" s="20"/>
      <c r="BP11" s="20"/>
      <c r="BQ11" s="20"/>
      <c r="BS11" s="20"/>
      <c r="BT11" s="20"/>
      <c r="BU11" s="20"/>
      <c r="BW11" s="20"/>
      <c r="BX11" s="20"/>
      <c r="BY11" s="20"/>
      <c r="CA11" s="20"/>
      <c r="CB11" s="20"/>
      <c r="CC11" s="20"/>
      <c r="CE11" s="20"/>
      <c r="CF11" s="20"/>
      <c r="CG11" s="20"/>
    </row>
    <row r="12" spans="1:85" s="4" customFormat="1" ht="12.75">
      <c r="A12" s="5"/>
      <c r="B12" s="4" t="s">
        <v>13</v>
      </c>
      <c r="C12" s="18">
        <f>STDEV(C4:C10)/SQRT(7)</f>
        <v>7.5367579958782915</v>
      </c>
      <c r="D12" s="19">
        <f aca="true" t="shared" si="12" ref="D12:K12">STDEV(D4:D10)/SQRT(7)</f>
        <v>0.12240503746692336</v>
      </c>
      <c r="E12" s="19">
        <f t="shared" si="12"/>
        <v>0.04813838211285607</v>
      </c>
      <c r="F12" s="18">
        <f t="shared" si="12"/>
        <v>9.530124097099758</v>
      </c>
      <c r="G12" s="24">
        <f t="shared" si="12"/>
        <v>0.14045601146431091</v>
      </c>
      <c r="H12" s="21">
        <f t="shared" si="12"/>
        <v>0.002065707657122272</v>
      </c>
      <c r="I12" s="18">
        <f t="shared" si="12"/>
        <v>6.8650747775009915</v>
      </c>
      <c r="J12" s="22">
        <f t="shared" si="12"/>
        <v>853.5215817851714</v>
      </c>
      <c r="K12" s="22">
        <f t="shared" si="12"/>
        <v>203.2517017600925</v>
      </c>
      <c r="BJ12" s="19">
        <f>STDEV(BJ4:BJ10)/SQRT(7)</f>
        <v>0.07693711541181646</v>
      </c>
      <c r="BL12" s="20"/>
      <c r="BP12" s="20"/>
      <c r="BQ12" s="20"/>
      <c r="BS12" s="20"/>
      <c r="BT12" s="20"/>
      <c r="BU12" s="20"/>
      <c r="BW12" s="20"/>
      <c r="BX12" s="20"/>
      <c r="BY12" s="20"/>
      <c r="CA12" s="20"/>
      <c r="CB12" s="20"/>
      <c r="CC12" s="20"/>
      <c r="CE12" s="20"/>
      <c r="CF12" s="20"/>
      <c r="CG12" s="20"/>
    </row>
    <row r="13" spans="4:85" ht="12.75">
      <c r="D13" s="6"/>
      <c r="F13" s="7"/>
      <c r="G13" s="23"/>
      <c r="BL13" s="9"/>
      <c r="BP13" s="9"/>
      <c r="BQ13" s="9"/>
      <c r="BS13" s="9"/>
      <c r="BT13" s="9"/>
      <c r="BU13" s="9"/>
      <c r="BW13" s="9"/>
      <c r="BX13" s="9"/>
      <c r="BY13" s="9"/>
      <c r="CA13" s="9"/>
      <c r="CB13" s="9"/>
      <c r="CC13" s="9"/>
      <c r="CE13" s="9"/>
      <c r="CF13" s="9"/>
      <c r="CG13" s="9"/>
    </row>
    <row r="14" spans="1:86" ht="12.75">
      <c r="A14" s="5">
        <v>2</v>
      </c>
      <c r="B14">
        <v>1</v>
      </c>
      <c r="C14">
        <v>705</v>
      </c>
      <c r="D14" s="6">
        <v>5.95</v>
      </c>
      <c r="E14" s="6">
        <f>(D14/(C14^3))*(10^8)</f>
        <v>1.698046639918865</v>
      </c>
      <c r="F14" s="7">
        <v>123.4</v>
      </c>
      <c r="G14" s="23">
        <v>1</v>
      </c>
      <c r="H14" s="11">
        <f>F14/(D14*1000)</f>
        <v>0.020739495798319327</v>
      </c>
      <c r="I14">
        <v>91</v>
      </c>
      <c r="J14" s="14">
        <f>(F14/G14)*I14</f>
        <v>11229.4</v>
      </c>
      <c r="K14" s="14">
        <f>J14/D14</f>
        <v>1887.2941176470588</v>
      </c>
      <c r="L14" s="15">
        <v>2.7</v>
      </c>
      <c r="M14" s="15">
        <v>2.9</v>
      </c>
      <c r="N14" s="15">
        <v>2.6</v>
      </c>
      <c r="O14" s="15">
        <v>2.6</v>
      </c>
      <c r="P14" s="15">
        <v>2.9</v>
      </c>
      <c r="Q14" s="15">
        <v>2.9</v>
      </c>
      <c r="R14" s="15">
        <v>2.8</v>
      </c>
      <c r="S14" s="15">
        <v>2.4</v>
      </c>
      <c r="T14" s="15">
        <v>2.5</v>
      </c>
      <c r="U14" s="15">
        <v>2.9</v>
      </c>
      <c r="V14" s="15">
        <v>2.1</v>
      </c>
      <c r="W14" s="15">
        <v>2.7</v>
      </c>
      <c r="X14" s="15">
        <v>2.8</v>
      </c>
      <c r="Y14" s="15">
        <v>2.1</v>
      </c>
      <c r="Z14" s="15">
        <v>2.9</v>
      </c>
      <c r="AA14" s="15">
        <v>2.7</v>
      </c>
      <c r="AB14" s="15">
        <v>2.5</v>
      </c>
      <c r="AC14" s="15">
        <v>2.8</v>
      </c>
      <c r="AD14" s="15">
        <v>2.7</v>
      </c>
      <c r="AE14" s="15">
        <v>1.2</v>
      </c>
      <c r="AF14" s="15">
        <v>1.7</v>
      </c>
      <c r="AG14" s="15">
        <v>2</v>
      </c>
      <c r="AH14" s="15">
        <v>2.4</v>
      </c>
      <c r="AI14" s="15">
        <v>2.1</v>
      </c>
      <c r="AJ14" s="15">
        <v>2.8</v>
      </c>
      <c r="AK14" s="15">
        <v>3</v>
      </c>
      <c r="AL14" s="15">
        <v>2</v>
      </c>
      <c r="AM14" s="15">
        <v>2.2</v>
      </c>
      <c r="AN14" s="15">
        <v>2.3</v>
      </c>
      <c r="AO14" s="15">
        <v>1.9</v>
      </c>
      <c r="AP14" s="15">
        <v>2.8</v>
      </c>
      <c r="AQ14" s="15">
        <v>2.5</v>
      </c>
      <c r="AR14" s="15">
        <v>2.5</v>
      </c>
      <c r="AS14" s="15">
        <v>3.2</v>
      </c>
      <c r="AT14" s="15">
        <v>2.4</v>
      </c>
      <c r="AU14" s="15">
        <v>2.4</v>
      </c>
      <c r="AV14" s="15">
        <v>2.7</v>
      </c>
      <c r="AW14" s="15">
        <v>2.1</v>
      </c>
      <c r="AX14" s="15">
        <v>2.8</v>
      </c>
      <c r="AY14" s="15">
        <v>2.9</v>
      </c>
      <c r="AZ14" s="15">
        <v>2.5</v>
      </c>
      <c r="BA14" s="15">
        <v>2.8</v>
      </c>
      <c r="BB14" s="15">
        <v>2.7</v>
      </c>
      <c r="BC14" s="15">
        <v>2.5</v>
      </c>
      <c r="BD14" s="15">
        <v>2.6</v>
      </c>
      <c r="BE14" s="15">
        <v>2.8</v>
      </c>
      <c r="BF14" s="15">
        <v>2.5</v>
      </c>
      <c r="BG14" s="15">
        <v>2.1</v>
      </c>
      <c r="BH14" s="15">
        <v>2.6</v>
      </c>
      <c r="BI14" s="15">
        <v>2.8</v>
      </c>
      <c r="BJ14" s="6">
        <f>AVERAGE(L14:BI14)</f>
        <v>2.526</v>
      </c>
      <c r="BL14" s="17">
        <v>5.315</v>
      </c>
      <c r="BM14" s="17">
        <v>5.549</v>
      </c>
      <c r="BN14" s="17">
        <f>BM14-BL14</f>
        <v>0.23399999999999999</v>
      </c>
      <c r="BO14" s="17"/>
      <c r="BP14" s="17">
        <v>5.28</v>
      </c>
      <c r="BQ14" s="17">
        <v>5.328</v>
      </c>
      <c r="BR14" s="17">
        <f>BQ14-BP14</f>
        <v>0.04800000000000004</v>
      </c>
      <c r="BS14" s="17"/>
      <c r="BT14" s="17">
        <v>5.253</v>
      </c>
      <c r="BU14" s="17">
        <v>5.424</v>
      </c>
      <c r="BV14" s="17">
        <f>BU14-BT14</f>
        <v>0.17100000000000026</v>
      </c>
      <c r="BW14" s="17"/>
      <c r="BX14" s="17">
        <v>1.936</v>
      </c>
      <c r="BY14" s="17">
        <v>2.03</v>
      </c>
      <c r="BZ14" s="17">
        <f>BY14-BX14</f>
        <v>0.09399999999999986</v>
      </c>
      <c r="CA14" s="17"/>
      <c r="CB14" s="17">
        <v>1.936</v>
      </c>
      <c r="CC14" s="17">
        <v>2.021</v>
      </c>
      <c r="CD14" s="17">
        <f>CC14-CB14</f>
        <v>0.08499999999999996</v>
      </c>
      <c r="CE14" s="17"/>
      <c r="CF14" s="17">
        <v>1.932</v>
      </c>
      <c r="CG14" s="17">
        <v>1.953</v>
      </c>
      <c r="CH14" s="17">
        <f>CG14-CF14</f>
        <v>0.02100000000000013</v>
      </c>
    </row>
    <row r="15" spans="1:86" ht="12.75">
      <c r="A15" s="5" t="s">
        <v>11</v>
      </c>
      <c r="B15">
        <v>2</v>
      </c>
      <c r="C15">
        <v>840</v>
      </c>
      <c r="D15" s="6">
        <v>10.85</v>
      </c>
      <c r="E15" s="6">
        <f aca="true" t="shared" si="13" ref="E15:E20">(D15/(C15^3))*(10^8)</f>
        <v>1.830593348450491</v>
      </c>
      <c r="F15" s="7">
        <v>276.6</v>
      </c>
      <c r="G15" s="23">
        <v>1.1</v>
      </c>
      <c r="H15" s="11">
        <f aca="true" t="shared" si="14" ref="H15:H20">F15/(D15*1000)</f>
        <v>0.02549308755760369</v>
      </c>
      <c r="I15">
        <v>90</v>
      </c>
      <c r="J15" s="14">
        <f aca="true" t="shared" si="15" ref="J15:J20">(F15/G15)*I15</f>
        <v>22630.909090909092</v>
      </c>
      <c r="K15" s="14">
        <f aca="true" t="shared" si="16" ref="K15:K20">J15/D15</f>
        <v>2085.7980728948473</v>
      </c>
      <c r="L15" s="15">
        <v>3.2</v>
      </c>
      <c r="M15" s="15">
        <v>2.4</v>
      </c>
      <c r="N15" s="15">
        <v>3.3</v>
      </c>
      <c r="O15" s="15">
        <v>3.1</v>
      </c>
      <c r="P15" s="15">
        <v>3.5</v>
      </c>
      <c r="Q15" s="15">
        <v>3.1</v>
      </c>
      <c r="R15" s="15">
        <v>2.9</v>
      </c>
      <c r="S15" s="15">
        <v>2.9</v>
      </c>
      <c r="T15" s="15">
        <v>2.9</v>
      </c>
      <c r="U15" s="15">
        <v>3.2</v>
      </c>
      <c r="V15" s="15">
        <v>3.4</v>
      </c>
      <c r="W15" s="15">
        <v>2</v>
      </c>
      <c r="X15" s="15">
        <v>2.8</v>
      </c>
      <c r="Y15" s="15">
        <v>3.3</v>
      </c>
      <c r="Z15" s="15">
        <v>2.8</v>
      </c>
      <c r="AA15" s="15">
        <v>3.1</v>
      </c>
      <c r="AB15" s="15">
        <v>2.2</v>
      </c>
      <c r="AC15" s="15">
        <v>3</v>
      </c>
      <c r="AD15" s="15">
        <v>3.2</v>
      </c>
      <c r="AE15" s="15">
        <v>3.2</v>
      </c>
      <c r="AF15" s="15">
        <v>3.4</v>
      </c>
      <c r="AG15" s="15">
        <v>3</v>
      </c>
      <c r="AH15" s="15">
        <v>3</v>
      </c>
      <c r="AI15" s="15">
        <v>3.1</v>
      </c>
      <c r="AJ15" s="15">
        <v>3.4</v>
      </c>
      <c r="AK15" s="15">
        <v>3</v>
      </c>
      <c r="AL15" s="15">
        <v>3.3</v>
      </c>
      <c r="AM15" s="15">
        <v>3.2</v>
      </c>
      <c r="AN15" s="15">
        <v>2.5</v>
      </c>
      <c r="AO15" s="15">
        <v>3.3</v>
      </c>
      <c r="AP15" s="15">
        <v>3.4</v>
      </c>
      <c r="AQ15" s="15">
        <v>3.1</v>
      </c>
      <c r="AR15" s="15">
        <v>3.4</v>
      </c>
      <c r="AS15" s="15">
        <v>3</v>
      </c>
      <c r="AT15" s="15">
        <v>3.1</v>
      </c>
      <c r="AU15" s="15">
        <v>3.3</v>
      </c>
      <c r="AV15" s="15">
        <v>3</v>
      </c>
      <c r="AW15" s="15">
        <v>3.3</v>
      </c>
      <c r="AX15" s="15">
        <v>3</v>
      </c>
      <c r="AY15" s="15">
        <v>2.4</v>
      </c>
      <c r="AZ15" s="15">
        <v>3.2</v>
      </c>
      <c r="BA15" s="15">
        <v>3</v>
      </c>
      <c r="BB15" s="15">
        <v>3</v>
      </c>
      <c r="BC15" s="15">
        <v>3</v>
      </c>
      <c r="BD15" s="15">
        <v>3.4</v>
      </c>
      <c r="BE15" s="15">
        <v>3.4</v>
      </c>
      <c r="BF15" s="15">
        <v>3.2</v>
      </c>
      <c r="BG15" s="15">
        <v>3</v>
      </c>
      <c r="BH15" s="15">
        <v>2.8</v>
      </c>
      <c r="BI15" s="15">
        <v>3.3</v>
      </c>
      <c r="BJ15" s="6">
        <f aca="true" t="shared" si="17" ref="BJ15:BJ20">AVERAGE(L15:BI15)</f>
        <v>3.06</v>
      </c>
      <c r="BL15" s="17">
        <v>5.299</v>
      </c>
      <c r="BM15" s="17">
        <v>5.501</v>
      </c>
      <c r="BN15" s="17">
        <f aca="true" t="shared" si="18" ref="BN15:BN20">BM15-BL15</f>
        <v>0.20199999999999996</v>
      </c>
      <c r="BO15" s="17"/>
      <c r="BP15" s="17">
        <v>5.264</v>
      </c>
      <c r="BQ15" s="17">
        <v>5.393</v>
      </c>
      <c r="BR15" s="17">
        <f aca="true" t="shared" si="19" ref="BR15:BR20">BQ15-BP15</f>
        <v>0.12899999999999956</v>
      </c>
      <c r="BS15" s="17"/>
      <c r="BT15" s="17">
        <v>5.279</v>
      </c>
      <c r="BU15" s="17">
        <v>5.412</v>
      </c>
      <c r="BV15" s="17">
        <f aca="true" t="shared" si="20" ref="BV15:BV20">BU15-BT15</f>
        <v>0.133</v>
      </c>
      <c r="BW15" s="17"/>
      <c r="BX15" s="17">
        <v>1.94</v>
      </c>
      <c r="BY15" s="17">
        <v>2.074</v>
      </c>
      <c r="BZ15" s="17">
        <f aca="true" t="shared" si="21" ref="BZ15:BZ20">BY15-BX15</f>
        <v>0.1339999999999999</v>
      </c>
      <c r="CA15" s="17"/>
      <c r="CB15" s="17">
        <v>1.934</v>
      </c>
      <c r="CC15" s="17">
        <v>2.009</v>
      </c>
      <c r="CD15" s="17">
        <f aca="true" t="shared" si="22" ref="CD15:CD20">CC15-CB15</f>
        <v>0.07499999999999996</v>
      </c>
      <c r="CE15" s="17"/>
      <c r="CF15" s="17">
        <v>1.938</v>
      </c>
      <c r="CG15" s="17">
        <v>1.992</v>
      </c>
      <c r="CH15" s="17">
        <f aca="true" t="shared" si="23" ref="CH15:CH20">CG15-CF15</f>
        <v>0.05400000000000005</v>
      </c>
    </row>
    <row r="16" spans="2:86" ht="12.75">
      <c r="B16">
        <v>3</v>
      </c>
      <c r="C16">
        <v>770</v>
      </c>
      <c r="D16" s="6">
        <v>8.55</v>
      </c>
      <c r="E16" s="6">
        <f t="shared" si="13"/>
        <v>1.8728109468537872</v>
      </c>
      <c r="F16" s="7">
        <v>321.2</v>
      </c>
      <c r="G16" s="23">
        <v>0.8</v>
      </c>
      <c r="H16" s="11">
        <f t="shared" si="14"/>
        <v>0.037567251461988305</v>
      </c>
      <c r="I16">
        <v>51</v>
      </c>
      <c r="J16" s="14">
        <f t="shared" si="15"/>
        <v>20476.499999999996</v>
      </c>
      <c r="K16" s="14">
        <f t="shared" si="16"/>
        <v>2394.912280701754</v>
      </c>
      <c r="L16" s="15">
        <v>1.9</v>
      </c>
      <c r="M16" s="15">
        <v>2.1</v>
      </c>
      <c r="N16" s="15">
        <v>2</v>
      </c>
      <c r="O16" s="15">
        <v>3.5</v>
      </c>
      <c r="P16" s="15">
        <v>3.4</v>
      </c>
      <c r="Q16" s="15">
        <v>3.9</v>
      </c>
      <c r="R16" s="15">
        <v>1.9</v>
      </c>
      <c r="S16" s="15">
        <v>2.8</v>
      </c>
      <c r="T16" s="15">
        <v>2.5</v>
      </c>
      <c r="U16" s="15">
        <v>3.3</v>
      </c>
      <c r="V16" s="15">
        <v>3.8</v>
      </c>
      <c r="W16" s="15">
        <v>3.4</v>
      </c>
      <c r="X16" s="15">
        <v>3.7</v>
      </c>
      <c r="Y16" s="15">
        <v>3.7</v>
      </c>
      <c r="Z16" s="15">
        <v>3.6</v>
      </c>
      <c r="AA16" s="15">
        <v>2.7</v>
      </c>
      <c r="AB16" s="15">
        <v>3.6</v>
      </c>
      <c r="AC16" s="15">
        <v>3.9</v>
      </c>
      <c r="AD16" s="15">
        <v>3.1</v>
      </c>
      <c r="AE16" s="15">
        <v>3</v>
      </c>
      <c r="AF16" s="15">
        <v>3.6</v>
      </c>
      <c r="AG16" s="15">
        <v>3.7</v>
      </c>
      <c r="AH16" s="15">
        <v>3.5</v>
      </c>
      <c r="AI16" s="15">
        <v>3.5</v>
      </c>
      <c r="AJ16" s="15">
        <v>3.8</v>
      </c>
      <c r="AK16" s="15">
        <v>3.8</v>
      </c>
      <c r="AL16" s="15">
        <v>3.7</v>
      </c>
      <c r="AM16" s="15">
        <v>2</v>
      </c>
      <c r="AN16" s="15">
        <v>2.4</v>
      </c>
      <c r="AO16" s="15">
        <v>3.3</v>
      </c>
      <c r="AP16" s="15">
        <v>3.7</v>
      </c>
      <c r="AQ16" s="15">
        <v>3.3</v>
      </c>
      <c r="AR16" s="15">
        <v>3.2</v>
      </c>
      <c r="AS16" s="15">
        <v>3.6</v>
      </c>
      <c r="AT16" s="15">
        <v>2.5</v>
      </c>
      <c r="AU16" s="15">
        <v>3.6</v>
      </c>
      <c r="AV16" s="15">
        <v>3.7</v>
      </c>
      <c r="AW16" s="15">
        <v>2.6</v>
      </c>
      <c r="AX16" s="15">
        <v>3.8</v>
      </c>
      <c r="AY16" s="15">
        <v>3.5</v>
      </c>
      <c r="AZ16" s="15">
        <v>2</v>
      </c>
      <c r="BA16" s="15">
        <v>3.1</v>
      </c>
      <c r="BB16" s="15">
        <v>2.8</v>
      </c>
      <c r="BC16" s="15">
        <v>3.2</v>
      </c>
      <c r="BD16" s="15">
        <v>2.7</v>
      </c>
      <c r="BE16" s="15">
        <v>2.1</v>
      </c>
      <c r="BF16" s="15">
        <v>3.2</v>
      </c>
      <c r="BG16" s="15">
        <v>3.7</v>
      </c>
      <c r="BH16" s="15">
        <v>3.1</v>
      </c>
      <c r="BI16" s="15">
        <v>2.8</v>
      </c>
      <c r="BJ16" s="6">
        <f t="shared" si="17"/>
        <v>3.145999999999999</v>
      </c>
      <c r="BL16" s="17">
        <v>5.3</v>
      </c>
      <c r="BM16" s="17">
        <v>5.477</v>
      </c>
      <c r="BN16" s="17">
        <f t="shared" si="18"/>
        <v>0.1770000000000005</v>
      </c>
      <c r="BO16" s="17"/>
      <c r="BP16" s="17">
        <v>5.317</v>
      </c>
      <c r="BQ16" s="17">
        <v>5.361</v>
      </c>
      <c r="BR16" s="17">
        <f t="shared" si="19"/>
        <v>0.043999999999999595</v>
      </c>
      <c r="BS16" s="17"/>
      <c r="BT16" s="17">
        <v>5.268</v>
      </c>
      <c r="BU16" s="17">
        <v>5.392</v>
      </c>
      <c r="BV16" s="17">
        <f t="shared" si="20"/>
        <v>0.12400000000000055</v>
      </c>
      <c r="BW16" s="17"/>
      <c r="BX16" s="17">
        <v>1.932</v>
      </c>
      <c r="BY16" s="17">
        <v>2.015</v>
      </c>
      <c r="BZ16" s="17">
        <f t="shared" si="21"/>
        <v>0.08300000000000018</v>
      </c>
      <c r="CA16" s="17"/>
      <c r="CB16" s="17">
        <v>1.931</v>
      </c>
      <c r="CC16" s="17">
        <v>2.01</v>
      </c>
      <c r="CD16" s="17">
        <f t="shared" si="22"/>
        <v>0.07899999999999974</v>
      </c>
      <c r="CE16" s="17"/>
      <c r="CF16" s="17">
        <v>1.954</v>
      </c>
      <c r="CG16" s="17">
        <v>2.001</v>
      </c>
      <c r="CH16" s="17">
        <f t="shared" si="23"/>
        <v>0.04699999999999993</v>
      </c>
    </row>
    <row r="17" spans="2:86" ht="12.75">
      <c r="B17">
        <v>4</v>
      </c>
      <c r="C17">
        <v>725</v>
      </c>
      <c r="D17" s="6">
        <v>6.45</v>
      </c>
      <c r="E17" s="6">
        <f t="shared" si="13"/>
        <v>1.6925663208823651</v>
      </c>
      <c r="F17" s="7">
        <v>234.5</v>
      </c>
      <c r="G17" s="23">
        <v>1.4</v>
      </c>
      <c r="H17" s="11">
        <f t="shared" si="14"/>
        <v>0.03635658914728682</v>
      </c>
      <c r="I17">
        <v>76</v>
      </c>
      <c r="J17" s="14">
        <f t="shared" si="15"/>
        <v>12730</v>
      </c>
      <c r="K17" s="14">
        <f t="shared" si="16"/>
        <v>1973.643410852713</v>
      </c>
      <c r="L17" s="15">
        <v>3.3</v>
      </c>
      <c r="M17" s="15">
        <v>3.2</v>
      </c>
      <c r="N17" s="15">
        <v>2.2</v>
      </c>
      <c r="O17" s="15">
        <v>3.7</v>
      </c>
      <c r="P17" s="15">
        <v>3.2</v>
      </c>
      <c r="Q17" s="15">
        <v>3</v>
      </c>
      <c r="R17" s="15">
        <v>3.5</v>
      </c>
      <c r="S17" s="15">
        <v>3.6</v>
      </c>
      <c r="T17" s="15">
        <v>3.2</v>
      </c>
      <c r="U17" s="15">
        <v>3.2</v>
      </c>
      <c r="V17" s="15">
        <v>3.5</v>
      </c>
      <c r="W17" s="15">
        <v>2.5</v>
      </c>
      <c r="X17" s="15">
        <v>3.9</v>
      </c>
      <c r="Y17" s="15">
        <v>2.9</v>
      </c>
      <c r="Z17" s="15">
        <v>3</v>
      </c>
      <c r="AA17" s="15">
        <v>3.2</v>
      </c>
      <c r="AB17" s="15">
        <v>3.8</v>
      </c>
      <c r="AC17" s="15">
        <v>3.1</v>
      </c>
      <c r="AD17" s="15">
        <v>3.6</v>
      </c>
      <c r="AE17" s="15">
        <v>3.4</v>
      </c>
      <c r="AF17" s="15">
        <v>2.7</v>
      </c>
      <c r="AG17" s="15">
        <v>4</v>
      </c>
      <c r="AH17" s="15">
        <v>3.1</v>
      </c>
      <c r="AI17" s="15">
        <v>3.6</v>
      </c>
      <c r="AJ17" s="15">
        <v>3.4</v>
      </c>
      <c r="AK17" s="15">
        <v>3</v>
      </c>
      <c r="AL17" s="15">
        <v>3.9</v>
      </c>
      <c r="AM17" s="15">
        <v>2.7</v>
      </c>
      <c r="AN17" s="15">
        <v>3.3</v>
      </c>
      <c r="AO17" s="15">
        <v>3.5</v>
      </c>
      <c r="AP17" s="15">
        <v>3.4</v>
      </c>
      <c r="AQ17" s="15">
        <v>3.1</v>
      </c>
      <c r="AR17" s="15">
        <v>3.5</v>
      </c>
      <c r="AS17" s="15">
        <v>3.3</v>
      </c>
      <c r="AT17" s="15">
        <v>2.5</v>
      </c>
      <c r="AU17" s="15">
        <v>3.6</v>
      </c>
      <c r="AV17" s="15">
        <v>3.7</v>
      </c>
      <c r="AW17" s="15">
        <v>3.4</v>
      </c>
      <c r="AX17" s="15">
        <v>3.7</v>
      </c>
      <c r="AY17" s="15">
        <v>3.6</v>
      </c>
      <c r="AZ17" s="15">
        <v>3</v>
      </c>
      <c r="BA17" s="15">
        <v>3.4</v>
      </c>
      <c r="BB17" s="15">
        <v>2.2</v>
      </c>
      <c r="BC17" s="15">
        <v>3.7</v>
      </c>
      <c r="BD17" s="15">
        <v>3.7</v>
      </c>
      <c r="BE17" s="15">
        <v>3.4</v>
      </c>
      <c r="BF17" s="15">
        <v>4</v>
      </c>
      <c r="BG17" s="15">
        <v>3.2</v>
      </c>
      <c r="BH17" s="15">
        <v>3.2</v>
      </c>
      <c r="BI17" s="15">
        <v>3.2</v>
      </c>
      <c r="BJ17" s="6">
        <f t="shared" si="17"/>
        <v>3.299999999999999</v>
      </c>
      <c r="BL17" s="17">
        <v>5.265</v>
      </c>
      <c r="BM17" s="17">
        <v>5.44</v>
      </c>
      <c r="BN17" s="17">
        <f t="shared" si="18"/>
        <v>0.1750000000000007</v>
      </c>
      <c r="BO17" s="17"/>
      <c r="BP17" s="17">
        <v>5.269</v>
      </c>
      <c r="BQ17" s="17">
        <v>5.369</v>
      </c>
      <c r="BR17" s="17">
        <f t="shared" si="19"/>
        <v>0.09999999999999964</v>
      </c>
      <c r="BS17" s="17"/>
      <c r="BT17" s="17">
        <v>5.263</v>
      </c>
      <c r="BU17" s="17">
        <v>5.431</v>
      </c>
      <c r="BV17" s="17">
        <f t="shared" si="20"/>
        <v>0.16800000000000015</v>
      </c>
      <c r="BW17" s="17"/>
      <c r="BX17" s="17">
        <v>1.934</v>
      </c>
      <c r="BY17" s="17">
        <v>2.038</v>
      </c>
      <c r="BZ17" s="17">
        <f t="shared" si="21"/>
        <v>0.10399999999999987</v>
      </c>
      <c r="CA17" s="17"/>
      <c r="CB17" s="17">
        <v>1.948</v>
      </c>
      <c r="CC17" s="17">
        <v>2.024</v>
      </c>
      <c r="CD17" s="17">
        <f t="shared" si="22"/>
        <v>0.07600000000000007</v>
      </c>
      <c r="CE17" s="17"/>
      <c r="CF17" s="17">
        <v>1.931</v>
      </c>
      <c r="CG17" s="17">
        <v>1.972</v>
      </c>
      <c r="CH17" s="17">
        <f t="shared" si="23"/>
        <v>0.040999999999999925</v>
      </c>
    </row>
    <row r="18" spans="2:86" ht="12.75">
      <c r="B18">
        <v>5</v>
      </c>
      <c r="C18">
        <v>710</v>
      </c>
      <c r="D18" s="6">
        <v>6.3</v>
      </c>
      <c r="E18" s="6">
        <f t="shared" si="13"/>
        <v>1.7602141314460855</v>
      </c>
      <c r="F18" s="7">
        <v>105</v>
      </c>
      <c r="G18" s="23">
        <v>0.8</v>
      </c>
      <c r="H18" s="11">
        <f t="shared" si="14"/>
        <v>0.016666666666666666</v>
      </c>
      <c r="I18">
        <v>156</v>
      </c>
      <c r="J18" s="14">
        <f t="shared" si="15"/>
        <v>20475</v>
      </c>
      <c r="K18" s="14">
        <f t="shared" si="16"/>
        <v>3250</v>
      </c>
      <c r="L18" s="15">
        <v>1.9</v>
      </c>
      <c r="M18" s="15">
        <v>2.1</v>
      </c>
      <c r="N18" s="15">
        <v>1.8</v>
      </c>
      <c r="O18" s="15">
        <v>2.3</v>
      </c>
      <c r="P18" s="15">
        <v>2.2</v>
      </c>
      <c r="Q18" s="15">
        <v>1</v>
      </c>
      <c r="R18" s="15">
        <v>2.4</v>
      </c>
      <c r="S18" s="15">
        <v>2.3</v>
      </c>
      <c r="T18" s="15">
        <v>1.7</v>
      </c>
      <c r="U18" s="15">
        <v>2.5</v>
      </c>
      <c r="V18" s="15">
        <v>1.7</v>
      </c>
      <c r="W18" s="15">
        <v>2.6</v>
      </c>
      <c r="X18" s="15">
        <v>2.2</v>
      </c>
      <c r="Y18" s="15">
        <v>2.3</v>
      </c>
      <c r="Z18" s="15">
        <v>2.3</v>
      </c>
      <c r="AA18" s="15">
        <v>2.4</v>
      </c>
      <c r="AB18" s="15">
        <v>1.1</v>
      </c>
      <c r="AC18" s="15">
        <v>2.6</v>
      </c>
      <c r="AD18" s="15">
        <v>2</v>
      </c>
      <c r="AE18" s="15">
        <v>1.9</v>
      </c>
      <c r="AF18" s="15">
        <v>2.3</v>
      </c>
      <c r="AG18" s="15">
        <v>1.9</v>
      </c>
      <c r="AH18" s="15">
        <v>1.4</v>
      </c>
      <c r="AI18" s="15">
        <v>2.6</v>
      </c>
      <c r="AJ18" s="15">
        <v>1.8</v>
      </c>
      <c r="AK18" s="15">
        <v>2.1</v>
      </c>
      <c r="AL18" s="15">
        <v>2.5</v>
      </c>
      <c r="AM18" s="15">
        <v>1.6</v>
      </c>
      <c r="AN18" s="15">
        <v>2.4</v>
      </c>
      <c r="AO18" s="15">
        <v>1.2</v>
      </c>
      <c r="AP18" s="15">
        <v>1.8</v>
      </c>
      <c r="AQ18" s="15">
        <v>2.4</v>
      </c>
      <c r="AR18" s="15">
        <v>2.2</v>
      </c>
      <c r="AS18" s="15">
        <v>1.7</v>
      </c>
      <c r="AT18" s="15">
        <v>2.2</v>
      </c>
      <c r="AU18" s="15">
        <v>2.6</v>
      </c>
      <c r="AV18" s="15">
        <v>1.8</v>
      </c>
      <c r="AW18" s="15">
        <v>2.2</v>
      </c>
      <c r="AX18" s="15">
        <v>1.9</v>
      </c>
      <c r="AY18" s="15">
        <v>1.9</v>
      </c>
      <c r="AZ18" s="15">
        <v>2.4</v>
      </c>
      <c r="BA18" s="15">
        <v>2.2</v>
      </c>
      <c r="BB18" s="15">
        <v>2.2</v>
      </c>
      <c r="BC18" s="15">
        <v>2.3</v>
      </c>
      <c r="BD18" s="15">
        <v>1.8</v>
      </c>
      <c r="BE18" s="15">
        <v>1.2</v>
      </c>
      <c r="BF18" s="15">
        <v>1.7</v>
      </c>
      <c r="BG18" s="15">
        <v>2.1</v>
      </c>
      <c r="BH18" s="15">
        <v>2.5</v>
      </c>
      <c r="BI18" s="15">
        <v>2.6</v>
      </c>
      <c r="BJ18" s="6">
        <f t="shared" si="17"/>
        <v>2.056</v>
      </c>
      <c r="BL18" s="17">
        <v>5.309</v>
      </c>
      <c r="BM18" s="17">
        <v>5.424</v>
      </c>
      <c r="BN18" s="17">
        <f t="shared" si="18"/>
        <v>0.11500000000000021</v>
      </c>
      <c r="BO18" s="17"/>
      <c r="BP18" s="17">
        <v>5.305</v>
      </c>
      <c r="BQ18" s="17">
        <v>5.493</v>
      </c>
      <c r="BR18" s="17">
        <f t="shared" si="19"/>
        <v>0.1880000000000006</v>
      </c>
      <c r="BS18" s="17"/>
      <c r="BT18" s="17">
        <v>5.263</v>
      </c>
      <c r="BU18" s="17">
        <v>5.47</v>
      </c>
      <c r="BV18" s="17">
        <f t="shared" si="20"/>
        <v>0.20699999999999985</v>
      </c>
      <c r="BW18" s="17"/>
      <c r="BX18" s="17">
        <v>1.928</v>
      </c>
      <c r="BY18" s="17">
        <v>2.037</v>
      </c>
      <c r="BZ18" s="17">
        <f t="shared" si="21"/>
        <v>0.10899999999999999</v>
      </c>
      <c r="CA18" s="17"/>
      <c r="CB18" s="17">
        <v>1.947</v>
      </c>
      <c r="CC18" s="17">
        <v>2.024</v>
      </c>
      <c r="CD18" s="17">
        <f t="shared" si="22"/>
        <v>0.07699999999999996</v>
      </c>
      <c r="CE18" s="17"/>
      <c r="CF18" s="17">
        <v>1.933</v>
      </c>
      <c r="CG18" s="17">
        <v>1.976</v>
      </c>
      <c r="CH18" s="17">
        <f t="shared" si="23"/>
        <v>0.04299999999999993</v>
      </c>
    </row>
    <row r="19" spans="2:86" ht="12.75">
      <c r="B19">
        <v>6</v>
      </c>
      <c r="C19">
        <v>730</v>
      </c>
      <c r="D19" s="6">
        <v>7</v>
      </c>
      <c r="E19" s="6">
        <f t="shared" si="13"/>
        <v>1.7994072238488292</v>
      </c>
      <c r="F19" s="7">
        <v>121</v>
      </c>
      <c r="G19" s="23">
        <v>0.9</v>
      </c>
      <c r="H19" s="11">
        <f t="shared" si="14"/>
        <v>0.017285714285714286</v>
      </c>
      <c r="I19">
        <v>128</v>
      </c>
      <c r="J19" s="14">
        <f t="shared" si="15"/>
        <v>17208.888888888887</v>
      </c>
      <c r="K19" s="14">
        <f t="shared" si="16"/>
        <v>2458.4126984126983</v>
      </c>
      <c r="L19" s="15">
        <v>1.6</v>
      </c>
      <c r="M19" s="15">
        <v>2.2</v>
      </c>
      <c r="N19" s="15">
        <v>2.4</v>
      </c>
      <c r="O19" s="15">
        <v>2.1</v>
      </c>
      <c r="P19" s="15">
        <v>2</v>
      </c>
      <c r="Q19" s="15">
        <v>2.4</v>
      </c>
      <c r="R19" s="15">
        <v>2.5</v>
      </c>
      <c r="S19" s="15">
        <v>2.2</v>
      </c>
      <c r="T19" s="15">
        <v>2.2</v>
      </c>
      <c r="U19" s="15">
        <v>1.5</v>
      </c>
      <c r="V19" s="15">
        <v>2.5</v>
      </c>
      <c r="W19" s="15">
        <v>2.3</v>
      </c>
      <c r="X19" s="15">
        <v>2.1</v>
      </c>
      <c r="Y19" s="15">
        <v>2.8</v>
      </c>
      <c r="Z19" s="15">
        <v>2.6</v>
      </c>
      <c r="AA19" s="15">
        <v>1.9</v>
      </c>
      <c r="AB19" s="15">
        <v>2.2</v>
      </c>
      <c r="AC19" s="15">
        <v>2.2</v>
      </c>
      <c r="AD19" s="15">
        <v>2.4</v>
      </c>
      <c r="AE19" s="15">
        <v>2.8</v>
      </c>
      <c r="AF19" s="15">
        <v>2</v>
      </c>
      <c r="AG19" s="15">
        <v>2.5</v>
      </c>
      <c r="AH19" s="15">
        <v>2.4</v>
      </c>
      <c r="AI19" s="15">
        <v>2.6</v>
      </c>
      <c r="AJ19" s="15">
        <v>2.8</v>
      </c>
      <c r="AK19" s="15">
        <v>2.4</v>
      </c>
      <c r="AL19" s="15">
        <v>2.5</v>
      </c>
      <c r="AM19" s="15">
        <v>2.7</v>
      </c>
      <c r="AN19" s="15">
        <v>2</v>
      </c>
      <c r="AO19" s="15">
        <v>2.2</v>
      </c>
      <c r="AP19" s="15">
        <v>2.6</v>
      </c>
      <c r="AQ19" s="15">
        <v>2.5</v>
      </c>
      <c r="AR19" s="15">
        <v>2.7</v>
      </c>
      <c r="AS19" s="15">
        <v>2.6</v>
      </c>
      <c r="AT19" s="15">
        <v>2.1</v>
      </c>
      <c r="AU19" s="15">
        <v>2.5</v>
      </c>
      <c r="AV19" s="15">
        <v>2</v>
      </c>
      <c r="AW19" s="15">
        <v>2.4</v>
      </c>
      <c r="AX19" s="15">
        <v>2.1</v>
      </c>
      <c r="AY19" s="15">
        <v>2.6</v>
      </c>
      <c r="AZ19" s="15">
        <v>2.7</v>
      </c>
      <c r="BA19" s="15">
        <v>2.2</v>
      </c>
      <c r="BB19" s="15">
        <v>2.4</v>
      </c>
      <c r="BC19" s="15">
        <v>2.5</v>
      </c>
      <c r="BD19" s="15">
        <v>2.6</v>
      </c>
      <c r="BE19" s="15">
        <v>2.7</v>
      </c>
      <c r="BF19" s="15">
        <v>2.3</v>
      </c>
      <c r="BG19" s="15">
        <v>2.6</v>
      </c>
      <c r="BH19" s="15">
        <v>2.4</v>
      </c>
      <c r="BI19" s="15">
        <v>2.1</v>
      </c>
      <c r="BJ19" s="6">
        <f t="shared" si="17"/>
        <v>2.3519999999999994</v>
      </c>
      <c r="BL19" s="17">
        <v>5.283</v>
      </c>
      <c r="BM19" s="17">
        <v>5.448</v>
      </c>
      <c r="BN19" s="17">
        <f t="shared" si="18"/>
        <v>0.16500000000000004</v>
      </c>
      <c r="BO19" s="17"/>
      <c r="BP19" s="17">
        <v>5.266</v>
      </c>
      <c r="BQ19" s="17">
        <v>5.389</v>
      </c>
      <c r="BR19" s="17">
        <f t="shared" si="19"/>
        <v>0.12300000000000022</v>
      </c>
      <c r="BS19" s="17"/>
      <c r="BT19" s="17">
        <v>5.259</v>
      </c>
      <c r="BU19" s="17">
        <v>5.366</v>
      </c>
      <c r="BV19" s="17">
        <f t="shared" si="20"/>
        <v>0.10699999999999932</v>
      </c>
      <c r="BW19" s="17"/>
      <c r="BX19" s="17">
        <v>1.932</v>
      </c>
      <c r="BY19" s="17">
        <v>2.028</v>
      </c>
      <c r="BZ19" s="17">
        <f t="shared" si="21"/>
        <v>0.09600000000000009</v>
      </c>
      <c r="CA19" s="17"/>
      <c r="CB19" s="17">
        <v>1.947</v>
      </c>
      <c r="CC19" s="17">
        <v>2.018</v>
      </c>
      <c r="CD19" s="17">
        <f t="shared" si="22"/>
        <v>0.07099999999999973</v>
      </c>
      <c r="CE19" s="17"/>
      <c r="CF19" s="17">
        <v>1.931</v>
      </c>
      <c r="CG19" s="17">
        <v>1.984</v>
      </c>
      <c r="CH19" s="17">
        <f t="shared" si="23"/>
        <v>0.052999999999999936</v>
      </c>
    </row>
    <row r="20" spans="2:86" ht="12.75">
      <c r="B20">
        <v>7</v>
      </c>
      <c r="C20">
        <v>775</v>
      </c>
      <c r="D20" s="6">
        <v>8.75</v>
      </c>
      <c r="E20" s="6">
        <f t="shared" si="13"/>
        <v>1.8797623443321807</v>
      </c>
      <c r="F20" s="7">
        <v>287.5</v>
      </c>
      <c r="G20" s="23">
        <v>1</v>
      </c>
      <c r="H20" s="11">
        <f t="shared" si="14"/>
        <v>0.032857142857142856</v>
      </c>
      <c r="I20">
        <v>76</v>
      </c>
      <c r="J20" s="14">
        <f t="shared" si="15"/>
        <v>21850</v>
      </c>
      <c r="K20" s="14">
        <f t="shared" si="16"/>
        <v>2497.1428571428573</v>
      </c>
      <c r="L20" s="15">
        <v>2.9</v>
      </c>
      <c r="M20" s="15">
        <v>3</v>
      </c>
      <c r="N20" s="15">
        <v>2.1</v>
      </c>
      <c r="O20" s="15">
        <v>2.8</v>
      </c>
      <c r="P20" s="15">
        <v>3</v>
      </c>
      <c r="Q20" s="15">
        <v>3.5</v>
      </c>
      <c r="R20" s="15">
        <v>2.5</v>
      </c>
      <c r="S20" s="15">
        <v>3.2</v>
      </c>
      <c r="T20" s="15">
        <v>2.7</v>
      </c>
      <c r="U20" s="15">
        <v>3.3</v>
      </c>
      <c r="V20" s="15">
        <v>3.2</v>
      </c>
      <c r="W20" s="15">
        <v>3</v>
      </c>
      <c r="X20" s="15">
        <v>3.3</v>
      </c>
      <c r="Y20" s="15">
        <v>3</v>
      </c>
      <c r="Z20" s="15">
        <v>3.4</v>
      </c>
      <c r="AA20" s="15">
        <v>3.4</v>
      </c>
      <c r="AB20" s="15">
        <v>3</v>
      </c>
      <c r="AC20" s="15">
        <v>2.5</v>
      </c>
      <c r="AD20" s="15">
        <v>2.8</v>
      </c>
      <c r="AE20" s="15">
        <v>2.8</v>
      </c>
      <c r="AF20" s="15">
        <v>3.5</v>
      </c>
      <c r="AG20" s="15">
        <v>2.9</v>
      </c>
      <c r="AH20" s="15">
        <v>2</v>
      </c>
      <c r="AI20" s="15">
        <v>3.3</v>
      </c>
      <c r="AJ20" s="15">
        <v>3</v>
      </c>
      <c r="AK20" s="15">
        <v>2</v>
      </c>
      <c r="AL20" s="15">
        <v>2.9</v>
      </c>
      <c r="AM20" s="15">
        <v>2.6</v>
      </c>
      <c r="AN20" s="15">
        <v>3.4</v>
      </c>
      <c r="AO20" s="15">
        <v>3.3</v>
      </c>
      <c r="AP20" s="15">
        <v>3.5</v>
      </c>
      <c r="AQ20" s="15">
        <v>3.4</v>
      </c>
      <c r="AR20" s="15">
        <v>2.9</v>
      </c>
      <c r="AS20" s="15">
        <v>3.5</v>
      </c>
      <c r="AT20" s="15">
        <v>3.1</v>
      </c>
      <c r="AU20" s="15">
        <v>3.1</v>
      </c>
      <c r="AV20" s="15">
        <v>2.5</v>
      </c>
      <c r="AW20" s="15">
        <v>3</v>
      </c>
      <c r="AX20" s="15">
        <v>3.3</v>
      </c>
      <c r="AY20" s="15">
        <v>3.2</v>
      </c>
      <c r="AZ20" s="15">
        <v>3</v>
      </c>
      <c r="BA20" s="15">
        <v>3.4</v>
      </c>
      <c r="BB20" s="15">
        <v>3.2</v>
      </c>
      <c r="BC20" s="15">
        <v>2.5</v>
      </c>
      <c r="BD20" s="15">
        <v>3.2</v>
      </c>
      <c r="BE20" s="15">
        <v>3.2</v>
      </c>
      <c r="BF20" s="15">
        <v>2.5</v>
      </c>
      <c r="BG20" s="15">
        <v>3.3</v>
      </c>
      <c r="BH20" s="15">
        <v>3.1</v>
      </c>
      <c r="BI20" s="15">
        <v>3.3</v>
      </c>
      <c r="BJ20" s="6">
        <f t="shared" si="17"/>
        <v>3.01</v>
      </c>
      <c r="BL20" s="17">
        <v>5.281</v>
      </c>
      <c r="BM20" s="17">
        <v>5.389</v>
      </c>
      <c r="BN20" s="17">
        <f t="shared" si="18"/>
        <v>0.10800000000000054</v>
      </c>
      <c r="BO20" s="17"/>
      <c r="BP20" s="17">
        <v>5.284</v>
      </c>
      <c r="BQ20" s="17">
        <v>5.382</v>
      </c>
      <c r="BR20" s="17">
        <f t="shared" si="19"/>
        <v>0.09799999999999986</v>
      </c>
      <c r="BS20" s="17"/>
      <c r="BT20" s="17">
        <v>5.26</v>
      </c>
      <c r="BU20" s="17">
        <v>5.32</v>
      </c>
      <c r="BV20" s="17">
        <f t="shared" si="20"/>
        <v>0.0600000000000005</v>
      </c>
      <c r="BW20" s="17"/>
      <c r="BX20" s="17">
        <v>1.925</v>
      </c>
      <c r="BY20" s="17">
        <v>2.025</v>
      </c>
      <c r="BZ20" s="17">
        <f t="shared" si="21"/>
        <v>0.09999999999999987</v>
      </c>
      <c r="CA20" s="17"/>
      <c r="CB20" s="17">
        <v>1.947</v>
      </c>
      <c r="CC20" s="17">
        <v>2</v>
      </c>
      <c r="CD20" s="17">
        <f t="shared" si="22"/>
        <v>0.052999999999999936</v>
      </c>
      <c r="CE20" s="17"/>
      <c r="CF20" s="17">
        <v>1.927</v>
      </c>
      <c r="CG20" s="17">
        <v>1.984</v>
      </c>
      <c r="CH20" s="17">
        <f t="shared" si="23"/>
        <v>0.05699999999999994</v>
      </c>
    </row>
    <row r="21" spans="1:86" s="4" customFormat="1" ht="12.75">
      <c r="A21" s="5"/>
      <c r="B21" s="4" t="s">
        <v>12</v>
      </c>
      <c r="C21" s="18">
        <f aca="true" t="shared" si="24" ref="C21:K21">AVERAGE(C14:C20)</f>
        <v>750.7142857142857</v>
      </c>
      <c r="D21" s="19">
        <f t="shared" si="24"/>
        <v>7.692857142857143</v>
      </c>
      <c r="E21" s="19">
        <f t="shared" si="24"/>
        <v>1.7904858508189434</v>
      </c>
      <c r="F21" s="18">
        <f t="shared" si="24"/>
        <v>209.8857142857143</v>
      </c>
      <c r="G21" s="24">
        <f t="shared" si="24"/>
        <v>1.0000000000000002</v>
      </c>
      <c r="H21" s="21">
        <f t="shared" si="24"/>
        <v>0.026709421110674567</v>
      </c>
      <c r="I21" s="18">
        <f t="shared" si="24"/>
        <v>95.42857142857143</v>
      </c>
      <c r="J21" s="22">
        <f t="shared" si="24"/>
        <v>18085.813997113997</v>
      </c>
      <c r="K21" s="22">
        <f t="shared" si="24"/>
        <v>2363.886205378847</v>
      </c>
      <c r="BJ21" s="19">
        <f>AVERAGE(BJ14:BJ20)</f>
        <v>2.778571428571428</v>
      </c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</row>
    <row r="22" spans="1:86" s="4" customFormat="1" ht="12.75">
      <c r="A22" s="5"/>
      <c r="B22" s="4" t="s">
        <v>13</v>
      </c>
      <c r="C22" s="18">
        <f>STDEV(C14:C20)/SQRT(7)</f>
        <v>18.10776508745861</v>
      </c>
      <c r="D22" s="19">
        <f aca="true" t="shared" si="25" ref="D22:K22">STDEV(D14:D20)/SQRT(7)</f>
        <v>0.6694372700286424</v>
      </c>
      <c r="E22" s="19">
        <f t="shared" si="25"/>
        <v>0.02906705508810497</v>
      </c>
      <c r="F22" s="18">
        <f t="shared" si="25"/>
        <v>34.45250995467341</v>
      </c>
      <c r="G22" s="24">
        <f t="shared" si="25"/>
        <v>0.07867957924694402</v>
      </c>
      <c r="H22" s="21">
        <f t="shared" si="25"/>
        <v>0.0033648655829284536</v>
      </c>
      <c r="I22" s="18">
        <f t="shared" si="25"/>
        <v>13.369932761267583</v>
      </c>
      <c r="J22" s="22">
        <f t="shared" si="25"/>
        <v>1709.321287707933</v>
      </c>
      <c r="K22" s="22">
        <f t="shared" si="25"/>
        <v>173.86470750674277</v>
      </c>
      <c r="BJ22" s="19">
        <f>STDEV(BJ14:BJ20)/SQRT(7)</f>
        <v>0.1764408517029434</v>
      </c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</row>
    <row r="24" spans="1:62" ht="12.75">
      <c r="A24" s="5" t="s">
        <v>31</v>
      </c>
      <c r="C24" s="9">
        <v>-6.082</v>
      </c>
      <c r="D24" s="9">
        <v>-5.082</v>
      </c>
      <c r="E24" s="9">
        <v>-1.615</v>
      </c>
      <c r="F24" s="9">
        <v>-1.115</v>
      </c>
      <c r="H24" s="9">
        <v>3.321</v>
      </c>
      <c r="I24" s="9"/>
      <c r="J24" s="9">
        <v>-4.163</v>
      </c>
      <c r="K24" s="9">
        <v>0.045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>
        <v>2.564</v>
      </c>
    </row>
    <row r="25" spans="1:62" ht="12.75">
      <c r="A25" s="5" t="s">
        <v>32</v>
      </c>
      <c r="C25" s="9">
        <v>0.0001</v>
      </c>
      <c r="D25" s="9">
        <v>0.002</v>
      </c>
      <c r="E25" s="9">
        <v>0.138</v>
      </c>
      <c r="F25" s="9">
        <v>0.302</v>
      </c>
      <c r="H25" s="9">
        <v>0.008</v>
      </c>
      <c r="I25" s="9"/>
      <c r="J25" s="9">
        <v>0.003</v>
      </c>
      <c r="K25" s="9">
        <v>0.965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>
        <v>0.033</v>
      </c>
    </row>
    <row r="26" spans="12:61" ht="12.75"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2:61" ht="12.75"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2:61" ht="12.75"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2:61" ht="12.75"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2:61" ht="12.75"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2:61" ht="12.75"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</sheetData>
  <sheetProtection/>
  <mergeCells count="7">
    <mergeCell ref="CF1:CH1"/>
    <mergeCell ref="L1:BI1"/>
    <mergeCell ref="BL1:BN1"/>
    <mergeCell ref="BP1:BR1"/>
    <mergeCell ref="BT1:BV1"/>
    <mergeCell ref="BX1:BZ1"/>
    <mergeCell ref="CB1:C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72"/>
  <sheetViews>
    <sheetView zoomScalePageLayoutView="0" workbookViewId="0" topLeftCell="A851">
      <pane ySplit="720" topLeftCell="A28" activePane="bottomLeft" state="split"/>
      <selection pane="topLeft" activeCell="J848" sqref="J1:J16384"/>
      <selection pane="bottomLeft" activeCell="J9" sqref="J9"/>
    </sheetView>
  </sheetViews>
  <sheetFormatPr defaultColWidth="9.140625" defaultRowHeight="12.75"/>
  <cols>
    <col min="1" max="1" width="9.140625" style="5" customWidth="1"/>
    <col min="5" max="5" width="9.8515625" style="6" customWidth="1"/>
    <col min="7" max="7" width="11.421875" style="9" customWidth="1"/>
    <col min="8" max="8" width="6.28125" style="11" customWidth="1"/>
    <col min="9" max="9" width="8.00390625" style="0" customWidth="1"/>
    <col min="10" max="11" width="10.421875" style="14" customWidth="1"/>
    <col min="12" max="61" width="4.00390625" style="3" customWidth="1"/>
    <col min="62" max="62" width="14.28125" style="0" customWidth="1"/>
    <col min="63" max="63" width="1.8515625" style="0" customWidth="1"/>
    <col min="64" max="66" width="7.57421875" style="0" customWidth="1"/>
    <col min="67" max="67" width="1.8515625" style="0" customWidth="1"/>
    <col min="68" max="70" width="7.57421875" style="0" customWidth="1"/>
    <col min="71" max="71" width="1.8515625" style="0" customWidth="1"/>
    <col min="72" max="74" width="7.57421875" style="0" customWidth="1"/>
    <col min="75" max="75" width="1.8515625" style="0" customWidth="1"/>
    <col min="76" max="78" width="7.57421875" style="0" customWidth="1"/>
    <col min="79" max="79" width="1.8515625" style="0" customWidth="1"/>
    <col min="80" max="82" width="7.57421875" style="0" customWidth="1"/>
    <col min="83" max="83" width="1.8515625" style="0" customWidth="1"/>
    <col min="84" max="86" width="7.57421875" style="0" customWidth="1"/>
  </cols>
  <sheetData>
    <row r="1" spans="1:66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2" t="s">
        <v>5</v>
      </c>
      <c r="F1" s="1" t="s">
        <v>4</v>
      </c>
      <c r="G1" s="8" t="s">
        <v>7</v>
      </c>
      <c r="H1" s="10" t="s">
        <v>6</v>
      </c>
      <c r="I1" s="1" t="s">
        <v>14</v>
      </c>
      <c r="J1" s="13" t="s">
        <v>15</v>
      </c>
      <c r="K1" s="13" t="s">
        <v>16</v>
      </c>
      <c r="L1" s="82" t="s">
        <v>8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1" t="s">
        <v>9</v>
      </c>
      <c r="BL1" s="81" t="s">
        <v>30</v>
      </c>
      <c r="BM1" s="81"/>
      <c r="BN1" s="81"/>
    </row>
    <row r="2" spans="5:66" s="1" customFormat="1" ht="12.75">
      <c r="E2" s="12"/>
      <c r="G2" s="8"/>
      <c r="H2" s="10"/>
      <c r="J2" s="13"/>
      <c r="K2" s="13"/>
      <c r="L2" s="2">
        <v>1</v>
      </c>
      <c r="M2" s="2">
        <v>2</v>
      </c>
      <c r="N2" s="2">
        <v>3</v>
      </c>
      <c r="O2" s="2">
        <v>4</v>
      </c>
      <c r="P2" s="2">
        <v>5</v>
      </c>
      <c r="Q2" s="2">
        <v>6</v>
      </c>
      <c r="R2" s="2">
        <v>7</v>
      </c>
      <c r="S2" s="2">
        <v>8</v>
      </c>
      <c r="T2" s="2">
        <v>9</v>
      </c>
      <c r="U2" s="2">
        <v>10</v>
      </c>
      <c r="V2" s="2">
        <v>11</v>
      </c>
      <c r="W2" s="2">
        <v>12</v>
      </c>
      <c r="X2" s="2">
        <v>13</v>
      </c>
      <c r="Y2" s="2">
        <v>14</v>
      </c>
      <c r="Z2" s="2">
        <v>15</v>
      </c>
      <c r="AA2" s="2">
        <v>16</v>
      </c>
      <c r="AB2" s="2">
        <v>17</v>
      </c>
      <c r="AC2" s="2">
        <v>18</v>
      </c>
      <c r="AD2" s="2">
        <v>19</v>
      </c>
      <c r="AE2" s="2">
        <v>20</v>
      </c>
      <c r="AF2" s="2">
        <v>21</v>
      </c>
      <c r="AG2" s="2">
        <v>22</v>
      </c>
      <c r="AH2" s="2">
        <v>23</v>
      </c>
      <c r="AI2" s="2">
        <v>24</v>
      </c>
      <c r="AJ2" s="2">
        <v>25</v>
      </c>
      <c r="AK2" s="2">
        <v>26</v>
      </c>
      <c r="AL2" s="2">
        <v>27</v>
      </c>
      <c r="AM2" s="2">
        <v>28</v>
      </c>
      <c r="AN2" s="2">
        <v>29</v>
      </c>
      <c r="AO2" s="2">
        <v>30</v>
      </c>
      <c r="AP2" s="2">
        <v>31</v>
      </c>
      <c r="AQ2" s="2">
        <v>32</v>
      </c>
      <c r="AR2" s="2">
        <v>33</v>
      </c>
      <c r="AS2" s="2">
        <v>34</v>
      </c>
      <c r="AT2" s="2">
        <v>35</v>
      </c>
      <c r="AU2" s="2">
        <v>36</v>
      </c>
      <c r="AV2" s="2">
        <v>37</v>
      </c>
      <c r="AW2" s="2">
        <v>38</v>
      </c>
      <c r="AX2" s="2">
        <v>39</v>
      </c>
      <c r="AY2" s="2">
        <v>40</v>
      </c>
      <c r="AZ2" s="2">
        <v>41</v>
      </c>
      <c r="BA2" s="2">
        <v>42</v>
      </c>
      <c r="BB2" s="2">
        <v>43</v>
      </c>
      <c r="BC2" s="2">
        <v>44</v>
      </c>
      <c r="BD2" s="2">
        <v>45</v>
      </c>
      <c r="BE2" s="2">
        <v>46</v>
      </c>
      <c r="BF2" s="2">
        <v>47</v>
      </c>
      <c r="BG2" s="2">
        <v>48</v>
      </c>
      <c r="BH2" s="2">
        <v>49</v>
      </c>
      <c r="BI2" s="2">
        <v>50</v>
      </c>
      <c r="BL2" s="1" t="s">
        <v>18</v>
      </c>
      <c r="BM2" s="1" t="s">
        <v>19</v>
      </c>
      <c r="BN2" s="1" t="s">
        <v>25</v>
      </c>
    </row>
    <row r="3" spans="5:61" s="1" customFormat="1" ht="6.75" customHeight="1">
      <c r="E3" s="12"/>
      <c r="G3" s="8"/>
      <c r="H3" s="10"/>
      <c r="J3" s="13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7" ht="12.75">
      <c r="A4" s="5">
        <v>1</v>
      </c>
      <c r="B4">
        <v>1</v>
      </c>
      <c r="C4">
        <v>660</v>
      </c>
      <c r="D4" s="6">
        <v>4.4</v>
      </c>
      <c r="E4" s="6">
        <f aca="true" t="shared" si="0" ref="E4:E10">(D4/(C4^3))*(10^8)</f>
        <v>1.5304560759106214</v>
      </c>
      <c r="F4" s="7">
        <v>191.2</v>
      </c>
      <c r="G4" s="23">
        <v>4</v>
      </c>
      <c r="H4" s="11">
        <f aca="true" t="shared" si="1" ref="H4:H10">F4/(D4*1000)</f>
        <v>0.043454545454545454</v>
      </c>
      <c r="I4">
        <v>173</v>
      </c>
      <c r="J4" s="14">
        <f aca="true" t="shared" si="2" ref="J4:J10">(F4/G4)*I4</f>
        <v>8269.4</v>
      </c>
      <c r="K4" s="14">
        <f aca="true" t="shared" si="3" ref="K4:K10">J4/D4</f>
        <v>1879.4090909090908</v>
      </c>
      <c r="L4" s="15">
        <v>3</v>
      </c>
      <c r="M4" s="15">
        <v>3.3</v>
      </c>
      <c r="N4" s="15">
        <v>3.6</v>
      </c>
      <c r="O4" s="15">
        <v>3.2</v>
      </c>
      <c r="P4" s="15">
        <v>2.5</v>
      </c>
      <c r="Q4" s="15">
        <v>2.8</v>
      </c>
      <c r="R4" s="15">
        <v>2.8</v>
      </c>
      <c r="S4" s="15">
        <v>3.2</v>
      </c>
      <c r="T4" s="15">
        <v>3.2</v>
      </c>
      <c r="U4" s="15">
        <v>3.2</v>
      </c>
      <c r="V4" s="15">
        <v>3.4</v>
      </c>
      <c r="W4" s="15">
        <v>3.7</v>
      </c>
      <c r="X4" s="15">
        <v>3.3</v>
      </c>
      <c r="Y4" s="15">
        <v>3.6</v>
      </c>
      <c r="Z4" s="15">
        <v>3.3</v>
      </c>
      <c r="AA4" s="15">
        <v>3.5</v>
      </c>
      <c r="AB4" s="15">
        <v>3.5</v>
      </c>
      <c r="AC4" s="15">
        <v>3.2</v>
      </c>
      <c r="AD4" s="15">
        <v>3.3</v>
      </c>
      <c r="AE4" s="15">
        <v>3</v>
      </c>
      <c r="AF4" s="15">
        <v>3</v>
      </c>
      <c r="AG4" s="15">
        <v>3</v>
      </c>
      <c r="AH4" s="15">
        <v>2.8</v>
      </c>
      <c r="AI4" s="15">
        <v>3.3</v>
      </c>
      <c r="AJ4" s="15">
        <v>3.5</v>
      </c>
      <c r="AK4" s="15">
        <v>2.8</v>
      </c>
      <c r="AL4" s="15">
        <v>3.8</v>
      </c>
      <c r="AM4" s="15">
        <v>3</v>
      </c>
      <c r="AN4" s="15">
        <v>3.2</v>
      </c>
      <c r="AO4" s="15">
        <v>3.3</v>
      </c>
      <c r="AP4" s="15">
        <v>2.6</v>
      </c>
      <c r="AQ4" s="15">
        <v>2.8</v>
      </c>
      <c r="AR4" s="15">
        <v>2.5</v>
      </c>
      <c r="AS4" s="15">
        <v>3.3</v>
      </c>
      <c r="AT4" s="15">
        <v>3.5</v>
      </c>
      <c r="AU4" s="15">
        <v>3.3</v>
      </c>
      <c r="AV4" s="15">
        <v>3</v>
      </c>
      <c r="AW4" s="15">
        <v>3.2</v>
      </c>
      <c r="AX4" s="15">
        <v>3.3</v>
      </c>
      <c r="AY4" s="15">
        <v>3</v>
      </c>
      <c r="AZ4" s="15">
        <v>3.2</v>
      </c>
      <c r="BA4" s="15">
        <v>3.3</v>
      </c>
      <c r="BB4" s="15">
        <v>3</v>
      </c>
      <c r="BC4" s="15">
        <v>3.5</v>
      </c>
      <c r="BD4" s="15">
        <v>2.7</v>
      </c>
      <c r="BE4" s="15">
        <v>2.7</v>
      </c>
      <c r="BF4" s="15">
        <v>3.6</v>
      </c>
      <c r="BG4" s="15">
        <v>2</v>
      </c>
      <c r="BH4" s="15">
        <v>3.2</v>
      </c>
      <c r="BI4" s="15">
        <v>3</v>
      </c>
      <c r="BJ4" s="6">
        <f aca="true" t="shared" si="4" ref="BJ4:BJ10">AVERAGE(L4:BI4)</f>
        <v>3.139999999999999</v>
      </c>
      <c r="BL4" s="17">
        <v>2.244</v>
      </c>
      <c r="BM4" s="17">
        <v>2.658</v>
      </c>
      <c r="BN4" s="17">
        <v>0.414</v>
      </c>
      <c r="BO4" s="17"/>
    </row>
    <row r="5" spans="1:67" ht="12.75">
      <c r="A5" s="5" t="s">
        <v>10</v>
      </c>
      <c r="B5">
        <v>2</v>
      </c>
      <c r="C5">
        <v>655</v>
      </c>
      <c r="D5" s="6">
        <v>4.9</v>
      </c>
      <c r="E5" s="6">
        <f t="shared" si="0"/>
        <v>1.7437016562051981</v>
      </c>
      <c r="F5" s="7">
        <v>312.3</v>
      </c>
      <c r="G5" s="23">
        <v>3.7</v>
      </c>
      <c r="H5" s="11">
        <f t="shared" si="1"/>
        <v>0.06373469387755103</v>
      </c>
      <c r="I5">
        <v>109</v>
      </c>
      <c r="J5" s="14">
        <f t="shared" si="2"/>
        <v>9200.189189189188</v>
      </c>
      <c r="K5" s="14">
        <f t="shared" si="3"/>
        <v>1877.589630446773</v>
      </c>
      <c r="L5" s="15">
        <v>3.7</v>
      </c>
      <c r="M5" s="15">
        <v>4</v>
      </c>
      <c r="N5" s="15">
        <v>3.8</v>
      </c>
      <c r="O5" s="15">
        <v>3.8</v>
      </c>
      <c r="P5" s="15">
        <v>3.8</v>
      </c>
      <c r="Q5" s="15">
        <v>4</v>
      </c>
      <c r="R5" s="15">
        <v>4</v>
      </c>
      <c r="S5" s="15">
        <v>4</v>
      </c>
      <c r="T5" s="15">
        <v>4.2</v>
      </c>
      <c r="U5" s="15">
        <v>4</v>
      </c>
      <c r="V5" s="15">
        <v>2.5</v>
      </c>
      <c r="W5" s="15">
        <v>4.2</v>
      </c>
      <c r="X5" s="15">
        <v>3.6</v>
      </c>
      <c r="Y5" s="15">
        <v>3.6</v>
      </c>
      <c r="Z5" s="15">
        <v>4.2</v>
      </c>
      <c r="AA5" s="15">
        <v>2.5</v>
      </c>
      <c r="AB5" s="15">
        <v>4.3</v>
      </c>
      <c r="AC5" s="15">
        <v>4.2</v>
      </c>
      <c r="AD5" s="15">
        <v>4.1</v>
      </c>
      <c r="AE5" s="15">
        <v>4.1</v>
      </c>
      <c r="AF5" s="15">
        <v>4</v>
      </c>
      <c r="AG5" s="15">
        <v>3.2</v>
      </c>
      <c r="AH5" s="15">
        <v>4.2</v>
      </c>
      <c r="AI5" s="15">
        <v>4</v>
      </c>
      <c r="AJ5" s="15">
        <v>4</v>
      </c>
      <c r="AK5" s="15">
        <v>3.8</v>
      </c>
      <c r="AL5" s="15">
        <v>3.8</v>
      </c>
      <c r="AM5" s="15">
        <v>4</v>
      </c>
      <c r="AN5" s="15">
        <v>3.8</v>
      </c>
      <c r="AO5" s="15">
        <v>3.1</v>
      </c>
      <c r="AP5" s="15">
        <v>2.7</v>
      </c>
      <c r="AQ5" s="15">
        <v>3.8</v>
      </c>
      <c r="AR5" s="15">
        <v>4</v>
      </c>
      <c r="AS5" s="15">
        <v>3.8</v>
      </c>
      <c r="AT5" s="15">
        <v>3.5</v>
      </c>
      <c r="AU5" s="15">
        <v>3</v>
      </c>
      <c r="AV5" s="15">
        <v>3.4</v>
      </c>
      <c r="AW5" s="15">
        <v>4</v>
      </c>
      <c r="AX5" s="15">
        <v>3.5</v>
      </c>
      <c r="AY5" s="15">
        <v>4</v>
      </c>
      <c r="AZ5" s="15">
        <v>3.5</v>
      </c>
      <c r="BA5" s="15">
        <v>3.8</v>
      </c>
      <c r="BB5" s="15">
        <v>4.3</v>
      </c>
      <c r="BC5" s="15">
        <v>4</v>
      </c>
      <c r="BD5" s="15">
        <v>3.8</v>
      </c>
      <c r="BE5" s="15">
        <v>3.8</v>
      </c>
      <c r="BF5" s="15">
        <v>4</v>
      </c>
      <c r="BG5" s="15">
        <v>3.8</v>
      </c>
      <c r="BH5" s="15">
        <v>3.9</v>
      </c>
      <c r="BI5" s="15">
        <v>3.5</v>
      </c>
      <c r="BJ5" s="6">
        <f t="shared" si="4"/>
        <v>3.7720000000000016</v>
      </c>
      <c r="BL5" s="17">
        <v>2.24</v>
      </c>
      <c r="BM5" s="17">
        <v>2.691</v>
      </c>
      <c r="BN5" s="17">
        <v>0.451</v>
      </c>
      <c r="BO5" s="17"/>
    </row>
    <row r="6" spans="2:67" ht="12.75">
      <c r="B6">
        <v>3</v>
      </c>
      <c r="C6">
        <v>585</v>
      </c>
      <c r="D6" s="6">
        <v>3.15</v>
      </c>
      <c r="E6" s="6">
        <f t="shared" si="0"/>
        <v>1.5734138022106463</v>
      </c>
      <c r="F6" s="7">
        <v>137.3</v>
      </c>
      <c r="G6" s="23">
        <v>4.3</v>
      </c>
      <c r="H6" s="11">
        <f t="shared" si="1"/>
        <v>0.04358730158730159</v>
      </c>
      <c r="I6">
        <v>189</v>
      </c>
      <c r="J6" s="14">
        <f t="shared" si="2"/>
        <v>6034.813953488373</v>
      </c>
      <c r="K6" s="14">
        <f t="shared" si="3"/>
        <v>1915.8139534883724</v>
      </c>
      <c r="L6" s="15">
        <v>3.6</v>
      </c>
      <c r="M6" s="15">
        <v>3.1</v>
      </c>
      <c r="N6" s="15">
        <v>3.3</v>
      </c>
      <c r="O6" s="15">
        <v>3.3</v>
      </c>
      <c r="P6" s="15">
        <v>3.8</v>
      </c>
      <c r="Q6" s="15">
        <v>3.6</v>
      </c>
      <c r="R6" s="15">
        <v>3.2</v>
      </c>
      <c r="S6" s="15">
        <v>3.6</v>
      </c>
      <c r="T6" s="15">
        <v>2.9</v>
      </c>
      <c r="U6" s="15">
        <v>3.5</v>
      </c>
      <c r="V6" s="15">
        <v>3.2</v>
      </c>
      <c r="W6" s="15">
        <v>3.1</v>
      </c>
      <c r="X6" s="15">
        <v>3.3</v>
      </c>
      <c r="Y6" s="15">
        <v>3.2</v>
      </c>
      <c r="Z6" s="15">
        <v>3.1</v>
      </c>
      <c r="AA6" s="15">
        <v>3.1</v>
      </c>
      <c r="AB6" s="15">
        <v>3.6</v>
      </c>
      <c r="AC6" s="15">
        <v>3.6</v>
      </c>
      <c r="AD6" s="15">
        <v>3.2</v>
      </c>
      <c r="AE6" s="15">
        <v>3.2</v>
      </c>
      <c r="AF6" s="15">
        <v>3.6</v>
      </c>
      <c r="AG6" s="15">
        <v>3.3</v>
      </c>
      <c r="AH6" s="15">
        <v>2.9</v>
      </c>
      <c r="AI6" s="15">
        <v>3.6</v>
      </c>
      <c r="AJ6" s="15">
        <v>3.5</v>
      </c>
      <c r="AK6" s="15">
        <v>3.1</v>
      </c>
      <c r="AL6" s="15">
        <v>3.1</v>
      </c>
      <c r="AM6" s="15">
        <v>2.5</v>
      </c>
      <c r="AN6" s="15">
        <v>2.3</v>
      </c>
      <c r="AO6" s="15">
        <v>3</v>
      </c>
      <c r="AP6" s="15">
        <v>3.2</v>
      </c>
      <c r="AQ6" s="15">
        <v>3.5</v>
      </c>
      <c r="AR6" s="15">
        <v>2.8</v>
      </c>
      <c r="AS6" s="15">
        <v>2.9</v>
      </c>
      <c r="AT6" s="15">
        <v>3.3</v>
      </c>
      <c r="AU6" s="15">
        <v>3.5</v>
      </c>
      <c r="AV6" s="15">
        <v>2.6</v>
      </c>
      <c r="AW6" s="15">
        <v>3</v>
      </c>
      <c r="AX6" s="15">
        <v>3.2</v>
      </c>
      <c r="AY6" s="15">
        <v>3.3</v>
      </c>
      <c r="AZ6" s="15">
        <v>3.5</v>
      </c>
      <c r="BA6" s="15">
        <v>3.1</v>
      </c>
      <c r="BB6" s="15">
        <v>3.4</v>
      </c>
      <c r="BC6" s="15">
        <v>3.6</v>
      </c>
      <c r="BD6" s="15">
        <v>3.6</v>
      </c>
      <c r="BE6" s="15">
        <v>3.6</v>
      </c>
      <c r="BF6" s="15">
        <v>3.1</v>
      </c>
      <c r="BG6" s="15">
        <v>2.2</v>
      </c>
      <c r="BH6" s="15">
        <v>2.3</v>
      </c>
      <c r="BI6" s="15">
        <v>3.1</v>
      </c>
      <c r="BJ6" s="6">
        <f t="shared" si="4"/>
        <v>3.2039999999999993</v>
      </c>
      <c r="BL6" s="17">
        <v>2.239</v>
      </c>
      <c r="BM6" s="17">
        <v>2.299</v>
      </c>
      <c r="BN6" s="17">
        <v>0.06</v>
      </c>
      <c r="BO6" s="17"/>
    </row>
    <row r="7" spans="2:67" ht="12.75">
      <c r="B7">
        <v>4</v>
      </c>
      <c r="C7">
        <v>645</v>
      </c>
      <c r="D7" s="6">
        <v>4.35</v>
      </c>
      <c r="E7" s="6">
        <f t="shared" si="0"/>
        <v>1.6211011469290613</v>
      </c>
      <c r="F7" s="7">
        <v>212.7</v>
      </c>
      <c r="G7" s="23">
        <v>3.1</v>
      </c>
      <c r="H7" s="11">
        <f t="shared" si="1"/>
        <v>0.04889655172413793</v>
      </c>
      <c r="I7">
        <v>141</v>
      </c>
      <c r="J7" s="14">
        <f t="shared" si="2"/>
        <v>9674.419354838708</v>
      </c>
      <c r="K7" s="14">
        <f t="shared" si="3"/>
        <v>2224.004449388209</v>
      </c>
      <c r="L7" s="15">
        <v>3.8</v>
      </c>
      <c r="M7" s="15">
        <v>3.6</v>
      </c>
      <c r="N7" s="15">
        <v>3.5</v>
      </c>
      <c r="O7" s="15">
        <v>2.5</v>
      </c>
      <c r="P7" s="15">
        <v>1.8</v>
      </c>
      <c r="Q7" s="15">
        <v>2.2</v>
      </c>
      <c r="R7" s="15">
        <v>3.7</v>
      </c>
      <c r="S7" s="15">
        <v>3</v>
      </c>
      <c r="T7" s="15">
        <v>2.4</v>
      </c>
      <c r="U7" s="15">
        <v>3.7</v>
      </c>
      <c r="V7" s="15">
        <v>3.2</v>
      </c>
      <c r="W7" s="15">
        <v>3.8</v>
      </c>
      <c r="X7" s="15">
        <v>2.8</v>
      </c>
      <c r="Y7" s="15">
        <v>3.2</v>
      </c>
      <c r="Z7" s="15">
        <v>3.6</v>
      </c>
      <c r="AA7" s="15">
        <v>3.6</v>
      </c>
      <c r="AB7" s="15">
        <v>2.8</v>
      </c>
      <c r="AC7" s="15">
        <v>3.4</v>
      </c>
      <c r="AD7" s="15">
        <v>3.9</v>
      </c>
      <c r="AE7" s="15">
        <v>3.8</v>
      </c>
      <c r="AF7" s="15">
        <v>4</v>
      </c>
      <c r="AG7" s="15">
        <v>3.6</v>
      </c>
      <c r="AH7" s="15">
        <v>3.6</v>
      </c>
      <c r="AI7" s="15">
        <v>3.8</v>
      </c>
      <c r="AJ7" s="15">
        <v>4</v>
      </c>
      <c r="AK7" s="15">
        <v>3</v>
      </c>
      <c r="AL7" s="15">
        <v>2.1</v>
      </c>
      <c r="AM7" s="15">
        <v>3</v>
      </c>
      <c r="AN7" s="15">
        <v>3.8</v>
      </c>
      <c r="AO7" s="15">
        <v>3.7</v>
      </c>
      <c r="AP7" s="15">
        <v>3</v>
      </c>
      <c r="AQ7" s="15">
        <v>3</v>
      </c>
      <c r="AR7" s="15">
        <v>4</v>
      </c>
      <c r="AS7" s="15">
        <v>3.8</v>
      </c>
      <c r="AT7" s="15">
        <v>4</v>
      </c>
      <c r="AU7" s="15">
        <v>3.5</v>
      </c>
      <c r="AV7" s="15">
        <v>3.7</v>
      </c>
      <c r="AW7" s="15">
        <v>2.2</v>
      </c>
      <c r="AX7" s="15">
        <v>2.7</v>
      </c>
      <c r="AY7" s="15">
        <v>3</v>
      </c>
      <c r="AZ7" s="15">
        <v>3.1</v>
      </c>
      <c r="BA7" s="15">
        <v>3.3</v>
      </c>
      <c r="BB7" s="15">
        <v>3.7</v>
      </c>
      <c r="BC7" s="15">
        <v>3.7</v>
      </c>
      <c r="BD7" s="15">
        <v>3.6</v>
      </c>
      <c r="BE7" s="15">
        <v>3.6</v>
      </c>
      <c r="BF7" s="15">
        <v>3.3</v>
      </c>
      <c r="BG7" s="15">
        <v>3.8</v>
      </c>
      <c r="BH7" s="15">
        <v>3.6</v>
      </c>
      <c r="BI7" s="15">
        <v>3.1</v>
      </c>
      <c r="BJ7" s="6">
        <f t="shared" si="4"/>
        <v>3.3319999999999994</v>
      </c>
      <c r="BL7" s="17">
        <v>2.24</v>
      </c>
      <c r="BM7" s="17">
        <v>2.658</v>
      </c>
      <c r="BN7" s="17">
        <v>0.418</v>
      </c>
      <c r="BO7" s="17"/>
    </row>
    <row r="8" spans="2:67" ht="12.75">
      <c r="B8">
        <v>5</v>
      </c>
      <c r="C8">
        <v>675</v>
      </c>
      <c r="D8" s="6">
        <v>3.95</v>
      </c>
      <c r="E8" s="6">
        <f t="shared" si="0"/>
        <v>1.284357059391353</v>
      </c>
      <c r="F8" s="7">
        <v>163.4</v>
      </c>
      <c r="G8" s="23">
        <v>4.7</v>
      </c>
      <c r="H8" s="11">
        <f t="shared" si="1"/>
        <v>0.041367088607594936</v>
      </c>
      <c r="I8">
        <v>208</v>
      </c>
      <c r="J8" s="14">
        <f t="shared" si="2"/>
        <v>7231.319148936171</v>
      </c>
      <c r="K8" s="14">
        <f t="shared" si="3"/>
        <v>1830.7137085914355</v>
      </c>
      <c r="L8" s="15">
        <v>2.8</v>
      </c>
      <c r="M8" s="15">
        <v>3.2</v>
      </c>
      <c r="N8" s="15">
        <v>3.4</v>
      </c>
      <c r="O8" s="15">
        <v>2.8</v>
      </c>
      <c r="P8" s="15">
        <v>3</v>
      </c>
      <c r="Q8" s="15">
        <v>3.2</v>
      </c>
      <c r="R8" s="15">
        <v>3.4</v>
      </c>
      <c r="S8" s="15">
        <v>3</v>
      </c>
      <c r="T8" s="15">
        <v>3</v>
      </c>
      <c r="U8" s="15">
        <v>2.7</v>
      </c>
      <c r="V8" s="15">
        <v>2.9</v>
      </c>
      <c r="W8" s="15">
        <v>3.3</v>
      </c>
      <c r="X8" s="15">
        <v>3.3</v>
      </c>
      <c r="Y8" s="15">
        <v>3.6</v>
      </c>
      <c r="Z8" s="15">
        <v>3.3</v>
      </c>
      <c r="AA8" s="15">
        <v>2.9</v>
      </c>
      <c r="AB8" s="15">
        <v>2.8</v>
      </c>
      <c r="AC8" s="15">
        <v>3.5</v>
      </c>
      <c r="AD8" s="15">
        <v>3.5</v>
      </c>
      <c r="AE8" s="15">
        <v>3.1</v>
      </c>
      <c r="AF8" s="15">
        <v>3.3</v>
      </c>
      <c r="AG8" s="15">
        <v>3.5</v>
      </c>
      <c r="AH8" s="15">
        <v>2.8</v>
      </c>
      <c r="AI8" s="15">
        <v>2.8</v>
      </c>
      <c r="AJ8" s="15">
        <v>3.5</v>
      </c>
      <c r="AK8" s="15">
        <v>3</v>
      </c>
      <c r="AL8" s="15">
        <v>3.2</v>
      </c>
      <c r="AM8" s="15">
        <v>3</v>
      </c>
      <c r="AN8" s="15">
        <v>3.1</v>
      </c>
      <c r="AO8" s="15">
        <v>3</v>
      </c>
      <c r="AP8" s="15">
        <v>2.8</v>
      </c>
      <c r="AQ8" s="15">
        <v>3.1</v>
      </c>
      <c r="AR8" s="15">
        <v>3.5</v>
      </c>
      <c r="AS8" s="15">
        <v>3.3</v>
      </c>
      <c r="AT8" s="15">
        <v>3.1</v>
      </c>
      <c r="AU8" s="15">
        <v>3.3</v>
      </c>
      <c r="AV8" s="15">
        <v>3.3</v>
      </c>
      <c r="AW8" s="15">
        <v>3.4</v>
      </c>
      <c r="AX8" s="15">
        <v>3.3</v>
      </c>
      <c r="AY8" s="15">
        <v>3.3</v>
      </c>
      <c r="AZ8" s="15">
        <v>3.3</v>
      </c>
      <c r="BA8" s="15">
        <v>3.6</v>
      </c>
      <c r="BB8" s="15">
        <v>3.5</v>
      </c>
      <c r="BC8" s="15">
        <v>3.5</v>
      </c>
      <c r="BD8" s="15">
        <v>3.3</v>
      </c>
      <c r="BE8" s="15">
        <v>3.3</v>
      </c>
      <c r="BF8" s="15">
        <v>3.3</v>
      </c>
      <c r="BG8" s="15">
        <v>3.7</v>
      </c>
      <c r="BH8" s="15">
        <v>3.5</v>
      </c>
      <c r="BI8" s="15">
        <v>3.5</v>
      </c>
      <c r="BJ8" s="6">
        <f t="shared" si="4"/>
        <v>3.2159999999999997</v>
      </c>
      <c r="BL8" s="17">
        <v>2.246</v>
      </c>
      <c r="BM8" s="17">
        <v>2.719</v>
      </c>
      <c r="BN8" s="17">
        <v>0.473</v>
      </c>
      <c r="BO8" s="17"/>
    </row>
    <row r="9" spans="2:67" ht="12.75">
      <c r="B9">
        <v>6</v>
      </c>
      <c r="C9">
        <v>720</v>
      </c>
      <c r="D9" s="6">
        <v>5.35</v>
      </c>
      <c r="E9" s="6">
        <f t="shared" si="0"/>
        <v>1.4333633401920438</v>
      </c>
      <c r="F9" s="7">
        <v>275.5</v>
      </c>
      <c r="G9" s="23">
        <v>4.3</v>
      </c>
      <c r="H9" s="11">
        <f t="shared" si="1"/>
        <v>0.05149532710280374</v>
      </c>
      <c r="I9">
        <v>150</v>
      </c>
      <c r="J9" s="14">
        <f t="shared" si="2"/>
        <v>9610.465116279069</v>
      </c>
      <c r="K9" s="14">
        <f t="shared" si="3"/>
        <v>1796.3486198652465</v>
      </c>
      <c r="L9" s="15">
        <v>3.5</v>
      </c>
      <c r="M9" s="15">
        <v>3.5</v>
      </c>
      <c r="N9" s="15">
        <v>3.5</v>
      </c>
      <c r="O9" s="15">
        <v>3.6</v>
      </c>
      <c r="P9" s="15">
        <v>3.8</v>
      </c>
      <c r="Q9" s="15">
        <v>3.8</v>
      </c>
      <c r="R9" s="15">
        <v>3.6</v>
      </c>
      <c r="S9" s="15">
        <v>3.7</v>
      </c>
      <c r="T9" s="15">
        <v>3.5</v>
      </c>
      <c r="U9" s="15">
        <v>3.8</v>
      </c>
      <c r="V9" s="15">
        <v>3.4</v>
      </c>
      <c r="W9" s="15">
        <v>3.8</v>
      </c>
      <c r="X9" s="15">
        <v>3.4</v>
      </c>
      <c r="Y9" s="15">
        <v>3.5</v>
      </c>
      <c r="Z9" s="15">
        <v>3.4</v>
      </c>
      <c r="AA9" s="15">
        <v>3.5</v>
      </c>
      <c r="AB9" s="15">
        <v>4</v>
      </c>
      <c r="AC9" s="15">
        <v>3.7</v>
      </c>
      <c r="AD9" s="15">
        <v>3.7</v>
      </c>
      <c r="AE9" s="15">
        <v>3.8</v>
      </c>
      <c r="AF9" s="15">
        <v>3.5</v>
      </c>
      <c r="AG9" s="15">
        <v>3.2</v>
      </c>
      <c r="AH9" s="15">
        <v>3.3</v>
      </c>
      <c r="AI9" s="15">
        <v>4</v>
      </c>
      <c r="AJ9" s="15">
        <v>3.3</v>
      </c>
      <c r="AK9" s="15">
        <v>3</v>
      </c>
      <c r="AL9" s="15">
        <v>3.6</v>
      </c>
      <c r="AM9" s="15">
        <v>3.6</v>
      </c>
      <c r="AN9" s="15">
        <v>3.7</v>
      </c>
      <c r="AO9" s="15">
        <v>3.7</v>
      </c>
      <c r="AP9" s="15">
        <v>3.7</v>
      </c>
      <c r="AQ9" s="15">
        <v>3.6</v>
      </c>
      <c r="AR9" s="15">
        <v>4</v>
      </c>
      <c r="AS9" s="15">
        <v>4</v>
      </c>
      <c r="AT9" s="15">
        <v>3.7</v>
      </c>
      <c r="AU9" s="15">
        <v>3.6</v>
      </c>
      <c r="AV9" s="15">
        <v>3.5</v>
      </c>
      <c r="AW9" s="15">
        <v>3.6</v>
      </c>
      <c r="AX9" s="15">
        <v>3.5</v>
      </c>
      <c r="AY9" s="15">
        <v>3.6</v>
      </c>
      <c r="AZ9" s="15">
        <v>3</v>
      </c>
      <c r="BA9" s="15">
        <v>3.5</v>
      </c>
      <c r="BB9" s="15">
        <v>3.6</v>
      </c>
      <c r="BC9" s="15">
        <v>3.5</v>
      </c>
      <c r="BD9" s="15">
        <v>3.5</v>
      </c>
      <c r="BE9" s="15">
        <v>3.5</v>
      </c>
      <c r="BF9" s="15">
        <v>4.1</v>
      </c>
      <c r="BG9" s="15">
        <v>3.9</v>
      </c>
      <c r="BH9" s="15">
        <v>3.9</v>
      </c>
      <c r="BI9" s="15">
        <v>3.8</v>
      </c>
      <c r="BJ9" s="6">
        <f t="shared" si="4"/>
        <v>3.6099999999999994</v>
      </c>
      <c r="BL9" s="17">
        <v>2.247</v>
      </c>
      <c r="BM9" s="17">
        <v>2.781</v>
      </c>
      <c r="BN9" s="17">
        <v>0.534</v>
      </c>
      <c r="BO9" s="17"/>
    </row>
    <row r="10" spans="2:67" ht="12.75">
      <c r="B10">
        <v>7</v>
      </c>
      <c r="C10">
        <v>645</v>
      </c>
      <c r="D10" s="6">
        <v>3.95</v>
      </c>
      <c r="E10" s="6">
        <f t="shared" si="0"/>
        <v>1.4720343747976536</v>
      </c>
      <c r="F10" s="7">
        <v>191.2</v>
      </c>
      <c r="G10" s="23">
        <v>4.6</v>
      </c>
      <c r="H10" s="11">
        <f t="shared" si="1"/>
        <v>0.048405063291139236</v>
      </c>
      <c r="I10">
        <v>132</v>
      </c>
      <c r="J10" s="14">
        <f t="shared" si="2"/>
        <v>5486.608695652174</v>
      </c>
      <c r="K10" s="14">
        <f t="shared" si="3"/>
        <v>1389.014859658778</v>
      </c>
      <c r="L10" s="15">
        <v>3.8</v>
      </c>
      <c r="M10" s="15">
        <v>3.8</v>
      </c>
      <c r="N10" s="15">
        <v>3.8</v>
      </c>
      <c r="O10" s="15">
        <v>3.8</v>
      </c>
      <c r="P10" s="15">
        <v>3.5</v>
      </c>
      <c r="Q10" s="15">
        <v>3.8</v>
      </c>
      <c r="R10" s="15">
        <v>3.9</v>
      </c>
      <c r="S10" s="15">
        <v>4.1</v>
      </c>
      <c r="T10" s="15">
        <v>4</v>
      </c>
      <c r="U10" s="15">
        <v>3.9</v>
      </c>
      <c r="V10" s="15">
        <v>4</v>
      </c>
      <c r="W10" s="15">
        <v>3.7</v>
      </c>
      <c r="X10" s="15">
        <v>3.5</v>
      </c>
      <c r="Y10" s="15">
        <v>3.4</v>
      </c>
      <c r="Z10" s="15">
        <v>3.7</v>
      </c>
      <c r="AA10" s="15">
        <v>3.7</v>
      </c>
      <c r="AB10" s="15">
        <v>3.7</v>
      </c>
      <c r="AC10" s="15">
        <v>4</v>
      </c>
      <c r="AD10" s="15">
        <v>3.7</v>
      </c>
      <c r="AE10" s="15">
        <v>3.3</v>
      </c>
      <c r="AF10" s="15">
        <v>3.9</v>
      </c>
      <c r="AG10" s="15">
        <v>3.9</v>
      </c>
      <c r="AH10" s="15">
        <v>4</v>
      </c>
      <c r="AI10" s="15">
        <v>3.5</v>
      </c>
      <c r="AJ10" s="15">
        <v>3.5</v>
      </c>
      <c r="AK10" s="15">
        <v>3.8</v>
      </c>
      <c r="AL10" s="15">
        <v>3.8</v>
      </c>
      <c r="AM10" s="15">
        <v>3.9</v>
      </c>
      <c r="AN10" s="15">
        <v>3.7</v>
      </c>
      <c r="AO10" s="15">
        <v>4</v>
      </c>
      <c r="AP10" s="15">
        <v>3.6</v>
      </c>
      <c r="AQ10" s="15">
        <v>4.1</v>
      </c>
      <c r="AR10" s="15">
        <v>3.6</v>
      </c>
      <c r="AS10" s="15">
        <v>3.6</v>
      </c>
      <c r="AT10" s="15">
        <v>3.9</v>
      </c>
      <c r="AU10" s="15">
        <v>3.5</v>
      </c>
      <c r="AV10" s="15">
        <v>3.5</v>
      </c>
      <c r="AW10" s="15">
        <v>4</v>
      </c>
      <c r="AX10" s="15">
        <v>4</v>
      </c>
      <c r="AY10" s="15">
        <v>3.8</v>
      </c>
      <c r="AZ10" s="15">
        <v>3.5</v>
      </c>
      <c r="BA10" s="15">
        <v>3.8</v>
      </c>
      <c r="BB10" s="15">
        <v>3.8</v>
      </c>
      <c r="BC10" s="15">
        <v>3.9</v>
      </c>
      <c r="BD10" s="15">
        <v>3.9</v>
      </c>
      <c r="BE10" s="15">
        <v>4</v>
      </c>
      <c r="BF10" s="15">
        <v>3.7</v>
      </c>
      <c r="BG10" s="15">
        <v>3.8</v>
      </c>
      <c r="BH10" s="15">
        <v>4</v>
      </c>
      <c r="BI10" s="15">
        <v>3.7</v>
      </c>
      <c r="BJ10" s="6">
        <f t="shared" si="4"/>
        <v>3.7760000000000007</v>
      </c>
      <c r="BL10" s="17">
        <v>2.239</v>
      </c>
      <c r="BM10" s="17">
        <v>2.717</v>
      </c>
      <c r="BN10" s="17">
        <v>0.478</v>
      </c>
      <c r="BO10" s="17"/>
    </row>
    <row r="11" spans="1:67" s="4" customFormat="1" ht="12.75">
      <c r="A11" s="5"/>
      <c r="B11" s="4" t="s">
        <v>12</v>
      </c>
      <c r="C11" s="18">
        <f aca="true" t="shared" si="5" ref="C11:K11">AVERAGE(C4:C10)</f>
        <v>655</v>
      </c>
      <c r="D11" s="19">
        <f t="shared" si="5"/>
        <v>4.292857142857143</v>
      </c>
      <c r="E11" s="19">
        <f t="shared" si="5"/>
        <v>1.522632493662368</v>
      </c>
      <c r="F11" s="18">
        <f t="shared" si="5"/>
        <v>211.94285714285715</v>
      </c>
      <c r="G11" s="24">
        <f t="shared" si="5"/>
        <v>4.1000000000000005</v>
      </c>
      <c r="H11" s="21">
        <f t="shared" si="5"/>
        <v>0.04870579594929627</v>
      </c>
      <c r="I11" s="18">
        <f t="shared" si="5"/>
        <v>157.42857142857142</v>
      </c>
      <c r="J11" s="22">
        <f t="shared" si="5"/>
        <v>7929.602208340527</v>
      </c>
      <c r="K11" s="22">
        <f t="shared" si="5"/>
        <v>1844.6991874782725</v>
      </c>
      <c r="BJ11" s="19">
        <f>AVERAGE(BJ4:BJ10)</f>
        <v>3.4357142857142855</v>
      </c>
      <c r="BL11" s="20"/>
      <c r="BM11" s="20"/>
      <c r="BO11" s="20"/>
    </row>
    <row r="12" spans="1:67" s="4" customFormat="1" ht="12.75">
      <c r="A12" s="5"/>
      <c r="B12" s="4" t="s">
        <v>13</v>
      </c>
      <c r="C12" s="18">
        <f aca="true" t="shared" si="6" ref="C12:K12">STDEV(C4:C10)/SQRT(7)</f>
        <v>15.236235005501099</v>
      </c>
      <c r="D12" s="19">
        <f t="shared" si="6"/>
        <v>0.269131887351007</v>
      </c>
      <c r="E12" s="19">
        <f t="shared" si="6"/>
        <v>0.05531553084493928</v>
      </c>
      <c r="F12" s="18">
        <f t="shared" si="6"/>
        <v>23.350403862550554</v>
      </c>
      <c r="G12" s="24">
        <f t="shared" si="6"/>
        <v>0.21044171232365802</v>
      </c>
      <c r="H12" s="21">
        <f t="shared" si="6"/>
        <v>0.0028510955564782637</v>
      </c>
      <c r="I12" s="18">
        <f t="shared" si="6"/>
        <v>13.014382415614813</v>
      </c>
      <c r="J12" s="22">
        <f t="shared" si="6"/>
        <v>648.1765608581993</v>
      </c>
      <c r="K12" s="22">
        <f t="shared" si="6"/>
        <v>92.76158994722628</v>
      </c>
      <c r="BJ12" s="19">
        <f>STDEV(BJ4:BJ10)/SQRT(7)</f>
        <v>0.10458847115872662</v>
      </c>
      <c r="BL12" s="20"/>
      <c r="BM12" s="20"/>
      <c r="BO12" s="20"/>
    </row>
    <row r="13" spans="4:67" ht="12.75">
      <c r="D13" s="6"/>
      <c r="F13" s="7"/>
      <c r="G13" s="23"/>
      <c r="BL13" s="9"/>
      <c r="BM13" s="9"/>
      <c r="BO13" s="9"/>
    </row>
    <row r="14" spans="1:67" ht="12.75">
      <c r="A14" s="5">
        <v>2</v>
      </c>
      <c r="B14">
        <v>1</v>
      </c>
      <c r="C14">
        <v>740</v>
      </c>
      <c r="D14" s="6">
        <v>6.75</v>
      </c>
      <c r="E14" s="6">
        <f aca="true" t="shared" si="7" ref="E14:E20">(D14/(C14^3))*(10^8)</f>
        <v>1.6657453655262275</v>
      </c>
      <c r="F14" s="7">
        <v>295.1</v>
      </c>
      <c r="G14" s="23">
        <v>3.2</v>
      </c>
      <c r="H14" s="11">
        <f aca="true" t="shared" si="8" ref="H14:H20">F14/(D14*1000)</f>
        <v>0.043718518518518525</v>
      </c>
      <c r="I14">
        <v>97</v>
      </c>
      <c r="J14" s="14">
        <f aca="true" t="shared" si="9" ref="J14:J20">(F14/G14)*I14</f>
        <v>8945.21875</v>
      </c>
      <c r="K14" s="14">
        <f aca="true" t="shared" si="10" ref="K14:K20">J14/D14</f>
        <v>1325.2175925925926</v>
      </c>
      <c r="L14" s="15">
        <v>3.4</v>
      </c>
      <c r="M14" s="15">
        <v>3.8</v>
      </c>
      <c r="N14" s="15">
        <v>4.2</v>
      </c>
      <c r="O14" s="15">
        <v>3.5</v>
      </c>
      <c r="P14" s="15">
        <v>4</v>
      </c>
      <c r="Q14" s="15">
        <v>3.8</v>
      </c>
      <c r="R14" s="15">
        <v>4</v>
      </c>
      <c r="S14" s="15">
        <v>3.8</v>
      </c>
      <c r="T14" s="15">
        <v>3.6</v>
      </c>
      <c r="U14" s="15">
        <v>3.5</v>
      </c>
      <c r="V14" s="15">
        <v>3.6</v>
      </c>
      <c r="W14" s="15">
        <v>3.8</v>
      </c>
      <c r="X14" s="15">
        <v>3.5</v>
      </c>
      <c r="Y14" s="15">
        <v>3.6</v>
      </c>
      <c r="Z14" s="15">
        <v>3.7</v>
      </c>
      <c r="AA14" s="15">
        <v>3.6</v>
      </c>
      <c r="AB14" s="15">
        <v>3.7</v>
      </c>
      <c r="AC14" s="15">
        <v>3.5</v>
      </c>
      <c r="AD14" s="15">
        <v>3.9</v>
      </c>
      <c r="AE14" s="15">
        <v>3.6</v>
      </c>
      <c r="AF14" s="15">
        <v>3.6</v>
      </c>
      <c r="AG14" s="15">
        <v>3.8</v>
      </c>
      <c r="AH14" s="15">
        <v>3.8</v>
      </c>
      <c r="AI14" s="15">
        <v>3.2</v>
      </c>
      <c r="AJ14" s="15">
        <v>3.5</v>
      </c>
      <c r="AK14" s="15">
        <v>4</v>
      </c>
      <c r="AL14" s="15">
        <v>4</v>
      </c>
      <c r="AM14" s="15">
        <v>3.7</v>
      </c>
      <c r="AN14" s="15">
        <v>3.6</v>
      </c>
      <c r="AO14" s="15">
        <v>4</v>
      </c>
      <c r="AP14" s="15">
        <v>3.7</v>
      </c>
      <c r="AQ14" s="15">
        <v>4</v>
      </c>
      <c r="AR14" s="15">
        <v>3.5</v>
      </c>
      <c r="AS14" s="15">
        <v>3.3</v>
      </c>
      <c r="AT14" s="15">
        <v>4</v>
      </c>
      <c r="AU14" s="15">
        <v>3.8</v>
      </c>
      <c r="AV14" s="15">
        <v>3.5</v>
      </c>
      <c r="AW14" s="15">
        <v>3.6</v>
      </c>
      <c r="AX14" s="15">
        <v>4</v>
      </c>
      <c r="AY14" s="15">
        <v>4</v>
      </c>
      <c r="AZ14" s="15">
        <v>3.2</v>
      </c>
      <c r="BA14" s="15">
        <v>3.6</v>
      </c>
      <c r="BB14" s="15">
        <v>4</v>
      </c>
      <c r="BC14" s="15">
        <v>3.7</v>
      </c>
      <c r="BD14" s="15">
        <v>3.6</v>
      </c>
      <c r="BE14" s="15">
        <v>3.6</v>
      </c>
      <c r="BF14" s="15">
        <v>4</v>
      </c>
      <c r="BG14" s="15">
        <v>3.5</v>
      </c>
      <c r="BH14" s="15">
        <v>3.7</v>
      </c>
      <c r="BI14" s="15">
        <v>3.5</v>
      </c>
      <c r="BJ14" s="6">
        <f aca="true" t="shared" si="11" ref="BJ14:BJ20">AVERAGE(L14:BI14)</f>
        <v>3.7019999999999995</v>
      </c>
      <c r="BL14" s="17">
        <v>2.241</v>
      </c>
      <c r="BM14" s="17">
        <v>2.732</v>
      </c>
      <c r="BN14" s="17">
        <v>0.491</v>
      </c>
      <c r="BO14" s="17"/>
    </row>
    <row r="15" spans="1:67" ht="12.75">
      <c r="A15" s="5" t="s">
        <v>11</v>
      </c>
      <c r="B15">
        <v>2</v>
      </c>
      <c r="C15">
        <v>750</v>
      </c>
      <c r="D15" s="6">
        <v>6.35</v>
      </c>
      <c r="E15" s="6">
        <f t="shared" si="7"/>
        <v>1.505185185185185</v>
      </c>
      <c r="F15" s="7">
        <v>483.1</v>
      </c>
      <c r="G15" s="23">
        <v>4.9</v>
      </c>
      <c r="H15" s="11">
        <f t="shared" si="8"/>
        <v>0.07607874015748031</v>
      </c>
      <c r="I15">
        <v>99</v>
      </c>
      <c r="J15" s="14">
        <f t="shared" si="9"/>
        <v>9760.591836734693</v>
      </c>
      <c r="K15" s="14">
        <f t="shared" si="10"/>
        <v>1537.1010766511329</v>
      </c>
      <c r="L15" s="15">
        <v>4.5</v>
      </c>
      <c r="M15" s="15">
        <v>4.5</v>
      </c>
      <c r="N15" s="15">
        <v>4.3</v>
      </c>
      <c r="O15" s="15">
        <v>4.9</v>
      </c>
      <c r="P15" s="15">
        <v>4.2</v>
      </c>
      <c r="Q15" s="15">
        <v>4.3</v>
      </c>
      <c r="R15" s="15">
        <v>4.1</v>
      </c>
      <c r="S15" s="15">
        <v>4.4</v>
      </c>
      <c r="T15" s="15">
        <v>3.8</v>
      </c>
      <c r="U15" s="15">
        <v>4.5</v>
      </c>
      <c r="V15" s="15">
        <v>4.5</v>
      </c>
      <c r="W15" s="15">
        <v>5</v>
      </c>
      <c r="X15" s="15">
        <v>4.6</v>
      </c>
      <c r="Y15" s="15">
        <v>4.7</v>
      </c>
      <c r="Z15" s="15">
        <v>4.7</v>
      </c>
      <c r="AA15" s="15">
        <v>4.7</v>
      </c>
      <c r="AB15" s="15">
        <v>4.3</v>
      </c>
      <c r="AC15" s="15">
        <v>4.5</v>
      </c>
      <c r="AD15" s="15">
        <v>4</v>
      </c>
      <c r="AE15" s="15">
        <v>4.8</v>
      </c>
      <c r="AF15" s="15">
        <v>4.3</v>
      </c>
      <c r="AG15" s="15">
        <v>4.3</v>
      </c>
      <c r="AH15" s="15">
        <v>3.2</v>
      </c>
      <c r="AI15" s="15">
        <v>4.3</v>
      </c>
      <c r="AJ15" s="15">
        <v>4.3</v>
      </c>
      <c r="AK15" s="15">
        <v>4</v>
      </c>
      <c r="AL15" s="15">
        <v>4</v>
      </c>
      <c r="AM15" s="15">
        <v>4.1</v>
      </c>
      <c r="AN15" s="15">
        <v>5</v>
      </c>
      <c r="AO15" s="15">
        <v>4.3</v>
      </c>
      <c r="AP15" s="15">
        <v>4.3</v>
      </c>
      <c r="AQ15" s="15">
        <v>4.3</v>
      </c>
      <c r="AR15" s="15">
        <v>4.7</v>
      </c>
      <c r="AS15" s="15">
        <v>4.5</v>
      </c>
      <c r="AT15" s="15">
        <v>4.8</v>
      </c>
      <c r="AU15" s="15">
        <v>4.7</v>
      </c>
      <c r="AV15" s="15">
        <v>4.8</v>
      </c>
      <c r="AW15" s="15">
        <v>4.6</v>
      </c>
      <c r="AX15" s="15">
        <v>4.5</v>
      </c>
      <c r="AY15" s="15">
        <v>4.3</v>
      </c>
      <c r="AZ15" s="15">
        <v>4.8</v>
      </c>
      <c r="BA15" s="15">
        <v>4.6</v>
      </c>
      <c r="BB15" s="15">
        <v>4.3</v>
      </c>
      <c r="BC15" s="15">
        <v>4.6</v>
      </c>
      <c r="BD15" s="15">
        <v>4.2</v>
      </c>
      <c r="BE15" s="15">
        <v>4.7</v>
      </c>
      <c r="BF15" s="15">
        <v>4.7</v>
      </c>
      <c r="BG15" s="15">
        <v>4.5</v>
      </c>
      <c r="BH15" s="15">
        <v>4.7</v>
      </c>
      <c r="BI15" s="15">
        <v>4.5</v>
      </c>
      <c r="BJ15" s="6">
        <f t="shared" si="11"/>
        <v>4.444</v>
      </c>
      <c r="BL15" s="17">
        <v>2.241</v>
      </c>
      <c r="BM15" s="17">
        <v>2.738</v>
      </c>
      <c r="BN15" s="17">
        <v>0.497</v>
      </c>
      <c r="BO15" s="17"/>
    </row>
    <row r="16" spans="2:67" ht="12.75">
      <c r="B16">
        <v>3</v>
      </c>
      <c r="C16">
        <v>810</v>
      </c>
      <c r="D16" s="6">
        <v>9.05</v>
      </c>
      <c r="E16" s="6">
        <f t="shared" si="7"/>
        <v>1.7029171629588236</v>
      </c>
      <c r="F16" s="7">
        <v>355.3</v>
      </c>
      <c r="G16" s="23">
        <v>6</v>
      </c>
      <c r="H16" s="11">
        <f t="shared" si="8"/>
        <v>0.03925966850828729</v>
      </c>
      <c r="I16">
        <v>166</v>
      </c>
      <c r="J16" s="14">
        <f t="shared" si="9"/>
        <v>9829.966666666667</v>
      </c>
      <c r="K16" s="14">
        <f t="shared" si="10"/>
        <v>1086.184162062615</v>
      </c>
      <c r="L16" s="15">
        <v>3.8</v>
      </c>
      <c r="M16" s="15">
        <v>4</v>
      </c>
      <c r="N16" s="15">
        <v>3.9</v>
      </c>
      <c r="O16" s="15">
        <v>4</v>
      </c>
      <c r="P16" s="15">
        <v>4.1</v>
      </c>
      <c r="Q16" s="15">
        <v>3.7</v>
      </c>
      <c r="R16" s="15">
        <v>4.2</v>
      </c>
      <c r="S16" s="15">
        <v>3</v>
      </c>
      <c r="T16" s="15">
        <v>3.2</v>
      </c>
      <c r="U16" s="15">
        <v>3.7</v>
      </c>
      <c r="V16" s="15">
        <v>3.8</v>
      </c>
      <c r="W16" s="15">
        <v>3.3</v>
      </c>
      <c r="X16" s="15">
        <v>4</v>
      </c>
      <c r="Y16" s="15">
        <v>3.6</v>
      </c>
      <c r="Z16" s="15">
        <v>3.8</v>
      </c>
      <c r="AA16" s="15">
        <v>3.8</v>
      </c>
      <c r="AB16" s="15">
        <v>4</v>
      </c>
      <c r="AC16" s="15">
        <v>3.4</v>
      </c>
      <c r="AD16" s="15">
        <v>4</v>
      </c>
      <c r="AE16" s="15">
        <v>4</v>
      </c>
      <c r="AF16" s="15">
        <v>4</v>
      </c>
      <c r="AG16" s="15">
        <v>4.1</v>
      </c>
      <c r="AH16" s="15">
        <v>4</v>
      </c>
      <c r="AI16" s="15">
        <v>3.6</v>
      </c>
      <c r="AJ16" s="15">
        <v>3.8</v>
      </c>
      <c r="AK16" s="15">
        <v>4.1</v>
      </c>
      <c r="AL16" s="15">
        <v>3.7</v>
      </c>
      <c r="AM16" s="15">
        <v>3.6</v>
      </c>
      <c r="AN16" s="15">
        <v>3.8</v>
      </c>
      <c r="AO16" s="15">
        <v>4.2</v>
      </c>
      <c r="AP16" s="15">
        <v>4.1</v>
      </c>
      <c r="AQ16" s="15">
        <v>3.9</v>
      </c>
      <c r="AR16" s="15">
        <v>3.6</v>
      </c>
      <c r="AS16" s="15">
        <v>3.6</v>
      </c>
      <c r="AT16" s="15">
        <v>4</v>
      </c>
      <c r="AU16" s="15">
        <v>4</v>
      </c>
      <c r="AV16" s="15">
        <v>3.6</v>
      </c>
      <c r="AW16" s="15">
        <v>3.3</v>
      </c>
      <c r="AX16" s="15">
        <v>3.8</v>
      </c>
      <c r="AY16" s="15">
        <v>3.6</v>
      </c>
      <c r="AZ16" s="15">
        <v>3.8</v>
      </c>
      <c r="BA16" s="15">
        <v>3.2</v>
      </c>
      <c r="BB16" s="15">
        <v>3.7</v>
      </c>
      <c r="BC16" s="15">
        <v>3.5</v>
      </c>
      <c r="BD16" s="15">
        <v>3.8</v>
      </c>
      <c r="BE16" s="15">
        <v>3.8</v>
      </c>
      <c r="BF16" s="15">
        <v>3.7</v>
      </c>
      <c r="BG16" s="15">
        <v>4.2</v>
      </c>
      <c r="BH16" s="15">
        <v>3.9</v>
      </c>
      <c r="BI16" s="15">
        <v>3.9</v>
      </c>
      <c r="BJ16" s="6">
        <f t="shared" si="11"/>
        <v>3.784</v>
      </c>
      <c r="BL16" s="17">
        <v>2.238</v>
      </c>
      <c r="BM16" s="17">
        <v>2.867</v>
      </c>
      <c r="BN16" s="17">
        <v>0.629</v>
      </c>
      <c r="BO16" s="17"/>
    </row>
    <row r="17" spans="2:67" ht="12.75">
      <c r="B17">
        <v>4</v>
      </c>
      <c r="C17">
        <v>830</v>
      </c>
      <c r="D17" s="6">
        <v>8.55</v>
      </c>
      <c r="E17" s="6">
        <f t="shared" si="7"/>
        <v>1.495312065506911</v>
      </c>
      <c r="F17" s="7">
        <v>298.4</v>
      </c>
      <c r="G17" s="23">
        <v>5.7</v>
      </c>
      <c r="H17" s="11">
        <f t="shared" si="8"/>
        <v>0.03490058479532163</v>
      </c>
      <c r="I17">
        <v>211</v>
      </c>
      <c r="J17" s="14">
        <f t="shared" si="9"/>
        <v>11046.035087719298</v>
      </c>
      <c r="K17" s="14">
        <f t="shared" si="10"/>
        <v>1291.9339283882218</v>
      </c>
      <c r="L17" s="15">
        <v>3.5</v>
      </c>
      <c r="M17" s="15">
        <v>3.3</v>
      </c>
      <c r="N17" s="15">
        <v>3.7</v>
      </c>
      <c r="O17" s="15">
        <v>3.4</v>
      </c>
      <c r="P17" s="15">
        <v>3.3</v>
      </c>
      <c r="Q17" s="15">
        <v>3.3</v>
      </c>
      <c r="R17" s="15">
        <v>3.3</v>
      </c>
      <c r="S17" s="15">
        <v>3.3</v>
      </c>
      <c r="T17" s="15">
        <v>3.2</v>
      </c>
      <c r="U17" s="15">
        <v>3.3</v>
      </c>
      <c r="V17" s="15">
        <v>3.4</v>
      </c>
      <c r="W17" s="15">
        <v>3.6</v>
      </c>
      <c r="X17" s="15">
        <v>3.5</v>
      </c>
      <c r="Y17" s="15">
        <v>3.5</v>
      </c>
      <c r="Z17" s="15">
        <v>3.5</v>
      </c>
      <c r="AA17" s="15">
        <v>3.5</v>
      </c>
      <c r="AB17" s="15">
        <v>3.5</v>
      </c>
      <c r="AC17" s="15">
        <v>3.2</v>
      </c>
      <c r="AD17" s="15">
        <v>3.7</v>
      </c>
      <c r="AE17" s="15">
        <v>3</v>
      </c>
      <c r="AF17" s="15">
        <v>3.7</v>
      </c>
      <c r="AG17" s="15">
        <v>3</v>
      </c>
      <c r="AH17" s="15">
        <v>3.3</v>
      </c>
      <c r="AI17" s="15">
        <v>2.7</v>
      </c>
      <c r="AJ17" s="15">
        <v>3.2</v>
      </c>
      <c r="AK17" s="15">
        <v>3.3</v>
      </c>
      <c r="AL17" s="15">
        <v>3.3</v>
      </c>
      <c r="AM17" s="15">
        <v>3</v>
      </c>
      <c r="AN17" s="15">
        <v>2.5</v>
      </c>
      <c r="AO17" s="15">
        <v>3.5</v>
      </c>
      <c r="AP17" s="15">
        <v>2.7</v>
      </c>
      <c r="AQ17" s="15">
        <v>3</v>
      </c>
      <c r="AR17" s="15">
        <v>3.3</v>
      </c>
      <c r="AS17" s="15">
        <v>3</v>
      </c>
      <c r="AT17" s="15">
        <v>3.1</v>
      </c>
      <c r="AU17" s="15">
        <v>3.3</v>
      </c>
      <c r="AV17" s="15">
        <v>3.5</v>
      </c>
      <c r="AW17" s="15">
        <v>3.3</v>
      </c>
      <c r="AX17" s="15">
        <v>3.2</v>
      </c>
      <c r="AY17" s="15">
        <v>3.3</v>
      </c>
      <c r="AZ17" s="15">
        <v>3.5</v>
      </c>
      <c r="BA17" s="15">
        <v>3.5</v>
      </c>
      <c r="BB17" s="15">
        <v>3</v>
      </c>
      <c r="BC17" s="15">
        <v>3.5</v>
      </c>
      <c r="BD17" s="15">
        <v>3.3</v>
      </c>
      <c r="BE17" s="15">
        <v>3.2</v>
      </c>
      <c r="BF17" s="15">
        <v>3</v>
      </c>
      <c r="BG17" s="15">
        <v>3.3</v>
      </c>
      <c r="BH17" s="15">
        <v>3.2</v>
      </c>
      <c r="BI17" s="15">
        <v>3.5</v>
      </c>
      <c r="BJ17" s="6">
        <f t="shared" si="11"/>
        <v>3.284</v>
      </c>
      <c r="BL17" s="17">
        <v>2.236</v>
      </c>
      <c r="BM17" s="17">
        <v>2.861</v>
      </c>
      <c r="BN17" s="17">
        <v>0.625</v>
      </c>
      <c r="BO17" s="17"/>
    </row>
    <row r="18" spans="2:67" ht="12.75">
      <c r="B18">
        <v>5</v>
      </c>
      <c r="C18">
        <v>720</v>
      </c>
      <c r="D18" s="6">
        <v>7.55</v>
      </c>
      <c r="E18" s="6">
        <f t="shared" si="7"/>
        <v>2.02278377914952</v>
      </c>
      <c r="F18" s="7">
        <v>536.9</v>
      </c>
      <c r="G18" s="23">
        <v>5.5</v>
      </c>
      <c r="H18" s="11">
        <f t="shared" si="8"/>
        <v>0.07111258278145695</v>
      </c>
      <c r="I18">
        <v>120</v>
      </c>
      <c r="J18" s="14">
        <f t="shared" si="9"/>
        <v>11714.181818181818</v>
      </c>
      <c r="K18" s="14">
        <f t="shared" si="10"/>
        <v>1551.5472606863336</v>
      </c>
      <c r="L18" s="15">
        <v>4.2</v>
      </c>
      <c r="M18" s="15">
        <v>4.3</v>
      </c>
      <c r="N18" s="15">
        <v>4.3</v>
      </c>
      <c r="O18" s="15">
        <v>4.2</v>
      </c>
      <c r="P18" s="15">
        <v>4</v>
      </c>
      <c r="Q18" s="15">
        <v>3.8</v>
      </c>
      <c r="R18" s="15">
        <v>4.4</v>
      </c>
      <c r="S18" s="15">
        <v>4.3</v>
      </c>
      <c r="T18" s="15">
        <v>4.3</v>
      </c>
      <c r="U18" s="15">
        <v>4.3</v>
      </c>
      <c r="V18" s="15">
        <v>4.3</v>
      </c>
      <c r="W18" s="15">
        <v>4.5</v>
      </c>
      <c r="X18" s="15">
        <v>4.3</v>
      </c>
      <c r="Y18" s="15">
        <v>4.2</v>
      </c>
      <c r="Z18" s="15">
        <v>4.4</v>
      </c>
      <c r="AA18" s="15">
        <v>4.7</v>
      </c>
      <c r="AB18" s="15">
        <v>4.2</v>
      </c>
      <c r="AC18" s="15">
        <v>3.7</v>
      </c>
      <c r="AD18" s="15">
        <v>3.8</v>
      </c>
      <c r="AE18" s="15">
        <v>4.3</v>
      </c>
      <c r="AF18" s="15">
        <v>4.5</v>
      </c>
      <c r="AG18" s="15">
        <v>4.1</v>
      </c>
      <c r="AH18" s="15">
        <v>4.1</v>
      </c>
      <c r="AI18" s="15">
        <v>4.1</v>
      </c>
      <c r="AJ18" s="15">
        <v>4.3</v>
      </c>
      <c r="AK18" s="15">
        <v>4.5</v>
      </c>
      <c r="AL18" s="15">
        <v>4.3</v>
      </c>
      <c r="AM18" s="15">
        <v>3.7</v>
      </c>
      <c r="AN18" s="15">
        <v>4.1</v>
      </c>
      <c r="AO18" s="15">
        <v>4.3</v>
      </c>
      <c r="AP18" s="15">
        <v>4.3</v>
      </c>
      <c r="AQ18" s="15">
        <v>4.1</v>
      </c>
      <c r="AR18" s="15">
        <v>4.6</v>
      </c>
      <c r="AS18" s="15">
        <v>4.1</v>
      </c>
      <c r="AT18" s="15">
        <v>4.3</v>
      </c>
      <c r="AU18" s="15">
        <v>4.2</v>
      </c>
      <c r="AV18" s="15">
        <v>4.2</v>
      </c>
      <c r="AW18" s="15">
        <v>4</v>
      </c>
      <c r="AX18" s="15">
        <v>4.5</v>
      </c>
      <c r="AY18" s="15">
        <v>4</v>
      </c>
      <c r="AZ18" s="15">
        <v>4.3</v>
      </c>
      <c r="BA18" s="15">
        <v>4.3</v>
      </c>
      <c r="BB18" s="15">
        <v>3.8</v>
      </c>
      <c r="BC18" s="15">
        <v>4</v>
      </c>
      <c r="BD18" s="15">
        <v>4.1</v>
      </c>
      <c r="BE18" s="15">
        <v>4</v>
      </c>
      <c r="BF18" s="15">
        <v>4.2</v>
      </c>
      <c r="BG18" s="15">
        <v>4.5</v>
      </c>
      <c r="BH18" s="15">
        <v>4.5</v>
      </c>
      <c r="BI18" s="15">
        <v>4.7</v>
      </c>
      <c r="BJ18" s="6">
        <f t="shared" si="11"/>
        <v>4.223999999999998</v>
      </c>
      <c r="BL18" s="17">
        <v>2.235</v>
      </c>
      <c r="BM18" s="17">
        <v>2.731</v>
      </c>
      <c r="BN18" s="17">
        <v>0.496</v>
      </c>
      <c r="BO18" s="17"/>
    </row>
    <row r="19" spans="2:67" ht="12.75">
      <c r="B19">
        <v>6</v>
      </c>
      <c r="C19">
        <v>750</v>
      </c>
      <c r="D19" s="6">
        <v>6.55</v>
      </c>
      <c r="E19" s="6">
        <f t="shared" si="7"/>
        <v>1.5525925925925925</v>
      </c>
      <c r="F19" s="7">
        <v>439.4</v>
      </c>
      <c r="G19" s="23">
        <v>6.4</v>
      </c>
      <c r="H19" s="11">
        <f t="shared" si="8"/>
        <v>0.06708396946564885</v>
      </c>
      <c r="I19">
        <v>150</v>
      </c>
      <c r="J19" s="14">
        <f t="shared" si="9"/>
        <v>10298.437499999998</v>
      </c>
      <c r="K19" s="14">
        <f t="shared" si="10"/>
        <v>1572.2805343511448</v>
      </c>
      <c r="L19" s="15">
        <v>3.8</v>
      </c>
      <c r="M19" s="15">
        <v>4.3</v>
      </c>
      <c r="N19" s="15">
        <v>4</v>
      </c>
      <c r="O19" s="15">
        <v>4</v>
      </c>
      <c r="P19" s="15">
        <v>4</v>
      </c>
      <c r="Q19" s="15">
        <v>3.8</v>
      </c>
      <c r="R19" s="15">
        <v>4.2</v>
      </c>
      <c r="S19" s="15">
        <v>3.5</v>
      </c>
      <c r="T19" s="15">
        <v>4</v>
      </c>
      <c r="U19" s="15">
        <v>3.5</v>
      </c>
      <c r="V19" s="15">
        <v>4.2</v>
      </c>
      <c r="W19" s="15">
        <v>4</v>
      </c>
      <c r="X19" s="15">
        <v>4</v>
      </c>
      <c r="Y19" s="15">
        <v>3.8</v>
      </c>
      <c r="Z19" s="15">
        <v>4.2</v>
      </c>
      <c r="AA19" s="15">
        <v>3.6</v>
      </c>
      <c r="AB19" s="15">
        <v>4.2</v>
      </c>
      <c r="AC19" s="15">
        <v>4.2</v>
      </c>
      <c r="AD19" s="15">
        <v>4</v>
      </c>
      <c r="AE19" s="15">
        <v>3.8</v>
      </c>
      <c r="AF19" s="15">
        <v>4</v>
      </c>
      <c r="AG19" s="15">
        <v>4.3</v>
      </c>
      <c r="AH19" s="15">
        <v>4</v>
      </c>
      <c r="AI19" s="15">
        <v>4.3</v>
      </c>
      <c r="AJ19" s="15">
        <v>4</v>
      </c>
      <c r="AK19" s="15">
        <v>4</v>
      </c>
      <c r="AL19" s="15">
        <v>4.2</v>
      </c>
      <c r="AM19" s="15">
        <v>4.1</v>
      </c>
      <c r="AN19" s="15">
        <v>4</v>
      </c>
      <c r="AO19" s="15">
        <v>4</v>
      </c>
      <c r="AP19" s="15">
        <v>3.7</v>
      </c>
      <c r="AQ19" s="15">
        <v>4.1</v>
      </c>
      <c r="AR19" s="15">
        <v>3.7</v>
      </c>
      <c r="AS19" s="15">
        <v>3.9</v>
      </c>
      <c r="AT19" s="15">
        <v>3.8</v>
      </c>
      <c r="AU19" s="15">
        <v>4</v>
      </c>
      <c r="AV19" s="15">
        <v>4</v>
      </c>
      <c r="AW19" s="15">
        <v>4.1</v>
      </c>
      <c r="AX19" s="15">
        <v>3.7</v>
      </c>
      <c r="AY19" s="15">
        <v>3.9</v>
      </c>
      <c r="AZ19" s="15">
        <v>4</v>
      </c>
      <c r="BA19" s="15">
        <v>4.1</v>
      </c>
      <c r="BB19" s="15">
        <v>3.7</v>
      </c>
      <c r="BC19" s="15">
        <v>4</v>
      </c>
      <c r="BD19" s="15">
        <v>4.1</v>
      </c>
      <c r="BE19" s="15">
        <v>4.2</v>
      </c>
      <c r="BF19" s="15">
        <v>4</v>
      </c>
      <c r="BG19" s="15">
        <v>3.9</v>
      </c>
      <c r="BH19" s="15">
        <v>4.5</v>
      </c>
      <c r="BI19" s="15">
        <v>4</v>
      </c>
      <c r="BJ19" s="6">
        <f t="shared" si="11"/>
        <v>3.9879999999999995</v>
      </c>
      <c r="BL19" s="17">
        <v>2.24</v>
      </c>
      <c r="BM19" s="17">
        <v>2.645</v>
      </c>
      <c r="BN19" s="17">
        <v>0.405</v>
      </c>
      <c r="BO19" s="17"/>
    </row>
    <row r="20" spans="2:67" ht="12.75">
      <c r="B20">
        <v>7</v>
      </c>
      <c r="C20">
        <v>765</v>
      </c>
      <c r="D20" s="6">
        <v>8.3</v>
      </c>
      <c r="E20" s="6">
        <f t="shared" si="7"/>
        <v>1.8539319411532966</v>
      </c>
      <c r="F20" s="7">
        <v>510.3</v>
      </c>
      <c r="G20" s="23">
        <v>4.6</v>
      </c>
      <c r="H20" s="11">
        <f t="shared" si="8"/>
        <v>0.061481927710843376</v>
      </c>
      <c r="I20">
        <v>110</v>
      </c>
      <c r="J20" s="14">
        <f t="shared" si="9"/>
        <v>12202.826086956524</v>
      </c>
      <c r="K20" s="14">
        <f t="shared" si="10"/>
        <v>1470.2200104766896</v>
      </c>
      <c r="L20" s="15">
        <v>4.5</v>
      </c>
      <c r="M20" s="15">
        <v>4.3</v>
      </c>
      <c r="N20" s="15">
        <v>4.3</v>
      </c>
      <c r="O20" s="15">
        <v>4.1</v>
      </c>
      <c r="P20" s="15">
        <v>4.5</v>
      </c>
      <c r="Q20" s="15">
        <v>4.5</v>
      </c>
      <c r="R20" s="15">
        <v>4.5</v>
      </c>
      <c r="S20" s="15">
        <v>3.5</v>
      </c>
      <c r="T20" s="15">
        <v>4</v>
      </c>
      <c r="U20" s="15">
        <v>4.3</v>
      </c>
      <c r="V20" s="15">
        <v>4.3</v>
      </c>
      <c r="W20" s="15">
        <v>4.1</v>
      </c>
      <c r="X20" s="15">
        <v>4</v>
      </c>
      <c r="Y20" s="15">
        <v>4.1</v>
      </c>
      <c r="Z20" s="15">
        <v>4.3</v>
      </c>
      <c r="AA20" s="15">
        <v>4.3</v>
      </c>
      <c r="AB20" s="15">
        <v>4.3</v>
      </c>
      <c r="AC20" s="15">
        <v>4.3</v>
      </c>
      <c r="AD20" s="15">
        <v>4.3</v>
      </c>
      <c r="AE20" s="15">
        <v>3.8</v>
      </c>
      <c r="AF20" s="15">
        <v>4.5</v>
      </c>
      <c r="AG20" s="15">
        <v>4.2</v>
      </c>
      <c r="AH20" s="15">
        <v>3.8</v>
      </c>
      <c r="AI20" s="15">
        <v>4.3</v>
      </c>
      <c r="AJ20" s="15">
        <v>4.1</v>
      </c>
      <c r="AK20" s="15">
        <v>3.7</v>
      </c>
      <c r="AL20" s="15">
        <v>4.1</v>
      </c>
      <c r="AM20" s="15">
        <v>4.7</v>
      </c>
      <c r="AN20" s="15">
        <v>3.8</v>
      </c>
      <c r="AO20" s="15">
        <v>4.1</v>
      </c>
      <c r="AP20" s="15">
        <v>3.6</v>
      </c>
      <c r="AQ20" s="15">
        <v>4.1</v>
      </c>
      <c r="AR20" s="15">
        <v>4</v>
      </c>
      <c r="AS20" s="15">
        <v>3.8</v>
      </c>
      <c r="AT20" s="15">
        <v>3.8</v>
      </c>
      <c r="AU20" s="15">
        <v>4.6</v>
      </c>
      <c r="AV20" s="15">
        <v>4.1</v>
      </c>
      <c r="AW20" s="15">
        <v>4.1</v>
      </c>
      <c r="AX20" s="15">
        <v>4</v>
      </c>
      <c r="AY20" s="15">
        <v>4.1</v>
      </c>
      <c r="AZ20" s="15">
        <v>4.3</v>
      </c>
      <c r="BA20" s="15">
        <v>4.3</v>
      </c>
      <c r="BB20" s="15">
        <v>2.6</v>
      </c>
      <c r="BC20" s="15">
        <v>4.1</v>
      </c>
      <c r="BD20" s="15">
        <v>4.1</v>
      </c>
      <c r="BE20" s="15">
        <v>4.3</v>
      </c>
      <c r="BF20" s="15">
        <v>4.6</v>
      </c>
      <c r="BG20" s="15">
        <v>4.1</v>
      </c>
      <c r="BH20" s="15">
        <v>4.5</v>
      </c>
      <c r="BI20" s="15">
        <v>4.2</v>
      </c>
      <c r="BJ20" s="6">
        <f t="shared" si="11"/>
        <v>4.137999999999999</v>
      </c>
      <c r="BL20" s="17">
        <v>2.244</v>
      </c>
      <c r="BM20" s="17">
        <v>2.791</v>
      </c>
      <c r="BN20" s="17">
        <v>0.547</v>
      </c>
      <c r="BO20" s="17"/>
    </row>
    <row r="21" spans="1:67" s="4" customFormat="1" ht="12.75">
      <c r="A21" s="5"/>
      <c r="B21" s="4" t="s">
        <v>12</v>
      </c>
      <c r="C21" s="18">
        <f aca="true" t="shared" si="12" ref="C21:K21">AVERAGE(C14:C20)</f>
        <v>766.4285714285714</v>
      </c>
      <c r="D21" s="19">
        <f t="shared" si="12"/>
        <v>7.5857142857142845</v>
      </c>
      <c r="E21" s="19">
        <f t="shared" si="12"/>
        <v>1.685495441724651</v>
      </c>
      <c r="F21" s="18">
        <f t="shared" si="12"/>
        <v>416.9285714285715</v>
      </c>
      <c r="G21" s="24">
        <f t="shared" si="12"/>
        <v>5.185714285714286</v>
      </c>
      <c r="H21" s="21">
        <f t="shared" si="12"/>
        <v>0.05623371313393671</v>
      </c>
      <c r="I21" s="18">
        <f t="shared" si="12"/>
        <v>136.14285714285714</v>
      </c>
      <c r="J21" s="22">
        <f t="shared" si="12"/>
        <v>10542.465392322714</v>
      </c>
      <c r="K21" s="22">
        <f t="shared" si="12"/>
        <v>1404.92636645839</v>
      </c>
      <c r="BJ21" s="19">
        <f>AVERAGE(BJ14:BJ20)</f>
        <v>3.937714285714285</v>
      </c>
      <c r="BL21" s="20"/>
      <c r="BM21" s="20"/>
      <c r="BN21" s="20"/>
      <c r="BO21" s="20"/>
    </row>
    <row r="22" spans="1:67" s="4" customFormat="1" ht="12.75">
      <c r="A22" s="5"/>
      <c r="B22" s="4" t="s">
        <v>13</v>
      </c>
      <c r="C22" s="18">
        <f aca="true" t="shared" si="13" ref="C22:K22">STDEV(C14:C20)/SQRT(7)</f>
        <v>14.909021147098352</v>
      </c>
      <c r="D22" s="19">
        <f t="shared" si="13"/>
        <v>0.4048389282457077</v>
      </c>
      <c r="E22" s="19">
        <f t="shared" si="13"/>
        <v>0.07386805019981481</v>
      </c>
      <c r="F22" s="18">
        <f t="shared" si="13"/>
        <v>38.011368689641536</v>
      </c>
      <c r="G22" s="24">
        <f t="shared" si="13"/>
        <v>0.4043975951535642</v>
      </c>
      <c r="H22" s="21">
        <f t="shared" si="13"/>
        <v>0.006287418143345487</v>
      </c>
      <c r="I22" s="18">
        <f t="shared" si="13"/>
        <v>15.843623580584882</v>
      </c>
      <c r="J22" s="22">
        <f t="shared" si="13"/>
        <v>439.50802031434597</v>
      </c>
      <c r="K22" s="22">
        <f t="shared" si="13"/>
        <v>67.60457343192216</v>
      </c>
      <c r="BJ22" s="19">
        <f>STDEV(BJ14:BJ20)/SQRT(7)</f>
        <v>0.14536157124411456</v>
      </c>
      <c r="BL22" s="20"/>
      <c r="BM22" s="20"/>
      <c r="BN22" s="20"/>
      <c r="BO22" s="20"/>
    </row>
    <row r="24" spans="1:66" ht="12.75">
      <c r="A24" s="5">
        <v>3</v>
      </c>
      <c r="B24">
        <v>1</v>
      </c>
      <c r="C24">
        <v>650</v>
      </c>
      <c r="D24" s="6">
        <v>4.75</v>
      </c>
      <c r="E24" s="6">
        <f aca="true" t="shared" si="14" ref="E24:E29">(D24/(C24^3))*(10^8)</f>
        <v>1.7296313154301322</v>
      </c>
      <c r="F24" s="7">
        <v>225</v>
      </c>
      <c r="G24" s="23">
        <v>4</v>
      </c>
      <c r="H24" s="11">
        <f aca="true" t="shared" si="15" ref="H24:H29">F24/(D24*1000)</f>
        <v>0.04736842105263158</v>
      </c>
      <c r="I24">
        <v>148</v>
      </c>
      <c r="J24" s="14">
        <f aca="true" t="shared" si="16" ref="J24:J29">(F24/G24)*I24</f>
        <v>8325</v>
      </c>
      <c r="K24" s="14">
        <f aca="true" t="shared" si="17" ref="K24:K29">J24/D24</f>
        <v>1752.6315789473683</v>
      </c>
      <c r="L24" s="15">
        <v>3.3</v>
      </c>
      <c r="M24" s="15">
        <v>3.5</v>
      </c>
      <c r="N24" s="15">
        <v>2.3</v>
      </c>
      <c r="O24" s="15">
        <v>3.3</v>
      </c>
      <c r="P24" s="15">
        <v>3.7</v>
      </c>
      <c r="Q24" s="15">
        <v>2.8</v>
      </c>
      <c r="R24" s="15">
        <v>3.5</v>
      </c>
      <c r="S24" s="15">
        <v>3.5</v>
      </c>
      <c r="T24" s="15">
        <v>3.3</v>
      </c>
      <c r="U24" s="15">
        <v>3.5</v>
      </c>
      <c r="V24" s="15">
        <v>3.4</v>
      </c>
      <c r="W24" s="15">
        <v>3.3</v>
      </c>
      <c r="X24" s="15">
        <v>3.7</v>
      </c>
      <c r="Y24" s="15">
        <v>3.8</v>
      </c>
      <c r="Z24" s="15">
        <v>2.2</v>
      </c>
      <c r="AA24" s="15">
        <v>1.8</v>
      </c>
      <c r="AB24" s="15">
        <v>3.2</v>
      </c>
      <c r="AC24" s="15">
        <v>3.5</v>
      </c>
      <c r="AD24" s="15">
        <v>2.7</v>
      </c>
      <c r="AE24" s="15">
        <v>3.7</v>
      </c>
      <c r="AF24" s="15">
        <v>2.2</v>
      </c>
      <c r="AG24" s="15">
        <v>3.7</v>
      </c>
      <c r="AH24" s="15">
        <v>3.2</v>
      </c>
      <c r="AI24" s="15">
        <v>3.5</v>
      </c>
      <c r="AJ24" s="15">
        <v>3.4</v>
      </c>
      <c r="AK24" s="15">
        <v>3.3</v>
      </c>
      <c r="AL24" s="15">
        <v>3.7</v>
      </c>
      <c r="AM24" s="15">
        <v>3.8</v>
      </c>
      <c r="AN24" s="15">
        <v>3.4</v>
      </c>
      <c r="AO24" s="15">
        <v>3.7</v>
      </c>
      <c r="AP24" s="15">
        <v>3.5</v>
      </c>
      <c r="AQ24" s="15">
        <v>3.3</v>
      </c>
      <c r="AR24" s="15">
        <v>3.3</v>
      </c>
      <c r="AS24" s="15">
        <v>2.3</v>
      </c>
      <c r="AT24" s="15">
        <v>2.1</v>
      </c>
      <c r="AU24" s="15">
        <v>3.5</v>
      </c>
      <c r="AV24" s="15">
        <v>3.3</v>
      </c>
      <c r="AW24" s="15">
        <v>3.7</v>
      </c>
      <c r="AX24" s="15">
        <v>3.4</v>
      </c>
      <c r="AY24" s="15">
        <v>3.7</v>
      </c>
      <c r="AZ24" s="15">
        <v>3.5</v>
      </c>
      <c r="BA24" s="15">
        <v>3.5</v>
      </c>
      <c r="BB24" s="15">
        <v>3.5</v>
      </c>
      <c r="BC24" s="15">
        <v>3.7</v>
      </c>
      <c r="BD24" s="15">
        <v>3.2</v>
      </c>
      <c r="BE24" s="15">
        <v>3.5</v>
      </c>
      <c r="BF24" s="15">
        <v>3.5</v>
      </c>
      <c r="BG24" s="15">
        <v>3.3</v>
      </c>
      <c r="BH24" s="15">
        <v>3.6</v>
      </c>
      <c r="BI24" s="15">
        <v>2.4</v>
      </c>
      <c r="BJ24" s="6">
        <f aca="true" t="shared" si="18" ref="BJ24:BJ29">AVERAGE(L24:BI24)</f>
        <v>3.2739999999999996</v>
      </c>
      <c r="BL24" s="17">
        <v>2.246</v>
      </c>
      <c r="BM24" s="17">
        <v>2.676</v>
      </c>
      <c r="BN24" s="17">
        <v>0.43</v>
      </c>
    </row>
    <row r="25" spans="1:66" ht="12.75">
      <c r="A25" s="5" t="s">
        <v>10</v>
      </c>
      <c r="B25">
        <v>2</v>
      </c>
      <c r="C25">
        <v>630</v>
      </c>
      <c r="D25" s="6">
        <v>3.4</v>
      </c>
      <c r="E25" s="6">
        <f t="shared" si="14"/>
        <v>1.359744368058805</v>
      </c>
      <c r="F25" s="7">
        <v>197</v>
      </c>
      <c r="G25" s="23">
        <v>4.9</v>
      </c>
      <c r="H25" s="11">
        <f t="shared" si="15"/>
        <v>0.05794117647058823</v>
      </c>
      <c r="I25">
        <v>159</v>
      </c>
      <c r="J25" s="14">
        <f t="shared" si="16"/>
        <v>6392.448979591836</v>
      </c>
      <c r="K25" s="14">
        <f t="shared" si="17"/>
        <v>1880.1320528211284</v>
      </c>
      <c r="L25" s="15">
        <v>3.7</v>
      </c>
      <c r="M25" s="15">
        <v>3.9</v>
      </c>
      <c r="N25" s="15">
        <v>3.6</v>
      </c>
      <c r="O25" s="15">
        <v>4.1</v>
      </c>
      <c r="P25" s="15">
        <v>4.1</v>
      </c>
      <c r="Q25" s="15">
        <v>3.9</v>
      </c>
      <c r="R25" s="15">
        <v>3.9</v>
      </c>
      <c r="S25" s="15">
        <v>4.2</v>
      </c>
      <c r="T25" s="15">
        <v>3.7</v>
      </c>
      <c r="U25" s="15">
        <v>3.9</v>
      </c>
      <c r="V25" s="15">
        <v>4</v>
      </c>
      <c r="W25" s="15">
        <v>3.9</v>
      </c>
      <c r="X25" s="15">
        <v>3.8</v>
      </c>
      <c r="Y25" s="15">
        <v>3.4</v>
      </c>
      <c r="Z25" s="15">
        <v>4</v>
      </c>
      <c r="AA25" s="15">
        <v>3.9</v>
      </c>
      <c r="AB25" s="15">
        <v>3.6</v>
      </c>
      <c r="AC25" s="15">
        <v>3.7</v>
      </c>
      <c r="AD25" s="15">
        <v>3.9</v>
      </c>
      <c r="AE25" s="15">
        <v>3.7</v>
      </c>
      <c r="AF25" s="15">
        <v>3.3</v>
      </c>
      <c r="AG25" s="15">
        <v>3.9</v>
      </c>
      <c r="AH25" s="15">
        <v>3.8</v>
      </c>
      <c r="AI25" s="15">
        <v>3.8</v>
      </c>
      <c r="AJ25" s="15">
        <v>3.7</v>
      </c>
      <c r="AK25" s="15">
        <v>3.5</v>
      </c>
      <c r="AL25" s="15">
        <v>4</v>
      </c>
      <c r="AM25" s="15">
        <v>3.8</v>
      </c>
      <c r="AN25" s="15">
        <v>3.7</v>
      </c>
      <c r="AO25" s="15">
        <v>3.2</v>
      </c>
      <c r="AP25" s="15">
        <v>3.2</v>
      </c>
      <c r="AQ25" s="15">
        <v>3.2</v>
      </c>
      <c r="AR25" s="15">
        <v>3.9</v>
      </c>
      <c r="AS25" s="15">
        <v>3.9</v>
      </c>
      <c r="AT25" s="15">
        <v>3.9</v>
      </c>
      <c r="AU25" s="15">
        <v>3.1</v>
      </c>
      <c r="AV25" s="15">
        <v>3.8</v>
      </c>
      <c r="AW25" s="15">
        <v>3.9</v>
      </c>
      <c r="AX25" s="15">
        <v>3.5</v>
      </c>
      <c r="AY25" s="15">
        <v>4</v>
      </c>
      <c r="AZ25" s="15">
        <v>4.1</v>
      </c>
      <c r="BA25" s="15">
        <v>3.7</v>
      </c>
      <c r="BB25" s="15">
        <v>3.2</v>
      </c>
      <c r="BC25" s="15">
        <v>3.7</v>
      </c>
      <c r="BD25" s="15">
        <v>3.7</v>
      </c>
      <c r="BE25" s="15">
        <v>4</v>
      </c>
      <c r="BF25" s="15">
        <v>3.8</v>
      </c>
      <c r="BG25" s="15">
        <v>3.2</v>
      </c>
      <c r="BH25" s="15">
        <v>3.7</v>
      </c>
      <c r="BI25" s="15">
        <v>3.8</v>
      </c>
      <c r="BJ25" s="6">
        <f t="shared" si="18"/>
        <v>3.7379999999999995</v>
      </c>
      <c r="BL25" s="17">
        <v>2.245</v>
      </c>
      <c r="BM25" s="17">
        <v>2.637</v>
      </c>
      <c r="BN25" s="17">
        <v>0.392</v>
      </c>
    </row>
    <row r="26" spans="1:66" ht="12.75">
      <c r="A26" s="5" t="s">
        <v>26</v>
      </c>
      <c r="B26">
        <v>3</v>
      </c>
      <c r="C26">
        <v>650</v>
      </c>
      <c r="D26" s="6">
        <v>3.5</v>
      </c>
      <c r="E26" s="6">
        <f t="shared" si="14"/>
        <v>1.2744651797906237</v>
      </c>
      <c r="F26" s="7">
        <v>145.2</v>
      </c>
      <c r="G26" s="23">
        <v>5.2</v>
      </c>
      <c r="H26" s="11">
        <f t="shared" si="15"/>
        <v>0.041485714285714285</v>
      </c>
      <c r="I26">
        <v>260</v>
      </c>
      <c r="J26" s="14">
        <f t="shared" si="16"/>
        <v>7259.999999999999</v>
      </c>
      <c r="K26" s="14">
        <f t="shared" si="17"/>
        <v>2074.285714285714</v>
      </c>
      <c r="L26" s="15">
        <v>2.8</v>
      </c>
      <c r="M26" s="15">
        <v>3</v>
      </c>
      <c r="N26" s="15">
        <v>2.8</v>
      </c>
      <c r="O26" s="15">
        <v>3.5</v>
      </c>
      <c r="P26" s="15">
        <v>2.8</v>
      </c>
      <c r="Q26" s="15">
        <v>3.6</v>
      </c>
      <c r="R26" s="15">
        <v>2.8</v>
      </c>
      <c r="S26" s="15">
        <v>2.4</v>
      </c>
      <c r="T26" s="15">
        <v>2.7</v>
      </c>
      <c r="U26" s="15">
        <v>3.6</v>
      </c>
      <c r="V26" s="15">
        <v>2.9</v>
      </c>
      <c r="W26" s="15">
        <v>3.5</v>
      </c>
      <c r="X26" s="15">
        <v>3</v>
      </c>
      <c r="Y26" s="15">
        <v>3.2</v>
      </c>
      <c r="Z26" s="15">
        <v>3.2</v>
      </c>
      <c r="AA26" s="15">
        <v>3.5</v>
      </c>
      <c r="AB26" s="15">
        <v>2.8</v>
      </c>
      <c r="AC26" s="15">
        <v>3.4</v>
      </c>
      <c r="AD26" s="15">
        <v>2.6</v>
      </c>
      <c r="AE26" s="15">
        <v>3.3</v>
      </c>
      <c r="AF26" s="15">
        <v>3.3</v>
      </c>
      <c r="AG26" s="15">
        <v>3.5</v>
      </c>
      <c r="AH26" s="15">
        <v>3.3</v>
      </c>
      <c r="AI26" s="15">
        <v>3.3</v>
      </c>
      <c r="AJ26" s="15">
        <v>3</v>
      </c>
      <c r="AK26" s="15">
        <v>3.6</v>
      </c>
      <c r="AL26" s="15">
        <v>3.6</v>
      </c>
      <c r="AM26" s="15">
        <v>2.5</v>
      </c>
      <c r="AN26" s="15">
        <v>2.6</v>
      </c>
      <c r="AO26" s="15">
        <v>2.6</v>
      </c>
      <c r="AP26" s="15">
        <v>3.2</v>
      </c>
      <c r="AQ26" s="15">
        <v>3.4</v>
      </c>
      <c r="AR26" s="15">
        <v>3.2</v>
      </c>
      <c r="AS26" s="15">
        <v>3.5</v>
      </c>
      <c r="AT26" s="15">
        <v>3.3</v>
      </c>
      <c r="AU26" s="15">
        <v>3.3</v>
      </c>
      <c r="AV26" s="15">
        <v>3</v>
      </c>
      <c r="AW26" s="15">
        <v>2.2</v>
      </c>
      <c r="AX26" s="15">
        <v>3.4</v>
      </c>
      <c r="AY26" s="15">
        <v>3.4</v>
      </c>
      <c r="AZ26" s="15">
        <v>3.2</v>
      </c>
      <c r="BA26" s="15">
        <v>3.2</v>
      </c>
      <c r="BB26" s="15">
        <v>2.7</v>
      </c>
      <c r="BC26" s="15">
        <v>2.3</v>
      </c>
      <c r="BD26" s="15">
        <v>3</v>
      </c>
      <c r="BE26" s="15">
        <v>3.2</v>
      </c>
      <c r="BF26" s="15">
        <v>3.5</v>
      </c>
      <c r="BG26" s="15">
        <v>3.3</v>
      </c>
      <c r="BH26" s="15">
        <v>2.7</v>
      </c>
      <c r="BI26" s="15">
        <v>3.3</v>
      </c>
      <c r="BJ26" s="6">
        <f t="shared" si="18"/>
        <v>3.1</v>
      </c>
      <c r="BL26" s="17">
        <v>2.248</v>
      </c>
      <c r="BM26" s="17">
        <v>2.658</v>
      </c>
      <c r="BN26" s="17">
        <v>0.41</v>
      </c>
    </row>
    <row r="27" spans="2:66" ht="12.75">
      <c r="B27">
        <v>4</v>
      </c>
      <c r="C27">
        <v>580</v>
      </c>
      <c r="D27" s="6">
        <v>3.1</v>
      </c>
      <c r="E27" s="6">
        <f t="shared" si="14"/>
        <v>1.5888310303825497</v>
      </c>
      <c r="F27" s="7">
        <v>222.5</v>
      </c>
      <c r="G27" s="23">
        <v>5</v>
      </c>
      <c r="H27" s="11">
        <f t="shared" si="15"/>
        <v>0.0717741935483871</v>
      </c>
      <c r="I27">
        <v>134</v>
      </c>
      <c r="J27" s="14">
        <f t="shared" si="16"/>
        <v>5963</v>
      </c>
      <c r="K27" s="14">
        <f t="shared" si="17"/>
        <v>1923.5483870967741</v>
      </c>
      <c r="L27" s="15">
        <v>3.8</v>
      </c>
      <c r="M27" s="15">
        <v>4.2</v>
      </c>
      <c r="N27" s="15">
        <v>4</v>
      </c>
      <c r="O27" s="15">
        <v>4</v>
      </c>
      <c r="P27" s="15">
        <v>4.2</v>
      </c>
      <c r="Q27" s="15">
        <v>4.2</v>
      </c>
      <c r="R27" s="15">
        <v>4.2</v>
      </c>
      <c r="S27" s="15">
        <v>4.5</v>
      </c>
      <c r="T27" s="15">
        <v>2.7</v>
      </c>
      <c r="U27" s="15">
        <v>3</v>
      </c>
      <c r="V27" s="15">
        <v>4.2</v>
      </c>
      <c r="W27" s="15">
        <v>4.2</v>
      </c>
      <c r="X27" s="15">
        <v>4.2</v>
      </c>
      <c r="Y27" s="15">
        <v>4.2</v>
      </c>
      <c r="Z27" s="15">
        <v>3.8</v>
      </c>
      <c r="AA27" s="15">
        <v>4.4</v>
      </c>
      <c r="AB27" s="15">
        <v>4.3</v>
      </c>
      <c r="AC27" s="15">
        <v>3</v>
      </c>
      <c r="AD27" s="15">
        <v>4</v>
      </c>
      <c r="AE27" s="15">
        <v>3.9</v>
      </c>
      <c r="AF27" s="15">
        <v>3.8</v>
      </c>
      <c r="AG27" s="15">
        <v>4</v>
      </c>
      <c r="AH27" s="15">
        <v>3.3</v>
      </c>
      <c r="AI27" s="15">
        <v>4.1</v>
      </c>
      <c r="AJ27" s="15">
        <v>4.2</v>
      </c>
      <c r="AK27" s="15">
        <v>2.7</v>
      </c>
      <c r="AL27" s="15">
        <v>4.1</v>
      </c>
      <c r="AM27" s="15">
        <v>4.1</v>
      </c>
      <c r="AN27" s="15">
        <v>4.3</v>
      </c>
      <c r="AO27" s="15">
        <v>4.3</v>
      </c>
      <c r="AP27" s="15">
        <v>4.1</v>
      </c>
      <c r="AQ27" s="15">
        <v>4.2</v>
      </c>
      <c r="AR27" s="15">
        <v>4.1</v>
      </c>
      <c r="AS27" s="15">
        <v>4</v>
      </c>
      <c r="AT27" s="15">
        <v>3.2</v>
      </c>
      <c r="AU27" s="15">
        <v>3.7</v>
      </c>
      <c r="AV27" s="15">
        <v>4.4</v>
      </c>
      <c r="AW27" s="15">
        <v>4.3</v>
      </c>
      <c r="AX27" s="15">
        <v>4</v>
      </c>
      <c r="AY27" s="15">
        <v>4.5</v>
      </c>
      <c r="AZ27" s="15">
        <v>4.3</v>
      </c>
      <c r="BA27" s="15">
        <v>4.5</v>
      </c>
      <c r="BB27" s="15">
        <v>4</v>
      </c>
      <c r="BC27" s="15">
        <v>4.3</v>
      </c>
      <c r="BD27" s="15">
        <v>3.8</v>
      </c>
      <c r="BE27" s="15">
        <v>4</v>
      </c>
      <c r="BF27" s="15">
        <v>3.2</v>
      </c>
      <c r="BG27" s="15">
        <v>2.8</v>
      </c>
      <c r="BH27" s="15">
        <v>3.8</v>
      </c>
      <c r="BI27" s="15">
        <v>4.2</v>
      </c>
      <c r="BJ27" s="6">
        <f t="shared" si="18"/>
        <v>3.946</v>
      </c>
      <c r="BL27" s="17">
        <v>2.246</v>
      </c>
      <c r="BM27" s="17">
        <v>2.582</v>
      </c>
      <c r="BN27" s="17">
        <v>0.336</v>
      </c>
    </row>
    <row r="28" spans="2:66" ht="12.75">
      <c r="B28">
        <v>5</v>
      </c>
      <c r="C28">
        <v>600</v>
      </c>
      <c r="D28" s="6">
        <v>3.35</v>
      </c>
      <c r="E28" s="6">
        <f t="shared" si="14"/>
        <v>1.5509259259259258</v>
      </c>
      <c r="F28" s="7">
        <v>228.2</v>
      </c>
      <c r="G28" s="23">
        <v>5.5</v>
      </c>
      <c r="H28" s="11">
        <f t="shared" si="15"/>
        <v>0.06811940298507463</v>
      </c>
      <c r="I28">
        <v>165</v>
      </c>
      <c r="J28" s="14">
        <f t="shared" si="16"/>
        <v>6846</v>
      </c>
      <c r="K28" s="14">
        <f t="shared" si="17"/>
        <v>2043.5820895522388</v>
      </c>
      <c r="L28" s="15">
        <v>3.2</v>
      </c>
      <c r="M28" s="15">
        <v>4</v>
      </c>
      <c r="N28" s="15">
        <v>4</v>
      </c>
      <c r="O28" s="15">
        <v>3.7</v>
      </c>
      <c r="P28" s="15">
        <v>3.6</v>
      </c>
      <c r="Q28" s="15">
        <v>2.6</v>
      </c>
      <c r="R28" s="15">
        <v>3.8</v>
      </c>
      <c r="S28" s="15">
        <v>3.7</v>
      </c>
      <c r="T28" s="15">
        <v>4.1</v>
      </c>
      <c r="U28" s="15">
        <v>3.8</v>
      </c>
      <c r="V28" s="15">
        <v>4</v>
      </c>
      <c r="W28" s="15">
        <v>3.2</v>
      </c>
      <c r="X28" s="15">
        <v>3.3</v>
      </c>
      <c r="Y28" s="15">
        <v>4</v>
      </c>
      <c r="Z28" s="15">
        <v>4.1</v>
      </c>
      <c r="AA28" s="15">
        <v>3.3</v>
      </c>
      <c r="AB28" s="15">
        <v>3.2</v>
      </c>
      <c r="AC28" s="15">
        <v>4.1</v>
      </c>
      <c r="AD28" s="15">
        <v>4</v>
      </c>
      <c r="AE28" s="15">
        <v>3.6</v>
      </c>
      <c r="AF28" s="15">
        <v>4</v>
      </c>
      <c r="AG28" s="15">
        <v>4.1</v>
      </c>
      <c r="AH28" s="15">
        <v>3.5</v>
      </c>
      <c r="AI28" s="15">
        <v>3.6</v>
      </c>
      <c r="AJ28" s="15">
        <v>4</v>
      </c>
      <c r="AK28" s="15">
        <v>4</v>
      </c>
      <c r="AL28" s="15">
        <v>3.7</v>
      </c>
      <c r="AM28" s="15">
        <v>3.7</v>
      </c>
      <c r="AN28" s="15">
        <v>4</v>
      </c>
      <c r="AO28" s="15">
        <v>2.6</v>
      </c>
      <c r="AP28" s="15">
        <v>4.1</v>
      </c>
      <c r="AQ28" s="15">
        <v>4.2</v>
      </c>
      <c r="AR28" s="15">
        <v>4.1</v>
      </c>
      <c r="AS28" s="15">
        <v>2.6</v>
      </c>
      <c r="AT28" s="15">
        <v>3.6</v>
      </c>
      <c r="AU28" s="15">
        <v>4</v>
      </c>
      <c r="AV28" s="15">
        <v>4</v>
      </c>
      <c r="AW28" s="15">
        <v>3.8</v>
      </c>
      <c r="AX28" s="15">
        <v>4.3</v>
      </c>
      <c r="AY28" s="15">
        <v>3.9</v>
      </c>
      <c r="AZ28" s="15">
        <v>3.8</v>
      </c>
      <c r="BA28" s="15">
        <v>2.8</v>
      </c>
      <c r="BB28" s="15">
        <v>3.3</v>
      </c>
      <c r="BC28" s="15">
        <v>4</v>
      </c>
      <c r="BD28" s="15">
        <v>4</v>
      </c>
      <c r="BE28" s="15">
        <v>3.4</v>
      </c>
      <c r="BF28" s="15">
        <v>3.4</v>
      </c>
      <c r="BG28" s="15">
        <v>4.2</v>
      </c>
      <c r="BH28" s="15">
        <v>4.1</v>
      </c>
      <c r="BI28" s="15">
        <v>2.5</v>
      </c>
      <c r="BJ28" s="6">
        <f t="shared" si="18"/>
        <v>3.6920000000000006</v>
      </c>
      <c r="BL28" s="17">
        <v>2.244</v>
      </c>
      <c r="BM28" s="17">
        <v>2.606</v>
      </c>
      <c r="BN28" s="17">
        <v>0.362</v>
      </c>
    </row>
    <row r="29" spans="2:66" ht="12.75">
      <c r="B29">
        <v>6</v>
      </c>
      <c r="C29">
        <v>620</v>
      </c>
      <c r="D29" s="6">
        <v>3.5</v>
      </c>
      <c r="E29" s="6">
        <f t="shared" si="14"/>
        <v>1.4685643315095163</v>
      </c>
      <c r="F29" s="7">
        <v>189.8</v>
      </c>
      <c r="G29" s="23">
        <v>4.4</v>
      </c>
      <c r="H29" s="11">
        <f t="shared" si="15"/>
        <v>0.05422857142857143</v>
      </c>
      <c r="I29">
        <v>147</v>
      </c>
      <c r="J29" s="14">
        <f t="shared" si="16"/>
        <v>6341.045454545454</v>
      </c>
      <c r="K29" s="14">
        <f t="shared" si="17"/>
        <v>1811.7272727272725</v>
      </c>
      <c r="L29" s="15">
        <v>3.8</v>
      </c>
      <c r="M29" s="15">
        <v>3.6</v>
      </c>
      <c r="N29" s="15">
        <v>3.9</v>
      </c>
      <c r="O29" s="15">
        <v>3.7</v>
      </c>
      <c r="P29" s="15">
        <v>4</v>
      </c>
      <c r="Q29" s="15">
        <v>3.1</v>
      </c>
      <c r="R29" s="15">
        <v>3.5</v>
      </c>
      <c r="S29" s="15">
        <v>3.9</v>
      </c>
      <c r="T29" s="15">
        <v>3.1</v>
      </c>
      <c r="U29" s="15">
        <v>3.7</v>
      </c>
      <c r="V29" s="15">
        <v>2.1</v>
      </c>
      <c r="W29" s="15">
        <v>2.7</v>
      </c>
      <c r="X29" s="15">
        <v>3</v>
      </c>
      <c r="Y29" s="15">
        <v>3.2</v>
      </c>
      <c r="Z29" s="15">
        <v>4.1</v>
      </c>
      <c r="AA29" s="15">
        <v>3.1</v>
      </c>
      <c r="AB29" s="15">
        <v>3.9</v>
      </c>
      <c r="AC29" s="15">
        <v>3.9</v>
      </c>
      <c r="AD29" s="15">
        <v>3.9</v>
      </c>
      <c r="AE29" s="15">
        <v>3.1</v>
      </c>
      <c r="AF29" s="15">
        <v>2.8</v>
      </c>
      <c r="AG29" s="15">
        <v>3.5</v>
      </c>
      <c r="AH29" s="15">
        <v>3.7</v>
      </c>
      <c r="AI29" s="15">
        <v>3.6</v>
      </c>
      <c r="AJ29" s="15">
        <v>3.3</v>
      </c>
      <c r="AK29" s="15">
        <v>3.6</v>
      </c>
      <c r="AL29" s="15">
        <v>3.6</v>
      </c>
      <c r="AM29" s="15">
        <v>3.9</v>
      </c>
      <c r="AN29" s="15">
        <v>2</v>
      </c>
      <c r="AO29" s="15">
        <v>3.6</v>
      </c>
      <c r="AP29" s="15">
        <v>3.7</v>
      </c>
      <c r="AQ29" s="15">
        <v>4</v>
      </c>
      <c r="AR29" s="15">
        <v>4</v>
      </c>
      <c r="AS29" s="15">
        <v>3.7</v>
      </c>
      <c r="AT29" s="15">
        <v>3.8</v>
      </c>
      <c r="AU29" s="15">
        <v>4.2</v>
      </c>
      <c r="AV29" s="15">
        <v>3.8</v>
      </c>
      <c r="AW29" s="15">
        <v>4</v>
      </c>
      <c r="AX29" s="15">
        <v>2.2</v>
      </c>
      <c r="AY29" s="15">
        <v>3.7</v>
      </c>
      <c r="AZ29" s="15">
        <v>3.7</v>
      </c>
      <c r="BA29" s="15">
        <v>3.8</v>
      </c>
      <c r="BB29" s="15">
        <v>3.9</v>
      </c>
      <c r="BC29" s="15">
        <v>3.9</v>
      </c>
      <c r="BD29" s="15">
        <v>3.1</v>
      </c>
      <c r="BE29" s="15">
        <v>3.6</v>
      </c>
      <c r="BF29" s="15">
        <v>4</v>
      </c>
      <c r="BG29" s="15">
        <v>4</v>
      </c>
      <c r="BH29" s="15">
        <v>3.6</v>
      </c>
      <c r="BI29" s="15">
        <v>4.1</v>
      </c>
      <c r="BJ29" s="6">
        <f t="shared" si="18"/>
        <v>3.5539999999999994</v>
      </c>
      <c r="BL29" s="17">
        <v>2.238</v>
      </c>
      <c r="BM29" s="17">
        <v>2.588</v>
      </c>
      <c r="BN29" s="17">
        <v>0.35</v>
      </c>
    </row>
    <row r="30" spans="4:66" ht="12.75">
      <c r="D30" s="6"/>
      <c r="F30" s="7"/>
      <c r="G30" s="2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6"/>
      <c r="BL30" s="17"/>
      <c r="BM30" s="17"/>
      <c r="BN30" s="17"/>
    </row>
    <row r="31" spans="2:62" ht="12.75">
      <c r="B31" s="4" t="s">
        <v>12</v>
      </c>
      <c r="C31" s="18">
        <f>AVERAGE(C24:C30)</f>
        <v>621.6666666666666</v>
      </c>
      <c r="D31" s="19">
        <f aca="true" t="shared" si="19" ref="D31:K31">AVERAGE(D24:D30)</f>
        <v>3.6</v>
      </c>
      <c r="E31" s="19">
        <f t="shared" si="19"/>
        <v>1.4953603585162585</v>
      </c>
      <c r="F31" s="18">
        <f t="shared" si="19"/>
        <v>201.28333333333333</v>
      </c>
      <c r="G31" s="24">
        <f t="shared" si="19"/>
        <v>4.833333333333333</v>
      </c>
      <c r="H31" s="21">
        <f t="shared" si="19"/>
        <v>0.05681957996182787</v>
      </c>
      <c r="I31" s="18">
        <f t="shared" si="19"/>
        <v>168.83333333333334</v>
      </c>
      <c r="J31" s="22">
        <f t="shared" si="19"/>
        <v>6854.582405689548</v>
      </c>
      <c r="K31" s="22">
        <f t="shared" si="19"/>
        <v>1914.317849238416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9">
        <f>AVERAGE(BJ24:BJ30)</f>
        <v>3.5506666666666664</v>
      </c>
    </row>
    <row r="32" spans="2:62" ht="12.75">
      <c r="B32" s="4" t="s">
        <v>13</v>
      </c>
      <c r="C32" s="18">
        <f>STDEV(C24:C30)/SQRT(7)</f>
        <v>10.533393610436333</v>
      </c>
      <c r="D32" s="19">
        <f aca="true" t="shared" si="20" ref="D32:K32">STDEV(D24:D30)/SQRT(7)</f>
        <v>0.22006492548466516</v>
      </c>
      <c r="E32" s="19">
        <f t="shared" si="20"/>
        <v>0.06201649180416644</v>
      </c>
      <c r="F32" s="18">
        <f t="shared" si="20"/>
        <v>11.991292475713122</v>
      </c>
      <c r="G32" s="24">
        <f t="shared" si="20"/>
        <v>0.20655911179773126</v>
      </c>
      <c r="H32" s="21">
        <f t="shared" si="20"/>
        <v>0.004419921179413082</v>
      </c>
      <c r="I32" s="18">
        <f t="shared" si="20"/>
        <v>17.359092581068154</v>
      </c>
      <c r="J32" s="22">
        <f t="shared" si="20"/>
        <v>320.6587716812264</v>
      </c>
      <c r="K32" s="22">
        <f t="shared" si="20"/>
        <v>47.87486950882855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9">
        <f>STDEV(BJ24:BJ30)/SQRT(7)</f>
        <v>0.11844387861325882</v>
      </c>
    </row>
    <row r="33" spans="4:7" ht="12.75">
      <c r="D33" s="6"/>
      <c r="F33" s="7"/>
      <c r="G33" s="23"/>
    </row>
    <row r="34" spans="1:66" ht="12.75">
      <c r="A34" s="5">
        <v>4</v>
      </c>
      <c r="B34">
        <v>1</v>
      </c>
      <c r="C34">
        <v>640</v>
      </c>
      <c r="D34" s="6">
        <v>4.4</v>
      </c>
      <c r="E34" s="6">
        <f aca="true" t="shared" si="21" ref="E34:E39">(D34/(C34^3))*(10^8)</f>
        <v>1.678466796875</v>
      </c>
      <c r="F34" s="7">
        <v>293.5</v>
      </c>
      <c r="G34" s="23">
        <v>4.8</v>
      </c>
      <c r="H34" s="11">
        <f aca="true" t="shared" si="22" ref="H34:H39">F34/(D34*1000)</f>
        <v>0.06670454545454546</v>
      </c>
      <c r="I34">
        <v>134</v>
      </c>
      <c r="J34" s="14">
        <f aca="true" t="shared" si="23" ref="J34:J39">(F34/G34)*I34</f>
        <v>8193.541666666668</v>
      </c>
      <c r="K34" s="14">
        <f aca="true" t="shared" si="24" ref="K34:K39">J34/D34</f>
        <v>1862.1685606060607</v>
      </c>
      <c r="L34" s="15">
        <v>3.8</v>
      </c>
      <c r="M34" s="15">
        <v>4.2</v>
      </c>
      <c r="N34" s="15">
        <v>3.8</v>
      </c>
      <c r="O34" s="15">
        <v>3.8</v>
      </c>
      <c r="P34" s="15">
        <v>3.5</v>
      </c>
      <c r="Q34" s="15">
        <v>3.7</v>
      </c>
      <c r="R34" s="15">
        <v>3.9</v>
      </c>
      <c r="S34" s="15">
        <v>3.9</v>
      </c>
      <c r="T34" s="15">
        <v>2.8</v>
      </c>
      <c r="U34" s="15">
        <v>3.5</v>
      </c>
      <c r="V34" s="15">
        <v>3.5</v>
      </c>
      <c r="W34" s="15">
        <v>2.7</v>
      </c>
      <c r="X34" s="15">
        <v>3.7</v>
      </c>
      <c r="Y34" s="15">
        <v>3.7</v>
      </c>
      <c r="Z34" s="15">
        <v>4.5</v>
      </c>
      <c r="AA34" s="15">
        <v>3.5</v>
      </c>
      <c r="AB34" s="15">
        <v>4</v>
      </c>
      <c r="AC34" s="15">
        <v>4.1</v>
      </c>
      <c r="AD34" s="15">
        <v>3.9</v>
      </c>
      <c r="AE34" s="15">
        <v>4.3</v>
      </c>
      <c r="AF34" s="15">
        <v>3.6</v>
      </c>
      <c r="AG34" s="15">
        <v>4</v>
      </c>
      <c r="AH34" s="15">
        <v>3.5</v>
      </c>
      <c r="AI34" s="15">
        <v>4</v>
      </c>
      <c r="AJ34" s="15">
        <v>3.7</v>
      </c>
      <c r="AK34" s="15">
        <v>4.3</v>
      </c>
      <c r="AL34" s="15">
        <v>3.5</v>
      </c>
      <c r="AM34" s="15">
        <v>4</v>
      </c>
      <c r="AN34" s="15">
        <v>3.7</v>
      </c>
      <c r="AO34" s="15">
        <v>4</v>
      </c>
      <c r="AP34" s="15">
        <v>4</v>
      </c>
      <c r="AQ34" s="15">
        <v>4.1</v>
      </c>
      <c r="AR34" s="15">
        <v>2.5</v>
      </c>
      <c r="AS34" s="15">
        <v>4.2</v>
      </c>
      <c r="AT34" s="15">
        <v>3.7</v>
      </c>
      <c r="AU34" s="15">
        <v>3.3</v>
      </c>
      <c r="AV34" s="15">
        <v>3.9</v>
      </c>
      <c r="AW34" s="15">
        <v>4</v>
      </c>
      <c r="AX34" s="15">
        <v>3.7</v>
      </c>
      <c r="AY34" s="15">
        <v>4.5</v>
      </c>
      <c r="AZ34" s="15">
        <v>4.5</v>
      </c>
      <c r="BA34" s="15">
        <v>2.8</v>
      </c>
      <c r="BB34" s="15">
        <v>3.5</v>
      </c>
      <c r="BC34" s="15">
        <v>3.5</v>
      </c>
      <c r="BD34" s="15">
        <v>3.9</v>
      </c>
      <c r="BE34" s="15">
        <v>4</v>
      </c>
      <c r="BF34" s="15">
        <v>3.9</v>
      </c>
      <c r="BG34" s="15">
        <v>4</v>
      </c>
      <c r="BH34" s="15">
        <v>3.7</v>
      </c>
      <c r="BI34" s="15">
        <v>3.5</v>
      </c>
      <c r="BJ34" s="6">
        <f aca="true" t="shared" si="25" ref="BJ34:BJ39">AVERAGE(L34:BI34)</f>
        <v>3.766</v>
      </c>
      <c r="BL34" s="17">
        <v>2.196</v>
      </c>
      <c r="BM34" s="17">
        <v>2.603</v>
      </c>
      <c r="BN34" s="17">
        <v>0.407</v>
      </c>
    </row>
    <row r="35" spans="1:66" ht="12.75">
      <c r="A35" s="5" t="s">
        <v>10</v>
      </c>
      <c r="B35">
        <v>2</v>
      </c>
      <c r="C35">
        <v>640</v>
      </c>
      <c r="D35" s="6">
        <v>4.15</v>
      </c>
      <c r="E35" s="6">
        <f t="shared" si="21"/>
        <v>1.583099365234375</v>
      </c>
      <c r="F35" s="7">
        <v>235.4</v>
      </c>
      <c r="G35" s="23">
        <v>4.4</v>
      </c>
      <c r="H35" s="11">
        <f t="shared" si="22"/>
        <v>0.05672289156626506</v>
      </c>
      <c r="I35">
        <v>146</v>
      </c>
      <c r="J35" s="14">
        <f t="shared" si="23"/>
        <v>7811</v>
      </c>
      <c r="K35" s="14">
        <f t="shared" si="24"/>
        <v>1882.168674698795</v>
      </c>
      <c r="L35" s="15">
        <v>3.5</v>
      </c>
      <c r="M35" s="15">
        <v>3.6</v>
      </c>
      <c r="N35" s="15">
        <v>3.5</v>
      </c>
      <c r="O35" s="15">
        <v>3.4</v>
      </c>
      <c r="P35" s="15">
        <v>3.7</v>
      </c>
      <c r="Q35" s="15">
        <v>3.5</v>
      </c>
      <c r="R35" s="15">
        <v>3.5</v>
      </c>
      <c r="S35" s="15">
        <v>3.3</v>
      </c>
      <c r="T35" s="15">
        <v>3.5</v>
      </c>
      <c r="U35" s="15">
        <v>3.7</v>
      </c>
      <c r="V35" s="15">
        <v>3.6</v>
      </c>
      <c r="W35" s="15">
        <v>3.7</v>
      </c>
      <c r="X35" s="15">
        <v>3.6</v>
      </c>
      <c r="Y35" s="15">
        <v>3.5</v>
      </c>
      <c r="Z35" s="15">
        <v>3.6</v>
      </c>
      <c r="AA35" s="15">
        <v>3.5</v>
      </c>
      <c r="AB35" s="15">
        <v>2.8</v>
      </c>
      <c r="AC35" s="15">
        <v>3.1</v>
      </c>
      <c r="AD35" s="15">
        <v>2.5</v>
      </c>
      <c r="AE35" s="15">
        <v>3.5</v>
      </c>
      <c r="AF35" s="15">
        <v>3.6</v>
      </c>
      <c r="AG35" s="15">
        <v>3.6</v>
      </c>
      <c r="AH35" s="15">
        <v>3.5</v>
      </c>
      <c r="AI35" s="15">
        <v>3.5</v>
      </c>
      <c r="AJ35" s="15">
        <v>3.3</v>
      </c>
      <c r="AK35" s="15">
        <v>3.6</v>
      </c>
      <c r="AL35" s="15">
        <v>3.3</v>
      </c>
      <c r="AM35" s="15">
        <v>3.7</v>
      </c>
      <c r="AN35" s="15">
        <v>3.3</v>
      </c>
      <c r="AO35" s="15">
        <v>3.3</v>
      </c>
      <c r="AP35" s="15">
        <v>3.6</v>
      </c>
      <c r="AQ35" s="15">
        <v>3.7</v>
      </c>
      <c r="AR35" s="15">
        <v>3.6</v>
      </c>
      <c r="AS35" s="15">
        <v>3.3</v>
      </c>
      <c r="AT35" s="15">
        <v>2.3</v>
      </c>
      <c r="AU35" s="15">
        <v>3.6</v>
      </c>
      <c r="AV35" s="15">
        <v>3.5</v>
      </c>
      <c r="AW35" s="15">
        <v>3.5</v>
      </c>
      <c r="AX35" s="15">
        <v>3.5</v>
      </c>
      <c r="AY35" s="15">
        <v>3.7</v>
      </c>
      <c r="AZ35" s="15">
        <v>3.5</v>
      </c>
      <c r="BA35" s="15">
        <v>3.6</v>
      </c>
      <c r="BB35" s="15">
        <v>3.8</v>
      </c>
      <c r="BC35" s="15">
        <v>3.7</v>
      </c>
      <c r="BD35" s="15">
        <v>3.7</v>
      </c>
      <c r="BE35" s="15">
        <v>3.3</v>
      </c>
      <c r="BF35" s="15">
        <v>3.3</v>
      </c>
      <c r="BG35" s="15">
        <v>3.7</v>
      </c>
      <c r="BH35" s="15">
        <v>3.2</v>
      </c>
      <c r="BI35" s="15">
        <v>3.7</v>
      </c>
      <c r="BJ35" s="6">
        <f t="shared" si="25"/>
        <v>3.461999999999999</v>
      </c>
      <c r="BL35" s="17">
        <v>2.251</v>
      </c>
      <c r="BM35" s="17">
        <v>2.652</v>
      </c>
      <c r="BN35" s="17">
        <v>0.401</v>
      </c>
    </row>
    <row r="36" spans="1:66" ht="12.75">
      <c r="A36" s="5" t="s">
        <v>27</v>
      </c>
      <c r="B36">
        <v>3</v>
      </c>
      <c r="C36">
        <v>655</v>
      </c>
      <c r="D36" s="6">
        <v>4.15</v>
      </c>
      <c r="E36" s="6">
        <f t="shared" si="21"/>
        <v>1.4768085455615454</v>
      </c>
      <c r="F36" s="7">
        <v>175.8</v>
      </c>
      <c r="G36" s="23">
        <v>4.9</v>
      </c>
      <c r="H36" s="11">
        <f t="shared" si="22"/>
        <v>0.042361445783132536</v>
      </c>
      <c r="I36">
        <v>197</v>
      </c>
      <c r="J36" s="14">
        <f t="shared" si="23"/>
        <v>7067.877551020408</v>
      </c>
      <c r="K36" s="14">
        <f t="shared" si="24"/>
        <v>1703.1030243422667</v>
      </c>
      <c r="L36" s="15">
        <v>3.2</v>
      </c>
      <c r="M36" s="15">
        <v>2.3</v>
      </c>
      <c r="N36" s="15">
        <v>3.2</v>
      </c>
      <c r="O36" s="15">
        <v>2.3</v>
      </c>
      <c r="P36" s="15">
        <v>3.2</v>
      </c>
      <c r="Q36" s="15">
        <v>2.7</v>
      </c>
      <c r="R36" s="15">
        <v>2.2</v>
      </c>
      <c r="S36" s="15">
        <v>3.2</v>
      </c>
      <c r="T36" s="15">
        <v>3.7</v>
      </c>
      <c r="U36" s="15">
        <v>2.8</v>
      </c>
      <c r="V36" s="15">
        <v>3.4</v>
      </c>
      <c r="W36" s="15">
        <v>2.9</v>
      </c>
      <c r="X36" s="15">
        <v>3.7</v>
      </c>
      <c r="Y36" s="15">
        <v>3.1</v>
      </c>
      <c r="Z36" s="15">
        <v>3</v>
      </c>
      <c r="AA36" s="15">
        <v>2.7</v>
      </c>
      <c r="AB36" s="15">
        <v>3.3</v>
      </c>
      <c r="AC36" s="15">
        <v>2.3</v>
      </c>
      <c r="AD36" s="15">
        <v>2.3</v>
      </c>
      <c r="AE36" s="15">
        <v>2.3</v>
      </c>
      <c r="AF36" s="15">
        <v>3.3</v>
      </c>
      <c r="AG36" s="15">
        <v>3.2</v>
      </c>
      <c r="AH36" s="15">
        <v>3.5</v>
      </c>
      <c r="AI36" s="15">
        <v>3.3</v>
      </c>
      <c r="AJ36" s="15">
        <v>2.3</v>
      </c>
      <c r="AK36" s="15">
        <v>3.1</v>
      </c>
      <c r="AL36" s="15">
        <v>2.4</v>
      </c>
      <c r="AM36" s="15">
        <v>3.5</v>
      </c>
      <c r="AN36" s="15">
        <v>3.3</v>
      </c>
      <c r="AO36" s="15">
        <v>3.2</v>
      </c>
      <c r="AP36" s="15">
        <v>3.3</v>
      </c>
      <c r="AQ36" s="15">
        <v>2.7</v>
      </c>
      <c r="AR36" s="15">
        <v>2.5</v>
      </c>
      <c r="AS36" s="15">
        <v>3.5</v>
      </c>
      <c r="AT36" s="15">
        <v>3.5</v>
      </c>
      <c r="AU36" s="15">
        <v>3.7</v>
      </c>
      <c r="AV36" s="15">
        <v>2.2</v>
      </c>
      <c r="AW36" s="15">
        <v>3.4</v>
      </c>
      <c r="AX36" s="15">
        <v>3.3</v>
      </c>
      <c r="AY36" s="15">
        <v>3.7</v>
      </c>
      <c r="AZ36" s="15">
        <v>3</v>
      </c>
      <c r="BA36" s="15">
        <v>2.5</v>
      </c>
      <c r="BB36" s="15">
        <v>2.5</v>
      </c>
      <c r="BC36" s="15">
        <v>3.3</v>
      </c>
      <c r="BD36" s="15">
        <v>2.7</v>
      </c>
      <c r="BE36" s="15">
        <v>2.8</v>
      </c>
      <c r="BF36" s="15">
        <v>3.1</v>
      </c>
      <c r="BG36" s="15">
        <v>3.3</v>
      </c>
      <c r="BH36" s="15">
        <v>3.2</v>
      </c>
      <c r="BI36" s="15">
        <v>3.1</v>
      </c>
      <c r="BJ36" s="6">
        <f t="shared" si="25"/>
        <v>3.0039999999999996</v>
      </c>
      <c r="BL36" s="17">
        <v>2.243</v>
      </c>
      <c r="BM36" s="17">
        <v>2.608</v>
      </c>
      <c r="BN36" s="17">
        <v>0.365</v>
      </c>
    </row>
    <row r="37" spans="2:66" ht="12.75">
      <c r="B37">
        <v>4</v>
      </c>
      <c r="C37">
        <v>600</v>
      </c>
      <c r="D37" s="6">
        <v>4.15</v>
      </c>
      <c r="E37" s="6">
        <f t="shared" si="21"/>
        <v>1.9212962962962965</v>
      </c>
      <c r="F37" s="7"/>
      <c r="G37" s="23">
        <v>3.9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6"/>
      <c r="BL37" s="17">
        <v>2.236</v>
      </c>
      <c r="BM37" s="17">
        <v>2.616</v>
      </c>
      <c r="BN37" s="17">
        <v>0.38</v>
      </c>
    </row>
    <row r="38" spans="2:66" ht="12.75">
      <c r="B38">
        <v>5</v>
      </c>
      <c r="C38">
        <v>630</v>
      </c>
      <c r="D38" s="6">
        <v>3.73</v>
      </c>
      <c r="E38" s="6">
        <f t="shared" si="21"/>
        <v>1.4917195567233361</v>
      </c>
      <c r="F38" s="7">
        <v>216.8</v>
      </c>
      <c r="G38" s="23">
        <v>4.9</v>
      </c>
      <c r="H38" s="11">
        <f t="shared" si="22"/>
        <v>0.05812332439678285</v>
      </c>
      <c r="I38">
        <v>154</v>
      </c>
      <c r="J38" s="14">
        <f t="shared" si="23"/>
        <v>6813.714285714286</v>
      </c>
      <c r="K38" s="14">
        <f t="shared" si="24"/>
        <v>1826.733052470318</v>
      </c>
      <c r="L38" s="15">
        <v>3.4</v>
      </c>
      <c r="M38" s="15">
        <v>4</v>
      </c>
      <c r="N38" s="15">
        <v>3.8</v>
      </c>
      <c r="O38" s="15">
        <v>3.8</v>
      </c>
      <c r="P38" s="15">
        <v>3.8</v>
      </c>
      <c r="Q38" s="15">
        <v>3.3</v>
      </c>
      <c r="R38" s="15">
        <v>3.5</v>
      </c>
      <c r="S38" s="15">
        <v>3.7</v>
      </c>
      <c r="T38" s="15">
        <v>3.8</v>
      </c>
      <c r="U38" s="15">
        <v>3.5</v>
      </c>
      <c r="V38" s="15">
        <v>3.6</v>
      </c>
      <c r="W38" s="15">
        <v>3.2</v>
      </c>
      <c r="X38" s="15">
        <v>3.9</v>
      </c>
      <c r="Y38" s="15">
        <v>3.1</v>
      </c>
      <c r="Z38" s="15">
        <v>3.9</v>
      </c>
      <c r="AA38" s="15">
        <v>3.8</v>
      </c>
      <c r="AB38" s="15">
        <v>3.6</v>
      </c>
      <c r="AC38" s="15">
        <v>3.7</v>
      </c>
      <c r="AD38" s="15">
        <v>3.7</v>
      </c>
      <c r="AE38" s="15">
        <v>4</v>
      </c>
      <c r="AF38" s="15">
        <v>3.6</v>
      </c>
      <c r="AG38" s="15">
        <v>3.6</v>
      </c>
      <c r="AH38" s="15">
        <v>3.5</v>
      </c>
      <c r="AI38" s="15">
        <v>3.7</v>
      </c>
      <c r="AJ38" s="15">
        <v>3</v>
      </c>
      <c r="AK38" s="15">
        <v>3.5</v>
      </c>
      <c r="AL38" s="15">
        <v>3.2</v>
      </c>
      <c r="AM38" s="15">
        <v>3.6</v>
      </c>
      <c r="AN38" s="15">
        <v>3.7</v>
      </c>
      <c r="AO38" s="15">
        <v>3.5</v>
      </c>
      <c r="AP38" s="15">
        <v>3.1</v>
      </c>
      <c r="AQ38" s="15">
        <v>4.1</v>
      </c>
      <c r="AR38" s="15">
        <v>3.3</v>
      </c>
      <c r="AS38" s="15">
        <v>3.3</v>
      </c>
      <c r="AT38" s="15">
        <v>3.3</v>
      </c>
      <c r="AU38" s="15">
        <v>3.6</v>
      </c>
      <c r="AV38" s="15">
        <v>3.5</v>
      </c>
      <c r="AW38" s="15">
        <v>3.5</v>
      </c>
      <c r="AX38" s="15">
        <v>3.7</v>
      </c>
      <c r="AY38" s="15">
        <v>4.1</v>
      </c>
      <c r="AZ38" s="15">
        <v>3.7</v>
      </c>
      <c r="BA38" s="15">
        <v>3.3</v>
      </c>
      <c r="BB38" s="15">
        <v>3.3</v>
      </c>
      <c r="BC38" s="15">
        <v>4</v>
      </c>
      <c r="BD38" s="15">
        <v>3.9</v>
      </c>
      <c r="BE38" s="15">
        <v>3.9</v>
      </c>
      <c r="BF38" s="15">
        <v>3.2</v>
      </c>
      <c r="BG38" s="15">
        <v>3.6</v>
      </c>
      <c r="BH38" s="15">
        <v>3.6</v>
      </c>
      <c r="BI38" s="15">
        <v>3.7</v>
      </c>
      <c r="BJ38" s="6">
        <f t="shared" si="25"/>
        <v>3.5939999999999994</v>
      </c>
      <c r="BL38" s="17">
        <v>2.246</v>
      </c>
      <c r="BM38" s="17">
        <v>2.566</v>
      </c>
      <c r="BN38" s="17">
        <v>0.32</v>
      </c>
    </row>
    <row r="39" spans="2:66" ht="12.75">
      <c r="B39">
        <v>6</v>
      </c>
      <c r="C39">
        <v>600</v>
      </c>
      <c r="D39" s="6">
        <v>2.9</v>
      </c>
      <c r="E39" s="6">
        <f t="shared" si="21"/>
        <v>1.3425925925925926</v>
      </c>
      <c r="F39" s="7">
        <v>177.6</v>
      </c>
      <c r="G39" s="23">
        <v>4.8</v>
      </c>
      <c r="H39" s="11">
        <f t="shared" si="22"/>
        <v>0.061241379310344825</v>
      </c>
      <c r="I39">
        <v>124</v>
      </c>
      <c r="J39" s="14">
        <f t="shared" si="23"/>
        <v>4588</v>
      </c>
      <c r="K39" s="14">
        <f t="shared" si="24"/>
        <v>1582.0689655172414</v>
      </c>
      <c r="L39" s="15">
        <v>3.4</v>
      </c>
      <c r="M39" s="15">
        <v>3.4</v>
      </c>
      <c r="N39" s="15">
        <v>3.4</v>
      </c>
      <c r="O39" s="15">
        <v>3.2</v>
      </c>
      <c r="P39" s="15">
        <v>3.3</v>
      </c>
      <c r="Q39" s="15">
        <v>3.1</v>
      </c>
      <c r="R39" s="15">
        <v>3.3</v>
      </c>
      <c r="S39" s="15">
        <v>3.6</v>
      </c>
      <c r="T39" s="15">
        <v>3.3</v>
      </c>
      <c r="U39" s="15">
        <v>3.2</v>
      </c>
      <c r="V39" s="15">
        <v>3</v>
      </c>
      <c r="W39" s="15">
        <v>3.3</v>
      </c>
      <c r="X39" s="15">
        <v>3.3</v>
      </c>
      <c r="Y39" s="15">
        <v>3.8</v>
      </c>
      <c r="Z39" s="15">
        <v>3.3</v>
      </c>
      <c r="AA39" s="15">
        <v>3.5</v>
      </c>
      <c r="AB39" s="15">
        <v>3.5</v>
      </c>
      <c r="AC39" s="15">
        <v>4.1</v>
      </c>
      <c r="AD39" s="15">
        <v>3.5</v>
      </c>
      <c r="AE39" s="15">
        <v>3.7</v>
      </c>
      <c r="AF39" s="15">
        <v>3.7</v>
      </c>
      <c r="AG39" s="15">
        <v>3.3</v>
      </c>
      <c r="AH39" s="15">
        <v>3.3</v>
      </c>
      <c r="AI39" s="15">
        <v>3.8</v>
      </c>
      <c r="AJ39" s="15">
        <v>3.7</v>
      </c>
      <c r="AK39" s="15">
        <v>3.8</v>
      </c>
      <c r="AL39" s="15">
        <v>3.7</v>
      </c>
      <c r="AM39" s="15">
        <v>3.7</v>
      </c>
      <c r="AN39" s="15">
        <v>3.3</v>
      </c>
      <c r="AO39" s="15">
        <v>3.7</v>
      </c>
      <c r="AP39" s="15">
        <v>3.2</v>
      </c>
      <c r="AQ39" s="15">
        <v>3.7</v>
      </c>
      <c r="AR39" s="15">
        <v>3.5</v>
      </c>
      <c r="AS39" s="15">
        <v>3.4</v>
      </c>
      <c r="AT39" s="15">
        <v>3.5</v>
      </c>
      <c r="AU39" s="15">
        <v>3.3</v>
      </c>
      <c r="AV39" s="15">
        <v>3.6</v>
      </c>
      <c r="AW39" s="15">
        <v>3.7</v>
      </c>
      <c r="AX39" s="15">
        <v>3.5</v>
      </c>
      <c r="AY39" s="15">
        <v>3.6</v>
      </c>
      <c r="AZ39" s="15">
        <v>3.9</v>
      </c>
      <c r="BA39" s="15">
        <v>3.8</v>
      </c>
      <c r="BB39" s="15">
        <v>3.8</v>
      </c>
      <c r="BC39" s="15">
        <v>3.4</v>
      </c>
      <c r="BD39" s="15">
        <v>3.4</v>
      </c>
      <c r="BE39" s="15">
        <v>3.5</v>
      </c>
      <c r="BF39" s="15">
        <v>3</v>
      </c>
      <c r="BG39" s="15">
        <v>3.5</v>
      </c>
      <c r="BH39" s="15">
        <v>3.8</v>
      </c>
      <c r="BI39" s="15">
        <v>3.6</v>
      </c>
      <c r="BJ39" s="6">
        <f t="shared" si="25"/>
        <v>3.4980000000000007</v>
      </c>
      <c r="BL39" s="17">
        <v>2.249</v>
      </c>
      <c r="BM39" s="17">
        <v>2.649</v>
      </c>
      <c r="BN39" s="17">
        <v>0.4</v>
      </c>
    </row>
    <row r="40" spans="4:62" ht="12.75">
      <c r="D40" s="6"/>
      <c r="F40" s="7"/>
      <c r="G40" s="2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6"/>
    </row>
    <row r="41" spans="2:62" ht="12.75">
      <c r="B41" s="4" t="s">
        <v>12</v>
      </c>
      <c r="C41" s="18">
        <f aca="true" t="shared" si="26" ref="C41:K41">AVERAGE(C34:C40)</f>
        <v>627.5</v>
      </c>
      <c r="D41" s="19">
        <f t="shared" si="26"/>
        <v>3.9133333333333336</v>
      </c>
      <c r="E41" s="19">
        <f t="shared" si="26"/>
        <v>1.5823305255471911</v>
      </c>
      <c r="F41" s="18">
        <f t="shared" si="26"/>
        <v>219.82</v>
      </c>
      <c r="G41" s="24">
        <f t="shared" si="26"/>
        <v>4.616666666666666</v>
      </c>
      <c r="H41" s="21">
        <f t="shared" si="26"/>
        <v>0.05703071730221415</v>
      </c>
      <c r="I41" s="18">
        <f t="shared" si="26"/>
        <v>151</v>
      </c>
      <c r="J41" s="22">
        <f t="shared" si="26"/>
        <v>6894.826700680273</v>
      </c>
      <c r="K41" s="22">
        <f t="shared" si="26"/>
        <v>1771.2484555269361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9">
        <f>AVERAGE(BJ34:BJ40)</f>
        <v>3.4647999999999994</v>
      </c>
    </row>
    <row r="42" spans="2:62" ht="12.75">
      <c r="B42" s="4" t="s">
        <v>13</v>
      </c>
      <c r="C42" s="18">
        <f>STDEV(C34:C40)/SQRT(7)</f>
        <v>8.59817256331666</v>
      </c>
      <c r="D42" s="19">
        <f aca="true" t="shared" si="27" ref="D42:K42">STDEV(D34:D40)/SQRT(7)</f>
        <v>0.20461345670963743</v>
      </c>
      <c r="E42" s="19">
        <f t="shared" si="27"/>
        <v>0.07577411543480389</v>
      </c>
      <c r="F42" s="18">
        <f t="shared" si="27"/>
        <v>18.323373051924783</v>
      </c>
      <c r="G42" s="24">
        <f t="shared" si="27"/>
        <v>0.15007934409441404</v>
      </c>
      <c r="H42" s="21">
        <f t="shared" si="27"/>
        <v>0.0034215112550435084</v>
      </c>
      <c r="I42" s="18">
        <f t="shared" si="27"/>
        <v>10.636863125135019</v>
      </c>
      <c r="J42" s="22">
        <f t="shared" si="27"/>
        <v>530.6333589245679</v>
      </c>
      <c r="K42" s="22">
        <f t="shared" si="27"/>
        <v>47.83938166196433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9">
        <f>STDEV(BJ34:BJ40)/SQRT(7)</f>
        <v>0.10704818674650353</v>
      </c>
    </row>
    <row r="44" spans="1:66" ht="12.75">
      <c r="A44" s="5">
        <v>5</v>
      </c>
      <c r="B44">
        <v>1</v>
      </c>
      <c r="C44">
        <v>770</v>
      </c>
      <c r="D44" s="6">
        <v>8</v>
      </c>
      <c r="E44" s="6">
        <f aca="true" t="shared" si="28" ref="E44:E49">(D44/(C44^3))*(10^8)</f>
        <v>1.752337728050327</v>
      </c>
      <c r="F44" s="7">
        <v>415.2</v>
      </c>
      <c r="G44" s="23">
        <v>4.5</v>
      </c>
      <c r="H44" s="11">
        <f aca="true" t="shared" si="29" ref="H44:H49">F44/(D44*1000)</f>
        <v>0.0519</v>
      </c>
      <c r="I44">
        <v>176</v>
      </c>
      <c r="J44" s="14">
        <f aca="true" t="shared" si="30" ref="J44:J49">(F44/G44)*I44</f>
        <v>16238.933333333332</v>
      </c>
      <c r="K44" s="14">
        <f aca="true" t="shared" si="31" ref="K44:K49">J44/D44</f>
        <v>2029.8666666666666</v>
      </c>
      <c r="L44" s="15">
        <v>2.9</v>
      </c>
      <c r="M44" s="15">
        <v>3.4</v>
      </c>
      <c r="N44" s="15">
        <v>2</v>
      </c>
      <c r="O44" s="15">
        <v>2</v>
      </c>
      <c r="P44" s="15">
        <v>3.3</v>
      </c>
      <c r="Q44" s="15">
        <v>3.4</v>
      </c>
      <c r="R44" s="15">
        <v>2.5</v>
      </c>
      <c r="S44" s="15">
        <v>2.8</v>
      </c>
      <c r="T44" s="15">
        <v>3.7</v>
      </c>
      <c r="U44" s="15">
        <v>3.6</v>
      </c>
      <c r="V44" s="15">
        <v>3.7</v>
      </c>
      <c r="W44" s="15">
        <v>3.6</v>
      </c>
      <c r="X44" s="15">
        <v>3.3</v>
      </c>
      <c r="Y44" s="15">
        <v>3.6</v>
      </c>
      <c r="Z44" s="15">
        <v>3.9</v>
      </c>
      <c r="AA44" s="15">
        <v>2.3</v>
      </c>
      <c r="AB44" s="15">
        <v>3</v>
      </c>
      <c r="AC44" s="15">
        <v>2.2</v>
      </c>
      <c r="AD44" s="15">
        <v>3.7</v>
      </c>
      <c r="AE44" s="15">
        <v>3.8</v>
      </c>
      <c r="AF44" s="15">
        <v>4</v>
      </c>
      <c r="AG44" s="15">
        <v>3.5</v>
      </c>
      <c r="AH44" s="15">
        <v>3.8</v>
      </c>
      <c r="AI44" s="15">
        <v>3.5</v>
      </c>
      <c r="AJ44" s="15">
        <v>2.6</v>
      </c>
      <c r="AK44" s="15">
        <v>3.6</v>
      </c>
      <c r="AL44" s="15">
        <v>3.3</v>
      </c>
      <c r="AM44" s="15">
        <v>3.7</v>
      </c>
      <c r="AN44" s="15">
        <v>2.2</v>
      </c>
      <c r="AO44" s="15">
        <v>3.3</v>
      </c>
      <c r="AP44" s="15">
        <v>2.2</v>
      </c>
      <c r="AQ44" s="15">
        <v>3.9</v>
      </c>
      <c r="AR44" s="15">
        <v>3.7</v>
      </c>
      <c r="AS44" s="15">
        <v>3.1</v>
      </c>
      <c r="AT44" s="15">
        <v>2.6</v>
      </c>
      <c r="AU44" s="15">
        <v>3</v>
      </c>
      <c r="AV44" s="15">
        <v>3.3</v>
      </c>
      <c r="AW44" s="15">
        <v>3</v>
      </c>
      <c r="AX44" s="15">
        <v>3.3</v>
      </c>
      <c r="AY44" s="15">
        <v>2</v>
      </c>
      <c r="AZ44" s="15">
        <v>2</v>
      </c>
      <c r="BA44" s="15">
        <v>3.8</v>
      </c>
      <c r="BB44" s="15">
        <v>3.8</v>
      </c>
      <c r="BC44" s="15">
        <v>3.2</v>
      </c>
      <c r="BD44" s="15">
        <v>2.5</v>
      </c>
      <c r="BE44" s="15">
        <v>3</v>
      </c>
      <c r="BF44" s="15">
        <v>3.3</v>
      </c>
      <c r="BG44" s="15">
        <v>3.6</v>
      </c>
      <c r="BH44" s="15">
        <v>3</v>
      </c>
      <c r="BI44" s="15">
        <v>2</v>
      </c>
      <c r="BJ44" s="6">
        <f aca="true" t="shared" si="32" ref="BJ44:BJ49">AVERAGE(L44:BI44)</f>
        <v>3.13</v>
      </c>
      <c r="BL44" s="17">
        <v>2.241</v>
      </c>
      <c r="BM44" s="17">
        <v>2.759</v>
      </c>
      <c r="BN44" s="17">
        <v>0.518</v>
      </c>
    </row>
    <row r="45" spans="1:66" ht="12.75">
      <c r="A45" s="5" t="s">
        <v>11</v>
      </c>
      <c r="B45">
        <v>2</v>
      </c>
      <c r="C45">
        <v>765</v>
      </c>
      <c r="D45" s="6">
        <v>7.65</v>
      </c>
      <c r="E45" s="6">
        <f t="shared" si="28"/>
        <v>1.7087444999786408</v>
      </c>
      <c r="F45" s="7">
        <v>577.8</v>
      </c>
      <c r="G45" s="23">
        <v>5.1</v>
      </c>
      <c r="H45" s="11">
        <f t="shared" si="29"/>
        <v>0.07552941176470587</v>
      </c>
      <c r="I45">
        <v>116</v>
      </c>
      <c r="J45" s="14">
        <f t="shared" si="30"/>
        <v>13142.117647058823</v>
      </c>
      <c r="K45" s="14">
        <f t="shared" si="31"/>
        <v>1717.9238754325258</v>
      </c>
      <c r="L45" s="15">
        <v>4.2</v>
      </c>
      <c r="M45" s="15">
        <v>4.2</v>
      </c>
      <c r="N45" s="15">
        <v>4</v>
      </c>
      <c r="O45" s="15">
        <v>3.7</v>
      </c>
      <c r="P45" s="15">
        <v>4.2</v>
      </c>
      <c r="Q45" s="15">
        <v>3.5</v>
      </c>
      <c r="R45" s="15">
        <v>4.2</v>
      </c>
      <c r="S45" s="15">
        <v>3.8</v>
      </c>
      <c r="T45" s="15">
        <v>4.5</v>
      </c>
      <c r="U45" s="15">
        <v>4.5</v>
      </c>
      <c r="V45" s="15">
        <v>4.2</v>
      </c>
      <c r="W45" s="15">
        <v>4.3</v>
      </c>
      <c r="X45" s="15">
        <v>4</v>
      </c>
      <c r="Y45" s="15">
        <v>3.7</v>
      </c>
      <c r="Z45" s="15">
        <v>4</v>
      </c>
      <c r="AA45" s="15">
        <v>3</v>
      </c>
      <c r="AB45" s="15">
        <v>4.3</v>
      </c>
      <c r="AC45" s="15">
        <v>3.3</v>
      </c>
      <c r="AD45" s="15">
        <v>4.5</v>
      </c>
      <c r="AE45" s="15">
        <v>4.2</v>
      </c>
      <c r="AF45" s="15">
        <v>4</v>
      </c>
      <c r="AG45" s="15">
        <v>3</v>
      </c>
      <c r="AH45" s="15">
        <v>3.8</v>
      </c>
      <c r="AI45" s="15">
        <v>2.8</v>
      </c>
      <c r="AJ45" s="15">
        <v>4</v>
      </c>
      <c r="AK45" s="15">
        <v>4.5</v>
      </c>
      <c r="AL45" s="15">
        <v>4.2</v>
      </c>
      <c r="AM45" s="15">
        <v>4.3</v>
      </c>
      <c r="AN45" s="15">
        <v>4.2</v>
      </c>
      <c r="AO45" s="15">
        <v>4.2</v>
      </c>
      <c r="AP45" s="15">
        <v>4.2</v>
      </c>
      <c r="AQ45" s="15">
        <v>4.6</v>
      </c>
      <c r="AR45" s="15">
        <v>4.3</v>
      </c>
      <c r="AS45" s="15">
        <v>3.8</v>
      </c>
      <c r="AT45" s="15">
        <v>4.6</v>
      </c>
      <c r="AU45" s="15">
        <v>4.3</v>
      </c>
      <c r="AV45" s="15">
        <v>4.3</v>
      </c>
      <c r="AW45" s="15">
        <v>4.2</v>
      </c>
      <c r="AX45" s="15">
        <v>4.2</v>
      </c>
      <c r="AY45" s="15">
        <v>4.6</v>
      </c>
      <c r="AZ45" s="15">
        <v>4.3</v>
      </c>
      <c r="BA45" s="15">
        <v>3.6</v>
      </c>
      <c r="BB45" s="15">
        <v>4.1</v>
      </c>
      <c r="BC45" s="15">
        <v>4.2</v>
      </c>
      <c r="BD45" s="15">
        <v>4.2</v>
      </c>
      <c r="BE45" s="15">
        <v>4.3</v>
      </c>
      <c r="BF45" s="15">
        <v>4.3</v>
      </c>
      <c r="BG45" s="15">
        <v>4.3</v>
      </c>
      <c r="BH45" s="15">
        <v>4.6</v>
      </c>
      <c r="BI45" s="15">
        <v>4.2</v>
      </c>
      <c r="BJ45" s="6">
        <f t="shared" si="32"/>
        <v>4.09</v>
      </c>
      <c r="BL45" s="17">
        <v>2.244</v>
      </c>
      <c r="BM45" s="17">
        <v>2.759</v>
      </c>
      <c r="BN45" s="17">
        <v>0.515</v>
      </c>
    </row>
    <row r="46" spans="1:66" ht="12.75">
      <c r="A46" s="5" t="s">
        <v>29</v>
      </c>
      <c r="B46">
        <v>3</v>
      </c>
      <c r="C46">
        <v>815</v>
      </c>
      <c r="D46" s="6">
        <v>9.6</v>
      </c>
      <c r="E46" s="6">
        <f t="shared" si="28"/>
        <v>1.7733661190552115</v>
      </c>
      <c r="F46" s="7">
        <v>543.9</v>
      </c>
      <c r="G46" s="23">
        <v>4.5</v>
      </c>
      <c r="H46" s="11">
        <f t="shared" si="29"/>
        <v>0.05665625</v>
      </c>
      <c r="I46">
        <v>145</v>
      </c>
      <c r="J46" s="14">
        <f t="shared" si="30"/>
        <v>17525.666666666664</v>
      </c>
      <c r="K46" s="14">
        <f t="shared" si="31"/>
        <v>1825.5902777777776</v>
      </c>
      <c r="L46" s="15">
        <v>3.2</v>
      </c>
      <c r="M46" s="15">
        <v>4</v>
      </c>
      <c r="N46" s="15">
        <v>2</v>
      </c>
      <c r="O46" s="15">
        <v>3.6</v>
      </c>
      <c r="P46" s="15">
        <v>3.3</v>
      </c>
      <c r="Q46" s="15">
        <v>3.3</v>
      </c>
      <c r="R46" s="15">
        <v>3.7</v>
      </c>
      <c r="S46" s="15">
        <v>3.9</v>
      </c>
      <c r="T46" s="15">
        <v>2</v>
      </c>
      <c r="U46" s="15">
        <v>4</v>
      </c>
      <c r="V46" s="15">
        <v>2.6</v>
      </c>
      <c r="W46" s="15">
        <v>3.3</v>
      </c>
      <c r="X46" s="15">
        <v>2.9</v>
      </c>
      <c r="Y46" s="15">
        <v>2.2</v>
      </c>
      <c r="Z46" s="15">
        <v>2.9</v>
      </c>
      <c r="AA46" s="15">
        <v>3.9</v>
      </c>
      <c r="AB46" s="15">
        <v>3.9</v>
      </c>
      <c r="AC46" s="15">
        <v>3.8</v>
      </c>
      <c r="AD46" s="15">
        <v>3.7</v>
      </c>
      <c r="AE46" s="15">
        <v>3.8</v>
      </c>
      <c r="AF46" s="15">
        <v>3.6</v>
      </c>
      <c r="AG46" s="15">
        <v>3.8</v>
      </c>
      <c r="AH46" s="15">
        <v>1.8</v>
      </c>
      <c r="AI46" s="15">
        <v>2.7</v>
      </c>
      <c r="AJ46" s="15">
        <v>3.8</v>
      </c>
      <c r="AK46" s="15">
        <v>3.7</v>
      </c>
      <c r="AL46" s="15">
        <v>3.7</v>
      </c>
      <c r="AM46" s="15">
        <v>2.2</v>
      </c>
      <c r="AN46" s="15">
        <v>3.7</v>
      </c>
      <c r="AO46" s="15">
        <v>3.3</v>
      </c>
      <c r="AP46" s="15">
        <v>4.1</v>
      </c>
      <c r="AQ46" s="15">
        <v>3.8</v>
      </c>
      <c r="AR46" s="15">
        <v>3.8</v>
      </c>
      <c r="AS46" s="15">
        <v>3.5</v>
      </c>
      <c r="AT46" s="15">
        <v>3.9</v>
      </c>
      <c r="AU46" s="15">
        <v>2.6</v>
      </c>
      <c r="AV46" s="15">
        <v>3.6</v>
      </c>
      <c r="AW46" s="15">
        <v>3.6</v>
      </c>
      <c r="AX46" s="15">
        <v>3.2</v>
      </c>
      <c r="AY46" s="15">
        <v>3.8</v>
      </c>
      <c r="AZ46" s="15">
        <v>3.5</v>
      </c>
      <c r="BA46" s="15">
        <v>3.6</v>
      </c>
      <c r="BB46" s="15">
        <v>2.6</v>
      </c>
      <c r="BC46" s="15">
        <v>2.2</v>
      </c>
      <c r="BD46" s="15">
        <v>3.6</v>
      </c>
      <c r="BE46" s="15">
        <v>3.8</v>
      </c>
      <c r="BF46" s="15">
        <v>2.8</v>
      </c>
      <c r="BG46" s="15">
        <v>3.3</v>
      </c>
      <c r="BH46" s="15">
        <v>3.9</v>
      </c>
      <c r="BI46" s="15">
        <v>3.6</v>
      </c>
      <c r="BJ46" s="6">
        <f t="shared" si="32"/>
        <v>3.342</v>
      </c>
      <c r="BL46" s="17">
        <v>2.24</v>
      </c>
      <c r="BM46" s="17">
        <v>2.78</v>
      </c>
      <c r="BN46" s="17">
        <v>0.54</v>
      </c>
    </row>
    <row r="47" spans="2:66" ht="12.75">
      <c r="B47">
        <v>4</v>
      </c>
      <c r="C47">
        <v>780</v>
      </c>
      <c r="D47" s="6">
        <v>7.95</v>
      </c>
      <c r="E47" s="6">
        <f t="shared" si="28"/>
        <v>1.6752642492287462</v>
      </c>
      <c r="F47" s="7">
        <v>424.7</v>
      </c>
      <c r="G47" s="23">
        <v>4.5</v>
      </c>
      <c r="H47" s="11">
        <f t="shared" si="29"/>
        <v>0.05342138364779874</v>
      </c>
      <c r="I47">
        <v>161</v>
      </c>
      <c r="J47" s="14">
        <f t="shared" si="30"/>
        <v>15194.822222222223</v>
      </c>
      <c r="K47" s="14">
        <f t="shared" si="31"/>
        <v>1911.298392732355</v>
      </c>
      <c r="L47" s="15">
        <v>2.5</v>
      </c>
      <c r="M47" s="15">
        <v>3.5</v>
      </c>
      <c r="N47" s="15">
        <v>3.7</v>
      </c>
      <c r="O47" s="15">
        <v>3.4</v>
      </c>
      <c r="P47" s="15">
        <v>3.8</v>
      </c>
      <c r="Q47" s="15">
        <v>3.6</v>
      </c>
      <c r="R47" s="15">
        <v>3.8</v>
      </c>
      <c r="S47" s="15">
        <v>2.6</v>
      </c>
      <c r="T47" s="15">
        <v>3.6</v>
      </c>
      <c r="U47" s="15">
        <v>3.8</v>
      </c>
      <c r="V47" s="15">
        <v>3.7</v>
      </c>
      <c r="W47" s="15">
        <v>2.8</v>
      </c>
      <c r="X47" s="15">
        <v>2.5</v>
      </c>
      <c r="Y47" s="15">
        <v>3.7</v>
      </c>
      <c r="Z47" s="15">
        <v>2.9</v>
      </c>
      <c r="AA47" s="15">
        <v>3.9</v>
      </c>
      <c r="AB47" s="15">
        <v>3.8</v>
      </c>
      <c r="AC47" s="15">
        <v>2.3</v>
      </c>
      <c r="AD47" s="15">
        <v>4</v>
      </c>
      <c r="AE47" s="15">
        <v>2.2</v>
      </c>
      <c r="AF47" s="15">
        <v>3.2</v>
      </c>
      <c r="AG47" s="15">
        <v>2.3</v>
      </c>
      <c r="AH47" s="15">
        <v>4</v>
      </c>
      <c r="AI47" s="15">
        <v>3.7</v>
      </c>
      <c r="AJ47" s="15">
        <v>3</v>
      </c>
      <c r="AK47" s="15">
        <v>3.3</v>
      </c>
      <c r="AL47" s="15">
        <v>3.7</v>
      </c>
      <c r="AM47" s="15">
        <v>3.6</v>
      </c>
      <c r="AN47" s="15">
        <v>2.3</v>
      </c>
      <c r="AO47" s="15">
        <v>3.8</v>
      </c>
      <c r="AP47" s="15">
        <v>2.5</v>
      </c>
      <c r="AQ47" s="15">
        <v>4</v>
      </c>
      <c r="AR47" s="15">
        <v>2</v>
      </c>
      <c r="AS47" s="15">
        <v>4</v>
      </c>
      <c r="AT47" s="15">
        <v>2.4</v>
      </c>
      <c r="AU47" s="15">
        <v>3.5</v>
      </c>
      <c r="AV47" s="15">
        <v>3.5</v>
      </c>
      <c r="AW47" s="15">
        <v>4</v>
      </c>
      <c r="AX47" s="15">
        <v>3.5</v>
      </c>
      <c r="AY47" s="15">
        <v>4</v>
      </c>
      <c r="AZ47" s="15">
        <v>3</v>
      </c>
      <c r="BA47" s="15">
        <v>3.7</v>
      </c>
      <c r="BB47" s="15">
        <v>3.3</v>
      </c>
      <c r="BC47" s="15">
        <v>3.9</v>
      </c>
      <c r="BD47" s="15">
        <v>3.8</v>
      </c>
      <c r="BE47" s="15">
        <v>3.7</v>
      </c>
      <c r="BF47" s="15">
        <v>3.9</v>
      </c>
      <c r="BG47" s="15">
        <v>3.8</v>
      </c>
      <c r="BH47" s="15">
        <v>2.2</v>
      </c>
      <c r="BI47" s="15">
        <v>2.5</v>
      </c>
      <c r="BJ47" s="6">
        <f t="shared" si="32"/>
        <v>3.324</v>
      </c>
      <c r="BL47" s="17">
        <v>2.249</v>
      </c>
      <c r="BM47" s="17">
        <v>2.756</v>
      </c>
      <c r="BN47" s="17">
        <v>0.507</v>
      </c>
    </row>
    <row r="48" spans="2:66" ht="12.75">
      <c r="B48">
        <v>5</v>
      </c>
      <c r="C48">
        <v>805</v>
      </c>
      <c r="D48" s="6">
        <v>8.05</v>
      </c>
      <c r="E48" s="6">
        <f t="shared" si="28"/>
        <v>1.5431503414220131</v>
      </c>
      <c r="F48" s="7">
        <v>342.2</v>
      </c>
      <c r="G48" s="23">
        <v>5</v>
      </c>
      <c r="H48" s="11">
        <f t="shared" si="29"/>
        <v>0.04250931677018633</v>
      </c>
      <c r="I48">
        <v>252</v>
      </c>
      <c r="J48" s="14">
        <f t="shared" si="30"/>
        <v>17246.88</v>
      </c>
      <c r="K48" s="14">
        <f t="shared" si="31"/>
        <v>2142.4695652173914</v>
      </c>
      <c r="L48" s="15">
        <v>2.5</v>
      </c>
      <c r="M48" s="15">
        <v>2.6</v>
      </c>
      <c r="N48" s="15">
        <v>3.5</v>
      </c>
      <c r="O48" s="15">
        <v>3.3</v>
      </c>
      <c r="P48" s="15">
        <v>3</v>
      </c>
      <c r="Q48" s="15">
        <v>3.3</v>
      </c>
      <c r="R48" s="15">
        <v>3.3</v>
      </c>
      <c r="S48" s="15">
        <v>2.6</v>
      </c>
      <c r="T48" s="15">
        <v>3.2</v>
      </c>
      <c r="U48" s="15">
        <v>3.3</v>
      </c>
      <c r="V48" s="15">
        <v>3</v>
      </c>
      <c r="W48" s="15">
        <v>2.8</v>
      </c>
      <c r="X48" s="15">
        <v>3</v>
      </c>
      <c r="Y48" s="15">
        <v>3.2</v>
      </c>
      <c r="Z48" s="15">
        <v>3</v>
      </c>
      <c r="AA48" s="15">
        <v>3.1</v>
      </c>
      <c r="AB48" s="15">
        <v>3</v>
      </c>
      <c r="AC48" s="15">
        <v>3.1</v>
      </c>
      <c r="AD48" s="15">
        <v>2.5</v>
      </c>
      <c r="AE48" s="15">
        <v>2.8</v>
      </c>
      <c r="AF48" s="15">
        <v>3.1</v>
      </c>
      <c r="AG48" s="15">
        <v>3.4</v>
      </c>
      <c r="AH48" s="15">
        <v>3</v>
      </c>
      <c r="AI48" s="15">
        <v>3.4</v>
      </c>
      <c r="AJ48" s="15">
        <v>3.5</v>
      </c>
      <c r="AK48" s="15">
        <v>2.8</v>
      </c>
      <c r="AL48" s="15">
        <v>3.7</v>
      </c>
      <c r="AM48" s="15">
        <v>2.1</v>
      </c>
      <c r="AN48" s="15">
        <v>2.2</v>
      </c>
      <c r="AO48" s="15">
        <v>3.3</v>
      </c>
      <c r="AP48" s="15">
        <v>3.3</v>
      </c>
      <c r="AQ48" s="15">
        <v>2.8</v>
      </c>
      <c r="AR48" s="15">
        <v>3.3</v>
      </c>
      <c r="AS48" s="15">
        <v>3.2</v>
      </c>
      <c r="AT48" s="15">
        <v>3.3</v>
      </c>
      <c r="AU48" s="15">
        <v>3.5</v>
      </c>
      <c r="AV48" s="15">
        <v>3.6</v>
      </c>
      <c r="AW48" s="15">
        <v>3.6</v>
      </c>
      <c r="AX48" s="15">
        <v>3.3</v>
      </c>
      <c r="AY48" s="15">
        <v>2.2</v>
      </c>
      <c r="AZ48" s="15">
        <v>3.2</v>
      </c>
      <c r="BA48" s="15">
        <v>2.5</v>
      </c>
      <c r="BB48" s="15">
        <v>2.8</v>
      </c>
      <c r="BC48" s="15">
        <v>3.3</v>
      </c>
      <c r="BD48" s="15">
        <v>3.3</v>
      </c>
      <c r="BE48" s="15">
        <v>2.7</v>
      </c>
      <c r="BF48" s="15">
        <v>3</v>
      </c>
      <c r="BG48" s="15">
        <v>3</v>
      </c>
      <c r="BH48" s="15">
        <v>3</v>
      </c>
      <c r="BI48" s="15">
        <v>3.3</v>
      </c>
      <c r="BJ48" s="6">
        <f t="shared" si="32"/>
        <v>3.056</v>
      </c>
      <c r="BL48" s="17">
        <v>2.246</v>
      </c>
      <c r="BM48" s="17">
        <v>2.781</v>
      </c>
      <c r="BN48" s="17">
        <v>0.535</v>
      </c>
    </row>
    <row r="49" spans="2:66" ht="12.75">
      <c r="B49">
        <v>6</v>
      </c>
      <c r="C49">
        <v>710</v>
      </c>
      <c r="D49" s="6">
        <v>5.65</v>
      </c>
      <c r="E49" s="6">
        <f t="shared" si="28"/>
        <v>1.5786047369318073</v>
      </c>
      <c r="F49" s="7">
        <v>300.7</v>
      </c>
      <c r="G49" s="23">
        <v>4.9</v>
      </c>
      <c r="H49" s="11">
        <f t="shared" si="29"/>
        <v>0.0532212389380531</v>
      </c>
      <c r="I49">
        <v>174</v>
      </c>
      <c r="J49" s="14">
        <f t="shared" si="30"/>
        <v>10677.918367346938</v>
      </c>
      <c r="K49" s="14">
        <f t="shared" si="31"/>
        <v>1889.8970561675994</v>
      </c>
      <c r="L49" s="15">
        <v>3.2</v>
      </c>
      <c r="M49" s="15">
        <v>3.5</v>
      </c>
      <c r="N49" s="15">
        <v>2.3</v>
      </c>
      <c r="O49" s="15">
        <v>2.7</v>
      </c>
      <c r="P49" s="15">
        <v>3.5</v>
      </c>
      <c r="Q49" s="15">
        <v>3</v>
      </c>
      <c r="R49" s="15">
        <v>3.8</v>
      </c>
      <c r="S49" s="15">
        <v>3.7</v>
      </c>
      <c r="T49" s="15">
        <v>2.2</v>
      </c>
      <c r="U49" s="15">
        <v>3.2</v>
      </c>
      <c r="V49" s="15">
        <v>3.3</v>
      </c>
      <c r="W49" s="15">
        <v>3.7</v>
      </c>
      <c r="X49" s="15">
        <v>3.6</v>
      </c>
      <c r="Y49" s="15">
        <v>3.5</v>
      </c>
      <c r="Z49" s="15">
        <v>3.5</v>
      </c>
      <c r="AA49" s="15">
        <v>2.3</v>
      </c>
      <c r="AB49" s="15">
        <v>3.2</v>
      </c>
      <c r="AC49" s="15">
        <v>3.6</v>
      </c>
      <c r="AD49" s="15">
        <v>3.8</v>
      </c>
      <c r="AE49" s="15">
        <v>3.6</v>
      </c>
      <c r="AF49" s="15">
        <v>3.5</v>
      </c>
      <c r="AG49" s="15">
        <v>2.2</v>
      </c>
      <c r="AH49" s="15">
        <v>2.6</v>
      </c>
      <c r="AI49" s="15">
        <v>3.5</v>
      </c>
      <c r="AJ49" s="15">
        <v>3.8</v>
      </c>
      <c r="AK49" s="15">
        <v>2.8</v>
      </c>
      <c r="AL49" s="15">
        <v>3.5</v>
      </c>
      <c r="AM49" s="15">
        <v>3.5</v>
      </c>
      <c r="AN49" s="15">
        <v>4</v>
      </c>
      <c r="AO49" s="15">
        <v>3.7</v>
      </c>
      <c r="AP49" s="15">
        <v>3</v>
      </c>
      <c r="AQ49" s="15">
        <v>2.8</v>
      </c>
      <c r="AR49" s="15">
        <v>3.8</v>
      </c>
      <c r="AS49" s="15">
        <v>3.7</v>
      </c>
      <c r="AT49" s="15">
        <v>2.3</v>
      </c>
      <c r="AU49" s="15">
        <v>2.6</v>
      </c>
      <c r="AV49" s="15">
        <v>3.3</v>
      </c>
      <c r="AW49" s="15">
        <v>3.6</v>
      </c>
      <c r="AX49" s="15">
        <v>3.6</v>
      </c>
      <c r="AY49" s="15">
        <v>3.6</v>
      </c>
      <c r="AZ49" s="15">
        <v>3.3</v>
      </c>
      <c r="BA49" s="15">
        <v>2.5</v>
      </c>
      <c r="BB49" s="15">
        <v>2.7</v>
      </c>
      <c r="BC49" s="15">
        <v>3.2</v>
      </c>
      <c r="BD49" s="15">
        <v>2.2</v>
      </c>
      <c r="BE49" s="15">
        <v>3.5</v>
      </c>
      <c r="BF49" s="15">
        <v>3.3</v>
      </c>
      <c r="BG49" s="15">
        <v>2.9</v>
      </c>
      <c r="BH49" s="15">
        <v>3.6</v>
      </c>
      <c r="BI49" s="15">
        <v>3.2</v>
      </c>
      <c r="BJ49" s="6">
        <f t="shared" si="32"/>
        <v>3.219999999999999</v>
      </c>
      <c r="BL49" s="17">
        <v>2.24</v>
      </c>
      <c r="BM49" s="17">
        <v>2.673</v>
      </c>
      <c r="BN49" s="17">
        <v>0.433</v>
      </c>
    </row>
    <row r="50" spans="4:66" ht="12.75">
      <c r="D50" s="6"/>
      <c r="F50" s="7"/>
      <c r="G50" s="23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6"/>
      <c r="BL50" s="17"/>
      <c r="BM50" s="17"/>
      <c r="BN50" s="17"/>
    </row>
    <row r="51" spans="2:62" ht="12.75">
      <c r="B51" s="4" t="s">
        <v>12</v>
      </c>
      <c r="C51" s="18">
        <f>AVERAGE(C44:C50)</f>
        <v>774.1666666666666</v>
      </c>
      <c r="D51" s="19">
        <f aca="true" t="shared" si="33" ref="D51:K51">AVERAGE(D44:D50)</f>
        <v>7.816666666666666</v>
      </c>
      <c r="E51" s="19">
        <f t="shared" si="33"/>
        <v>1.6719112791111241</v>
      </c>
      <c r="F51" s="18">
        <f t="shared" si="33"/>
        <v>434.0833333333333</v>
      </c>
      <c r="G51" s="24">
        <f t="shared" si="33"/>
        <v>4.75</v>
      </c>
      <c r="H51" s="21">
        <f t="shared" si="33"/>
        <v>0.05553960018679067</v>
      </c>
      <c r="I51" s="18">
        <f t="shared" si="33"/>
        <v>170.66666666666666</v>
      </c>
      <c r="J51" s="22">
        <f t="shared" si="33"/>
        <v>15004.389706104665</v>
      </c>
      <c r="K51" s="22">
        <f t="shared" si="33"/>
        <v>1919.5076389990527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9">
        <f>AVERAGE(BJ44:BJ50)</f>
        <v>3.360333333333333</v>
      </c>
    </row>
    <row r="52" spans="2:62" ht="12.75">
      <c r="B52" s="4" t="s">
        <v>13</v>
      </c>
      <c r="C52" s="18">
        <f>STDEV(C44:C50)/SQRT(7)</f>
        <v>14.011050060917054</v>
      </c>
      <c r="D52" s="19">
        <f aca="true" t="shared" si="34" ref="D52:K52">STDEV(D44:D50)/SQRT(7)</f>
        <v>0.4783403848824864</v>
      </c>
      <c r="E52" s="19">
        <f t="shared" si="34"/>
        <v>0.035219684712296605</v>
      </c>
      <c r="F52" s="18">
        <f t="shared" si="34"/>
        <v>41.193781893225804</v>
      </c>
      <c r="G52" s="24">
        <f t="shared" si="34"/>
        <v>0.1062342425290183</v>
      </c>
      <c r="H52" s="21">
        <f t="shared" si="34"/>
        <v>0.004118724106697971</v>
      </c>
      <c r="I52" s="18">
        <f t="shared" si="34"/>
        <v>17.233964251138623</v>
      </c>
      <c r="J52" s="22">
        <f t="shared" si="34"/>
        <v>1001.8892754305465</v>
      </c>
      <c r="K52" s="22">
        <f t="shared" si="34"/>
        <v>56.64218476996794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9">
        <f>STDEV(BJ44:BJ50)/SQRT(7)</f>
        <v>0.1413643047825952</v>
      </c>
    </row>
    <row r="53" spans="4:7" ht="12.75">
      <c r="D53" s="6"/>
      <c r="F53" s="7"/>
      <c r="G53" s="23"/>
    </row>
    <row r="54" spans="1:66" ht="12.75">
      <c r="A54" s="5">
        <v>6</v>
      </c>
      <c r="B54">
        <v>1</v>
      </c>
      <c r="C54">
        <v>760</v>
      </c>
      <c r="D54" s="6">
        <v>7</v>
      </c>
      <c r="E54" s="6">
        <f aca="true" t="shared" si="35" ref="E54:E59">(D54/(C54^3))*(10^8)</f>
        <v>1.5946202070272633</v>
      </c>
      <c r="F54" s="7">
        <v>439.8</v>
      </c>
      <c r="G54" s="23">
        <v>5.1</v>
      </c>
      <c r="H54" s="11">
        <f aca="true" t="shared" si="36" ref="H54:H59">F54/(D54*1000)</f>
        <v>0.06282857142857143</v>
      </c>
      <c r="I54">
        <v>152</v>
      </c>
      <c r="J54" s="14">
        <f aca="true" t="shared" si="37" ref="J54:J59">(F54/G54)*I54</f>
        <v>13107.764705882355</v>
      </c>
      <c r="K54" s="14">
        <f aca="true" t="shared" si="38" ref="K54:K59">J54/D54</f>
        <v>1872.5378151260506</v>
      </c>
      <c r="L54" s="15">
        <v>3.8</v>
      </c>
      <c r="M54" s="15">
        <v>3.5</v>
      </c>
      <c r="N54" s="15">
        <v>3.7</v>
      </c>
      <c r="O54" s="15">
        <v>3.8</v>
      </c>
      <c r="P54" s="15">
        <v>3.5</v>
      </c>
      <c r="Q54" s="15">
        <v>3</v>
      </c>
      <c r="R54" s="15">
        <v>3.8</v>
      </c>
      <c r="S54" s="15">
        <v>2.9</v>
      </c>
      <c r="T54" s="15">
        <v>3.5</v>
      </c>
      <c r="U54" s="15">
        <v>2.2</v>
      </c>
      <c r="V54" s="15">
        <v>3.8</v>
      </c>
      <c r="W54" s="15">
        <v>3.7</v>
      </c>
      <c r="X54" s="15">
        <v>3.8</v>
      </c>
      <c r="Y54" s="15">
        <v>3.7</v>
      </c>
      <c r="Z54" s="15">
        <v>3.8</v>
      </c>
      <c r="AA54" s="15">
        <v>3.8</v>
      </c>
      <c r="AB54" s="15">
        <v>3.3</v>
      </c>
      <c r="AC54" s="15">
        <v>3.5</v>
      </c>
      <c r="AD54" s="15">
        <v>3.5</v>
      </c>
      <c r="AE54" s="15">
        <v>3.6</v>
      </c>
      <c r="AF54" s="15">
        <v>3.6</v>
      </c>
      <c r="AG54" s="15">
        <v>3.2</v>
      </c>
      <c r="AH54" s="15">
        <v>3.9</v>
      </c>
      <c r="AI54" s="15">
        <v>3.3</v>
      </c>
      <c r="AJ54" s="15">
        <v>3.3</v>
      </c>
      <c r="AK54" s="15">
        <v>3.7</v>
      </c>
      <c r="AL54" s="15">
        <v>3.9</v>
      </c>
      <c r="AM54" s="15">
        <v>3.4</v>
      </c>
      <c r="AN54" s="15">
        <v>3.2</v>
      </c>
      <c r="AO54" s="15">
        <v>3.3</v>
      </c>
      <c r="AP54" s="15">
        <v>3.4</v>
      </c>
      <c r="AQ54" s="15">
        <v>3.6</v>
      </c>
      <c r="AR54" s="15">
        <v>3.7</v>
      </c>
      <c r="AS54" s="15">
        <v>3.7</v>
      </c>
      <c r="AT54" s="15">
        <v>3.9</v>
      </c>
      <c r="AU54" s="15">
        <v>3.9</v>
      </c>
      <c r="AV54" s="15">
        <v>4</v>
      </c>
      <c r="AW54" s="15">
        <v>3.3</v>
      </c>
      <c r="AX54" s="15">
        <v>3.3</v>
      </c>
      <c r="AY54" s="15">
        <v>3.3</v>
      </c>
      <c r="AZ54" s="15">
        <v>3.5</v>
      </c>
      <c r="BA54" s="15">
        <v>3.7</v>
      </c>
      <c r="BB54" s="15">
        <v>3.5</v>
      </c>
      <c r="BC54" s="15">
        <v>3.6</v>
      </c>
      <c r="BD54" s="15">
        <v>3.5</v>
      </c>
      <c r="BE54" s="15">
        <v>3.2</v>
      </c>
      <c r="BF54" s="15">
        <v>3.5</v>
      </c>
      <c r="BG54" s="15">
        <v>4</v>
      </c>
      <c r="BH54" s="15">
        <v>3.6</v>
      </c>
      <c r="BI54" s="15">
        <v>3.1</v>
      </c>
      <c r="BJ54" s="6">
        <f aca="true" t="shared" si="39" ref="BJ54:BJ59">AVERAGE(L54:BI54)</f>
        <v>3.5260000000000002</v>
      </c>
      <c r="BL54" s="17">
        <v>2.238</v>
      </c>
      <c r="BM54" s="17">
        <v>2.657</v>
      </c>
      <c r="BN54" s="17">
        <v>0.419</v>
      </c>
    </row>
    <row r="55" spans="1:66" ht="12.75">
      <c r="A55" s="5" t="s">
        <v>28</v>
      </c>
      <c r="B55">
        <v>2</v>
      </c>
      <c r="C55">
        <v>835</v>
      </c>
      <c r="D55" s="6">
        <v>9.75</v>
      </c>
      <c r="E55" s="6">
        <f t="shared" si="35"/>
        <v>1.6747315008192227</v>
      </c>
      <c r="F55" s="7">
        <v>755.5</v>
      </c>
      <c r="G55" s="23">
        <v>4.9</v>
      </c>
      <c r="H55" s="11">
        <f t="shared" si="36"/>
        <v>0.07748717948717948</v>
      </c>
      <c r="I55">
        <v>126</v>
      </c>
      <c r="J55" s="14">
        <f t="shared" si="37"/>
        <v>19427.142857142855</v>
      </c>
      <c r="K55" s="14">
        <f t="shared" si="38"/>
        <v>1992.5274725274724</v>
      </c>
      <c r="L55" s="15">
        <v>3</v>
      </c>
      <c r="M55" s="15">
        <v>4.3</v>
      </c>
      <c r="N55" s="15">
        <v>4.5</v>
      </c>
      <c r="O55" s="15">
        <v>3.1</v>
      </c>
      <c r="P55" s="15">
        <v>4</v>
      </c>
      <c r="Q55" s="15">
        <v>3.5</v>
      </c>
      <c r="R55" s="15">
        <v>4</v>
      </c>
      <c r="S55" s="15">
        <v>3.7</v>
      </c>
      <c r="T55" s="15">
        <v>4</v>
      </c>
      <c r="U55" s="15">
        <v>4.2</v>
      </c>
      <c r="V55" s="15">
        <v>4</v>
      </c>
      <c r="W55" s="15">
        <v>3.9</v>
      </c>
      <c r="X55" s="15">
        <v>4.2</v>
      </c>
      <c r="Y55" s="15">
        <v>4.2</v>
      </c>
      <c r="Z55" s="15">
        <v>3.9</v>
      </c>
      <c r="AA55" s="15">
        <v>4</v>
      </c>
      <c r="AB55" s="15">
        <v>4.2</v>
      </c>
      <c r="AC55" s="15">
        <v>3.9</v>
      </c>
      <c r="AD55" s="15">
        <v>4.2</v>
      </c>
      <c r="AE55" s="15">
        <v>3.2</v>
      </c>
      <c r="AF55" s="15">
        <v>4.3</v>
      </c>
      <c r="AG55" s="15">
        <v>3.8</v>
      </c>
      <c r="AH55" s="15">
        <v>4.2</v>
      </c>
      <c r="AI55" s="15">
        <v>3.4</v>
      </c>
      <c r="AJ55" s="15">
        <v>4</v>
      </c>
      <c r="AK55" s="15">
        <v>4.5</v>
      </c>
      <c r="AL55" s="15">
        <v>4.5</v>
      </c>
      <c r="AM55" s="15">
        <v>3.7</v>
      </c>
      <c r="AN55" s="15">
        <v>4.2</v>
      </c>
      <c r="AO55" s="15">
        <v>4</v>
      </c>
      <c r="AP55" s="15">
        <v>2.6</v>
      </c>
      <c r="AQ55" s="15">
        <v>3.4</v>
      </c>
      <c r="AR55" s="15">
        <v>4.3</v>
      </c>
      <c r="AS55" s="15">
        <v>3.9</v>
      </c>
      <c r="AT55" s="15">
        <v>3.6</v>
      </c>
      <c r="AU55" s="15">
        <v>4</v>
      </c>
      <c r="AV55" s="15">
        <v>4.3</v>
      </c>
      <c r="AW55" s="15">
        <v>4</v>
      </c>
      <c r="AX55" s="15">
        <v>4</v>
      </c>
      <c r="AY55" s="15">
        <v>3.2</v>
      </c>
      <c r="AZ55" s="15">
        <v>4.5</v>
      </c>
      <c r="BA55" s="15">
        <v>4.3</v>
      </c>
      <c r="BB55" s="15">
        <v>3.7</v>
      </c>
      <c r="BC55" s="15">
        <v>3.6</v>
      </c>
      <c r="BD55" s="15">
        <v>4.5</v>
      </c>
      <c r="BE55" s="15">
        <v>3.2</v>
      </c>
      <c r="BF55" s="15">
        <v>3.8</v>
      </c>
      <c r="BG55" s="15">
        <v>4.4</v>
      </c>
      <c r="BH55" s="15">
        <v>4</v>
      </c>
      <c r="BI55" s="15">
        <v>4</v>
      </c>
      <c r="BJ55" s="6">
        <f t="shared" si="39"/>
        <v>3.9180000000000006</v>
      </c>
      <c r="BL55" s="17">
        <v>2.227</v>
      </c>
      <c r="BM55" s="17">
        <v>2.77</v>
      </c>
      <c r="BN55" s="17">
        <v>0.543</v>
      </c>
    </row>
    <row r="56" spans="1:66" ht="12.75">
      <c r="A56" s="5" t="s">
        <v>27</v>
      </c>
      <c r="B56">
        <v>3</v>
      </c>
      <c r="C56">
        <v>770</v>
      </c>
      <c r="D56" s="6">
        <v>7.75</v>
      </c>
      <c r="E56" s="6">
        <f t="shared" si="35"/>
        <v>1.6975771740487544</v>
      </c>
      <c r="F56" s="7">
        <v>486.8</v>
      </c>
      <c r="G56" s="23">
        <v>5.4</v>
      </c>
      <c r="H56" s="11">
        <f t="shared" si="36"/>
        <v>0.06281290322580645</v>
      </c>
      <c r="I56">
        <v>129</v>
      </c>
      <c r="J56" s="14">
        <f t="shared" si="37"/>
        <v>11629.11111111111</v>
      </c>
      <c r="K56" s="14">
        <f t="shared" si="38"/>
        <v>1500.5304659498206</v>
      </c>
      <c r="L56" s="15">
        <v>4</v>
      </c>
      <c r="M56" s="15">
        <v>4</v>
      </c>
      <c r="N56" s="15">
        <v>4.2</v>
      </c>
      <c r="O56" s="15">
        <v>4.6</v>
      </c>
      <c r="P56" s="15">
        <v>4</v>
      </c>
      <c r="Q56" s="15">
        <v>4</v>
      </c>
      <c r="R56" s="15">
        <v>4.2</v>
      </c>
      <c r="S56" s="15">
        <v>3</v>
      </c>
      <c r="T56" s="15">
        <v>3.5</v>
      </c>
      <c r="U56" s="15">
        <v>4.5</v>
      </c>
      <c r="V56" s="15">
        <v>4.3</v>
      </c>
      <c r="W56" s="15">
        <v>4</v>
      </c>
      <c r="X56" s="15">
        <v>4</v>
      </c>
      <c r="Y56" s="15">
        <v>4.5</v>
      </c>
      <c r="Z56" s="15">
        <v>4.3</v>
      </c>
      <c r="AA56" s="15">
        <v>4.3</v>
      </c>
      <c r="AB56" s="15">
        <v>4.3</v>
      </c>
      <c r="AC56" s="15">
        <v>4</v>
      </c>
      <c r="AD56" s="15">
        <v>4</v>
      </c>
      <c r="AE56" s="15">
        <v>4.3</v>
      </c>
      <c r="AF56" s="15">
        <v>3.8</v>
      </c>
      <c r="AG56" s="15">
        <v>4.4</v>
      </c>
      <c r="AH56" s="15">
        <v>4.2</v>
      </c>
      <c r="AI56" s="15">
        <v>4.5</v>
      </c>
      <c r="AJ56" s="15">
        <v>3.9</v>
      </c>
      <c r="AK56" s="15">
        <v>4.3</v>
      </c>
      <c r="AL56" s="15">
        <v>4.2</v>
      </c>
      <c r="AM56" s="15">
        <v>4.1</v>
      </c>
      <c r="AN56" s="15">
        <v>4.3</v>
      </c>
      <c r="AO56" s="15">
        <v>4</v>
      </c>
      <c r="AP56" s="15">
        <v>3.9</v>
      </c>
      <c r="AQ56" s="15">
        <v>4.3</v>
      </c>
      <c r="AR56" s="15">
        <v>4.2</v>
      </c>
      <c r="AS56" s="15">
        <v>4</v>
      </c>
      <c r="AT56" s="15">
        <v>4</v>
      </c>
      <c r="AU56" s="15">
        <v>4.2</v>
      </c>
      <c r="AV56" s="15">
        <v>3.5</v>
      </c>
      <c r="AW56" s="15">
        <v>3.3</v>
      </c>
      <c r="AX56" s="15">
        <v>4.3</v>
      </c>
      <c r="AY56" s="15">
        <v>4</v>
      </c>
      <c r="AZ56" s="15">
        <v>4.2</v>
      </c>
      <c r="BA56" s="15">
        <v>4</v>
      </c>
      <c r="BB56" s="15">
        <v>4.2</v>
      </c>
      <c r="BC56" s="15">
        <v>3.2</v>
      </c>
      <c r="BD56" s="15">
        <v>4</v>
      </c>
      <c r="BE56" s="15">
        <v>4.2</v>
      </c>
      <c r="BF56" s="15">
        <v>2.9</v>
      </c>
      <c r="BG56" s="15">
        <v>4.3</v>
      </c>
      <c r="BH56" s="15">
        <v>4</v>
      </c>
      <c r="BI56" s="15">
        <v>4</v>
      </c>
      <c r="BJ56" s="6">
        <f t="shared" si="39"/>
        <v>4.047999999999999</v>
      </c>
      <c r="BL56" s="17">
        <v>2.245</v>
      </c>
      <c r="BM56" s="17">
        <v>2.738</v>
      </c>
      <c r="BN56" s="17">
        <v>0.493</v>
      </c>
    </row>
    <row r="57" spans="2:66" ht="12.75">
      <c r="B57">
        <v>4</v>
      </c>
      <c r="C57">
        <v>725</v>
      </c>
      <c r="D57" s="6">
        <v>6.2</v>
      </c>
      <c r="E57" s="6">
        <f t="shared" si="35"/>
        <v>1.626962975111731</v>
      </c>
      <c r="F57" s="7">
        <v>425.2</v>
      </c>
      <c r="G57" s="23">
        <v>4.7</v>
      </c>
      <c r="H57" s="11">
        <f t="shared" si="36"/>
        <v>0.06858064516129032</v>
      </c>
      <c r="I57">
        <v>135</v>
      </c>
      <c r="J57" s="14">
        <f t="shared" si="37"/>
        <v>12213.191489361701</v>
      </c>
      <c r="K57" s="14">
        <f t="shared" si="38"/>
        <v>1969.869595058339</v>
      </c>
      <c r="L57" s="15">
        <v>4</v>
      </c>
      <c r="M57" s="15">
        <v>2.6</v>
      </c>
      <c r="N57" s="15">
        <v>2.7</v>
      </c>
      <c r="O57" s="15">
        <v>3.7</v>
      </c>
      <c r="P57" s="15">
        <v>4</v>
      </c>
      <c r="Q57" s="15">
        <v>2.5</v>
      </c>
      <c r="R57" s="15">
        <v>4.2</v>
      </c>
      <c r="S57" s="15">
        <v>4</v>
      </c>
      <c r="T57" s="15">
        <v>4.2</v>
      </c>
      <c r="U57" s="15">
        <v>4</v>
      </c>
      <c r="V57" s="15">
        <v>3.5</v>
      </c>
      <c r="W57" s="15">
        <v>3.5</v>
      </c>
      <c r="X57" s="15">
        <v>3.5</v>
      </c>
      <c r="Y57" s="15">
        <v>3.5</v>
      </c>
      <c r="Z57" s="15">
        <v>3.7</v>
      </c>
      <c r="AA57" s="15">
        <v>4.1</v>
      </c>
      <c r="AB57" s="15">
        <v>3.7</v>
      </c>
      <c r="AC57" s="15">
        <v>2.6</v>
      </c>
      <c r="AD57" s="15">
        <v>3.7</v>
      </c>
      <c r="AE57" s="15">
        <v>4</v>
      </c>
      <c r="AF57" s="15">
        <v>2.7</v>
      </c>
      <c r="AG57" s="15">
        <v>3.7</v>
      </c>
      <c r="AH57" s="15">
        <v>4</v>
      </c>
      <c r="AI57" s="15">
        <v>4</v>
      </c>
      <c r="AJ57" s="15">
        <v>3.3</v>
      </c>
      <c r="AK57" s="15">
        <v>3.7</v>
      </c>
      <c r="AL57" s="15">
        <v>4</v>
      </c>
      <c r="AM57" s="15">
        <v>4</v>
      </c>
      <c r="AN57" s="15">
        <v>3.2</v>
      </c>
      <c r="AO57" s="15">
        <v>4</v>
      </c>
      <c r="AP57" s="15">
        <v>4</v>
      </c>
      <c r="AQ57" s="15">
        <v>4</v>
      </c>
      <c r="AR57" s="15">
        <v>4</v>
      </c>
      <c r="AS57" s="15">
        <v>4.1</v>
      </c>
      <c r="AT57" s="15">
        <v>3.5</v>
      </c>
      <c r="AU57" s="15">
        <v>3.8</v>
      </c>
      <c r="AV57" s="15">
        <v>3</v>
      </c>
      <c r="AW57" s="15">
        <v>4</v>
      </c>
      <c r="AX57" s="15">
        <v>4.2</v>
      </c>
      <c r="AY57" s="15">
        <v>4</v>
      </c>
      <c r="AZ57" s="15">
        <v>3.8</v>
      </c>
      <c r="BA57" s="15">
        <v>4</v>
      </c>
      <c r="BB57" s="15">
        <v>2.3</v>
      </c>
      <c r="BC57" s="15">
        <v>2</v>
      </c>
      <c r="BD57" s="15">
        <v>4</v>
      </c>
      <c r="BE57" s="15">
        <v>4</v>
      </c>
      <c r="BF57" s="15">
        <v>4</v>
      </c>
      <c r="BG57" s="15">
        <v>3.9</v>
      </c>
      <c r="BH57" s="15">
        <v>3.9</v>
      </c>
      <c r="BI57" s="15">
        <v>3.5</v>
      </c>
      <c r="BJ57" s="6">
        <f t="shared" si="39"/>
        <v>3.646000000000001</v>
      </c>
      <c r="BL57" s="17">
        <v>2.25</v>
      </c>
      <c r="BM57" s="17">
        <v>2.714</v>
      </c>
      <c r="BN57" s="17">
        <v>0.464</v>
      </c>
    </row>
    <row r="58" spans="2:66" ht="12.75">
      <c r="B58">
        <v>5</v>
      </c>
      <c r="C58">
        <v>755</v>
      </c>
      <c r="D58" s="6">
        <v>6.2</v>
      </c>
      <c r="E58" s="6">
        <f t="shared" si="35"/>
        <v>1.4406246269551903</v>
      </c>
      <c r="F58" s="7">
        <v>342.5</v>
      </c>
      <c r="G58" s="23">
        <v>4.9</v>
      </c>
      <c r="H58" s="11">
        <f t="shared" si="36"/>
        <v>0.05524193548387097</v>
      </c>
      <c r="I58">
        <v>156</v>
      </c>
      <c r="J58" s="14">
        <f t="shared" si="37"/>
        <v>10904.08163265306</v>
      </c>
      <c r="K58" s="14">
        <f t="shared" si="38"/>
        <v>1758.7228439763</v>
      </c>
      <c r="L58" s="15">
        <v>3.6</v>
      </c>
      <c r="M58" s="15">
        <v>3.5</v>
      </c>
      <c r="N58" s="15">
        <v>4</v>
      </c>
      <c r="O58" s="15">
        <v>4</v>
      </c>
      <c r="P58" s="15">
        <v>4</v>
      </c>
      <c r="Q58" s="15">
        <v>4</v>
      </c>
      <c r="R58" s="15">
        <v>3.8</v>
      </c>
      <c r="S58" s="15">
        <v>3.8</v>
      </c>
      <c r="T58" s="15">
        <v>3.9</v>
      </c>
      <c r="U58" s="15">
        <v>3.7</v>
      </c>
      <c r="V58" s="15">
        <v>3.9</v>
      </c>
      <c r="W58" s="15">
        <v>3.9</v>
      </c>
      <c r="X58" s="15">
        <v>3.7</v>
      </c>
      <c r="Y58" s="15">
        <v>3.7</v>
      </c>
      <c r="Z58" s="15">
        <v>3.2</v>
      </c>
      <c r="AA58" s="15">
        <v>3.9</v>
      </c>
      <c r="AB58" s="15">
        <v>3.3</v>
      </c>
      <c r="AC58" s="15">
        <v>4</v>
      </c>
      <c r="AD58" s="15">
        <v>3.5</v>
      </c>
      <c r="AE58" s="15">
        <v>3.8</v>
      </c>
      <c r="AF58" s="15">
        <v>3.9</v>
      </c>
      <c r="AG58" s="15">
        <v>3.8</v>
      </c>
      <c r="AH58" s="15">
        <v>3.5</v>
      </c>
      <c r="AI58" s="15">
        <v>4</v>
      </c>
      <c r="AJ58" s="15">
        <v>3.6</v>
      </c>
      <c r="AK58" s="15">
        <v>4</v>
      </c>
      <c r="AL58" s="15">
        <v>3.8</v>
      </c>
      <c r="AM58" s="15">
        <v>3.9</v>
      </c>
      <c r="AN58" s="15">
        <v>3.8</v>
      </c>
      <c r="AO58" s="15">
        <v>3.8</v>
      </c>
      <c r="AP58" s="15">
        <v>3.8</v>
      </c>
      <c r="AQ58" s="15">
        <v>3.8</v>
      </c>
      <c r="AR58" s="15">
        <v>3.8</v>
      </c>
      <c r="AS58" s="15">
        <v>4</v>
      </c>
      <c r="AT58" s="15">
        <v>3.1</v>
      </c>
      <c r="AU58" s="15">
        <v>4.1</v>
      </c>
      <c r="AV58" s="15">
        <v>4</v>
      </c>
      <c r="AW58" s="15">
        <v>3.5</v>
      </c>
      <c r="AX58" s="15">
        <v>4</v>
      </c>
      <c r="AY58" s="15">
        <v>3.6</v>
      </c>
      <c r="AZ58" s="15">
        <v>4</v>
      </c>
      <c r="BA58" s="15">
        <v>3.9</v>
      </c>
      <c r="BB58" s="15">
        <v>3.8</v>
      </c>
      <c r="BC58" s="15">
        <v>3.6</v>
      </c>
      <c r="BD58" s="15">
        <v>3.8</v>
      </c>
      <c r="BE58" s="15">
        <v>4</v>
      </c>
      <c r="BF58" s="15">
        <v>4.1</v>
      </c>
      <c r="BG58" s="15">
        <v>4</v>
      </c>
      <c r="BH58" s="15">
        <v>4.2</v>
      </c>
      <c r="BI58" s="15">
        <v>3.3</v>
      </c>
      <c r="BJ58" s="6">
        <f t="shared" si="39"/>
        <v>3.7939999999999996</v>
      </c>
      <c r="BL58" s="17">
        <v>2.241</v>
      </c>
      <c r="BM58" s="17">
        <v>2.669</v>
      </c>
      <c r="BN58" s="17">
        <v>0.428</v>
      </c>
    </row>
    <row r="59" spans="2:66" ht="12.75">
      <c r="B59">
        <v>6</v>
      </c>
      <c r="C59">
        <v>770</v>
      </c>
      <c r="D59" s="6">
        <v>8.3</v>
      </c>
      <c r="E59" s="6">
        <f t="shared" si="35"/>
        <v>1.8180503928522145</v>
      </c>
      <c r="F59" s="7">
        <v>453.3</v>
      </c>
      <c r="G59" s="23">
        <v>5.1</v>
      </c>
      <c r="H59" s="11">
        <f t="shared" si="36"/>
        <v>0.054614457831325305</v>
      </c>
      <c r="I59">
        <v>212</v>
      </c>
      <c r="J59" s="14">
        <f t="shared" si="37"/>
        <v>18843.058823529413</v>
      </c>
      <c r="K59" s="14">
        <f t="shared" si="38"/>
        <v>2270.24805102764</v>
      </c>
      <c r="L59" s="15">
        <v>3.2</v>
      </c>
      <c r="M59" s="15">
        <v>3.3</v>
      </c>
      <c r="N59" s="15">
        <v>3.3</v>
      </c>
      <c r="O59" s="15">
        <v>3.3</v>
      </c>
      <c r="P59" s="15">
        <v>3.6</v>
      </c>
      <c r="Q59" s="15">
        <v>3.3</v>
      </c>
      <c r="R59" s="15">
        <v>3</v>
      </c>
      <c r="S59" s="15">
        <v>3.3</v>
      </c>
      <c r="T59" s="15">
        <v>2.3</v>
      </c>
      <c r="U59" s="15">
        <v>3.3</v>
      </c>
      <c r="V59" s="15">
        <v>2.8</v>
      </c>
      <c r="W59" s="15">
        <v>2.6</v>
      </c>
      <c r="X59" s="15">
        <v>3.3</v>
      </c>
      <c r="Y59" s="15">
        <v>3.3</v>
      </c>
      <c r="Z59" s="15">
        <v>3.6</v>
      </c>
      <c r="AA59" s="15">
        <v>3.3</v>
      </c>
      <c r="AB59" s="15">
        <v>3.7</v>
      </c>
      <c r="AC59" s="15">
        <v>3.5</v>
      </c>
      <c r="AD59" s="15">
        <v>2.5</v>
      </c>
      <c r="AE59" s="15">
        <v>3.2</v>
      </c>
      <c r="AF59" s="15">
        <v>2.8</v>
      </c>
      <c r="AG59" s="15">
        <v>3.4</v>
      </c>
      <c r="AH59" s="15">
        <v>3.8</v>
      </c>
      <c r="AI59" s="15">
        <v>3.8</v>
      </c>
      <c r="AJ59" s="15">
        <v>2.8</v>
      </c>
      <c r="AK59" s="15">
        <v>2</v>
      </c>
      <c r="AL59" s="15">
        <v>3.3</v>
      </c>
      <c r="AM59" s="15">
        <v>3.4</v>
      </c>
      <c r="AN59" s="15">
        <v>2</v>
      </c>
      <c r="AO59" s="15">
        <v>3.6</v>
      </c>
      <c r="AP59" s="15">
        <v>3.2</v>
      </c>
      <c r="AQ59" s="15">
        <v>3.5</v>
      </c>
      <c r="AR59" s="15">
        <v>3.5</v>
      </c>
      <c r="AS59" s="15">
        <v>3.3</v>
      </c>
      <c r="AT59" s="15">
        <v>3.4</v>
      </c>
      <c r="AU59" s="15">
        <v>3.4</v>
      </c>
      <c r="AV59" s="15">
        <v>3.4</v>
      </c>
      <c r="AW59" s="15">
        <v>3.4</v>
      </c>
      <c r="AX59" s="15">
        <v>3.5</v>
      </c>
      <c r="AY59" s="15">
        <v>2.5</v>
      </c>
      <c r="AZ59" s="15">
        <v>3.5</v>
      </c>
      <c r="BA59" s="15">
        <v>3.2</v>
      </c>
      <c r="BB59" s="15">
        <v>2.8</v>
      </c>
      <c r="BC59" s="15">
        <v>2.2</v>
      </c>
      <c r="BD59" s="15">
        <v>3.4</v>
      </c>
      <c r="BE59" s="15">
        <v>3</v>
      </c>
      <c r="BF59" s="15">
        <v>3.2</v>
      </c>
      <c r="BG59" s="15">
        <v>3.4</v>
      </c>
      <c r="BH59" s="15">
        <v>3.4</v>
      </c>
      <c r="BI59" s="15">
        <v>3.2</v>
      </c>
      <c r="BJ59" s="6">
        <f t="shared" si="39"/>
        <v>3.18</v>
      </c>
      <c r="BL59" s="17">
        <v>2.252</v>
      </c>
      <c r="BM59" s="17">
        <v>2.745</v>
      </c>
      <c r="BN59" s="17">
        <v>0.493</v>
      </c>
    </row>
    <row r="60" spans="4:62" ht="12.75">
      <c r="D60" s="6"/>
      <c r="F60" s="7"/>
      <c r="G60" s="2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6"/>
    </row>
    <row r="61" spans="2:62" ht="12.75">
      <c r="B61" s="4" t="s">
        <v>12</v>
      </c>
      <c r="C61" s="18">
        <f aca="true" t="shared" si="40" ref="C61:K61">AVERAGE(C54:C60)</f>
        <v>769.1666666666666</v>
      </c>
      <c r="D61" s="19">
        <f t="shared" si="40"/>
        <v>7.533333333333334</v>
      </c>
      <c r="E61" s="19">
        <f t="shared" si="40"/>
        <v>1.6420944794690626</v>
      </c>
      <c r="F61" s="18">
        <f t="shared" si="40"/>
        <v>483.84999999999997</v>
      </c>
      <c r="G61" s="24">
        <f t="shared" si="40"/>
        <v>5.016666666666667</v>
      </c>
      <c r="H61" s="21">
        <f t="shared" si="40"/>
        <v>0.06359428210300731</v>
      </c>
      <c r="I61" s="18">
        <f t="shared" si="40"/>
        <v>151.66666666666666</v>
      </c>
      <c r="J61" s="22">
        <f t="shared" si="40"/>
        <v>14354.058436613415</v>
      </c>
      <c r="K61" s="22">
        <f t="shared" si="40"/>
        <v>1894.0727072776037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9">
        <f>AVERAGE(BJ54:BJ60)</f>
        <v>3.685333333333334</v>
      </c>
    </row>
    <row r="62" spans="2:62" ht="12.75">
      <c r="B62" s="4" t="s">
        <v>13</v>
      </c>
      <c r="C62" s="18">
        <f>STDEV(C54:C60)/SQRT(7)</f>
        <v>13.701755188226622</v>
      </c>
      <c r="D62" s="19">
        <f aca="true" t="shared" si="41" ref="D62:K62">STDEV(D54:D60)/SQRT(7)</f>
        <v>0.517917073707841</v>
      </c>
      <c r="E62" s="19">
        <f t="shared" si="41"/>
        <v>0.04726123704773863</v>
      </c>
      <c r="F62" s="18">
        <f t="shared" si="41"/>
        <v>53.47783920199366</v>
      </c>
      <c r="G62" s="24">
        <f t="shared" si="41"/>
        <v>0.09076395340714966</v>
      </c>
      <c r="H62" s="21">
        <f t="shared" si="41"/>
        <v>0.0032490535679500936</v>
      </c>
      <c r="I62" s="18">
        <f t="shared" si="41"/>
        <v>12.082257751800888</v>
      </c>
      <c r="J62" s="22">
        <f t="shared" si="41"/>
        <v>1427.800978880975</v>
      </c>
      <c r="K62" s="22">
        <f t="shared" si="41"/>
        <v>97.1898335406487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9">
        <f>STDEV(BJ54:BJ60)/SQRT(7)</f>
        <v>0.11707937885204604</v>
      </c>
    </row>
    <row r="64" spans="1:62" ht="12.75">
      <c r="A64" s="5" t="s">
        <v>33</v>
      </c>
      <c r="C64" s="9">
        <v>28.692</v>
      </c>
      <c r="D64" s="9">
        <v>27.514</v>
      </c>
      <c r="E64" s="9">
        <v>1.619</v>
      </c>
      <c r="F64" s="9">
        <v>12.462</v>
      </c>
      <c r="H64" s="9">
        <v>0.01136</v>
      </c>
      <c r="I64" s="9"/>
      <c r="J64" s="9">
        <v>17.271</v>
      </c>
      <c r="K64" s="9">
        <v>7.171</v>
      </c>
      <c r="BJ64">
        <v>2.707</v>
      </c>
    </row>
    <row r="65" spans="1:62" ht="12.75">
      <c r="A65" s="5" t="s">
        <v>32</v>
      </c>
      <c r="C65" s="9">
        <v>0.0001</v>
      </c>
      <c r="D65" s="9">
        <v>0.0001</v>
      </c>
      <c r="E65" s="9">
        <v>0.183</v>
      </c>
      <c r="F65" s="9">
        <v>0.0001</v>
      </c>
      <c r="H65" s="9">
        <v>0.00363</v>
      </c>
      <c r="I65" s="9"/>
      <c r="J65" s="9">
        <v>0.0001</v>
      </c>
      <c r="K65" s="9">
        <v>0.0001</v>
      </c>
      <c r="BJ65">
        <v>0.038</v>
      </c>
    </row>
    <row r="67" spans="1:62" ht="12.75">
      <c r="A67" s="5" t="s">
        <v>34</v>
      </c>
      <c r="C67" t="s">
        <v>40</v>
      </c>
      <c r="D67" t="s">
        <v>40</v>
      </c>
      <c r="E67" s="6" t="s">
        <v>40</v>
      </c>
      <c r="F67" t="s">
        <v>40</v>
      </c>
      <c r="H67" s="11" t="s">
        <v>40</v>
      </c>
      <c r="J67" s="14" t="s">
        <v>42</v>
      </c>
      <c r="K67" s="14" t="s">
        <v>41</v>
      </c>
      <c r="BJ67" t="s">
        <v>42</v>
      </c>
    </row>
    <row r="68" spans="1:62" ht="12.75">
      <c r="A68" s="5" t="s">
        <v>35</v>
      </c>
      <c r="C68" t="s">
        <v>41</v>
      </c>
      <c r="D68" t="s">
        <v>41</v>
      </c>
      <c r="E68" s="6" t="s">
        <v>40</v>
      </c>
      <c r="F68" t="s">
        <v>41</v>
      </c>
      <c r="H68" s="11" t="s">
        <v>40</v>
      </c>
      <c r="J68" s="14" t="s">
        <v>42</v>
      </c>
      <c r="K68" s="14" t="s">
        <v>40</v>
      </c>
      <c r="BJ68" t="s">
        <v>41</v>
      </c>
    </row>
    <row r="69" spans="1:62" ht="12.75">
      <c r="A69" s="5" t="s">
        <v>36</v>
      </c>
      <c r="C69" t="s">
        <v>40</v>
      </c>
      <c r="D69" t="s">
        <v>40</v>
      </c>
      <c r="E69" s="6" t="s">
        <v>40</v>
      </c>
      <c r="F69" t="s">
        <v>40</v>
      </c>
      <c r="H69" s="11" t="s">
        <v>40</v>
      </c>
      <c r="J69" s="14" t="s">
        <v>40</v>
      </c>
      <c r="K69" s="14" t="s">
        <v>41</v>
      </c>
      <c r="BJ69" t="s">
        <v>42</v>
      </c>
    </row>
    <row r="70" spans="1:62" ht="12.75">
      <c r="A70" s="5" t="s">
        <v>37</v>
      </c>
      <c r="C70" t="s">
        <v>40</v>
      </c>
      <c r="D70" t="s">
        <v>40</v>
      </c>
      <c r="E70" s="6" t="s">
        <v>40</v>
      </c>
      <c r="F70" t="s">
        <v>40</v>
      </c>
      <c r="H70" s="11" t="s">
        <v>40</v>
      </c>
      <c r="J70" s="14" t="s">
        <v>40</v>
      </c>
      <c r="K70" s="14" t="s">
        <v>41</v>
      </c>
      <c r="BJ70" t="s">
        <v>42</v>
      </c>
    </row>
    <row r="71" spans="1:62" ht="12.75">
      <c r="A71" s="5" t="s">
        <v>38</v>
      </c>
      <c r="C71" t="s">
        <v>41</v>
      </c>
      <c r="D71" t="s">
        <v>41</v>
      </c>
      <c r="E71" s="6" t="s">
        <v>40</v>
      </c>
      <c r="F71" t="s">
        <v>41</v>
      </c>
      <c r="H71" s="11" t="s">
        <v>40</v>
      </c>
      <c r="J71" s="14" t="s">
        <v>41</v>
      </c>
      <c r="K71" s="14" t="s">
        <v>41</v>
      </c>
      <c r="BJ71" t="s">
        <v>40</v>
      </c>
    </row>
    <row r="72" spans="1:62" ht="12.75">
      <c r="A72" s="5" t="s">
        <v>39</v>
      </c>
      <c r="C72" t="s">
        <v>41</v>
      </c>
      <c r="D72" t="s">
        <v>41</v>
      </c>
      <c r="E72" s="6" t="s">
        <v>40</v>
      </c>
      <c r="F72" t="s">
        <v>41</v>
      </c>
      <c r="H72" s="11" t="s">
        <v>40</v>
      </c>
      <c r="J72" s="14" t="s">
        <v>41</v>
      </c>
      <c r="K72" s="14" t="s">
        <v>41</v>
      </c>
      <c r="BJ72" t="s">
        <v>42</v>
      </c>
    </row>
  </sheetData>
  <sheetProtection/>
  <mergeCells count="2">
    <mergeCell ref="BL1:BN1"/>
    <mergeCell ref="L1:B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72"/>
  <sheetViews>
    <sheetView zoomScalePageLayoutView="0" workbookViewId="0" topLeftCell="A25">
      <selection activeCell="J11" sqref="J11"/>
    </sheetView>
  </sheetViews>
  <sheetFormatPr defaultColWidth="9.140625" defaultRowHeight="12.75"/>
  <sheetData>
    <row r="1" spans="1:62" ht="51">
      <c r="A1" s="1" t="s">
        <v>0</v>
      </c>
      <c r="B1" s="1" t="s">
        <v>1</v>
      </c>
      <c r="C1" s="1" t="s">
        <v>2</v>
      </c>
      <c r="D1" s="1" t="s">
        <v>3</v>
      </c>
      <c r="E1" s="12" t="s">
        <v>5</v>
      </c>
      <c r="F1" s="1" t="s">
        <v>4</v>
      </c>
      <c r="G1" s="8" t="s">
        <v>7</v>
      </c>
      <c r="H1" s="10" t="s">
        <v>6</v>
      </c>
      <c r="I1" s="1" t="s">
        <v>14</v>
      </c>
      <c r="J1" s="13" t="s">
        <v>15</v>
      </c>
      <c r="K1" s="13" t="s">
        <v>16</v>
      </c>
      <c r="L1" s="82" t="s">
        <v>8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1" t="s">
        <v>9</v>
      </c>
    </row>
    <row r="2" spans="1:62" ht="12.75">
      <c r="A2" s="1"/>
      <c r="B2" s="1"/>
      <c r="C2" s="1"/>
      <c r="D2" s="1"/>
      <c r="E2" s="12"/>
      <c r="F2" s="1"/>
      <c r="G2" s="8"/>
      <c r="H2" s="10"/>
      <c r="I2" s="1"/>
      <c r="J2" s="13"/>
      <c r="K2" s="13"/>
      <c r="L2" s="2">
        <v>1</v>
      </c>
      <c r="M2" s="2">
        <v>2</v>
      </c>
      <c r="N2" s="2">
        <v>3</v>
      </c>
      <c r="O2" s="2">
        <v>4</v>
      </c>
      <c r="P2" s="2">
        <v>5</v>
      </c>
      <c r="Q2" s="2">
        <v>6</v>
      </c>
      <c r="R2" s="2">
        <v>7</v>
      </c>
      <c r="S2" s="2">
        <v>8</v>
      </c>
      <c r="T2" s="2">
        <v>9</v>
      </c>
      <c r="U2" s="2">
        <v>10</v>
      </c>
      <c r="V2" s="2">
        <v>11</v>
      </c>
      <c r="W2" s="2">
        <v>12</v>
      </c>
      <c r="X2" s="2">
        <v>13</v>
      </c>
      <c r="Y2" s="2">
        <v>14</v>
      </c>
      <c r="Z2" s="2">
        <v>15</v>
      </c>
      <c r="AA2" s="2">
        <v>16</v>
      </c>
      <c r="AB2" s="2">
        <v>17</v>
      </c>
      <c r="AC2" s="2">
        <v>18</v>
      </c>
      <c r="AD2" s="2">
        <v>19</v>
      </c>
      <c r="AE2" s="2">
        <v>20</v>
      </c>
      <c r="AF2" s="2">
        <v>21</v>
      </c>
      <c r="AG2" s="2">
        <v>22</v>
      </c>
      <c r="AH2" s="2">
        <v>23</v>
      </c>
      <c r="AI2" s="2">
        <v>24</v>
      </c>
      <c r="AJ2" s="2">
        <v>25</v>
      </c>
      <c r="AK2" s="2">
        <v>26</v>
      </c>
      <c r="AL2" s="2">
        <v>27</v>
      </c>
      <c r="AM2" s="2">
        <v>28</v>
      </c>
      <c r="AN2" s="2">
        <v>29</v>
      </c>
      <c r="AO2" s="2">
        <v>30</v>
      </c>
      <c r="AP2" s="2">
        <v>31</v>
      </c>
      <c r="AQ2" s="2">
        <v>32</v>
      </c>
      <c r="AR2" s="2">
        <v>33</v>
      </c>
      <c r="AS2" s="2">
        <v>34</v>
      </c>
      <c r="AT2" s="2">
        <v>35</v>
      </c>
      <c r="AU2" s="2">
        <v>36</v>
      </c>
      <c r="AV2" s="2">
        <v>37</v>
      </c>
      <c r="AW2" s="2">
        <v>38</v>
      </c>
      <c r="AX2" s="2">
        <v>39</v>
      </c>
      <c r="AY2" s="2">
        <v>40</v>
      </c>
      <c r="AZ2" s="2">
        <v>41</v>
      </c>
      <c r="BA2" s="2">
        <v>42</v>
      </c>
      <c r="BB2" s="2">
        <v>43</v>
      </c>
      <c r="BC2" s="2">
        <v>44</v>
      </c>
      <c r="BD2" s="2">
        <v>45</v>
      </c>
      <c r="BE2" s="2">
        <v>46</v>
      </c>
      <c r="BF2" s="2">
        <v>47</v>
      </c>
      <c r="BG2" s="2">
        <v>48</v>
      </c>
      <c r="BH2" s="2">
        <v>49</v>
      </c>
      <c r="BI2" s="2">
        <v>50</v>
      </c>
      <c r="BJ2" s="1"/>
    </row>
    <row r="3" spans="1:62" ht="12.75">
      <c r="A3" s="1"/>
      <c r="B3" s="1"/>
      <c r="C3" s="1"/>
      <c r="D3" s="1"/>
      <c r="E3" s="12"/>
      <c r="F3" s="1"/>
      <c r="G3" s="8"/>
      <c r="H3" s="10"/>
      <c r="I3" s="1"/>
      <c r="J3" s="13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</row>
    <row r="4" spans="1:62" ht="12.75">
      <c r="A4" s="5">
        <v>1</v>
      </c>
      <c r="B4">
        <v>1</v>
      </c>
      <c r="C4">
        <v>655</v>
      </c>
      <c r="D4" s="6">
        <v>4.2</v>
      </c>
      <c r="E4" s="6">
        <f aca="true" t="shared" si="0" ref="E4:E10">(D4/(C4^3))*(10^8)</f>
        <v>1.4946014196044557</v>
      </c>
      <c r="F4" s="7">
        <v>377.8</v>
      </c>
      <c r="G4" s="23">
        <v>4.2</v>
      </c>
      <c r="H4" s="11">
        <f aca="true" t="shared" si="1" ref="H4:H10">F4/(D4*1000)</f>
        <v>0.08995238095238095</v>
      </c>
      <c r="I4">
        <v>69</v>
      </c>
      <c r="J4" s="14">
        <f aca="true" t="shared" si="2" ref="J4:J10">(F4/G4)*I4</f>
        <v>6206.714285714285</v>
      </c>
      <c r="K4" s="14">
        <f aca="true" t="shared" si="3" ref="K4:K10">J4/D4</f>
        <v>1477.7891156462583</v>
      </c>
      <c r="L4" s="15">
        <v>4.5</v>
      </c>
      <c r="M4" s="15">
        <v>4.5</v>
      </c>
      <c r="N4" s="15">
        <v>4.9</v>
      </c>
      <c r="O4" s="15">
        <v>4.7</v>
      </c>
      <c r="P4" s="15">
        <v>4.2</v>
      </c>
      <c r="Q4" s="15">
        <v>4.3</v>
      </c>
      <c r="R4" s="15">
        <v>4.9</v>
      </c>
      <c r="S4" s="15">
        <v>4.9</v>
      </c>
      <c r="T4" s="15">
        <v>5</v>
      </c>
      <c r="U4" s="15">
        <v>4.6</v>
      </c>
      <c r="V4" s="15">
        <v>4.5</v>
      </c>
      <c r="W4" s="15">
        <v>5</v>
      </c>
      <c r="X4" s="15">
        <v>5.1</v>
      </c>
      <c r="Y4" s="15">
        <v>4.9</v>
      </c>
      <c r="Z4" s="15">
        <v>3.7</v>
      </c>
      <c r="AA4" s="15">
        <v>5</v>
      </c>
      <c r="AB4" s="15">
        <v>5.2</v>
      </c>
      <c r="AC4" s="15">
        <v>4.3</v>
      </c>
      <c r="AD4" s="15">
        <v>4.3</v>
      </c>
      <c r="AE4" s="15">
        <v>3</v>
      </c>
      <c r="AF4" s="15">
        <v>5</v>
      </c>
      <c r="AG4" s="15">
        <v>4.7</v>
      </c>
      <c r="AH4" s="15">
        <v>4.2</v>
      </c>
      <c r="AI4" s="15">
        <v>4.7</v>
      </c>
      <c r="AJ4" s="15">
        <v>4.2</v>
      </c>
      <c r="AK4" s="15">
        <v>5</v>
      </c>
      <c r="AL4" s="15">
        <v>4.9</v>
      </c>
      <c r="AM4" s="15">
        <v>5</v>
      </c>
      <c r="AN4" s="15">
        <v>4.8</v>
      </c>
      <c r="AO4" s="15">
        <v>4.8</v>
      </c>
      <c r="AP4" s="15">
        <v>4.8</v>
      </c>
      <c r="AQ4" s="15">
        <v>5</v>
      </c>
      <c r="AR4" s="15">
        <v>5</v>
      </c>
      <c r="AS4" s="15">
        <v>4.5</v>
      </c>
      <c r="AT4" s="15">
        <v>4.2</v>
      </c>
      <c r="AU4" s="15">
        <v>4.7</v>
      </c>
      <c r="AV4" s="15">
        <v>4.7</v>
      </c>
      <c r="AW4" s="15">
        <v>4</v>
      </c>
      <c r="AX4" s="15">
        <v>4.5</v>
      </c>
      <c r="AY4" s="15">
        <v>4.8</v>
      </c>
      <c r="AZ4" s="15">
        <v>4.2</v>
      </c>
      <c r="BA4" s="15">
        <v>5</v>
      </c>
      <c r="BB4" s="15">
        <v>4.7</v>
      </c>
      <c r="BC4" s="15">
        <v>5</v>
      </c>
      <c r="BD4" s="15">
        <v>4.7</v>
      </c>
      <c r="BE4" s="15">
        <v>4.5</v>
      </c>
      <c r="BF4" s="15">
        <v>4</v>
      </c>
      <c r="BG4" s="15">
        <v>4.8</v>
      </c>
      <c r="BH4" s="15">
        <v>4.8</v>
      </c>
      <c r="BI4" s="15">
        <v>4.5</v>
      </c>
      <c r="BJ4" s="6">
        <f aca="true" t="shared" si="4" ref="BJ4:BJ10">AVERAGE(L4:BI4)</f>
        <v>4.6240000000000006</v>
      </c>
    </row>
    <row r="5" spans="1:62" ht="12.75">
      <c r="A5" s="5" t="s">
        <v>10</v>
      </c>
      <c r="B5">
        <v>2</v>
      </c>
      <c r="C5">
        <v>625</v>
      </c>
      <c r="D5" s="6">
        <v>3.7</v>
      </c>
      <c r="E5" s="6">
        <f t="shared" si="0"/>
        <v>1.51552</v>
      </c>
      <c r="F5" s="7">
        <v>484.6</v>
      </c>
      <c r="G5" s="23">
        <v>6.3</v>
      </c>
      <c r="H5" s="11">
        <f t="shared" si="1"/>
        <v>0.13097297297297297</v>
      </c>
      <c r="I5">
        <v>78</v>
      </c>
      <c r="J5" s="14">
        <f t="shared" si="2"/>
        <v>5999.809523809524</v>
      </c>
      <c r="K5" s="14">
        <f t="shared" si="3"/>
        <v>1621.5701415701415</v>
      </c>
      <c r="L5" s="15">
        <v>5.3</v>
      </c>
      <c r="M5" s="15">
        <v>5</v>
      </c>
      <c r="N5" s="15">
        <v>5.3</v>
      </c>
      <c r="O5" s="15">
        <v>5.1</v>
      </c>
      <c r="P5" s="15">
        <v>5</v>
      </c>
      <c r="Q5" s="15">
        <v>5.3</v>
      </c>
      <c r="R5" s="15">
        <v>5.2</v>
      </c>
      <c r="S5" s="15">
        <v>5.3</v>
      </c>
      <c r="T5" s="15">
        <v>5.2</v>
      </c>
      <c r="U5" s="15">
        <v>5.2</v>
      </c>
      <c r="V5" s="15">
        <v>5.2</v>
      </c>
      <c r="W5" s="15">
        <v>5.4</v>
      </c>
      <c r="X5" s="15">
        <v>5.4</v>
      </c>
      <c r="Y5" s="15">
        <v>4.7</v>
      </c>
      <c r="Z5" s="15">
        <v>5.3</v>
      </c>
      <c r="AA5" s="15">
        <v>5</v>
      </c>
      <c r="AB5" s="15">
        <v>5.3</v>
      </c>
      <c r="AC5" s="15">
        <v>5</v>
      </c>
      <c r="AD5" s="15">
        <v>5</v>
      </c>
      <c r="AE5" s="15">
        <v>5.1</v>
      </c>
      <c r="AF5" s="15">
        <v>5</v>
      </c>
      <c r="AG5" s="15">
        <v>5</v>
      </c>
      <c r="AH5" s="15">
        <v>5</v>
      </c>
      <c r="AI5" s="15">
        <v>5.1</v>
      </c>
      <c r="AJ5" s="15">
        <v>5.2</v>
      </c>
      <c r="AK5" s="15">
        <v>4.7</v>
      </c>
      <c r="AL5" s="15">
        <v>5</v>
      </c>
      <c r="AM5" s="15">
        <v>5</v>
      </c>
      <c r="AN5" s="15">
        <v>4.8</v>
      </c>
      <c r="AO5" s="15">
        <v>5</v>
      </c>
      <c r="AP5" s="15">
        <v>5</v>
      </c>
      <c r="AQ5" s="15">
        <v>5.2</v>
      </c>
      <c r="AR5" s="15">
        <v>4.8</v>
      </c>
      <c r="AS5" s="15">
        <v>5.4</v>
      </c>
      <c r="AT5" s="15">
        <v>5.5</v>
      </c>
      <c r="AU5" s="15">
        <v>4.7</v>
      </c>
      <c r="AV5" s="15">
        <v>5.4</v>
      </c>
      <c r="AW5" s="15">
        <v>5.2</v>
      </c>
      <c r="AX5" s="15">
        <v>5.2</v>
      </c>
      <c r="AY5" s="15">
        <v>5.5</v>
      </c>
      <c r="AZ5" s="15">
        <v>5</v>
      </c>
      <c r="BA5" s="15">
        <v>5.4</v>
      </c>
      <c r="BB5" s="15">
        <v>5.1</v>
      </c>
      <c r="BC5" s="15">
        <v>5.3</v>
      </c>
      <c r="BD5" s="15">
        <v>5.1</v>
      </c>
      <c r="BE5" s="15">
        <v>5.2</v>
      </c>
      <c r="BF5" s="15">
        <v>5</v>
      </c>
      <c r="BG5" s="15">
        <v>5</v>
      </c>
      <c r="BH5" s="15">
        <v>5.7</v>
      </c>
      <c r="BI5" s="15">
        <v>5.3</v>
      </c>
      <c r="BJ5" s="6">
        <f t="shared" si="4"/>
        <v>5.1419999999999995</v>
      </c>
    </row>
    <row r="6" spans="1:62" ht="12.75">
      <c r="A6" s="5"/>
      <c r="B6">
        <v>3</v>
      </c>
      <c r="C6">
        <v>660</v>
      </c>
      <c r="D6" s="6">
        <v>4.25</v>
      </c>
      <c r="E6" s="6">
        <f t="shared" si="0"/>
        <v>1.4782814369591228</v>
      </c>
      <c r="F6" s="7">
        <v>427.9</v>
      </c>
      <c r="G6" s="23">
        <v>5.2</v>
      </c>
      <c r="H6" s="11">
        <f t="shared" si="1"/>
        <v>0.10068235294117646</v>
      </c>
      <c r="I6">
        <v>73</v>
      </c>
      <c r="J6" s="14">
        <f t="shared" si="2"/>
        <v>6007.0576923076915</v>
      </c>
      <c r="K6" s="14">
        <f t="shared" si="3"/>
        <v>1413.4253393665156</v>
      </c>
      <c r="L6" s="15">
        <v>5</v>
      </c>
      <c r="M6" s="15">
        <v>4.8</v>
      </c>
      <c r="N6" s="15">
        <v>4.7</v>
      </c>
      <c r="O6" s="15">
        <v>4.3</v>
      </c>
      <c r="P6" s="15">
        <v>4.3</v>
      </c>
      <c r="Q6" s="15">
        <v>3.8</v>
      </c>
      <c r="R6" s="15">
        <v>4</v>
      </c>
      <c r="S6" s="15">
        <v>4.5</v>
      </c>
      <c r="T6" s="15">
        <v>5.2</v>
      </c>
      <c r="U6" s="15">
        <v>4.2</v>
      </c>
      <c r="V6" s="15">
        <v>4.7</v>
      </c>
      <c r="W6" s="15">
        <v>4.9</v>
      </c>
      <c r="X6" s="15">
        <v>4.6</v>
      </c>
      <c r="Y6" s="15">
        <v>4.2</v>
      </c>
      <c r="Z6" s="15">
        <v>4.7</v>
      </c>
      <c r="AA6" s="15">
        <v>4.9</v>
      </c>
      <c r="AB6" s="15">
        <v>4.8</v>
      </c>
      <c r="AC6" s="15">
        <v>4.3</v>
      </c>
      <c r="AD6" s="15">
        <v>4.7</v>
      </c>
      <c r="AE6" s="15">
        <v>4.3</v>
      </c>
      <c r="AF6" s="15">
        <v>4.8</v>
      </c>
      <c r="AG6" s="15">
        <v>4</v>
      </c>
      <c r="AH6" s="15">
        <v>4.8</v>
      </c>
      <c r="AI6" s="15">
        <v>4</v>
      </c>
      <c r="AJ6" s="15">
        <v>4.6</v>
      </c>
      <c r="AK6" s="15">
        <v>4.2</v>
      </c>
      <c r="AL6" s="15">
        <v>4.7</v>
      </c>
      <c r="AM6" s="15">
        <v>4.2</v>
      </c>
      <c r="AN6" s="15">
        <v>4.7</v>
      </c>
      <c r="AO6" s="15">
        <v>4.8</v>
      </c>
      <c r="AP6" s="15">
        <v>3.8</v>
      </c>
      <c r="AQ6" s="15">
        <v>5</v>
      </c>
      <c r="AR6" s="15">
        <v>4.7</v>
      </c>
      <c r="AS6" s="15">
        <v>3.5</v>
      </c>
      <c r="AT6" s="15">
        <v>4.5</v>
      </c>
      <c r="AU6" s="15">
        <v>4.7</v>
      </c>
      <c r="AV6" s="15">
        <v>4.7</v>
      </c>
      <c r="AW6" s="15">
        <v>4.5</v>
      </c>
      <c r="AX6" s="15">
        <v>5</v>
      </c>
      <c r="AY6" s="15">
        <v>4.8</v>
      </c>
      <c r="AZ6" s="15">
        <v>5</v>
      </c>
      <c r="BA6" s="15">
        <v>5</v>
      </c>
      <c r="BB6" s="15">
        <v>5</v>
      </c>
      <c r="BC6" s="15">
        <v>5</v>
      </c>
      <c r="BD6" s="15">
        <v>5</v>
      </c>
      <c r="BE6" s="15">
        <v>4.8</v>
      </c>
      <c r="BF6" s="15">
        <v>4.5</v>
      </c>
      <c r="BG6" s="15">
        <v>4.8</v>
      </c>
      <c r="BH6" s="15">
        <v>5</v>
      </c>
      <c r="BI6" s="15">
        <v>4.8</v>
      </c>
      <c r="BJ6" s="6">
        <f t="shared" si="4"/>
        <v>4.596000000000001</v>
      </c>
    </row>
    <row r="7" spans="1:62" ht="12.75">
      <c r="A7" s="5"/>
      <c r="B7">
        <v>4</v>
      </c>
      <c r="C7">
        <v>660</v>
      </c>
      <c r="D7" s="6">
        <v>2.9</v>
      </c>
      <c r="E7" s="6">
        <f t="shared" si="0"/>
        <v>1.0087096863956369</v>
      </c>
      <c r="F7" s="7">
        <v>559.6</v>
      </c>
      <c r="G7" s="23">
        <v>4.9</v>
      </c>
      <c r="H7" s="11">
        <f t="shared" si="1"/>
        <v>0.1929655172413793</v>
      </c>
      <c r="I7">
        <v>69</v>
      </c>
      <c r="J7" s="14">
        <f t="shared" si="2"/>
        <v>7880.081632653061</v>
      </c>
      <c r="K7" s="14">
        <f t="shared" si="3"/>
        <v>2717.2695285010554</v>
      </c>
      <c r="L7" s="15">
        <v>5</v>
      </c>
      <c r="M7" s="15">
        <v>5</v>
      </c>
      <c r="N7" s="15">
        <v>4.5</v>
      </c>
      <c r="O7" s="15">
        <v>4.7</v>
      </c>
      <c r="P7" s="15">
        <v>5</v>
      </c>
      <c r="Q7" s="15">
        <v>4.2</v>
      </c>
      <c r="R7" s="15">
        <v>4.7</v>
      </c>
      <c r="S7" s="15">
        <v>4.9</v>
      </c>
      <c r="T7" s="15">
        <v>4.8</v>
      </c>
      <c r="U7" s="15">
        <v>4.8</v>
      </c>
      <c r="V7" s="15">
        <v>4.8</v>
      </c>
      <c r="W7" s="15">
        <v>5.2</v>
      </c>
      <c r="X7" s="15">
        <v>4.7</v>
      </c>
      <c r="Y7" s="15">
        <v>4.7</v>
      </c>
      <c r="Z7" s="15">
        <v>4.3</v>
      </c>
      <c r="AA7" s="15">
        <v>4.8</v>
      </c>
      <c r="AB7" s="15">
        <v>4.8</v>
      </c>
      <c r="AC7" s="15">
        <v>3.8</v>
      </c>
      <c r="AD7" s="15">
        <v>4.7</v>
      </c>
      <c r="AE7" s="15">
        <v>4.3</v>
      </c>
      <c r="AF7" s="15">
        <v>4.8</v>
      </c>
      <c r="AG7" s="15">
        <v>4.8</v>
      </c>
      <c r="AH7" s="15">
        <v>4.3</v>
      </c>
      <c r="AI7" s="15">
        <v>4.3</v>
      </c>
      <c r="AJ7" s="15">
        <v>5</v>
      </c>
      <c r="AK7" s="15">
        <v>4.6</v>
      </c>
      <c r="AL7" s="15">
        <v>5.5</v>
      </c>
      <c r="AM7" s="15">
        <v>5.1</v>
      </c>
      <c r="AN7" s="15">
        <v>4.5</v>
      </c>
      <c r="AO7" s="15">
        <v>4.7</v>
      </c>
      <c r="AP7" s="15">
        <v>4</v>
      </c>
      <c r="AQ7" s="15">
        <v>5</v>
      </c>
      <c r="AR7" s="15">
        <v>4.8</v>
      </c>
      <c r="AS7" s="15">
        <v>5.5</v>
      </c>
      <c r="AT7" s="15">
        <v>4.8</v>
      </c>
      <c r="AU7" s="15">
        <v>4.8</v>
      </c>
      <c r="AV7" s="15">
        <v>5</v>
      </c>
      <c r="AW7" s="15">
        <v>4.3</v>
      </c>
      <c r="AX7" s="15">
        <v>4</v>
      </c>
      <c r="AY7" s="15">
        <v>4</v>
      </c>
      <c r="AZ7" s="15">
        <v>4.8</v>
      </c>
      <c r="BA7" s="15">
        <v>4.8</v>
      </c>
      <c r="BB7" s="15">
        <v>4.9</v>
      </c>
      <c r="BC7" s="15">
        <v>4.7</v>
      </c>
      <c r="BD7" s="15">
        <v>4.3</v>
      </c>
      <c r="BE7" s="15">
        <v>4.7</v>
      </c>
      <c r="BF7" s="15">
        <v>4.3</v>
      </c>
      <c r="BG7" s="15">
        <v>4.2</v>
      </c>
      <c r="BH7" s="15">
        <v>4.7</v>
      </c>
      <c r="BI7" s="15">
        <v>4.8</v>
      </c>
      <c r="BJ7" s="6">
        <f t="shared" si="4"/>
        <v>4.674</v>
      </c>
    </row>
    <row r="8" spans="1:62" ht="12.75">
      <c r="A8" s="5"/>
      <c r="B8">
        <v>5</v>
      </c>
      <c r="C8">
        <v>715</v>
      </c>
      <c r="D8" s="6">
        <v>5.3</v>
      </c>
      <c r="E8" s="6">
        <f t="shared" si="0"/>
        <v>1.4499657513985844</v>
      </c>
      <c r="F8" s="7">
        <v>568.7</v>
      </c>
      <c r="G8" s="23">
        <v>5.1</v>
      </c>
      <c r="H8" s="11">
        <f t="shared" si="1"/>
        <v>0.10730188679245284</v>
      </c>
      <c r="I8">
        <v>96</v>
      </c>
      <c r="J8" s="14">
        <f t="shared" si="2"/>
        <v>10704.941176470591</v>
      </c>
      <c r="K8" s="14">
        <f t="shared" si="3"/>
        <v>2019.8002219755833</v>
      </c>
      <c r="L8" s="15">
        <v>4.8</v>
      </c>
      <c r="M8" s="15">
        <v>4.5</v>
      </c>
      <c r="N8" s="15">
        <v>4.6</v>
      </c>
      <c r="O8" s="15">
        <v>4.6</v>
      </c>
      <c r="P8" s="15">
        <v>4.5</v>
      </c>
      <c r="Q8" s="15">
        <v>4</v>
      </c>
      <c r="R8" s="15">
        <v>4.8</v>
      </c>
      <c r="S8" s="15">
        <v>4.7</v>
      </c>
      <c r="T8" s="15">
        <v>4.5</v>
      </c>
      <c r="U8" s="15">
        <v>4.7</v>
      </c>
      <c r="V8" s="15">
        <v>5</v>
      </c>
      <c r="W8" s="15">
        <v>4.2</v>
      </c>
      <c r="X8" s="15">
        <v>4.3</v>
      </c>
      <c r="Y8" s="15">
        <v>4.3</v>
      </c>
      <c r="Z8" s="15">
        <v>4.3</v>
      </c>
      <c r="AA8" s="15">
        <v>4.5</v>
      </c>
      <c r="AB8" s="15">
        <v>4.7</v>
      </c>
      <c r="AC8" s="15">
        <v>4</v>
      </c>
      <c r="AD8" s="15">
        <v>4.3</v>
      </c>
      <c r="AE8" s="15">
        <v>4.7</v>
      </c>
      <c r="AF8" s="15">
        <v>4.5</v>
      </c>
      <c r="AG8" s="15">
        <v>4.5</v>
      </c>
      <c r="AH8" s="15">
        <v>4.5</v>
      </c>
      <c r="AI8" s="15">
        <v>4.5</v>
      </c>
      <c r="AJ8" s="15">
        <v>4.6</v>
      </c>
      <c r="AK8" s="15">
        <v>4.8</v>
      </c>
      <c r="AL8" s="15">
        <v>4.7</v>
      </c>
      <c r="AM8" s="15">
        <v>4.6</v>
      </c>
      <c r="AN8" s="15">
        <v>4.6</v>
      </c>
      <c r="AO8" s="15">
        <v>4.2</v>
      </c>
      <c r="AP8" s="15">
        <v>4.7</v>
      </c>
      <c r="AQ8" s="15">
        <v>4.5</v>
      </c>
      <c r="AR8" s="15">
        <v>4.8</v>
      </c>
      <c r="AS8" s="15">
        <v>4.7</v>
      </c>
      <c r="AT8" s="15">
        <v>5</v>
      </c>
      <c r="AU8" s="15">
        <v>4.6</v>
      </c>
      <c r="AV8" s="15">
        <v>4.8</v>
      </c>
      <c r="AW8" s="15">
        <v>4.8</v>
      </c>
      <c r="AX8" s="15">
        <v>4.3</v>
      </c>
      <c r="AY8" s="15">
        <v>4.5</v>
      </c>
      <c r="AZ8" s="15">
        <v>4.2</v>
      </c>
      <c r="BA8" s="15">
        <v>4.5</v>
      </c>
      <c r="BB8" s="15">
        <v>4.7</v>
      </c>
      <c r="BC8" s="15">
        <v>4.2</v>
      </c>
      <c r="BD8" s="15">
        <v>4.5</v>
      </c>
      <c r="BE8" s="15">
        <v>4.2</v>
      </c>
      <c r="BF8" s="15">
        <v>4.6</v>
      </c>
      <c r="BG8" s="15">
        <v>4.3</v>
      </c>
      <c r="BH8" s="15">
        <v>4.3</v>
      </c>
      <c r="BI8" s="15">
        <v>4.3</v>
      </c>
      <c r="BJ8" s="6">
        <f t="shared" si="4"/>
        <v>4.52</v>
      </c>
    </row>
    <row r="9" spans="1:62" ht="12.75">
      <c r="A9" s="5"/>
      <c r="B9">
        <v>6</v>
      </c>
      <c r="C9">
        <v>655</v>
      </c>
      <c r="D9" s="6">
        <v>4.15</v>
      </c>
      <c r="E9" s="6">
        <f t="shared" si="0"/>
        <v>1.4768085455615454</v>
      </c>
      <c r="F9" s="7">
        <v>299.6</v>
      </c>
      <c r="G9" s="23">
        <v>4.9</v>
      </c>
      <c r="H9" s="11">
        <f t="shared" si="1"/>
        <v>0.07219277108433736</v>
      </c>
      <c r="I9">
        <v>90</v>
      </c>
      <c r="J9" s="14">
        <f t="shared" si="2"/>
        <v>5502.857142857143</v>
      </c>
      <c r="K9" s="14">
        <f t="shared" si="3"/>
        <v>1325.9896729776247</v>
      </c>
      <c r="L9" s="15">
        <v>4.8</v>
      </c>
      <c r="M9" s="15">
        <v>4.5</v>
      </c>
      <c r="N9" s="15">
        <v>4.3</v>
      </c>
      <c r="O9" s="15">
        <v>3.9</v>
      </c>
      <c r="P9" s="15">
        <v>4.6</v>
      </c>
      <c r="Q9" s="15">
        <v>4.3</v>
      </c>
      <c r="R9" s="15">
        <v>4.6</v>
      </c>
      <c r="S9" s="15">
        <v>4.2</v>
      </c>
      <c r="T9" s="15">
        <v>4.3</v>
      </c>
      <c r="U9" s="15">
        <v>4.2</v>
      </c>
      <c r="V9" s="15">
        <v>4.6</v>
      </c>
      <c r="W9" s="15">
        <v>4.5</v>
      </c>
      <c r="X9" s="15">
        <v>4.5</v>
      </c>
      <c r="Y9" s="15">
        <v>4.5</v>
      </c>
      <c r="Z9" s="15">
        <v>5</v>
      </c>
      <c r="AA9" s="15">
        <v>4.6</v>
      </c>
      <c r="AB9" s="15">
        <v>4.2</v>
      </c>
      <c r="AC9" s="15">
        <v>3</v>
      </c>
      <c r="AD9" s="15">
        <v>4.2</v>
      </c>
      <c r="AE9" s="15">
        <v>4.5</v>
      </c>
      <c r="AF9" s="15">
        <v>4.2</v>
      </c>
      <c r="AG9" s="15">
        <v>4.6</v>
      </c>
      <c r="AH9" s="15">
        <v>4.2</v>
      </c>
      <c r="AI9" s="15">
        <v>4.3</v>
      </c>
      <c r="AJ9" s="15">
        <v>4.5</v>
      </c>
      <c r="AK9" s="15">
        <v>4.7</v>
      </c>
      <c r="AL9" s="15">
        <v>4.5</v>
      </c>
      <c r="AM9" s="15">
        <v>4.8</v>
      </c>
      <c r="AN9" s="15">
        <v>4.5</v>
      </c>
      <c r="AO9" s="15">
        <v>4.7</v>
      </c>
      <c r="AP9" s="15">
        <v>4.2</v>
      </c>
      <c r="AQ9" s="15">
        <v>4.8</v>
      </c>
      <c r="AR9" s="15">
        <v>4.3</v>
      </c>
      <c r="AS9" s="15">
        <v>4</v>
      </c>
      <c r="AT9" s="15">
        <v>4.3</v>
      </c>
      <c r="AU9" s="15">
        <v>4.3</v>
      </c>
      <c r="AV9" s="15">
        <v>4.5</v>
      </c>
      <c r="AW9" s="15">
        <v>4.8</v>
      </c>
      <c r="AX9" s="15">
        <v>4.6</v>
      </c>
      <c r="AY9" s="15">
        <v>4.3</v>
      </c>
      <c r="AZ9" s="15">
        <v>4.3</v>
      </c>
      <c r="BA9" s="15">
        <v>4.6</v>
      </c>
      <c r="BB9" s="15">
        <v>4.2</v>
      </c>
      <c r="BC9" s="15">
        <v>4.8</v>
      </c>
      <c r="BD9" s="15">
        <v>4.7</v>
      </c>
      <c r="BE9" s="15">
        <v>4.8</v>
      </c>
      <c r="BF9" s="15">
        <v>4.5</v>
      </c>
      <c r="BG9" s="15">
        <v>4.5</v>
      </c>
      <c r="BH9" s="15">
        <v>4.5</v>
      </c>
      <c r="BI9" s="15">
        <v>4.2</v>
      </c>
      <c r="BJ9" s="6">
        <f t="shared" si="4"/>
        <v>4.4300000000000015</v>
      </c>
    </row>
    <row r="10" spans="1:62" ht="12.75">
      <c r="A10" s="5"/>
      <c r="B10">
        <v>7</v>
      </c>
      <c r="C10">
        <v>630</v>
      </c>
      <c r="D10" s="6">
        <v>3.6</v>
      </c>
      <c r="E10" s="6">
        <f t="shared" si="0"/>
        <v>1.4397293308857935</v>
      </c>
      <c r="F10" s="7">
        <v>350.5</v>
      </c>
      <c r="G10" s="23">
        <v>5.1</v>
      </c>
      <c r="H10" s="11">
        <f t="shared" si="1"/>
        <v>0.0973611111111111</v>
      </c>
      <c r="I10">
        <v>79</v>
      </c>
      <c r="J10" s="14">
        <f t="shared" si="2"/>
        <v>5429.313725490197</v>
      </c>
      <c r="K10" s="14">
        <f t="shared" si="3"/>
        <v>1508.1427015250547</v>
      </c>
      <c r="L10" s="15">
        <v>4.7</v>
      </c>
      <c r="M10" s="15">
        <v>4.8</v>
      </c>
      <c r="N10" s="15">
        <v>4.8</v>
      </c>
      <c r="O10" s="15">
        <v>4</v>
      </c>
      <c r="P10" s="15">
        <v>4.8</v>
      </c>
      <c r="Q10" s="15">
        <v>4</v>
      </c>
      <c r="R10" s="15">
        <v>5</v>
      </c>
      <c r="S10" s="15">
        <v>4.5</v>
      </c>
      <c r="T10" s="15">
        <v>4.8</v>
      </c>
      <c r="U10" s="15">
        <v>5</v>
      </c>
      <c r="V10" s="15">
        <v>4.5</v>
      </c>
      <c r="W10" s="15">
        <v>4.3</v>
      </c>
      <c r="X10" s="15">
        <v>4.2</v>
      </c>
      <c r="Y10" s="15">
        <v>4.2</v>
      </c>
      <c r="Z10" s="15">
        <v>4.5</v>
      </c>
      <c r="AA10" s="15">
        <v>4.7</v>
      </c>
      <c r="AB10" s="15">
        <v>5</v>
      </c>
      <c r="AC10" s="15">
        <v>4.6</v>
      </c>
      <c r="AD10" s="15">
        <v>5.2</v>
      </c>
      <c r="AE10" s="15">
        <v>4.6</v>
      </c>
      <c r="AF10" s="15">
        <v>4.3</v>
      </c>
      <c r="AG10" s="15">
        <v>4.2</v>
      </c>
      <c r="AH10" s="15">
        <v>4.8</v>
      </c>
      <c r="AI10" s="15">
        <v>4.6</v>
      </c>
      <c r="AJ10" s="15">
        <v>4.8</v>
      </c>
      <c r="AK10" s="15">
        <v>4.5</v>
      </c>
      <c r="AL10" s="15">
        <v>4.6</v>
      </c>
      <c r="AM10" s="15">
        <v>4.7</v>
      </c>
      <c r="AN10" s="15">
        <v>4.8</v>
      </c>
      <c r="AO10" s="15">
        <v>4.2</v>
      </c>
      <c r="AP10" s="15">
        <v>4.7</v>
      </c>
      <c r="AQ10" s="15">
        <v>4.7</v>
      </c>
      <c r="AR10" s="15">
        <v>4.9</v>
      </c>
      <c r="AS10" s="15">
        <v>5</v>
      </c>
      <c r="AT10" s="15">
        <v>5</v>
      </c>
      <c r="AU10" s="15">
        <v>4.2</v>
      </c>
      <c r="AV10" s="15">
        <v>4.3</v>
      </c>
      <c r="AW10" s="15">
        <v>4</v>
      </c>
      <c r="AX10" s="15">
        <v>4.7</v>
      </c>
      <c r="AY10" s="15">
        <v>4.7</v>
      </c>
      <c r="AZ10" s="15">
        <v>4.8</v>
      </c>
      <c r="BA10" s="15">
        <v>4.7</v>
      </c>
      <c r="BB10" s="15">
        <v>4.7</v>
      </c>
      <c r="BC10" s="15">
        <v>4.5</v>
      </c>
      <c r="BD10" s="15">
        <v>4.8</v>
      </c>
      <c r="BE10" s="15">
        <v>4.7</v>
      </c>
      <c r="BF10" s="15">
        <v>4.6</v>
      </c>
      <c r="BG10" s="15">
        <v>4.7</v>
      </c>
      <c r="BH10" s="15">
        <v>4.6</v>
      </c>
      <c r="BI10" s="15">
        <v>4.8</v>
      </c>
      <c r="BJ10" s="6">
        <f t="shared" si="4"/>
        <v>4.615999999999998</v>
      </c>
    </row>
    <row r="11" spans="1:62" ht="12.75">
      <c r="A11" s="5"/>
      <c r="B11" s="4" t="s">
        <v>12</v>
      </c>
      <c r="C11" s="18">
        <f aca="true" t="shared" si="5" ref="C11:K11">AVERAGE(C4:C10)</f>
        <v>657.1428571428571</v>
      </c>
      <c r="D11" s="19">
        <f t="shared" si="5"/>
        <v>4.014285714285714</v>
      </c>
      <c r="E11" s="19">
        <f t="shared" si="5"/>
        <v>1.409088024400734</v>
      </c>
      <c r="F11" s="18">
        <f t="shared" si="5"/>
        <v>438.3857142857143</v>
      </c>
      <c r="G11" s="24">
        <f t="shared" si="5"/>
        <v>5.1000000000000005</v>
      </c>
      <c r="H11" s="21">
        <f t="shared" si="5"/>
        <v>0.11306128472797301</v>
      </c>
      <c r="I11" s="18">
        <f t="shared" si="5"/>
        <v>79.14285714285714</v>
      </c>
      <c r="J11" s="22">
        <f t="shared" si="5"/>
        <v>6818.682168471785</v>
      </c>
      <c r="K11" s="22">
        <f t="shared" si="5"/>
        <v>1726.2838173660332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9">
        <f>AVERAGE(BJ4:BJ10)</f>
        <v>4.657428571428572</v>
      </c>
    </row>
    <row r="12" spans="1:62" ht="12.75">
      <c r="A12" s="5"/>
      <c r="B12" s="4" t="s">
        <v>13</v>
      </c>
      <c r="C12" s="18">
        <f aca="true" t="shared" si="6" ref="C12:K12">STDEV(C4:C10)/SQRT(7)</f>
        <v>11.065666703449763</v>
      </c>
      <c r="D12" s="19">
        <f t="shared" si="6"/>
        <v>0.2791812616755435</v>
      </c>
      <c r="E12" s="19">
        <f t="shared" si="6"/>
        <v>0.06742311234505573</v>
      </c>
      <c r="F12" s="18">
        <f t="shared" si="6"/>
        <v>39.21140157665163</v>
      </c>
      <c r="G12" s="24">
        <f t="shared" si="6"/>
        <v>0.23603873774083312</v>
      </c>
      <c r="H12" s="21">
        <f t="shared" si="6"/>
        <v>0.014914578884636265</v>
      </c>
      <c r="I12" s="18">
        <f t="shared" si="6"/>
        <v>3.9244567196260087</v>
      </c>
      <c r="J12" s="22">
        <f t="shared" si="6"/>
        <v>717.0559760346549</v>
      </c>
      <c r="K12" s="22">
        <f t="shared" si="6"/>
        <v>185.58918442922212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9">
        <f>STDEV(BJ4:BJ10)/SQRT(7)</f>
        <v>0.08623082454691472</v>
      </c>
    </row>
    <row r="13" spans="1:61" ht="12.75">
      <c r="A13" s="5"/>
      <c r="D13" s="6"/>
      <c r="E13" s="6"/>
      <c r="F13" s="7"/>
      <c r="G13" s="23"/>
      <c r="H13" s="11"/>
      <c r="J13" s="14"/>
      <c r="K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2" ht="12.75">
      <c r="A14" s="5">
        <v>2</v>
      </c>
      <c r="B14">
        <v>1</v>
      </c>
      <c r="C14">
        <v>705</v>
      </c>
      <c r="D14" s="6">
        <v>5.35</v>
      </c>
      <c r="E14" s="6">
        <f aca="true" t="shared" si="7" ref="E14:E20">(D14/(C14^3))*(10^8)</f>
        <v>1.5268150459774665</v>
      </c>
      <c r="F14" s="7">
        <v>422.2</v>
      </c>
      <c r="G14" s="23">
        <v>3.7</v>
      </c>
      <c r="H14" s="11">
        <f aca="true" t="shared" si="8" ref="H14:H20">F14/(D14*1000)</f>
        <v>0.07891588785046728</v>
      </c>
      <c r="I14">
        <v>58</v>
      </c>
      <c r="J14" s="14">
        <f aca="true" t="shared" si="9" ref="J14:J20">(F14/G14)*I14</f>
        <v>6618.27027027027</v>
      </c>
      <c r="K14" s="14">
        <f aca="true" t="shared" si="10" ref="K14:K20">J14/D14</f>
        <v>1237.0598636019197</v>
      </c>
      <c r="L14" s="15">
        <v>4.8</v>
      </c>
      <c r="M14" s="15">
        <v>4.6</v>
      </c>
      <c r="N14" s="15">
        <v>4.7</v>
      </c>
      <c r="O14" s="15">
        <v>4.7</v>
      </c>
      <c r="P14" s="15">
        <v>4.3</v>
      </c>
      <c r="Q14" s="15">
        <v>4.2</v>
      </c>
      <c r="R14" s="15">
        <v>4.8</v>
      </c>
      <c r="S14" s="15">
        <v>4.8</v>
      </c>
      <c r="T14" s="15">
        <v>4.9</v>
      </c>
      <c r="U14" s="15">
        <v>4.9</v>
      </c>
      <c r="V14" s="15">
        <v>4.8</v>
      </c>
      <c r="W14" s="15">
        <v>4.5</v>
      </c>
      <c r="X14" s="15">
        <v>4.8</v>
      </c>
      <c r="Y14" s="15">
        <v>4.2</v>
      </c>
      <c r="Z14" s="15">
        <v>4.4</v>
      </c>
      <c r="AA14" s="15">
        <v>4.5</v>
      </c>
      <c r="AB14" s="15">
        <v>4.2</v>
      </c>
      <c r="AC14" s="15">
        <v>4.8</v>
      </c>
      <c r="AD14" s="15">
        <v>4.4</v>
      </c>
      <c r="AE14" s="15">
        <v>4.2</v>
      </c>
      <c r="AF14" s="15">
        <v>5</v>
      </c>
      <c r="AG14" s="15">
        <v>4.7</v>
      </c>
      <c r="AH14" s="15">
        <v>5</v>
      </c>
      <c r="AI14" s="15">
        <v>3.8</v>
      </c>
      <c r="AJ14" s="15">
        <v>4</v>
      </c>
      <c r="AK14" s="15">
        <v>3.5</v>
      </c>
      <c r="AL14" s="15">
        <v>4.7</v>
      </c>
      <c r="AM14" s="15">
        <v>4.2</v>
      </c>
      <c r="AN14" s="15">
        <v>4.8</v>
      </c>
      <c r="AO14" s="15">
        <v>5</v>
      </c>
      <c r="AP14" s="15">
        <v>4.9</v>
      </c>
      <c r="AQ14" s="15">
        <v>4.8</v>
      </c>
      <c r="AR14" s="15">
        <v>4.2</v>
      </c>
      <c r="AS14" s="15">
        <v>4.5</v>
      </c>
      <c r="AT14" s="15">
        <v>4</v>
      </c>
      <c r="AU14" s="15">
        <v>5</v>
      </c>
      <c r="AV14" s="15">
        <v>4.5</v>
      </c>
      <c r="AW14" s="15">
        <v>4.5</v>
      </c>
      <c r="AX14" s="15">
        <v>4.5</v>
      </c>
      <c r="AY14" s="15">
        <v>4.3</v>
      </c>
      <c r="AZ14" s="15">
        <v>4.6</v>
      </c>
      <c r="BA14" s="15">
        <v>4.8</v>
      </c>
      <c r="BB14" s="15">
        <v>4.5</v>
      </c>
      <c r="BC14" s="15">
        <v>4.5</v>
      </c>
      <c r="BD14" s="15">
        <v>4.7</v>
      </c>
      <c r="BE14" s="15">
        <v>4</v>
      </c>
      <c r="BF14" s="15">
        <v>5</v>
      </c>
      <c r="BG14" s="15">
        <v>4</v>
      </c>
      <c r="BH14" s="15">
        <v>4.3</v>
      </c>
      <c r="BI14" s="15">
        <v>4.8</v>
      </c>
      <c r="BJ14" s="6">
        <f aca="true" t="shared" si="11" ref="BJ14:BJ20">AVERAGE(L14:BI14)</f>
        <v>4.532000000000001</v>
      </c>
    </row>
    <row r="15" spans="1:62" ht="12.75">
      <c r="A15" s="5" t="s">
        <v>11</v>
      </c>
      <c r="B15">
        <v>2</v>
      </c>
      <c r="C15">
        <v>755</v>
      </c>
      <c r="D15" s="6">
        <v>7.55</v>
      </c>
      <c r="E15" s="6">
        <f t="shared" si="7"/>
        <v>1.7543090215341433</v>
      </c>
      <c r="F15" s="7">
        <v>715.2</v>
      </c>
      <c r="G15" s="23">
        <v>4.6</v>
      </c>
      <c r="H15" s="11">
        <f t="shared" si="8"/>
        <v>0.09472847682119206</v>
      </c>
      <c r="I15">
        <v>67</v>
      </c>
      <c r="J15" s="14">
        <f t="shared" si="9"/>
        <v>10417.043478260872</v>
      </c>
      <c r="K15" s="14">
        <f t="shared" si="10"/>
        <v>1379.7408580477977</v>
      </c>
      <c r="L15" s="15">
        <v>4.2</v>
      </c>
      <c r="M15" s="15">
        <v>4.2</v>
      </c>
      <c r="N15" s="15">
        <v>4.2</v>
      </c>
      <c r="O15" s="15">
        <v>4.2</v>
      </c>
      <c r="P15" s="15">
        <v>4.2</v>
      </c>
      <c r="Q15" s="15">
        <v>4</v>
      </c>
      <c r="R15" s="15">
        <v>4.8</v>
      </c>
      <c r="S15" s="15">
        <v>4.3</v>
      </c>
      <c r="T15" s="15">
        <v>4.5</v>
      </c>
      <c r="U15" s="15">
        <v>4.3</v>
      </c>
      <c r="V15" s="15">
        <v>4.6</v>
      </c>
      <c r="W15" s="15">
        <v>4</v>
      </c>
      <c r="X15" s="15">
        <v>4.8</v>
      </c>
      <c r="Y15" s="15">
        <v>4.6</v>
      </c>
      <c r="Z15" s="15">
        <v>4.3</v>
      </c>
      <c r="AA15" s="15">
        <v>4</v>
      </c>
      <c r="AB15" s="15">
        <v>4.3</v>
      </c>
      <c r="AC15" s="15">
        <v>4.3</v>
      </c>
      <c r="AD15" s="15">
        <v>4</v>
      </c>
      <c r="AE15" s="15">
        <v>4.5</v>
      </c>
      <c r="AF15" s="15">
        <v>4.2</v>
      </c>
      <c r="AG15" s="15">
        <v>4.5</v>
      </c>
      <c r="AH15" s="15">
        <v>4.3</v>
      </c>
      <c r="AI15" s="15">
        <v>3.8</v>
      </c>
      <c r="AJ15" s="15">
        <v>4</v>
      </c>
      <c r="AK15" s="15">
        <v>4.3</v>
      </c>
      <c r="AL15" s="15">
        <v>4.3</v>
      </c>
      <c r="AM15" s="15">
        <v>4.3</v>
      </c>
      <c r="AN15" s="15">
        <v>4.3</v>
      </c>
      <c r="AO15" s="15">
        <v>4.2</v>
      </c>
      <c r="AP15" s="15">
        <v>4.2</v>
      </c>
      <c r="AQ15" s="15">
        <v>4.2</v>
      </c>
      <c r="AR15" s="15">
        <v>3.5</v>
      </c>
      <c r="AS15" s="15">
        <v>4.5</v>
      </c>
      <c r="AT15" s="15">
        <v>4.2</v>
      </c>
      <c r="AU15" s="15">
        <v>4.6</v>
      </c>
      <c r="AV15" s="15">
        <v>4.5</v>
      </c>
      <c r="AW15" s="15">
        <v>4.8</v>
      </c>
      <c r="AX15" s="15">
        <v>4.4</v>
      </c>
      <c r="AY15" s="15">
        <v>3.8</v>
      </c>
      <c r="AZ15" s="15">
        <v>4.3</v>
      </c>
      <c r="BA15" s="15">
        <v>4.8</v>
      </c>
      <c r="BB15" s="15">
        <v>4</v>
      </c>
      <c r="BC15" s="15">
        <v>3.8</v>
      </c>
      <c r="BD15" s="15">
        <v>4.2</v>
      </c>
      <c r="BE15" s="15">
        <v>4.3</v>
      </c>
      <c r="BF15" s="15">
        <v>4.6</v>
      </c>
      <c r="BG15" s="15">
        <v>4.5</v>
      </c>
      <c r="BH15" s="15">
        <v>4.2</v>
      </c>
      <c r="BI15" s="15">
        <v>4.1</v>
      </c>
      <c r="BJ15" s="6">
        <f t="shared" si="11"/>
        <v>4.279999999999999</v>
      </c>
    </row>
    <row r="16" spans="1:62" ht="12.75">
      <c r="A16" s="5"/>
      <c r="B16">
        <v>3</v>
      </c>
      <c r="C16">
        <v>755</v>
      </c>
      <c r="D16" s="6">
        <v>7.45</v>
      </c>
      <c r="E16" s="6">
        <f t="shared" si="7"/>
        <v>1.731073140454221</v>
      </c>
      <c r="F16" s="7">
        <v>759.2</v>
      </c>
      <c r="G16" s="23">
        <v>4.4</v>
      </c>
      <c r="H16" s="11">
        <f t="shared" si="8"/>
        <v>0.10190604026845639</v>
      </c>
      <c r="I16">
        <v>76</v>
      </c>
      <c r="J16" s="14">
        <f t="shared" si="9"/>
        <v>13113.454545454544</v>
      </c>
      <c r="K16" s="14">
        <f t="shared" si="10"/>
        <v>1760.19524100061</v>
      </c>
      <c r="L16" s="15">
        <v>4.7</v>
      </c>
      <c r="M16" s="15">
        <v>4</v>
      </c>
      <c r="N16" s="15">
        <v>4.2</v>
      </c>
      <c r="O16" s="15">
        <v>4</v>
      </c>
      <c r="P16" s="15">
        <v>4.2</v>
      </c>
      <c r="Q16" s="15">
        <v>4.6</v>
      </c>
      <c r="R16" s="15">
        <v>4.5</v>
      </c>
      <c r="S16" s="15">
        <v>4.5</v>
      </c>
      <c r="T16" s="15">
        <v>4</v>
      </c>
      <c r="U16" s="15">
        <v>4.5</v>
      </c>
      <c r="V16" s="15">
        <v>4.3</v>
      </c>
      <c r="W16" s="15">
        <v>4.2</v>
      </c>
      <c r="X16" s="15">
        <v>4.5</v>
      </c>
      <c r="Y16" s="15">
        <v>4.3</v>
      </c>
      <c r="Z16" s="15">
        <v>4.4</v>
      </c>
      <c r="AA16" s="15">
        <v>4.2</v>
      </c>
      <c r="AB16" s="15">
        <v>4.5</v>
      </c>
      <c r="AC16" s="15">
        <v>4.6</v>
      </c>
      <c r="AD16" s="15">
        <v>4.8</v>
      </c>
      <c r="AE16" s="15">
        <v>4.8</v>
      </c>
      <c r="AF16" s="15">
        <v>4.3</v>
      </c>
      <c r="AG16" s="15">
        <v>4.3</v>
      </c>
      <c r="AH16" s="15">
        <v>4.6</v>
      </c>
      <c r="AI16" s="15">
        <v>4.6</v>
      </c>
      <c r="AJ16" s="15">
        <v>4.3</v>
      </c>
      <c r="AK16" s="15">
        <v>4.3</v>
      </c>
      <c r="AL16" s="15">
        <v>4.3</v>
      </c>
      <c r="AM16" s="15">
        <v>4.5</v>
      </c>
      <c r="AN16" s="15">
        <v>4.5</v>
      </c>
      <c r="AO16" s="15">
        <v>4.3</v>
      </c>
      <c r="AP16" s="15">
        <v>4.5</v>
      </c>
      <c r="AQ16" s="15">
        <v>4.4</v>
      </c>
      <c r="AR16" s="15">
        <v>4.8</v>
      </c>
      <c r="AS16" s="15">
        <v>4.7</v>
      </c>
      <c r="AT16" s="15">
        <v>4.7</v>
      </c>
      <c r="AU16" s="15">
        <v>4.6</v>
      </c>
      <c r="AV16" s="15">
        <v>4.9</v>
      </c>
      <c r="AW16" s="15">
        <v>4.2</v>
      </c>
      <c r="AX16" s="15">
        <v>4.3</v>
      </c>
      <c r="AY16" s="15">
        <v>4.2</v>
      </c>
      <c r="AZ16" s="15">
        <v>4.5</v>
      </c>
      <c r="BA16" s="15">
        <v>4.7</v>
      </c>
      <c r="BB16" s="15">
        <v>4.5</v>
      </c>
      <c r="BC16" s="15">
        <v>5</v>
      </c>
      <c r="BD16" s="15">
        <v>4.6</v>
      </c>
      <c r="BE16" s="15">
        <v>4.7</v>
      </c>
      <c r="BF16" s="15">
        <v>4.5</v>
      </c>
      <c r="BG16" s="15">
        <v>4.5</v>
      </c>
      <c r="BH16" s="15">
        <v>4.3</v>
      </c>
      <c r="BI16" s="15">
        <v>4.3</v>
      </c>
      <c r="BJ16" s="6">
        <f t="shared" si="11"/>
        <v>4.453999999999999</v>
      </c>
    </row>
    <row r="17" spans="1:62" ht="12.75">
      <c r="A17" s="5"/>
      <c r="B17">
        <v>4</v>
      </c>
      <c r="C17">
        <v>770</v>
      </c>
      <c r="D17" s="6">
        <v>8.2</v>
      </c>
      <c r="E17" s="6">
        <f t="shared" si="7"/>
        <v>1.7961461712515852</v>
      </c>
      <c r="F17" s="7">
        <v>537.2</v>
      </c>
      <c r="G17" s="23">
        <v>4.9</v>
      </c>
      <c r="H17" s="11">
        <f t="shared" si="8"/>
        <v>0.06551219512195122</v>
      </c>
      <c r="I17">
        <v>120</v>
      </c>
      <c r="J17" s="14">
        <f t="shared" si="9"/>
        <v>13155.918367346938</v>
      </c>
      <c r="K17" s="14">
        <f t="shared" si="10"/>
        <v>1604.3802887008462</v>
      </c>
      <c r="L17" s="15">
        <v>4.2</v>
      </c>
      <c r="M17" s="15">
        <v>4</v>
      </c>
      <c r="N17" s="15">
        <v>3.8</v>
      </c>
      <c r="O17" s="15">
        <v>3.9</v>
      </c>
      <c r="P17" s="15">
        <v>3.9</v>
      </c>
      <c r="Q17" s="15">
        <v>4</v>
      </c>
      <c r="R17" s="15">
        <v>4.5</v>
      </c>
      <c r="S17" s="15">
        <v>3.9</v>
      </c>
      <c r="T17" s="15">
        <v>3</v>
      </c>
      <c r="U17" s="15">
        <v>4.2</v>
      </c>
      <c r="V17" s="15">
        <v>3</v>
      </c>
      <c r="W17" s="15">
        <v>3.9</v>
      </c>
      <c r="X17" s="15">
        <v>3.2</v>
      </c>
      <c r="Y17" s="15">
        <v>3.3</v>
      </c>
      <c r="Z17" s="15">
        <v>4</v>
      </c>
      <c r="AA17" s="15">
        <v>4.1</v>
      </c>
      <c r="AB17" s="15">
        <v>4</v>
      </c>
      <c r="AC17" s="15">
        <v>4</v>
      </c>
      <c r="AD17" s="15">
        <v>4.1</v>
      </c>
      <c r="AE17" s="15">
        <v>4.3</v>
      </c>
      <c r="AF17" s="15">
        <v>4.1</v>
      </c>
      <c r="AG17" s="15">
        <v>3.8</v>
      </c>
      <c r="AH17" s="15">
        <v>3.8</v>
      </c>
      <c r="AI17" s="15">
        <v>4</v>
      </c>
      <c r="AJ17" s="15">
        <v>4</v>
      </c>
      <c r="AK17" s="15">
        <v>4.1</v>
      </c>
      <c r="AL17" s="15">
        <v>3.8</v>
      </c>
      <c r="AM17" s="15">
        <v>3.7</v>
      </c>
      <c r="AN17" s="15">
        <v>3.6</v>
      </c>
      <c r="AO17" s="15">
        <v>3.7</v>
      </c>
      <c r="AP17" s="15">
        <v>4</v>
      </c>
      <c r="AQ17" s="15">
        <v>4.1</v>
      </c>
      <c r="AR17" s="15">
        <v>4</v>
      </c>
      <c r="AS17" s="15">
        <v>4</v>
      </c>
      <c r="AT17" s="15">
        <v>4</v>
      </c>
      <c r="AU17" s="15">
        <v>4.1</v>
      </c>
      <c r="AV17" s="15">
        <v>4</v>
      </c>
      <c r="AW17" s="15">
        <v>3.8</v>
      </c>
      <c r="AX17" s="15">
        <v>3.8</v>
      </c>
      <c r="AY17" s="15">
        <v>3.9</v>
      </c>
      <c r="AZ17" s="15">
        <v>4</v>
      </c>
      <c r="BA17" s="15">
        <v>3.6</v>
      </c>
      <c r="BB17" s="15">
        <v>3.7</v>
      </c>
      <c r="BC17" s="15">
        <v>4</v>
      </c>
      <c r="BD17" s="15">
        <v>3.8</v>
      </c>
      <c r="BE17" s="15">
        <v>4</v>
      </c>
      <c r="BF17" s="15">
        <v>4</v>
      </c>
      <c r="BG17" s="15">
        <v>4.1</v>
      </c>
      <c r="BH17" s="15">
        <v>4</v>
      </c>
      <c r="BI17" s="15">
        <v>4</v>
      </c>
      <c r="BJ17" s="6">
        <f t="shared" si="11"/>
        <v>3.8959999999999995</v>
      </c>
    </row>
    <row r="18" spans="1:62" ht="12.75">
      <c r="A18" s="5"/>
      <c r="B18">
        <v>5</v>
      </c>
      <c r="C18">
        <v>805</v>
      </c>
      <c r="D18" s="6">
        <v>7.25</v>
      </c>
      <c r="E18" s="6">
        <f t="shared" si="7"/>
        <v>1.3897937857527447</v>
      </c>
      <c r="F18" s="7">
        <v>464.5</v>
      </c>
      <c r="G18" s="23">
        <v>4.2</v>
      </c>
      <c r="H18" s="11">
        <f t="shared" si="8"/>
        <v>0.06406896551724138</v>
      </c>
      <c r="I18">
        <v>91</v>
      </c>
      <c r="J18" s="14">
        <f t="shared" si="9"/>
        <v>10064.166666666666</v>
      </c>
      <c r="K18" s="14">
        <f t="shared" si="10"/>
        <v>1388.1609195402298</v>
      </c>
      <c r="L18" s="15">
        <v>3.9</v>
      </c>
      <c r="M18" s="15">
        <v>4.3</v>
      </c>
      <c r="N18" s="15">
        <v>4.2</v>
      </c>
      <c r="O18" s="15">
        <v>4</v>
      </c>
      <c r="P18" s="15">
        <v>4.1</v>
      </c>
      <c r="Q18" s="15">
        <v>4.2</v>
      </c>
      <c r="R18" s="15">
        <v>4.3</v>
      </c>
      <c r="S18" s="15">
        <v>4.3</v>
      </c>
      <c r="T18" s="15">
        <v>4.2</v>
      </c>
      <c r="U18" s="15">
        <v>4</v>
      </c>
      <c r="V18" s="15">
        <v>3.6</v>
      </c>
      <c r="W18" s="15">
        <v>3.3</v>
      </c>
      <c r="X18" s="15">
        <v>4.3</v>
      </c>
      <c r="Y18" s="15">
        <v>3.3</v>
      </c>
      <c r="Z18" s="15">
        <v>3.9</v>
      </c>
      <c r="AA18" s="15">
        <v>4.1</v>
      </c>
      <c r="AB18" s="15">
        <v>4.2</v>
      </c>
      <c r="AC18" s="15">
        <v>4</v>
      </c>
      <c r="AD18" s="15">
        <v>3.5</v>
      </c>
      <c r="AE18" s="15">
        <v>3.9</v>
      </c>
      <c r="AF18" s="15">
        <v>4.2</v>
      </c>
      <c r="AG18" s="15">
        <v>4.3</v>
      </c>
      <c r="AH18" s="15">
        <v>4.2</v>
      </c>
      <c r="AI18" s="15">
        <v>4.3</v>
      </c>
      <c r="AJ18" s="15">
        <v>4.3</v>
      </c>
      <c r="AK18" s="15">
        <v>4</v>
      </c>
      <c r="AL18" s="15">
        <v>4</v>
      </c>
      <c r="AM18" s="15">
        <v>4.2</v>
      </c>
      <c r="AN18" s="15">
        <v>4</v>
      </c>
      <c r="AO18" s="15">
        <v>4</v>
      </c>
      <c r="AP18" s="15">
        <v>4</v>
      </c>
      <c r="AQ18" s="15">
        <v>4</v>
      </c>
      <c r="AR18" s="15">
        <v>4.3</v>
      </c>
      <c r="AS18" s="15">
        <v>4.5</v>
      </c>
      <c r="AT18" s="15">
        <v>4.2</v>
      </c>
      <c r="AU18" s="15">
        <v>4.1</v>
      </c>
      <c r="AV18" s="15">
        <v>4</v>
      </c>
      <c r="AW18" s="15">
        <v>4</v>
      </c>
      <c r="AX18" s="15">
        <v>4</v>
      </c>
      <c r="AY18" s="15">
        <v>4.1</v>
      </c>
      <c r="AZ18" s="15">
        <v>4.2</v>
      </c>
      <c r="BA18" s="15">
        <v>4.3</v>
      </c>
      <c r="BB18" s="15">
        <v>4.2</v>
      </c>
      <c r="BC18" s="15">
        <v>4.2</v>
      </c>
      <c r="BD18" s="15">
        <v>4</v>
      </c>
      <c r="BE18" s="15">
        <v>4</v>
      </c>
      <c r="BF18" s="15">
        <v>4.5</v>
      </c>
      <c r="BG18" s="15">
        <v>4.5</v>
      </c>
      <c r="BH18" s="15">
        <v>4.3</v>
      </c>
      <c r="BI18" s="15">
        <v>4.1</v>
      </c>
      <c r="BJ18" s="6">
        <f t="shared" si="11"/>
        <v>4.092</v>
      </c>
    </row>
    <row r="19" spans="1:62" ht="12.75">
      <c r="A19" s="5"/>
      <c r="B19">
        <v>6</v>
      </c>
      <c r="C19">
        <v>770</v>
      </c>
      <c r="D19" s="6">
        <v>6.8</v>
      </c>
      <c r="E19" s="6">
        <f t="shared" si="7"/>
        <v>1.489487068842778</v>
      </c>
      <c r="F19" s="7">
        <v>544.6</v>
      </c>
      <c r="G19" s="23">
        <v>5</v>
      </c>
      <c r="H19" s="11">
        <f t="shared" si="8"/>
        <v>0.08008823529411765</v>
      </c>
      <c r="I19">
        <v>89</v>
      </c>
      <c r="J19" s="14">
        <f t="shared" si="9"/>
        <v>9693.880000000001</v>
      </c>
      <c r="K19" s="14">
        <f t="shared" si="10"/>
        <v>1425.5705882352943</v>
      </c>
      <c r="L19" s="15">
        <v>4.2</v>
      </c>
      <c r="M19" s="15">
        <v>3.6</v>
      </c>
      <c r="N19" s="15">
        <v>4.5</v>
      </c>
      <c r="O19" s="15">
        <v>3.2</v>
      </c>
      <c r="P19" s="15">
        <v>3.8</v>
      </c>
      <c r="Q19" s="15">
        <v>3.8</v>
      </c>
      <c r="R19" s="15">
        <v>4</v>
      </c>
      <c r="S19" s="15">
        <v>3.6</v>
      </c>
      <c r="T19" s="15">
        <v>4</v>
      </c>
      <c r="U19" s="15">
        <v>4.2</v>
      </c>
      <c r="V19" s="15">
        <v>3.2</v>
      </c>
      <c r="W19" s="15">
        <v>4.6</v>
      </c>
      <c r="X19" s="15">
        <v>4</v>
      </c>
      <c r="Y19" s="15">
        <v>4.2</v>
      </c>
      <c r="Z19" s="15">
        <v>4</v>
      </c>
      <c r="AA19" s="15">
        <v>4.1</v>
      </c>
      <c r="AB19" s="15">
        <v>4.5</v>
      </c>
      <c r="AC19" s="15">
        <v>4.3</v>
      </c>
      <c r="AD19" s="15">
        <v>4</v>
      </c>
      <c r="AE19" s="15">
        <v>4.2</v>
      </c>
      <c r="AF19" s="15">
        <v>4.2</v>
      </c>
      <c r="AG19" s="15">
        <v>4</v>
      </c>
      <c r="AH19" s="15">
        <v>4.2</v>
      </c>
      <c r="AI19" s="15">
        <v>4.3</v>
      </c>
      <c r="AJ19" s="15">
        <v>3.8</v>
      </c>
      <c r="AK19" s="15">
        <v>4.1</v>
      </c>
      <c r="AL19" s="15">
        <v>4.2</v>
      </c>
      <c r="AM19" s="15">
        <v>4.5</v>
      </c>
      <c r="AN19" s="15">
        <v>3.8</v>
      </c>
      <c r="AO19" s="15">
        <v>4</v>
      </c>
      <c r="AP19" s="15">
        <v>4</v>
      </c>
      <c r="AQ19" s="15">
        <v>4.5</v>
      </c>
      <c r="AR19" s="15">
        <v>4.6</v>
      </c>
      <c r="AS19" s="15">
        <v>4.2</v>
      </c>
      <c r="AT19" s="15">
        <v>4.5</v>
      </c>
      <c r="AU19" s="15">
        <v>4.5</v>
      </c>
      <c r="AV19" s="15">
        <v>4.3</v>
      </c>
      <c r="AW19" s="15">
        <v>4</v>
      </c>
      <c r="AX19" s="15">
        <v>4.5</v>
      </c>
      <c r="AY19" s="15">
        <v>4.5</v>
      </c>
      <c r="AZ19" s="15">
        <v>4.2</v>
      </c>
      <c r="BA19" s="15">
        <v>3.8</v>
      </c>
      <c r="BB19" s="15">
        <v>4.3</v>
      </c>
      <c r="BC19" s="15">
        <v>4.3</v>
      </c>
      <c r="BD19" s="15">
        <v>4.2</v>
      </c>
      <c r="BE19" s="15">
        <v>4.3</v>
      </c>
      <c r="BF19" s="15">
        <v>4.3</v>
      </c>
      <c r="BG19" s="15">
        <v>4.6</v>
      </c>
      <c r="BH19" s="15">
        <v>3.8</v>
      </c>
      <c r="BI19" s="15">
        <v>4.6</v>
      </c>
      <c r="BJ19" s="6">
        <f t="shared" si="11"/>
        <v>4.142000000000001</v>
      </c>
    </row>
    <row r="20" spans="1:62" ht="12.75">
      <c r="A20" s="5"/>
      <c r="B20">
        <v>7</v>
      </c>
      <c r="C20">
        <v>820</v>
      </c>
      <c r="D20" s="6">
        <v>8.8</v>
      </c>
      <c r="E20" s="6">
        <f t="shared" si="7"/>
        <v>1.5960302375183182</v>
      </c>
      <c r="F20" s="7">
        <v>659.8</v>
      </c>
      <c r="G20" s="23">
        <v>5</v>
      </c>
      <c r="H20" s="11">
        <f t="shared" si="8"/>
        <v>0.07497727272727273</v>
      </c>
      <c r="I20">
        <v>95</v>
      </c>
      <c r="J20" s="14">
        <f t="shared" si="9"/>
        <v>12536.199999999999</v>
      </c>
      <c r="K20" s="14">
        <f t="shared" si="10"/>
        <v>1424.5681818181815</v>
      </c>
      <c r="L20" s="15">
        <v>4.3</v>
      </c>
      <c r="M20" s="15">
        <v>4.3</v>
      </c>
      <c r="N20" s="15">
        <v>4.3</v>
      </c>
      <c r="O20" s="15">
        <v>4.2</v>
      </c>
      <c r="P20" s="15">
        <v>4</v>
      </c>
      <c r="Q20" s="15">
        <v>3.8</v>
      </c>
      <c r="R20" s="15">
        <v>4</v>
      </c>
      <c r="S20" s="15">
        <v>3.6</v>
      </c>
      <c r="T20" s="15">
        <v>4</v>
      </c>
      <c r="U20" s="15">
        <v>4.2</v>
      </c>
      <c r="V20" s="15">
        <v>3.2</v>
      </c>
      <c r="W20" s="15">
        <v>4.6</v>
      </c>
      <c r="X20" s="15">
        <v>4</v>
      </c>
      <c r="Y20" s="15">
        <v>4.2</v>
      </c>
      <c r="Z20" s="15">
        <v>4</v>
      </c>
      <c r="AA20" s="15">
        <v>4.1</v>
      </c>
      <c r="AB20" s="15">
        <v>4.5</v>
      </c>
      <c r="AC20" s="15">
        <v>4.3</v>
      </c>
      <c r="AD20" s="15">
        <v>4</v>
      </c>
      <c r="AE20" s="15">
        <v>4.2</v>
      </c>
      <c r="AF20" s="15">
        <v>5</v>
      </c>
      <c r="AG20" s="15">
        <v>4.8</v>
      </c>
      <c r="AH20" s="15">
        <v>4.3</v>
      </c>
      <c r="AI20" s="15">
        <v>4.5</v>
      </c>
      <c r="AJ20" s="15">
        <v>4.2</v>
      </c>
      <c r="AK20" s="15">
        <v>4.2</v>
      </c>
      <c r="AL20" s="15">
        <v>4.7</v>
      </c>
      <c r="AM20" s="15">
        <v>4.6</v>
      </c>
      <c r="AN20" s="15">
        <v>4.5</v>
      </c>
      <c r="AO20" s="15">
        <v>4.3</v>
      </c>
      <c r="AP20" s="15">
        <v>4.3</v>
      </c>
      <c r="AQ20" s="15">
        <v>4.7</v>
      </c>
      <c r="AR20" s="15">
        <v>4.3</v>
      </c>
      <c r="AS20" s="15">
        <v>4.2</v>
      </c>
      <c r="AT20" s="15">
        <v>4.2</v>
      </c>
      <c r="AU20" s="15">
        <v>4.5</v>
      </c>
      <c r="AV20" s="15">
        <v>4.3</v>
      </c>
      <c r="AW20" s="15">
        <v>4.2</v>
      </c>
      <c r="AX20" s="15">
        <v>4.2</v>
      </c>
      <c r="AY20" s="15">
        <v>4.8</v>
      </c>
      <c r="AZ20" s="15">
        <v>4.6</v>
      </c>
      <c r="BA20" s="15">
        <v>3.5</v>
      </c>
      <c r="BB20" s="15">
        <v>4.3</v>
      </c>
      <c r="BC20" s="15">
        <v>4.3</v>
      </c>
      <c r="BD20" s="15">
        <v>4.2</v>
      </c>
      <c r="BE20" s="15">
        <v>4.3</v>
      </c>
      <c r="BF20" s="15">
        <v>4.3</v>
      </c>
      <c r="BG20" s="15">
        <v>4.6</v>
      </c>
      <c r="BH20" s="15">
        <v>3.8</v>
      </c>
      <c r="BI20" s="15">
        <v>4.6</v>
      </c>
      <c r="BJ20" s="6">
        <f t="shared" si="11"/>
        <v>4.2620000000000005</v>
      </c>
    </row>
    <row r="21" spans="1:62" ht="12.75">
      <c r="A21" s="5"/>
      <c r="B21" s="4" t="s">
        <v>12</v>
      </c>
      <c r="C21" s="18">
        <f aca="true" t="shared" si="12" ref="C21:K21">AVERAGE(C14:C20)</f>
        <v>768.5714285714286</v>
      </c>
      <c r="D21" s="19">
        <f t="shared" si="12"/>
        <v>7.342857142857142</v>
      </c>
      <c r="E21" s="19">
        <f t="shared" si="12"/>
        <v>1.6119506387616078</v>
      </c>
      <c r="F21" s="18">
        <f t="shared" si="12"/>
        <v>586.1</v>
      </c>
      <c r="G21" s="24">
        <f t="shared" si="12"/>
        <v>4.542857142857143</v>
      </c>
      <c r="H21" s="21">
        <f t="shared" si="12"/>
        <v>0.08002815337152838</v>
      </c>
      <c r="I21" s="18">
        <f t="shared" si="12"/>
        <v>85.14285714285714</v>
      </c>
      <c r="J21" s="22">
        <f t="shared" si="12"/>
        <v>10799.847618285612</v>
      </c>
      <c r="K21" s="22">
        <f t="shared" si="12"/>
        <v>1459.9537058492683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9">
        <f>AVERAGE(BJ14:BJ20)</f>
        <v>4.236857142857143</v>
      </c>
    </row>
    <row r="22" spans="1:62" ht="12.75">
      <c r="A22" s="5"/>
      <c r="B22" s="4" t="s">
        <v>13</v>
      </c>
      <c r="C22" s="18">
        <f aca="true" t="shared" si="13" ref="C22:K22">STDEV(C14:C20)/SQRT(7)</f>
        <v>14.130104880912182</v>
      </c>
      <c r="D22" s="19">
        <f t="shared" si="13"/>
        <v>0.4136694924448682</v>
      </c>
      <c r="E22" s="19">
        <f t="shared" si="13"/>
        <v>0.057783791469107955</v>
      </c>
      <c r="F22" s="18">
        <f t="shared" si="13"/>
        <v>48.261524653752595</v>
      </c>
      <c r="G22" s="24">
        <f t="shared" si="13"/>
        <v>0.18238779049719575</v>
      </c>
      <c r="H22" s="21">
        <f t="shared" si="13"/>
        <v>0.005315973917804526</v>
      </c>
      <c r="I22" s="18">
        <f t="shared" si="13"/>
        <v>7.731902283731353</v>
      </c>
      <c r="J22" s="22">
        <f t="shared" si="13"/>
        <v>890.6295919692899</v>
      </c>
      <c r="K22" s="22">
        <f t="shared" si="13"/>
        <v>64.49590636368077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9">
        <f>STDEV(BJ14:BJ20)/SQRT(7)</f>
        <v>0.08207413274172398</v>
      </c>
    </row>
    <row r="23" spans="1:61" ht="12.75">
      <c r="A23" s="5"/>
      <c r="E23" s="6"/>
      <c r="G23" s="9"/>
      <c r="H23" s="11"/>
      <c r="J23" s="14"/>
      <c r="K23" s="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2" ht="12.75">
      <c r="A24" s="5">
        <v>3</v>
      </c>
      <c r="B24">
        <v>1</v>
      </c>
      <c r="C24">
        <v>640</v>
      </c>
      <c r="D24" s="6">
        <v>3.7</v>
      </c>
      <c r="E24" s="6">
        <f aca="true" t="shared" si="14" ref="E24:E30">(D24/(C24^3))*(10^8)</f>
        <v>1.41143798828125</v>
      </c>
      <c r="F24" s="7">
        <v>600.5</v>
      </c>
      <c r="G24" s="23">
        <v>5.2</v>
      </c>
      <c r="H24" s="11">
        <f aca="true" t="shared" si="15" ref="H24:H30">F24/(D24*1000)</f>
        <v>0.1622972972972973</v>
      </c>
      <c r="I24">
        <v>68</v>
      </c>
      <c r="J24" s="14">
        <f aca="true" t="shared" si="16" ref="J24:J30">(F24/G24)*I24</f>
        <v>7852.692307692308</v>
      </c>
      <c r="K24" s="14">
        <f aca="true" t="shared" si="17" ref="K24:K30">J24/D24</f>
        <v>2122.3492723492723</v>
      </c>
      <c r="L24" s="15">
        <v>5</v>
      </c>
      <c r="M24" s="15">
        <v>5</v>
      </c>
      <c r="N24" s="15">
        <v>4.8</v>
      </c>
      <c r="O24" s="15">
        <v>4.7</v>
      </c>
      <c r="P24" s="15">
        <v>4.8</v>
      </c>
      <c r="Q24" s="15">
        <v>5.2</v>
      </c>
      <c r="R24" s="15">
        <v>4.8</v>
      </c>
      <c r="S24" s="15">
        <v>5.2</v>
      </c>
      <c r="T24" s="15">
        <v>5</v>
      </c>
      <c r="U24" s="15">
        <v>5</v>
      </c>
      <c r="V24" s="15">
        <v>4.9</v>
      </c>
      <c r="W24" s="15">
        <v>5</v>
      </c>
      <c r="X24" s="15">
        <v>5</v>
      </c>
      <c r="Y24" s="15">
        <v>4.7</v>
      </c>
      <c r="Z24" s="15">
        <v>5</v>
      </c>
      <c r="AA24" s="15">
        <v>4.8</v>
      </c>
      <c r="AB24" s="15">
        <v>5</v>
      </c>
      <c r="AC24" s="15">
        <v>5.2</v>
      </c>
      <c r="AD24" s="15">
        <v>5</v>
      </c>
      <c r="AE24" s="15">
        <v>5</v>
      </c>
      <c r="AF24" s="15">
        <v>4.8</v>
      </c>
      <c r="AG24" s="15">
        <v>4.8</v>
      </c>
      <c r="AH24" s="15">
        <v>5</v>
      </c>
      <c r="AI24" s="15">
        <v>5.1</v>
      </c>
      <c r="AJ24" s="15">
        <v>5.1</v>
      </c>
      <c r="AK24" s="15">
        <v>5</v>
      </c>
      <c r="AL24" s="15">
        <v>4.8</v>
      </c>
      <c r="AM24" s="15">
        <v>4.6</v>
      </c>
      <c r="AN24" s="15">
        <v>5</v>
      </c>
      <c r="AO24" s="15">
        <v>4.3</v>
      </c>
      <c r="AP24" s="15">
        <v>4.3</v>
      </c>
      <c r="AQ24" s="15">
        <v>4.8</v>
      </c>
      <c r="AR24" s="15">
        <v>4.2</v>
      </c>
      <c r="AS24" s="15">
        <v>5</v>
      </c>
      <c r="AT24" s="15">
        <v>4.2</v>
      </c>
      <c r="AU24" s="15">
        <v>4.2</v>
      </c>
      <c r="AV24" s="15">
        <v>4.5</v>
      </c>
      <c r="AW24" s="15">
        <v>5</v>
      </c>
      <c r="AX24" s="15">
        <v>4.5</v>
      </c>
      <c r="AY24" s="15">
        <v>5</v>
      </c>
      <c r="AZ24" s="15">
        <v>4.7</v>
      </c>
      <c r="BA24" s="15">
        <v>4.9</v>
      </c>
      <c r="BB24" s="15">
        <v>4.5</v>
      </c>
      <c r="BC24" s="15">
        <v>5</v>
      </c>
      <c r="BD24" s="15">
        <v>5</v>
      </c>
      <c r="BE24" s="15">
        <v>5</v>
      </c>
      <c r="BF24" s="15">
        <v>4.8</v>
      </c>
      <c r="BG24" s="15">
        <v>4.9</v>
      </c>
      <c r="BH24" s="15">
        <v>4.8</v>
      </c>
      <c r="BI24" s="15">
        <v>4.8</v>
      </c>
      <c r="BJ24" s="6">
        <f aca="true" t="shared" si="18" ref="BJ24:BJ30">AVERAGE(L24:BI24)</f>
        <v>4.8340000000000005</v>
      </c>
    </row>
    <row r="25" spans="1:62" ht="12.75">
      <c r="A25" s="5" t="s">
        <v>10</v>
      </c>
      <c r="B25">
        <v>2</v>
      </c>
      <c r="C25">
        <v>670</v>
      </c>
      <c r="D25" s="6">
        <v>4.15</v>
      </c>
      <c r="E25" s="6">
        <f t="shared" si="14"/>
        <v>1.3798239810083024</v>
      </c>
      <c r="F25" s="7">
        <v>572.8</v>
      </c>
      <c r="G25" s="23">
        <v>5.2</v>
      </c>
      <c r="H25" s="11">
        <f t="shared" si="15"/>
        <v>0.13802409638554217</v>
      </c>
      <c r="I25">
        <v>62</v>
      </c>
      <c r="J25" s="14">
        <f t="shared" si="16"/>
        <v>6829.538461538461</v>
      </c>
      <c r="K25" s="14">
        <f t="shared" si="17"/>
        <v>1645.6719184430026</v>
      </c>
      <c r="L25" s="15">
        <v>4.6</v>
      </c>
      <c r="M25" s="15">
        <v>4.8</v>
      </c>
      <c r="N25" s="15">
        <v>4.7</v>
      </c>
      <c r="O25" s="15">
        <v>5</v>
      </c>
      <c r="P25" s="15">
        <v>4.6</v>
      </c>
      <c r="Q25" s="15">
        <v>4.7</v>
      </c>
      <c r="R25" s="15">
        <v>4.8</v>
      </c>
      <c r="S25" s="15">
        <v>5</v>
      </c>
      <c r="T25" s="15">
        <v>4.5</v>
      </c>
      <c r="U25" s="15">
        <v>4.7</v>
      </c>
      <c r="V25" s="15">
        <v>4.7</v>
      </c>
      <c r="W25" s="15">
        <v>4.8</v>
      </c>
      <c r="X25" s="15">
        <v>4.8</v>
      </c>
      <c r="Y25" s="15">
        <v>4.7</v>
      </c>
      <c r="Z25" s="15">
        <v>5.3</v>
      </c>
      <c r="AA25" s="15">
        <v>4.8</v>
      </c>
      <c r="AB25" s="15">
        <v>5.1</v>
      </c>
      <c r="AC25" s="15">
        <v>4.6</v>
      </c>
      <c r="AD25" s="15">
        <v>4.8</v>
      </c>
      <c r="AE25" s="15">
        <v>5</v>
      </c>
      <c r="AF25" s="15">
        <v>4.9</v>
      </c>
      <c r="AG25" s="15">
        <v>5</v>
      </c>
      <c r="AH25" s="15">
        <v>4.7</v>
      </c>
      <c r="AI25" s="15">
        <v>5</v>
      </c>
      <c r="AJ25" s="15">
        <v>5</v>
      </c>
      <c r="AK25" s="15">
        <v>4.8</v>
      </c>
      <c r="AL25" s="15">
        <v>4.9</v>
      </c>
      <c r="AM25" s="15">
        <v>4.6</v>
      </c>
      <c r="AN25" s="15">
        <v>4.8</v>
      </c>
      <c r="AO25" s="15">
        <v>4.8</v>
      </c>
      <c r="AP25" s="15">
        <v>4.8</v>
      </c>
      <c r="AQ25" s="15">
        <v>4.5</v>
      </c>
      <c r="AR25" s="15">
        <v>5</v>
      </c>
      <c r="AS25" s="15">
        <v>4.7</v>
      </c>
      <c r="AT25" s="15">
        <v>4.9</v>
      </c>
      <c r="AU25" s="15">
        <v>4.3</v>
      </c>
      <c r="AV25" s="15">
        <v>4.8</v>
      </c>
      <c r="AW25" s="15">
        <v>5</v>
      </c>
      <c r="AX25" s="15">
        <v>4.8</v>
      </c>
      <c r="AY25" s="15">
        <v>4.7</v>
      </c>
      <c r="AZ25" s="15">
        <v>5</v>
      </c>
      <c r="BA25" s="15">
        <v>4.9</v>
      </c>
      <c r="BB25" s="15">
        <v>5</v>
      </c>
      <c r="BC25" s="15">
        <v>4.9</v>
      </c>
      <c r="BD25" s="15">
        <v>5</v>
      </c>
      <c r="BE25" s="15">
        <v>4.8</v>
      </c>
      <c r="BF25" s="15">
        <v>4.5</v>
      </c>
      <c r="BG25" s="15">
        <v>4.7</v>
      </c>
      <c r="BH25" s="15">
        <v>4.7</v>
      </c>
      <c r="BI25" s="15">
        <v>4.8</v>
      </c>
      <c r="BJ25" s="6">
        <f t="shared" si="18"/>
        <v>4.806000000000001</v>
      </c>
    </row>
    <row r="26" spans="1:62" ht="12.75">
      <c r="A26" s="5" t="s">
        <v>26</v>
      </c>
      <c r="B26">
        <v>3</v>
      </c>
      <c r="C26">
        <v>615</v>
      </c>
      <c r="D26" s="6">
        <v>3.6</v>
      </c>
      <c r="E26" s="6">
        <f t="shared" si="14"/>
        <v>1.547665684866248</v>
      </c>
      <c r="F26" s="7">
        <v>449.3</v>
      </c>
      <c r="G26" s="23">
        <v>5</v>
      </c>
      <c r="H26" s="11">
        <f t="shared" si="15"/>
        <v>0.12480555555555556</v>
      </c>
      <c r="I26">
        <v>98</v>
      </c>
      <c r="J26" s="14">
        <f t="shared" si="16"/>
        <v>8806.28</v>
      </c>
      <c r="K26" s="14">
        <f t="shared" si="17"/>
        <v>2446.188888888889</v>
      </c>
      <c r="L26" s="15">
        <v>4.2</v>
      </c>
      <c r="M26" s="15">
        <v>1.8</v>
      </c>
      <c r="N26" s="15">
        <v>2.4</v>
      </c>
      <c r="O26" s="15">
        <v>4.5</v>
      </c>
      <c r="P26" s="15">
        <v>4.2</v>
      </c>
      <c r="Q26" s="15">
        <v>4.4</v>
      </c>
      <c r="R26" s="15">
        <v>3.2</v>
      </c>
      <c r="S26" s="15">
        <v>4.6</v>
      </c>
      <c r="T26" s="15">
        <v>3</v>
      </c>
      <c r="U26" s="15">
        <v>4.7</v>
      </c>
      <c r="V26" s="15">
        <v>3.8</v>
      </c>
      <c r="W26" s="15">
        <v>3.3</v>
      </c>
      <c r="X26" s="15">
        <v>4.5</v>
      </c>
      <c r="Y26" s="15">
        <v>3.5</v>
      </c>
      <c r="Z26" s="15">
        <v>4.8</v>
      </c>
      <c r="AA26" s="15">
        <v>4</v>
      </c>
      <c r="AB26" s="15">
        <v>2.1</v>
      </c>
      <c r="AC26" s="15">
        <v>4.2</v>
      </c>
      <c r="AD26" s="15">
        <v>3.8</v>
      </c>
      <c r="AE26" s="15">
        <v>3.4</v>
      </c>
      <c r="AF26" s="15">
        <v>4.2</v>
      </c>
      <c r="AG26" s="15">
        <v>4</v>
      </c>
      <c r="AH26" s="15">
        <v>4.5</v>
      </c>
      <c r="AI26" s="15">
        <v>4.4</v>
      </c>
      <c r="AJ26" s="15">
        <v>2.6</v>
      </c>
      <c r="AK26" s="15">
        <v>2.1</v>
      </c>
      <c r="AL26" s="15">
        <v>2</v>
      </c>
      <c r="AM26" s="15">
        <v>3.2</v>
      </c>
      <c r="AN26" s="15">
        <v>4.5</v>
      </c>
      <c r="AO26" s="15">
        <v>3.7</v>
      </c>
      <c r="AP26" s="15">
        <v>4.3</v>
      </c>
      <c r="AQ26" s="15">
        <v>2.2</v>
      </c>
      <c r="AR26" s="15">
        <v>4</v>
      </c>
      <c r="AS26" s="15">
        <v>4</v>
      </c>
      <c r="AT26" s="15">
        <v>4</v>
      </c>
      <c r="AU26" s="15">
        <v>4.6</v>
      </c>
      <c r="AV26" s="15">
        <v>4.2</v>
      </c>
      <c r="AW26" s="15">
        <v>3.8</v>
      </c>
      <c r="AX26" s="15">
        <v>3.8</v>
      </c>
      <c r="AY26" s="15">
        <v>4.2</v>
      </c>
      <c r="AZ26" s="15">
        <v>3.2</v>
      </c>
      <c r="BA26" s="15">
        <v>4</v>
      </c>
      <c r="BB26" s="15">
        <v>4.4</v>
      </c>
      <c r="BC26" s="15">
        <v>4.3</v>
      </c>
      <c r="BD26" s="15">
        <v>2.3</v>
      </c>
      <c r="BE26" s="15">
        <v>3</v>
      </c>
      <c r="BF26" s="15">
        <v>3.2</v>
      </c>
      <c r="BG26" s="15">
        <v>2.6</v>
      </c>
      <c r="BH26" s="15">
        <v>3.7</v>
      </c>
      <c r="BI26" s="15">
        <v>4.5</v>
      </c>
      <c r="BJ26" s="6">
        <f t="shared" si="18"/>
        <v>3.6779999999999995</v>
      </c>
    </row>
    <row r="27" spans="1:62" ht="12.75">
      <c r="A27" s="5"/>
      <c r="B27">
        <v>4</v>
      </c>
      <c r="C27">
        <v>645</v>
      </c>
      <c r="D27" s="6">
        <v>3.6</v>
      </c>
      <c r="E27" s="6">
        <f t="shared" si="14"/>
        <v>1.3416009491826717</v>
      </c>
      <c r="F27" s="7">
        <v>428.5</v>
      </c>
      <c r="G27" s="23">
        <v>4.9</v>
      </c>
      <c r="H27" s="11">
        <f t="shared" si="15"/>
        <v>0.11902777777777777</v>
      </c>
      <c r="I27">
        <v>67</v>
      </c>
      <c r="J27" s="14">
        <f t="shared" si="16"/>
        <v>5859.081632653061</v>
      </c>
      <c r="K27" s="14">
        <f t="shared" si="17"/>
        <v>1627.5226757369614</v>
      </c>
      <c r="L27" s="15">
        <v>4.7</v>
      </c>
      <c r="M27" s="15">
        <v>4.6</v>
      </c>
      <c r="N27" s="15">
        <v>4.3</v>
      </c>
      <c r="O27" s="15">
        <v>4.8</v>
      </c>
      <c r="P27" s="15">
        <v>4</v>
      </c>
      <c r="Q27" s="15">
        <v>4.6</v>
      </c>
      <c r="R27" s="15">
        <v>5</v>
      </c>
      <c r="S27" s="15">
        <v>4.3</v>
      </c>
      <c r="T27" s="15">
        <v>4.5</v>
      </c>
      <c r="U27" s="15">
        <v>4.5</v>
      </c>
      <c r="V27" s="15">
        <v>5</v>
      </c>
      <c r="W27" s="15">
        <v>4.9</v>
      </c>
      <c r="X27" s="15">
        <v>5</v>
      </c>
      <c r="Y27" s="15">
        <v>5</v>
      </c>
      <c r="Z27" s="15">
        <v>5</v>
      </c>
      <c r="AA27" s="15">
        <v>4.7</v>
      </c>
      <c r="AB27" s="15">
        <v>5</v>
      </c>
      <c r="AC27" s="15">
        <v>4.6</v>
      </c>
      <c r="AD27" s="15">
        <v>4.9</v>
      </c>
      <c r="AE27" s="15">
        <v>4.8</v>
      </c>
      <c r="AF27" s="15">
        <v>5</v>
      </c>
      <c r="AG27" s="15">
        <v>5</v>
      </c>
      <c r="AH27" s="15">
        <v>5</v>
      </c>
      <c r="AI27" s="15">
        <v>4.3</v>
      </c>
      <c r="AJ27" s="15">
        <v>4.8</v>
      </c>
      <c r="AK27" s="15">
        <v>4.7</v>
      </c>
      <c r="AL27" s="15">
        <v>4.8</v>
      </c>
      <c r="AM27" s="15">
        <v>4.8</v>
      </c>
      <c r="AN27" s="15">
        <v>5</v>
      </c>
      <c r="AO27" s="15">
        <v>5</v>
      </c>
      <c r="AP27" s="15">
        <v>4.6</v>
      </c>
      <c r="AQ27" s="15">
        <v>5</v>
      </c>
      <c r="AR27" s="15">
        <v>5</v>
      </c>
      <c r="AS27" s="15">
        <v>4.8</v>
      </c>
      <c r="AT27" s="15">
        <v>5</v>
      </c>
      <c r="AU27" s="15">
        <v>4.7</v>
      </c>
      <c r="AV27" s="15">
        <v>5.1</v>
      </c>
      <c r="AW27" s="15">
        <v>4.9</v>
      </c>
      <c r="AX27" s="15">
        <v>5</v>
      </c>
      <c r="AY27" s="15">
        <v>5</v>
      </c>
      <c r="AZ27" s="15">
        <v>4.7</v>
      </c>
      <c r="BA27" s="15">
        <v>4.7</v>
      </c>
      <c r="BB27" s="15">
        <v>4.8</v>
      </c>
      <c r="BC27" s="15">
        <v>5</v>
      </c>
      <c r="BD27" s="15">
        <v>4.5</v>
      </c>
      <c r="BE27" s="15">
        <v>4.8</v>
      </c>
      <c r="BF27" s="15">
        <v>4.3</v>
      </c>
      <c r="BG27" s="15">
        <v>4.9</v>
      </c>
      <c r="BH27" s="15">
        <v>4.8</v>
      </c>
      <c r="BI27" s="15">
        <v>5</v>
      </c>
      <c r="BJ27" s="6">
        <f t="shared" si="18"/>
        <v>4.784000000000001</v>
      </c>
    </row>
    <row r="28" spans="1:62" ht="12.75">
      <c r="A28" s="5"/>
      <c r="B28">
        <v>5</v>
      </c>
      <c r="C28">
        <v>610</v>
      </c>
      <c r="D28" s="6">
        <v>2.9</v>
      </c>
      <c r="E28" s="6">
        <f t="shared" si="14"/>
        <v>1.2776399786766293</v>
      </c>
      <c r="F28" s="7">
        <v>286.3</v>
      </c>
      <c r="G28" s="23">
        <v>4.5</v>
      </c>
      <c r="H28" s="11">
        <f t="shared" si="15"/>
        <v>0.09872413793103449</v>
      </c>
      <c r="I28">
        <v>85</v>
      </c>
      <c r="J28" s="14">
        <f t="shared" si="16"/>
        <v>5407.88888888889</v>
      </c>
      <c r="K28" s="14">
        <f t="shared" si="17"/>
        <v>1864.7892720306515</v>
      </c>
      <c r="L28" s="15">
        <v>4.5</v>
      </c>
      <c r="M28" s="15">
        <v>2.9</v>
      </c>
      <c r="N28" s="15">
        <v>4</v>
      </c>
      <c r="O28" s="15">
        <v>4.2</v>
      </c>
      <c r="P28" s="15">
        <v>4.3</v>
      </c>
      <c r="Q28" s="15">
        <v>3.8</v>
      </c>
      <c r="R28" s="15">
        <v>4.2</v>
      </c>
      <c r="S28" s="15">
        <v>4</v>
      </c>
      <c r="T28" s="15">
        <v>4</v>
      </c>
      <c r="U28" s="15">
        <v>4.2</v>
      </c>
      <c r="V28" s="15">
        <v>3.2</v>
      </c>
      <c r="W28" s="15">
        <v>4</v>
      </c>
      <c r="X28" s="15">
        <v>4.5</v>
      </c>
      <c r="Y28" s="15">
        <v>4.2</v>
      </c>
      <c r="Z28" s="15">
        <v>4.5</v>
      </c>
      <c r="AA28" s="15">
        <v>3.5</v>
      </c>
      <c r="AB28" s="15">
        <v>4</v>
      </c>
      <c r="AC28" s="15">
        <v>4.3</v>
      </c>
      <c r="AD28" s="15">
        <v>3</v>
      </c>
      <c r="AE28" s="15">
        <v>4.5</v>
      </c>
      <c r="AF28" s="15">
        <v>3.8</v>
      </c>
      <c r="AG28" s="15">
        <v>3.7</v>
      </c>
      <c r="AH28" s="15">
        <v>3.8</v>
      </c>
      <c r="AI28" s="15">
        <v>3.5</v>
      </c>
      <c r="AJ28" s="15">
        <v>4.5</v>
      </c>
      <c r="AK28" s="15">
        <v>3.6</v>
      </c>
      <c r="AL28" s="15">
        <v>3.2</v>
      </c>
      <c r="AM28" s="15">
        <v>3.5</v>
      </c>
      <c r="AN28" s="15">
        <v>4</v>
      </c>
      <c r="AO28" s="15">
        <v>4</v>
      </c>
      <c r="AP28" s="15">
        <v>4.5</v>
      </c>
      <c r="AQ28" s="15">
        <v>4.7</v>
      </c>
      <c r="AR28" s="15">
        <v>4</v>
      </c>
      <c r="AS28" s="15">
        <v>4.8</v>
      </c>
      <c r="AT28" s="15">
        <v>4.3</v>
      </c>
      <c r="AU28" s="15">
        <v>3.5</v>
      </c>
      <c r="AV28" s="15">
        <v>4</v>
      </c>
      <c r="AW28" s="15">
        <v>3.6</v>
      </c>
      <c r="AX28" s="15">
        <v>3.7</v>
      </c>
      <c r="AY28" s="15">
        <v>4.2</v>
      </c>
      <c r="AZ28" s="15">
        <v>3.8</v>
      </c>
      <c r="BA28" s="15">
        <v>4.2</v>
      </c>
      <c r="BB28" s="15">
        <v>3.8</v>
      </c>
      <c r="BC28" s="15">
        <v>3.9</v>
      </c>
      <c r="BD28" s="15">
        <v>3.7</v>
      </c>
      <c r="BE28" s="15">
        <v>3.6</v>
      </c>
      <c r="BF28" s="15">
        <v>3</v>
      </c>
      <c r="BG28" s="15">
        <v>4.5</v>
      </c>
      <c r="BH28" s="15">
        <v>3.2</v>
      </c>
      <c r="BI28" s="15">
        <v>3.8</v>
      </c>
      <c r="BJ28" s="6">
        <f t="shared" si="18"/>
        <v>3.9240000000000004</v>
      </c>
    </row>
    <row r="29" spans="1:62" ht="12.75">
      <c r="A29" s="5"/>
      <c r="B29">
        <v>6</v>
      </c>
      <c r="C29">
        <v>635</v>
      </c>
      <c r="D29" s="6">
        <v>4.25</v>
      </c>
      <c r="E29" s="6">
        <f t="shared" si="14"/>
        <v>1.6598458393767181</v>
      </c>
      <c r="F29" s="7">
        <v>569.2</v>
      </c>
      <c r="G29" s="23">
        <v>5.3</v>
      </c>
      <c r="H29" s="11">
        <f t="shared" si="15"/>
        <v>0.13392941176470588</v>
      </c>
      <c r="I29">
        <v>77</v>
      </c>
      <c r="J29" s="14">
        <f t="shared" si="16"/>
        <v>8269.509433962265</v>
      </c>
      <c r="K29" s="14">
        <f t="shared" si="17"/>
        <v>1945.7669256381798</v>
      </c>
      <c r="L29" s="15">
        <v>4.2</v>
      </c>
      <c r="M29" s="15">
        <v>4.3</v>
      </c>
      <c r="N29" s="15">
        <v>4.1</v>
      </c>
      <c r="O29" s="15">
        <v>4.1</v>
      </c>
      <c r="P29" s="15">
        <v>4</v>
      </c>
      <c r="Q29" s="15">
        <v>4</v>
      </c>
      <c r="R29" s="15">
        <v>4.2</v>
      </c>
      <c r="S29" s="15">
        <v>4.5</v>
      </c>
      <c r="T29" s="15">
        <v>4.5</v>
      </c>
      <c r="U29" s="15">
        <v>4</v>
      </c>
      <c r="V29" s="15">
        <v>4.3</v>
      </c>
      <c r="W29" s="15">
        <v>4.3</v>
      </c>
      <c r="X29" s="15">
        <v>4.2</v>
      </c>
      <c r="Y29" s="15">
        <v>4.2</v>
      </c>
      <c r="Z29" s="15">
        <v>3.9</v>
      </c>
      <c r="AA29" s="15">
        <v>4.8</v>
      </c>
      <c r="AB29" s="15">
        <v>4.5</v>
      </c>
      <c r="AC29" s="15">
        <v>4.5</v>
      </c>
      <c r="AD29" s="15">
        <v>4.5</v>
      </c>
      <c r="AE29" s="15">
        <v>4.7</v>
      </c>
      <c r="AF29" s="15">
        <v>4.8</v>
      </c>
      <c r="AG29" s="15">
        <v>4.8</v>
      </c>
      <c r="AH29" s="15">
        <v>4</v>
      </c>
      <c r="AI29" s="15">
        <v>4.6</v>
      </c>
      <c r="AJ29" s="15">
        <v>4.8</v>
      </c>
      <c r="AK29" s="15">
        <v>4.8</v>
      </c>
      <c r="AL29" s="15">
        <v>4.5</v>
      </c>
      <c r="AM29" s="15">
        <v>4.5</v>
      </c>
      <c r="AN29" s="15">
        <v>4.5</v>
      </c>
      <c r="AO29" s="15">
        <v>4.3</v>
      </c>
      <c r="AP29" s="15">
        <v>4</v>
      </c>
      <c r="AQ29" s="15">
        <v>4.2</v>
      </c>
      <c r="AR29" s="15">
        <v>4.5</v>
      </c>
      <c r="AS29" s="15">
        <v>4.8</v>
      </c>
      <c r="AT29" s="15">
        <v>4</v>
      </c>
      <c r="AU29" s="15">
        <v>3.5</v>
      </c>
      <c r="AV29" s="15">
        <v>4</v>
      </c>
      <c r="AW29" s="15">
        <v>4</v>
      </c>
      <c r="AX29" s="15">
        <v>4.2</v>
      </c>
      <c r="AY29" s="15">
        <v>4.4</v>
      </c>
      <c r="AZ29" s="15">
        <v>4.2</v>
      </c>
      <c r="BA29" s="15">
        <v>4.3</v>
      </c>
      <c r="BB29" s="15">
        <v>4.7</v>
      </c>
      <c r="BC29" s="15">
        <v>4</v>
      </c>
      <c r="BD29" s="15">
        <v>4.2</v>
      </c>
      <c r="BE29" s="15">
        <v>3.9</v>
      </c>
      <c r="BF29" s="15">
        <v>4.3</v>
      </c>
      <c r="BG29" s="15">
        <v>4.4</v>
      </c>
      <c r="BH29" s="15">
        <v>4</v>
      </c>
      <c r="BI29" s="15">
        <v>4.7</v>
      </c>
      <c r="BJ29" s="6">
        <f t="shared" si="18"/>
        <v>4.313999999999999</v>
      </c>
    </row>
    <row r="30" spans="1:62" ht="12.75">
      <c r="A30" s="5"/>
      <c r="B30">
        <v>7</v>
      </c>
      <c r="C30">
        <v>640</v>
      </c>
      <c r="D30" s="6">
        <v>4.35</v>
      </c>
      <c r="E30" s="6">
        <f t="shared" si="14"/>
        <v>1.6593933105468748</v>
      </c>
      <c r="F30" s="7">
        <v>495.7</v>
      </c>
      <c r="G30" s="23">
        <v>5.1</v>
      </c>
      <c r="H30" s="11">
        <f t="shared" si="15"/>
        <v>0.11395402298850574</v>
      </c>
      <c r="I30">
        <v>98</v>
      </c>
      <c r="J30" s="14">
        <f t="shared" si="16"/>
        <v>9525.21568627451</v>
      </c>
      <c r="K30" s="14">
        <f t="shared" si="17"/>
        <v>2189.704755465405</v>
      </c>
      <c r="L30" s="15">
        <v>4.2</v>
      </c>
      <c r="M30" s="15">
        <v>4.5</v>
      </c>
      <c r="N30" s="15">
        <v>4</v>
      </c>
      <c r="O30" s="15">
        <v>4</v>
      </c>
      <c r="P30" s="15">
        <v>4.2</v>
      </c>
      <c r="Q30" s="15">
        <v>4</v>
      </c>
      <c r="R30" s="15">
        <v>4</v>
      </c>
      <c r="S30" s="15">
        <v>4.3</v>
      </c>
      <c r="T30" s="15">
        <v>3.6</v>
      </c>
      <c r="U30" s="15">
        <v>3.6</v>
      </c>
      <c r="V30" s="15">
        <v>4</v>
      </c>
      <c r="W30" s="15">
        <v>3.9</v>
      </c>
      <c r="X30" s="15">
        <v>4</v>
      </c>
      <c r="Y30" s="15">
        <v>4.5</v>
      </c>
      <c r="Z30" s="15">
        <v>3</v>
      </c>
      <c r="AA30" s="15">
        <v>4</v>
      </c>
      <c r="AB30" s="15">
        <v>4</v>
      </c>
      <c r="AC30" s="15">
        <v>4</v>
      </c>
      <c r="AD30" s="15">
        <v>4.2</v>
      </c>
      <c r="AE30" s="15">
        <v>3.4</v>
      </c>
      <c r="AF30" s="15">
        <v>4</v>
      </c>
      <c r="AG30" s="15">
        <v>4.2</v>
      </c>
      <c r="AH30" s="15">
        <v>3.9</v>
      </c>
      <c r="AI30" s="15">
        <v>4.2</v>
      </c>
      <c r="AJ30" s="15">
        <v>3.8</v>
      </c>
      <c r="AK30" s="15">
        <v>4.2</v>
      </c>
      <c r="AL30" s="15">
        <v>4</v>
      </c>
      <c r="AM30" s="15">
        <v>3.8</v>
      </c>
      <c r="AN30" s="15">
        <v>3.2</v>
      </c>
      <c r="AO30" s="15">
        <v>4</v>
      </c>
      <c r="AP30" s="15">
        <v>3.8</v>
      </c>
      <c r="AQ30" s="15">
        <v>3.9</v>
      </c>
      <c r="AR30" s="15">
        <v>3.5</v>
      </c>
      <c r="AS30" s="15">
        <v>3.7</v>
      </c>
      <c r="AT30" s="15">
        <v>4</v>
      </c>
      <c r="AU30" s="15">
        <v>4.2</v>
      </c>
      <c r="AV30" s="15">
        <v>4</v>
      </c>
      <c r="AW30" s="15">
        <v>4</v>
      </c>
      <c r="AX30" s="15">
        <v>2.5</v>
      </c>
      <c r="AY30" s="15">
        <v>4</v>
      </c>
      <c r="AZ30" s="15">
        <v>4</v>
      </c>
      <c r="BA30" s="15">
        <v>4.3</v>
      </c>
      <c r="BB30" s="15">
        <v>4</v>
      </c>
      <c r="BC30" s="15">
        <v>4.3</v>
      </c>
      <c r="BD30" s="15">
        <v>3</v>
      </c>
      <c r="BE30" s="15">
        <v>3.5</v>
      </c>
      <c r="BF30" s="15">
        <v>3.8</v>
      </c>
      <c r="BG30" s="15">
        <v>4</v>
      </c>
      <c r="BH30" s="15">
        <v>4.3</v>
      </c>
      <c r="BI30" s="15">
        <v>3.3</v>
      </c>
      <c r="BJ30" s="6">
        <f t="shared" si="18"/>
        <v>3.8960000000000012</v>
      </c>
    </row>
    <row r="31" spans="1:62" ht="12.75">
      <c r="A31" s="5"/>
      <c r="B31" s="4" t="s">
        <v>12</v>
      </c>
      <c r="C31" s="18">
        <f>AVERAGE(C24:C30)</f>
        <v>636.4285714285714</v>
      </c>
      <c r="D31" s="19">
        <f aca="true" t="shared" si="19" ref="D31:K31">AVERAGE(D24:D30)</f>
        <v>3.7928571428571423</v>
      </c>
      <c r="E31" s="19">
        <f t="shared" si="19"/>
        <v>1.4682011045626706</v>
      </c>
      <c r="F31" s="18">
        <f t="shared" si="19"/>
        <v>486.04285714285714</v>
      </c>
      <c r="G31" s="24">
        <f t="shared" si="19"/>
        <v>5.028571428571429</v>
      </c>
      <c r="H31" s="21">
        <f t="shared" si="19"/>
        <v>0.12725175710005984</v>
      </c>
      <c r="I31" s="18">
        <f t="shared" si="19"/>
        <v>79.28571428571429</v>
      </c>
      <c r="J31" s="22">
        <f t="shared" si="19"/>
        <v>7507.172344429929</v>
      </c>
      <c r="K31" s="22">
        <f t="shared" si="19"/>
        <v>1977.4276726503374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9">
        <f>AVERAGE(BJ24:BJ30)</f>
        <v>4.319428571428571</v>
      </c>
    </row>
    <row r="32" spans="1:62" ht="12.75">
      <c r="A32" s="5"/>
      <c r="B32" s="4" t="s">
        <v>13</v>
      </c>
      <c r="C32" s="18">
        <f>STDEV(C24:C30)/SQRT(7)</f>
        <v>7.536757995878292</v>
      </c>
      <c r="D32" s="19">
        <f aca="true" t="shared" si="20" ref="D32:K32">STDEV(D24:D30)/SQRT(7)</f>
        <v>0.19068441000167757</v>
      </c>
      <c r="E32" s="19">
        <f t="shared" si="20"/>
        <v>0.058344317247410925</v>
      </c>
      <c r="F32" s="18">
        <f t="shared" si="20"/>
        <v>41.45968700145365</v>
      </c>
      <c r="G32" s="24">
        <f t="shared" si="20"/>
        <v>0.10168645954315533</v>
      </c>
      <c r="H32" s="21">
        <f t="shared" si="20"/>
        <v>0.00764245158101422</v>
      </c>
      <c r="I32" s="18">
        <f t="shared" si="20"/>
        <v>5.596403120858654</v>
      </c>
      <c r="J32" s="22">
        <f t="shared" si="20"/>
        <v>578.2383594366912</v>
      </c>
      <c r="K32" s="22">
        <f t="shared" si="20"/>
        <v>112.54481724304686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9">
        <f>STDEV(BJ24:BJ30)/SQRT(7)</f>
        <v>0.18673113561161372</v>
      </c>
    </row>
    <row r="33" spans="1:61" ht="12.75">
      <c r="A33" s="5"/>
      <c r="D33" s="6"/>
      <c r="E33" s="6"/>
      <c r="F33" s="7"/>
      <c r="G33" s="23"/>
      <c r="H33" s="11"/>
      <c r="J33" s="14"/>
      <c r="K33" s="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2" ht="12.75">
      <c r="A34" s="5">
        <v>4</v>
      </c>
      <c r="B34">
        <v>1</v>
      </c>
      <c r="C34">
        <v>665</v>
      </c>
      <c r="D34" s="6">
        <v>4.3</v>
      </c>
      <c r="E34" s="6">
        <f aca="true" t="shared" si="21" ref="E34:E40">(D34/(C34^3))*(10^8)</f>
        <v>1.4621890244861404</v>
      </c>
      <c r="F34" s="7">
        <v>495.1</v>
      </c>
      <c r="G34" s="23">
        <v>4.8</v>
      </c>
      <c r="H34" s="11">
        <f aca="true" t="shared" si="22" ref="H34:H40">F34/(D34*1000)</f>
        <v>0.11513953488372093</v>
      </c>
      <c r="I34">
        <v>68</v>
      </c>
      <c r="J34" s="14">
        <f aca="true" t="shared" si="23" ref="J34:J40">(F34/G34)*I34</f>
        <v>7013.916666666667</v>
      </c>
      <c r="K34" s="14">
        <f aca="true" t="shared" si="24" ref="K34:K40">J34/D34</f>
        <v>1631.1434108527133</v>
      </c>
      <c r="L34" s="15">
        <v>3</v>
      </c>
      <c r="M34" s="15">
        <v>3.8</v>
      </c>
      <c r="N34" s="15">
        <v>4.2</v>
      </c>
      <c r="O34" s="15">
        <v>4.2</v>
      </c>
      <c r="P34" s="15">
        <v>3.4</v>
      </c>
      <c r="Q34" s="15">
        <v>4</v>
      </c>
      <c r="R34" s="15">
        <v>4.5</v>
      </c>
      <c r="S34" s="15">
        <v>4.2</v>
      </c>
      <c r="T34" s="15">
        <v>4.3</v>
      </c>
      <c r="U34" s="15">
        <v>4</v>
      </c>
      <c r="V34" s="15">
        <v>4.5</v>
      </c>
      <c r="W34" s="15">
        <v>4.5</v>
      </c>
      <c r="X34" s="15">
        <v>4.3</v>
      </c>
      <c r="Y34" s="15">
        <v>4.2</v>
      </c>
      <c r="Z34" s="15">
        <v>4.5</v>
      </c>
      <c r="AA34" s="15">
        <v>4.2</v>
      </c>
      <c r="AB34" s="15">
        <v>4.3</v>
      </c>
      <c r="AC34" s="15">
        <v>4.5</v>
      </c>
      <c r="AD34" s="15">
        <v>4.2</v>
      </c>
      <c r="AE34" s="15">
        <v>4.2</v>
      </c>
      <c r="AF34" s="15">
        <v>3</v>
      </c>
      <c r="AG34" s="15">
        <v>4</v>
      </c>
      <c r="AH34" s="15">
        <v>4</v>
      </c>
      <c r="AI34" s="15">
        <v>4.4</v>
      </c>
      <c r="AJ34" s="15">
        <v>4.6</v>
      </c>
      <c r="AK34" s="15">
        <v>4.1</v>
      </c>
      <c r="AL34" s="15">
        <v>4</v>
      </c>
      <c r="AM34" s="15">
        <v>4.5</v>
      </c>
      <c r="AN34" s="15">
        <v>4</v>
      </c>
      <c r="AO34" s="15">
        <v>4.2</v>
      </c>
      <c r="AP34" s="15">
        <v>4.3</v>
      </c>
      <c r="AQ34" s="15">
        <v>4.1</v>
      </c>
      <c r="AR34" s="15">
        <v>4</v>
      </c>
      <c r="AS34" s="15">
        <v>4.5</v>
      </c>
      <c r="AT34" s="15">
        <v>4.5</v>
      </c>
      <c r="AU34" s="15">
        <v>4.1</v>
      </c>
      <c r="AV34" s="15">
        <v>4</v>
      </c>
      <c r="AW34" s="15">
        <v>3.8</v>
      </c>
      <c r="AX34" s="15">
        <v>3.5</v>
      </c>
      <c r="AY34" s="15">
        <v>4</v>
      </c>
      <c r="AZ34" s="15">
        <v>4</v>
      </c>
      <c r="BA34" s="15">
        <v>4.8</v>
      </c>
      <c r="BB34" s="15">
        <v>4.2</v>
      </c>
      <c r="BC34" s="15">
        <v>4.2</v>
      </c>
      <c r="BD34" s="15">
        <v>4.1</v>
      </c>
      <c r="BE34" s="15">
        <v>4.2</v>
      </c>
      <c r="BF34" s="15">
        <v>4.5</v>
      </c>
      <c r="BG34" s="15">
        <v>4.1</v>
      </c>
      <c r="BH34" s="15">
        <v>4.5</v>
      </c>
      <c r="BI34" s="15">
        <v>3</v>
      </c>
      <c r="BJ34" s="6">
        <f aca="true" t="shared" si="25" ref="BJ34:BJ40">AVERAGE(L34:BI34)</f>
        <v>4.123999999999999</v>
      </c>
    </row>
    <row r="35" spans="1:62" ht="12.75">
      <c r="A35" s="5" t="s">
        <v>10</v>
      </c>
      <c r="B35">
        <v>2</v>
      </c>
      <c r="C35">
        <v>610</v>
      </c>
      <c r="D35" s="6">
        <v>3.75</v>
      </c>
      <c r="E35" s="6">
        <f t="shared" si="21"/>
        <v>1.6521206620818485</v>
      </c>
      <c r="F35" s="7">
        <v>466.6</v>
      </c>
      <c r="G35" s="23">
        <v>5.1</v>
      </c>
      <c r="H35" s="11">
        <f t="shared" si="22"/>
        <v>0.12442666666666667</v>
      </c>
      <c r="I35">
        <v>93</v>
      </c>
      <c r="J35" s="14">
        <f t="shared" si="23"/>
        <v>8508.588235294119</v>
      </c>
      <c r="K35" s="14">
        <f t="shared" si="24"/>
        <v>2268.9568627450985</v>
      </c>
      <c r="L35" s="15">
        <v>4.2</v>
      </c>
      <c r="M35" s="15">
        <v>4</v>
      </c>
      <c r="N35" s="15">
        <v>4.8</v>
      </c>
      <c r="O35" s="15">
        <v>4</v>
      </c>
      <c r="P35" s="15">
        <v>4.2</v>
      </c>
      <c r="Q35" s="15">
        <v>4.2</v>
      </c>
      <c r="R35" s="15">
        <v>4.3</v>
      </c>
      <c r="S35" s="15">
        <v>4.4</v>
      </c>
      <c r="T35" s="15">
        <v>4.2</v>
      </c>
      <c r="U35" s="15">
        <v>4.3</v>
      </c>
      <c r="V35" s="15">
        <v>4.5</v>
      </c>
      <c r="W35" s="15">
        <v>4.5</v>
      </c>
      <c r="X35" s="15">
        <v>4.2</v>
      </c>
      <c r="Y35" s="15">
        <v>3.7</v>
      </c>
      <c r="Z35" s="15">
        <v>4</v>
      </c>
      <c r="AA35" s="15">
        <v>3.1</v>
      </c>
      <c r="AB35" s="15">
        <v>4</v>
      </c>
      <c r="AC35" s="15">
        <v>3.7</v>
      </c>
      <c r="AD35" s="15">
        <v>4.2</v>
      </c>
      <c r="AE35" s="15">
        <v>4.1</v>
      </c>
      <c r="AF35" s="15">
        <v>4.5</v>
      </c>
      <c r="AG35" s="15">
        <v>4.5</v>
      </c>
      <c r="AH35" s="15">
        <v>4.5</v>
      </c>
      <c r="AI35" s="15">
        <v>4</v>
      </c>
      <c r="AJ35" s="15">
        <v>4.5</v>
      </c>
      <c r="AK35" s="15">
        <v>3.5</v>
      </c>
      <c r="AL35" s="15">
        <v>3.3</v>
      </c>
      <c r="AM35" s="15">
        <v>4.2</v>
      </c>
      <c r="AN35" s="15">
        <v>4</v>
      </c>
      <c r="AO35" s="15">
        <v>4.3</v>
      </c>
      <c r="AP35" s="15">
        <v>4.7</v>
      </c>
      <c r="AQ35" s="15">
        <v>4.3</v>
      </c>
      <c r="AR35" s="15">
        <v>4.3</v>
      </c>
      <c r="AS35" s="15">
        <v>4.2</v>
      </c>
      <c r="AT35" s="15">
        <v>4.2</v>
      </c>
      <c r="AU35" s="15">
        <v>4.3</v>
      </c>
      <c r="AV35" s="15">
        <v>3.2</v>
      </c>
      <c r="AW35" s="15">
        <v>4.5</v>
      </c>
      <c r="AX35" s="15">
        <v>3.7</v>
      </c>
      <c r="AY35" s="15">
        <v>4.5</v>
      </c>
      <c r="AZ35" s="15">
        <v>4</v>
      </c>
      <c r="BA35" s="15">
        <v>4</v>
      </c>
      <c r="BB35" s="15">
        <v>4</v>
      </c>
      <c r="BC35" s="15">
        <v>4.5</v>
      </c>
      <c r="BD35" s="15">
        <v>3.5</v>
      </c>
      <c r="BE35" s="15">
        <v>4.5</v>
      </c>
      <c r="BF35" s="15">
        <v>4.5</v>
      </c>
      <c r="BG35" s="15">
        <v>4</v>
      </c>
      <c r="BH35" s="15">
        <v>3.9</v>
      </c>
      <c r="BI35" s="15">
        <v>4.3</v>
      </c>
      <c r="BJ35" s="6">
        <f t="shared" si="25"/>
        <v>4.14</v>
      </c>
    </row>
    <row r="36" spans="1:62" ht="12.75">
      <c r="A36" s="5" t="s">
        <v>27</v>
      </c>
      <c r="B36">
        <v>3</v>
      </c>
      <c r="C36">
        <v>605</v>
      </c>
      <c r="D36" s="6">
        <v>3.5</v>
      </c>
      <c r="E36" s="6">
        <f t="shared" si="21"/>
        <v>1.5805270041505768</v>
      </c>
      <c r="F36" s="7">
        <v>220.2</v>
      </c>
      <c r="G36" s="23">
        <v>4.7</v>
      </c>
      <c r="H36" s="11">
        <f t="shared" si="22"/>
        <v>0.06291428571428571</v>
      </c>
      <c r="J36" s="14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6"/>
    </row>
    <row r="37" spans="1:62" ht="12.75">
      <c r="A37" s="5"/>
      <c r="B37">
        <v>4</v>
      </c>
      <c r="C37">
        <v>645</v>
      </c>
      <c r="D37" s="6">
        <v>3.8</v>
      </c>
      <c r="E37" s="6">
        <f t="shared" si="21"/>
        <v>1.4161343352483755</v>
      </c>
      <c r="F37" s="7">
        <v>125.5</v>
      </c>
      <c r="G37" s="23">
        <v>5.3</v>
      </c>
      <c r="H37" s="11">
        <f t="shared" si="22"/>
        <v>0.03302631578947368</v>
      </c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6"/>
    </row>
    <row r="38" spans="1:62" ht="12.75">
      <c r="A38" s="5"/>
      <c r="B38">
        <v>5</v>
      </c>
      <c r="C38">
        <v>610</v>
      </c>
      <c r="D38" s="6">
        <v>3.95</v>
      </c>
      <c r="E38" s="6">
        <f t="shared" si="21"/>
        <v>1.7402337640595469</v>
      </c>
      <c r="F38" s="7">
        <v>591</v>
      </c>
      <c r="G38" s="23">
        <v>5</v>
      </c>
      <c r="H38" s="11">
        <f t="shared" si="22"/>
        <v>0.14962025316455696</v>
      </c>
      <c r="I38">
        <v>64</v>
      </c>
      <c r="J38" s="14">
        <f t="shared" si="23"/>
        <v>7564.8</v>
      </c>
      <c r="K38" s="14">
        <f t="shared" si="24"/>
        <v>1915.139240506329</v>
      </c>
      <c r="L38" s="15">
        <v>5</v>
      </c>
      <c r="M38" s="15">
        <v>4.6</v>
      </c>
      <c r="N38" s="15">
        <v>4.7</v>
      </c>
      <c r="O38" s="15">
        <v>4.8</v>
      </c>
      <c r="P38" s="15">
        <v>5</v>
      </c>
      <c r="Q38" s="15">
        <v>4.5</v>
      </c>
      <c r="R38" s="15">
        <v>4.1</v>
      </c>
      <c r="S38" s="15">
        <v>4.7</v>
      </c>
      <c r="T38" s="15">
        <v>4.8</v>
      </c>
      <c r="U38" s="15">
        <v>4.9</v>
      </c>
      <c r="V38" s="15">
        <v>4.9</v>
      </c>
      <c r="W38" s="15">
        <v>4.9</v>
      </c>
      <c r="X38" s="15">
        <v>5.3</v>
      </c>
      <c r="Y38" s="15">
        <v>5</v>
      </c>
      <c r="Z38" s="15">
        <v>4.8</v>
      </c>
      <c r="AA38" s="15">
        <v>5.3</v>
      </c>
      <c r="AB38" s="15">
        <v>5</v>
      </c>
      <c r="AC38" s="15">
        <v>5</v>
      </c>
      <c r="AD38" s="15">
        <v>5</v>
      </c>
      <c r="AE38" s="15">
        <v>5.2</v>
      </c>
      <c r="AF38" s="15">
        <v>4.5</v>
      </c>
      <c r="AG38" s="15">
        <v>4.9</v>
      </c>
      <c r="AH38" s="15">
        <v>4.8</v>
      </c>
      <c r="AI38" s="15">
        <v>5</v>
      </c>
      <c r="AJ38" s="15">
        <v>4.9</v>
      </c>
      <c r="AK38" s="15">
        <v>4.8</v>
      </c>
      <c r="AL38" s="15">
        <v>4.8</v>
      </c>
      <c r="AM38" s="15">
        <v>4.7</v>
      </c>
      <c r="AN38" s="15">
        <v>4.5</v>
      </c>
      <c r="AO38" s="15">
        <v>4.8</v>
      </c>
      <c r="AP38" s="15">
        <v>5</v>
      </c>
      <c r="AQ38" s="15">
        <v>4.8</v>
      </c>
      <c r="AR38" s="15">
        <v>4.8</v>
      </c>
      <c r="AS38" s="15">
        <v>4.5</v>
      </c>
      <c r="AT38" s="15">
        <v>4.8</v>
      </c>
      <c r="AU38" s="15">
        <v>4.2</v>
      </c>
      <c r="AV38" s="15">
        <v>4.5</v>
      </c>
      <c r="AW38" s="15">
        <v>4.2</v>
      </c>
      <c r="AX38" s="15">
        <v>4.9</v>
      </c>
      <c r="AY38" s="15">
        <v>4.6</v>
      </c>
      <c r="AZ38" s="15">
        <v>4.5</v>
      </c>
      <c r="BA38" s="15">
        <v>3.6</v>
      </c>
      <c r="BB38" s="15">
        <v>5</v>
      </c>
      <c r="BC38" s="15">
        <v>4.8</v>
      </c>
      <c r="BD38" s="15">
        <v>4.7</v>
      </c>
      <c r="BE38" s="15">
        <v>5</v>
      </c>
      <c r="BF38" s="15">
        <v>4.5</v>
      </c>
      <c r="BG38" s="15">
        <v>4.8</v>
      </c>
      <c r="BH38" s="15">
        <v>4.6</v>
      </c>
      <c r="BI38" s="15">
        <v>4.3</v>
      </c>
      <c r="BJ38" s="6">
        <f t="shared" si="25"/>
        <v>4.746</v>
      </c>
    </row>
    <row r="39" spans="1:62" ht="12.75">
      <c r="A39" s="5"/>
      <c r="B39">
        <v>6</v>
      </c>
      <c r="C39">
        <v>650</v>
      </c>
      <c r="D39" s="6">
        <v>4.3</v>
      </c>
      <c r="E39" s="6">
        <f t="shared" si="21"/>
        <v>1.565771506599909</v>
      </c>
      <c r="F39" s="7">
        <v>334.4</v>
      </c>
      <c r="G39" s="23">
        <v>5</v>
      </c>
      <c r="H39" s="11">
        <f t="shared" si="22"/>
        <v>0.07776744186046511</v>
      </c>
      <c r="I39">
        <v>81</v>
      </c>
      <c r="J39" s="14">
        <f t="shared" si="23"/>
        <v>5417.28</v>
      </c>
      <c r="K39" s="14">
        <f t="shared" si="24"/>
        <v>1259.832558139535</v>
      </c>
      <c r="L39" s="15">
        <v>4.3</v>
      </c>
      <c r="M39" s="15">
        <v>4.2</v>
      </c>
      <c r="N39" s="15">
        <v>3.8</v>
      </c>
      <c r="O39" s="15">
        <v>4</v>
      </c>
      <c r="P39" s="15">
        <v>4.2</v>
      </c>
      <c r="Q39" s="15">
        <v>4.2</v>
      </c>
      <c r="R39" s="15">
        <v>4</v>
      </c>
      <c r="S39" s="15">
        <v>4.1</v>
      </c>
      <c r="T39" s="15">
        <v>4</v>
      </c>
      <c r="U39" s="15">
        <v>4</v>
      </c>
      <c r="V39" s="15">
        <v>4.3</v>
      </c>
      <c r="W39" s="15">
        <v>4</v>
      </c>
      <c r="X39" s="15">
        <v>4</v>
      </c>
      <c r="Y39" s="15">
        <v>4.2</v>
      </c>
      <c r="Z39" s="15">
        <v>4</v>
      </c>
      <c r="AA39" s="15">
        <v>3.9</v>
      </c>
      <c r="AB39" s="15">
        <v>4</v>
      </c>
      <c r="AC39" s="15">
        <v>4</v>
      </c>
      <c r="AD39" s="15">
        <v>4.2</v>
      </c>
      <c r="AE39" s="15">
        <v>4.2</v>
      </c>
      <c r="AF39" s="15">
        <v>4</v>
      </c>
      <c r="AG39" s="15">
        <v>3.9</v>
      </c>
      <c r="AH39" s="15">
        <v>3.8</v>
      </c>
      <c r="AI39" s="15">
        <v>4.3</v>
      </c>
      <c r="AJ39" s="15">
        <v>4</v>
      </c>
      <c r="AK39" s="15">
        <v>4.3</v>
      </c>
      <c r="AL39" s="15">
        <v>4</v>
      </c>
      <c r="AM39" s="15">
        <v>4.3</v>
      </c>
      <c r="AN39" s="15">
        <v>4.2</v>
      </c>
      <c r="AO39" s="15">
        <v>4</v>
      </c>
      <c r="AP39" s="15">
        <v>4.2</v>
      </c>
      <c r="AQ39" s="15">
        <v>4.5</v>
      </c>
      <c r="AR39" s="15">
        <v>4.2</v>
      </c>
      <c r="AS39" s="15">
        <v>4.2</v>
      </c>
      <c r="AT39" s="15">
        <v>4.1</v>
      </c>
      <c r="AU39" s="15">
        <v>4.1</v>
      </c>
      <c r="AV39" s="15">
        <v>4</v>
      </c>
      <c r="AW39" s="15">
        <v>4.2</v>
      </c>
      <c r="AX39" s="15">
        <v>4.3</v>
      </c>
      <c r="AY39" s="15">
        <v>4.2</v>
      </c>
      <c r="AZ39" s="15">
        <v>4.3</v>
      </c>
      <c r="BA39" s="15">
        <v>4</v>
      </c>
      <c r="BB39" s="15">
        <v>3.8</v>
      </c>
      <c r="BC39" s="15">
        <v>4.6</v>
      </c>
      <c r="BD39" s="15">
        <v>4.1</v>
      </c>
      <c r="BE39" s="15">
        <v>4.3</v>
      </c>
      <c r="BF39" s="15">
        <v>4.1</v>
      </c>
      <c r="BG39" s="15">
        <v>4.3</v>
      </c>
      <c r="BH39" s="15">
        <v>3.9</v>
      </c>
      <c r="BI39" s="15">
        <v>4</v>
      </c>
      <c r="BJ39" s="6">
        <f t="shared" si="25"/>
        <v>4.1160000000000005</v>
      </c>
    </row>
    <row r="40" spans="1:62" ht="12.75">
      <c r="A40" s="5"/>
      <c r="B40">
        <v>7</v>
      </c>
      <c r="C40">
        <v>545</v>
      </c>
      <c r="D40" s="6">
        <v>2.5</v>
      </c>
      <c r="E40" s="6">
        <f t="shared" si="21"/>
        <v>1.5443669601221286</v>
      </c>
      <c r="F40" s="7">
        <v>255.7</v>
      </c>
      <c r="G40" s="23">
        <v>5.1</v>
      </c>
      <c r="H40" s="11">
        <f t="shared" si="22"/>
        <v>0.10228</v>
      </c>
      <c r="I40">
        <v>98</v>
      </c>
      <c r="J40" s="14">
        <f t="shared" si="23"/>
        <v>4913.450980392157</v>
      </c>
      <c r="K40" s="14">
        <f t="shared" si="24"/>
        <v>1965.3803921568629</v>
      </c>
      <c r="L40" s="15">
        <v>4.2</v>
      </c>
      <c r="M40" s="15">
        <v>4.2</v>
      </c>
      <c r="N40" s="15">
        <v>3.9</v>
      </c>
      <c r="O40" s="15">
        <v>4.3</v>
      </c>
      <c r="P40" s="15">
        <v>4</v>
      </c>
      <c r="Q40" s="15">
        <v>3.5</v>
      </c>
      <c r="R40" s="15">
        <v>4</v>
      </c>
      <c r="S40" s="15">
        <v>4.1</v>
      </c>
      <c r="T40" s="15">
        <v>4.5</v>
      </c>
      <c r="U40" s="15">
        <v>4.5</v>
      </c>
      <c r="V40" s="15">
        <v>4.1</v>
      </c>
      <c r="W40" s="15">
        <v>4.7</v>
      </c>
      <c r="X40" s="15">
        <v>4</v>
      </c>
      <c r="Y40" s="15">
        <v>3.8</v>
      </c>
      <c r="Z40" s="15">
        <v>3.6</v>
      </c>
      <c r="AA40" s="15">
        <v>4.2</v>
      </c>
      <c r="AB40" s="15">
        <v>4</v>
      </c>
      <c r="AC40" s="15">
        <v>4.3</v>
      </c>
      <c r="AD40" s="15">
        <v>3.5</v>
      </c>
      <c r="AE40" s="15">
        <v>3.7</v>
      </c>
      <c r="AF40" s="15">
        <v>4.2</v>
      </c>
      <c r="AG40" s="15">
        <v>4.2</v>
      </c>
      <c r="AH40" s="15">
        <v>5.4</v>
      </c>
      <c r="AI40" s="15">
        <v>4.5</v>
      </c>
      <c r="AJ40" s="15">
        <v>4.5</v>
      </c>
      <c r="AK40" s="15">
        <v>3.8</v>
      </c>
      <c r="AL40" s="15">
        <v>3.6</v>
      </c>
      <c r="AM40" s="15">
        <v>3.5</v>
      </c>
      <c r="AN40" s="15">
        <v>4.2</v>
      </c>
      <c r="AO40" s="15">
        <v>3.3</v>
      </c>
      <c r="AP40" s="15">
        <v>4.2</v>
      </c>
      <c r="AQ40" s="15">
        <v>3.8</v>
      </c>
      <c r="AR40" s="15">
        <v>4.2</v>
      </c>
      <c r="AS40" s="15">
        <v>4.2</v>
      </c>
      <c r="AT40" s="15">
        <v>4.6</v>
      </c>
      <c r="AU40" s="15">
        <v>4.3</v>
      </c>
      <c r="AV40" s="15">
        <v>4.7</v>
      </c>
      <c r="AW40" s="15">
        <v>4.5</v>
      </c>
      <c r="AX40" s="15">
        <v>3.9</v>
      </c>
      <c r="AY40" s="15">
        <v>4.2</v>
      </c>
      <c r="AZ40" s="15">
        <v>4</v>
      </c>
      <c r="BA40" s="15">
        <v>4.5</v>
      </c>
      <c r="BB40" s="15">
        <v>3.9</v>
      </c>
      <c r="BC40" s="15">
        <v>3.5</v>
      </c>
      <c r="BD40" s="15">
        <v>3.2</v>
      </c>
      <c r="BE40" s="15">
        <v>4.2</v>
      </c>
      <c r="BF40" s="15">
        <v>4</v>
      </c>
      <c r="BG40" s="15">
        <v>4.5</v>
      </c>
      <c r="BH40" s="15">
        <v>3.8</v>
      </c>
      <c r="BI40" s="15">
        <v>4.3</v>
      </c>
      <c r="BJ40" s="6">
        <f t="shared" si="25"/>
        <v>4.096</v>
      </c>
    </row>
    <row r="41" spans="1:62" ht="12.75">
      <c r="A41" s="5"/>
      <c r="B41" s="4" t="s">
        <v>12</v>
      </c>
      <c r="C41" s="18">
        <f aca="true" t="shared" si="26" ref="C41:K41">AVERAGE(C34:C40)</f>
        <v>618.5714285714286</v>
      </c>
      <c r="D41" s="19">
        <f t="shared" si="26"/>
        <v>3.7285714285714286</v>
      </c>
      <c r="E41" s="19">
        <f t="shared" si="26"/>
        <v>1.5659061795355034</v>
      </c>
      <c r="F41" s="18">
        <f t="shared" si="26"/>
        <v>355.5</v>
      </c>
      <c r="G41" s="24">
        <f t="shared" si="26"/>
        <v>5</v>
      </c>
      <c r="H41" s="21">
        <f t="shared" si="26"/>
        <v>0.09502492829702415</v>
      </c>
      <c r="I41" s="18">
        <f t="shared" si="26"/>
        <v>80.8</v>
      </c>
      <c r="J41" s="22">
        <f t="shared" si="26"/>
        <v>6683.607176470588</v>
      </c>
      <c r="K41" s="22">
        <f t="shared" si="26"/>
        <v>1808.0904928801076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9">
        <f>AVERAGE(BJ34:BJ40)</f>
        <v>4.244400000000001</v>
      </c>
    </row>
    <row r="42" spans="1:62" ht="12.75">
      <c r="A42" s="5"/>
      <c r="B42" s="4" t="s">
        <v>13</v>
      </c>
      <c r="C42" s="18">
        <f>STDEV(C34:C40)/SQRT(7)</f>
        <v>15.107325789728863</v>
      </c>
      <c r="D42" s="19">
        <f aca="true" t="shared" si="27" ref="D42:K42">STDEV(D34:D40)/SQRT(7)</f>
        <v>0.23244485850389898</v>
      </c>
      <c r="E42" s="19">
        <f t="shared" si="27"/>
        <v>0.041314595006049865</v>
      </c>
      <c r="F42" s="18">
        <f t="shared" si="27"/>
        <v>63.41529032984905</v>
      </c>
      <c r="G42" s="24">
        <f t="shared" si="27"/>
        <v>0.0755928946018454</v>
      </c>
      <c r="H42" s="21">
        <f t="shared" si="27"/>
        <v>0.015019897388961414</v>
      </c>
      <c r="I42" s="18">
        <f t="shared" si="27"/>
        <v>5.640415384906123</v>
      </c>
      <c r="J42" s="22">
        <f t="shared" si="27"/>
        <v>565.4706792007391</v>
      </c>
      <c r="K42" s="22">
        <f t="shared" si="27"/>
        <v>143.98591083100797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9">
        <f>STDEV(BJ34:BJ40)/SQRT(7)</f>
        <v>0.10615137439390178</v>
      </c>
    </row>
    <row r="43" spans="1:61" ht="12.75">
      <c r="A43" s="5"/>
      <c r="E43" s="6"/>
      <c r="G43" s="9"/>
      <c r="H43" s="11"/>
      <c r="J43" s="14"/>
      <c r="K43" s="1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2" ht="12.75">
      <c r="A44" s="5">
        <v>5</v>
      </c>
      <c r="B44">
        <v>1</v>
      </c>
      <c r="C44">
        <v>755</v>
      </c>
      <c r="D44" s="6">
        <v>7.95</v>
      </c>
      <c r="E44" s="6">
        <f aca="true" t="shared" si="28" ref="E44:E49">(D44/(C44^3))*(10^8)</f>
        <v>1.8472525458538331</v>
      </c>
      <c r="F44" s="7">
        <v>1088.5</v>
      </c>
      <c r="G44" s="23">
        <v>5.4</v>
      </c>
      <c r="H44" s="11">
        <f aca="true" t="shared" si="29" ref="H44:H49">F44/(D44*1000)</f>
        <v>0.1369182389937107</v>
      </c>
      <c r="I44">
        <v>63</v>
      </c>
      <c r="J44" s="14">
        <f aca="true" t="shared" si="30" ref="J44:J49">(F44/G44)*I44</f>
        <v>12699.166666666664</v>
      </c>
      <c r="K44" s="14">
        <f aca="true" t="shared" si="31" ref="K44:K49">J44/D44</f>
        <v>1597.3794549266245</v>
      </c>
      <c r="L44" s="15">
        <v>5</v>
      </c>
      <c r="M44" s="15">
        <v>4.9</v>
      </c>
      <c r="N44" s="15">
        <v>4.8</v>
      </c>
      <c r="O44" s="15">
        <v>4.9</v>
      </c>
      <c r="P44" s="15">
        <v>4.5</v>
      </c>
      <c r="Q44" s="15">
        <v>4</v>
      </c>
      <c r="R44" s="15">
        <v>4.8</v>
      </c>
      <c r="S44" s="15">
        <v>4.8</v>
      </c>
      <c r="T44" s="15">
        <v>5</v>
      </c>
      <c r="U44" s="15">
        <v>4.8</v>
      </c>
      <c r="V44" s="15">
        <v>5</v>
      </c>
      <c r="W44" s="15">
        <v>4</v>
      </c>
      <c r="X44" s="15">
        <v>5</v>
      </c>
      <c r="Y44" s="15">
        <v>4.9</v>
      </c>
      <c r="Z44" s="15">
        <v>4.8</v>
      </c>
      <c r="AA44" s="15">
        <v>5</v>
      </c>
      <c r="AB44" s="15">
        <v>4.8</v>
      </c>
      <c r="AC44" s="15">
        <v>4.3</v>
      </c>
      <c r="AD44" s="15">
        <v>4.9</v>
      </c>
      <c r="AE44" s="15">
        <v>5</v>
      </c>
      <c r="AF44" s="15">
        <v>5</v>
      </c>
      <c r="AG44" s="15">
        <v>5</v>
      </c>
      <c r="AH44" s="15">
        <v>5</v>
      </c>
      <c r="AI44" s="15">
        <v>5</v>
      </c>
      <c r="AJ44" s="15">
        <v>4.9</v>
      </c>
      <c r="AK44" s="15">
        <v>4.9</v>
      </c>
      <c r="AL44" s="15">
        <v>5</v>
      </c>
      <c r="AM44" s="15">
        <v>5</v>
      </c>
      <c r="AN44" s="15">
        <v>4.7</v>
      </c>
      <c r="AO44" s="15">
        <v>4.8</v>
      </c>
      <c r="AP44" s="15">
        <v>4.3</v>
      </c>
      <c r="AQ44" s="15">
        <v>5</v>
      </c>
      <c r="AR44" s="15">
        <v>4.5</v>
      </c>
      <c r="AS44" s="15">
        <v>4.7</v>
      </c>
      <c r="AT44" s="15">
        <v>4.1</v>
      </c>
      <c r="AU44" s="15">
        <v>4.8</v>
      </c>
      <c r="AV44" s="15">
        <v>5</v>
      </c>
      <c r="AW44" s="15">
        <v>5</v>
      </c>
      <c r="AX44" s="15">
        <v>4.8</v>
      </c>
      <c r="AY44" s="15">
        <v>5.3</v>
      </c>
      <c r="AZ44" s="15">
        <v>5</v>
      </c>
      <c r="BA44" s="15">
        <v>4.8</v>
      </c>
      <c r="BB44" s="15">
        <v>4.5</v>
      </c>
      <c r="BC44" s="15">
        <v>4</v>
      </c>
      <c r="BD44" s="15">
        <v>4.9</v>
      </c>
      <c r="BE44" s="15">
        <v>5</v>
      </c>
      <c r="BF44" s="15">
        <v>5.2</v>
      </c>
      <c r="BG44" s="15">
        <v>4.5</v>
      </c>
      <c r="BH44" s="15">
        <v>4.5</v>
      </c>
      <c r="BI44" s="15">
        <v>4.2</v>
      </c>
      <c r="BJ44" s="6">
        <f aca="true" t="shared" si="32" ref="BJ44:BJ49">AVERAGE(L44:BI44)</f>
        <v>4.772</v>
      </c>
    </row>
    <row r="45" spans="1:62" ht="12.75">
      <c r="A45" s="5" t="s">
        <v>11</v>
      </c>
      <c r="B45">
        <v>2</v>
      </c>
      <c r="C45">
        <v>835</v>
      </c>
      <c r="D45" s="6">
        <v>9.65</v>
      </c>
      <c r="E45" s="6">
        <f t="shared" si="28"/>
        <v>1.657554767477487</v>
      </c>
      <c r="F45" s="7">
        <v>1118.3</v>
      </c>
      <c r="G45" s="23">
        <v>4.9</v>
      </c>
      <c r="H45" s="11">
        <f t="shared" si="29"/>
        <v>0.11588601036269429</v>
      </c>
      <c r="I45">
        <v>62</v>
      </c>
      <c r="J45" s="14">
        <f t="shared" si="30"/>
        <v>14149.918367346938</v>
      </c>
      <c r="K45" s="14">
        <f t="shared" si="31"/>
        <v>1466.3127841810299</v>
      </c>
      <c r="L45" s="15">
        <v>5</v>
      </c>
      <c r="M45" s="15">
        <v>5</v>
      </c>
      <c r="N45" s="15">
        <v>4.6</v>
      </c>
      <c r="O45" s="15">
        <v>4.8</v>
      </c>
      <c r="P45" s="15">
        <v>4.8</v>
      </c>
      <c r="Q45" s="15">
        <v>5.1</v>
      </c>
      <c r="R45" s="15">
        <v>3.9</v>
      </c>
      <c r="S45" s="15">
        <v>5.2</v>
      </c>
      <c r="T45" s="15">
        <v>5</v>
      </c>
      <c r="U45" s="15">
        <v>4.6</v>
      </c>
      <c r="V45" s="15">
        <v>5</v>
      </c>
      <c r="W45" s="15">
        <v>4.9</v>
      </c>
      <c r="X45" s="15">
        <v>4.5</v>
      </c>
      <c r="Y45" s="15">
        <v>4.5</v>
      </c>
      <c r="Z45" s="15">
        <v>4.8</v>
      </c>
      <c r="AA45" s="15">
        <v>4.9</v>
      </c>
      <c r="AB45" s="15">
        <v>4.3</v>
      </c>
      <c r="AC45" s="15">
        <v>4</v>
      </c>
      <c r="AD45" s="15">
        <v>5</v>
      </c>
      <c r="AE45" s="15">
        <v>4.6</v>
      </c>
      <c r="AF45" s="15">
        <v>5</v>
      </c>
      <c r="AG45" s="15">
        <v>4.6</v>
      </c>
      <c r="AH45" s="15">
        <v>4.7</v>
      </c>
      <c r="AI45" s="15">
        <v>4.6</v>
      </c>
      <c r="AJ45" s="15">
        <v>5</v>
      </c>
      <c r="AK45" s="15">
        <v>4.3</v>
      </c>
      <c r="AL45" s="15">
        <v>4.3</v>
      </c>
      <c r="AM45" s="15">
        <v>4.8</v>
      </c>
      <c r="AN45" s="15">
        <v>4.8</v>
      </c>
      <c r="AO45" s="15">
        <v>4.8</v>
      </c>
      <c r="AP45" s="15">
        <v>4.7</v>
      </c>
      <c r="AQ45" s="15">
        <v>4.8</v>
      </c>
      <c r="AR45" s="15">
        <v>5.3</v>
      </c>
      <c r="AS45" s="15">
        <v>5</v>
      </c>
      <c r="AT45" s="15">
        <v>5.2</v>
      </c>
      <c r="AU45" s="15">
        <v>4.4</v>
      </c>
      <c r="AV45" s="15">
        <v>4.8</v>
      </c>
      <c r="AW45" s="15">
        <v>4.5</v>
      </c>
      <c r="AX45" s="15">
        <v>4.7</v>
      </c>
      <c r="AY45" s="15">
        <v>4.5</v>
      </c>
      <c r="AZ45" s="15">
        <v>4.5</v>
      </c>
      <c r="BA45" s="15">
        <v>5</v>
      </c>
      <c r="BB45" s="15">
        <v>4.9</v>
      </c>
      <c r="BC45" s="15">
        <v>5</v>
      </c>
      <c r="BD45" s="15">
        <v>4.8</v>
      </c>
      <c r="BE45" s="15">
        <v>4.3</v>
      </c>
      <c r="BF45" s="15">
        <v>4</v>
      </c>
      <c r="BG45" s="15">
        <v>5</v>
      </c>
      <c r="BH45" s="15">
        <v>4.7</v>
      </c>
      <c r="BI45" s="15">
        <v>4.7</v>
      </c>
      <c r="BJ45" s="6">
        <f t="shared" si="32"/>
        <v>4.724</v>
      </c>
    </row>
    <row r="46" spans="1:62" ht="12.75">
      <c r="A46" s="5" t="s">
        <v>29</v>
      </c>
      <c r="B46">
        <v>3</v>
      </c>
      <c r="C46">
        <v>800</v>
      </c>
      <c r="D46" s="6">
        <v>8.3</v>
      </c>
      <c r="E46" s="6">
        <f t="shared" si="28"/>
        <v>1.62109375</v>
      </c>
      <c r="F46" s="7">
        <v>1077.5</v>
      </c>
      <c r="G46" s="23">
        <v>4.8</v>
      </c>
      <c r="H46" s="11">
        <f t="shared" si="29"/>
        <v>0.12981927710843374</v>
      </c>
      <c r="I46">
        <v>71</v>
      </c>
      <c r="J46" s="14">
        <f t="shared" si="30"/>
        <v>15938.020833333334</v>
      </c>
      <c r="K46" s="14">
        <f t="shared" si="31"/>
        <v>1920.2434738955822</v>
      </c>
      <c r="L46" s="15">
        <v>4.9</v>
      </c>
      <c r="M46" s="15">
        <v>5</v>
      </c>
      <c r="N46" s="15">
        <v>4.9</v>
      </c>
      <c r="O46" s="15">
        <v>4.8</v>
      </c>
      <c r="P46" s="15">
        <v>4.3</v>
      </c>
      <c r="Q46" s="15">
        <v>4.6</v>
      </c>
      <c r="R46" s="15">
        <v>4.8</v>
      </c>
      <c r="S46" s="15">
        <v>5</v>
      </c>
      <c r="T46" s="15">
        <v>4.5</v>
      </c>
      <c r="U46" s="15">
        <v>4.5</v>
      </c>
      <c r="V46" s="15">
        <v>4.3</v>
      </c>
      <c r="W46" s="15">
        <v>4.2</v>
      </c>
      <c r="X46" s="15">
        <v>4.8</v>
      </c>
      <c r="Y46" s="15">
        <v>4.5</v>
      </c>
      <c r="Z46" s="15">
        <v>4.5</v>
      </c>
      <c r="AA46" s="15">
        <v>4</v>
      </c>
      <c r="AB46" s="15">
        <v>4.5</v>
      </c>
      <c r="AC46" s="15">
        <v>5</v>
      </c>
      <c r="AD46" s="15">
        <v>4.5</v>
      </c>
      <c r="AE46" s="15">
        <v>5.1</v>
      </c>
      <c r="AF46" s="15">
        <v>5.1</v>
      </c>
      <c r="AG46" s="15">
        <v>5</v>
      </c>
      <c r="AH46" s="15">
        <v>4.7</v>
      </c>
      <c r="AI46" s="15">
        <v>4.5</v>
      </c>
      <c r="AJ46" s="15">
        <v>4.2</v>
      </c>
      <c r="AK46" s="15">
        <v>4.8</v>
      </c>
      <c r="AL46" s="15">
        <v>4.3</v>
      </c>
      <c r="AM46" s="15">
        <v>4.5</v>
      </c>
      <c r="AN46" s="15">
        <v>4.5</v>
      </c>
      <c r="AO46" s="15">
        <v>4.8</v>
      </c>
      <c r="AP46" s="15">
        <v>5</v>
      </c>
      <c r="AQ46" s="15">
        <v>5.1</v>
      </c>
      <c r="AR46" s="15">
        <v>4.5</v>
      </c>
      <c r="AS46" s="15">
        <v>4.8</v>
      </c>
      <c r="AT46" s="15">
        <v>4.3</v>
      </c>
      <c r="AU46" s="15">
        <v>5</v>
      </c>
      <c r="AV46" s="15">
        <v>5</v>
      </c>
      <c r="AW46" s="15">
        <v>4.7</v>
      </c>
      <c r="AX46" s="15">
        <v>4.8</v>
      </c>
      <c r="AY46" s="15">
        <v>5</v>
      </c>
      <c r="AZ46" s="15">
        <v>5.2</v>
      </c>
      <c r="BA46" s="15">
        <v>4.8</v>
      </c>
      <c r="BB46" s="15">
        <v>4.9</v>
      </c>
      <c r="BC46" s="15">
        <v>4.8</v>
      </c>
      <c r="BD46" s="15">
        <v>4.7</v>
      </c>
      <c r="BE46" s="15">
        <v>5.1</v>
      </c>
      <c r="BF46" s="15">
        <v>4.8</v>
      </c>
      <c r="BG46" s="15">
        <v>4.9</v>
      </c>
      <c r="BH46" s="15">
        <v>5</v>
      </c>
      <c r="BI46" s="15">
        <v>4.5</v>
      </c>
      <c r="BJ46" s="6">
        <f t="shared" si="32"/>
        <v>4.720000000000001</v>
      </c>
    </row>
    <row r="47" spans="1:62" ht="12.75">
      <c r="A47" s="5"/>
      <c r="B47">
        <v>4</v>
      </c>
      <c r="C47">
        <v>720</v>
      </c>
      <c r="D47" s="6">
        <v>5.65</v>
      </c>
      <c r="E47" s="6">
        <f t="shared" si="28"/>
        <v>1.5137388545953363</v>
      </c>
      <c r="F47" s="7">
        <v>580.9</v>
      </c>
      <c r="G47" s="23">
        <v>4.9</v>
      </c>
      <c r="H47" s="11">
        <f t="shared" si="29"/>
        <v>0.1028141592920354</v>
      </c>
      <c r="I47">
        <v>81</v>
      </c>
      <c r="J47" s="14">
        <f t="shared" si="30"/>
        <v>9602.632653061224</v>
      </c>
      <c r="K47" s="14">
        <f t="shared" si="31"/>
        <v>1699.5810005418095</v>
      </c>
      <c r="L47" s="15">
        <v>4.7</v>
      </c>
      <c r="M47" s="15">
        <v>4.5</v>
      </c>
      <c r="N47" s="15">
        <v>4.5</v>
      </c>
      <c r="O47" s="15">
        <v>4</v>
      </c>
      <c r="P47" s="15">
        <v>4.3</v>
      </c>
      <c r="Q47" s="15">
        <v>4.6</v>
      </c>
      <c r="R47" s="15">
        <v>4.5</v>
      </c>
      <c r="S47" s="15">
        <v>4.5</v>
      </c>
      <c r="T47" s="15">
        <v>4.5</v>
      </c>
      <c r="U47" s="15">
        <v>4.5</v>
      </c>
      <c r="V47" s="15">
        <v>4</v>
      </c>
      <c r="W47" s="15">
        <v>4.5</v>
      </c>
      <c r="X47" s="15">
        <v>4.8</v>
      </c>
      <c r="Y47" s="15">
        <v>4.5</v>
      </c>
      <c r="Z47" s="15">
        <v>4.3</v>
      </c>
      <c r="AA47" s="15">
        <v>3.8</v>
      </c>
      <c r="AB47" s="15">
        <v>3</v>
      </c>
      <c r="AC47" s="15">
        <v>5</v>
      </c>
      <c r="AD47" s="15">
        <v>4.5</v>
      </c>
      <c r="AE47" s="15">
        <v>4.7</v>
      </c>
      <c r="AF47" s="15">
        <v>4.5</v>
      </c>
      <c r="AG47" s="15">
        <v>4.5</v>
      </c>
      <c r="AH47" s="15">
        <v>4.2</v>
      </c>
      <c r="AI47" s="15">
        <v>3.9</v>
      </c>
      <c r="AJ47" s="15">
        <v>4.2</v>
      </c>
      <c r="AK47" s="15">
        <v>4</v>
      </c>
      <c r="AL47" s="15">
        <v>4.8</v>
      </c>
      <c r="AM47" s="15">
        <v>4.8</v>
      </c>
      <c r="AN47" s="15">
        <v>5</v>
      </c>
      <c r="AO47" s="15">
        <v>4.7</v>
      </c>
      <c r="AP47" s="15">
        <v>4.5</v>
      </c>
      <c r="AQ47" s="15">
        <v>4.6</v>
      </c>
      <c r="AR47" s="15">
        <v>4</v>
      </c>
      <c r="AS47" s="15">
        <v>5</v>
      </c>
      <c r="AT47" s="15">
        <v>4.6</v>
      </c>
      <c r="AU47" s="15">
        <v>4.5</v>
      </c>
      <c r="AV47" s="15">
        <v>4.5</v>
      </c>
      <c r="AW47" s="15">
        <v>4.8</v>
      </c>
      <c r="AX47" s="15">
        <v>4.5</v>
      </c>
      <c r="AY47" s="15">
        <v>4.5</v>
      </c>
      <c r="AZ47" s="15">
        <v>4.6</v>
      </c>
      <c r="BA47" s="15">
        <v>4.3</v>
      </c>
      <c r="BB47" s="15">
        <v>4.3</v>
      </c>
      <c r="BC47" s="15">
        <v>4.5</v>
      </c>
      <c r="BD47" s="15">
        <v>4.6</v>
      </c>
      <c r="BE47" s="15">
        <v>4.5</v>
      </c>
      <c r="BF47" s="15">
        <v>4.3</v>
      </c>
      <c r="BG47" s="15">
        <v>4.5</v>
      </c>
      <c r="BH47" s="15">
        <v>5</v>
      </c>
      <c r="BI47" s="15">
        <v>4.9</v>
      </c>
      <c r="BJ47" s="6">
        <v>4.7</v>
      </c>
    </row>
    <row r="48" spans="1:62" ht="12.75">
      <c r="A48" s="5"/>
      <c r="B48">
        <v>5</v>
      </c>
      <c r="C48">
        <v>760</v>
      </c>
      <c r="D48" s="6">
        <v>7.9</v>
      </c>
      <c r="E48" s="6">
        <f t="shared" si="28"/>
        <v>1.799642805073626</v>
      </c>
      <c r="F48" s="7">
        <v>633</v>
      </c>
      <c r="G48" s="23">
        <v>4.3</v>
      </c>
      <c r="H48" s="11">
        <f t="shared" si="29"/>
        <v>0.08012658227848102</v>
      </c>
      <c r="I48">
        <v>89</v>
      </c>
      <c r="J48" s="14">
        <f t="shared" si="30"/>
        <v>13101.627906976744</v>
      </c>
      <c r="K48" s="14">
        <f t="shared" si="31"/>
        <v>1658.433912275537</v>
      </c>
      <c r="L48" s="15">
        <v>3</v>
      </c>
      <c r="M48" s="15">
        <v>4.2</v>
      </c>
      <c r="N48" s="15">
        <v>3.2</v>
      </c>
      <c r="O48" s="15">
        <v>3.5</v>
      </c>
      <c r="P48" s="15">
        <v>4.5</v>
      </c>
      <c r="Q48" s="15">
        <v>3.8</v>
      </c>
      <c r="R48" s="15">
        <v>4.6</v>
      </c>
      <c r="S48" s="15">
        <v>3.7</v>
      </c>
      <c r="T48" s="15">
        <v>4.1</v>
      </c>
      <c r="U48" s="15">
        <v>4.2</v>
      </c>
      <c r="V48" s="15">
        <v>4.2</v>
      </c>
      <c r="W48" s="15">
        <v>4.1</v>
      </c>
      <c r="X48" s="15">
        <v>4.6</v>
      </c>
      <c r="Y48" s="15">
        <v>3.8</v>
      </c>
      <c r="Z48" s="15">
        <v>4</v>
      </c>
      <c r="AA48" s="15">
        <v>4</v>
      </c>
      <c r="AB48" s="15">
        <v>4.3</v>
      </c>
      <c r="AC48" s="15">
        <v>3.8</v>
      </c>
      <c r="AD48" s="15">
        <v>4.2</v>
      </c>
      <c r="AE48" s="15">
        <v>4.3</v>
      </c>
      <c r="AF48" s="15">
        <v>4.2</v>
      </c>
      <c r="AG48" s="15">
        <v>2.5</v>
      </c>
      <c r="AH48" s="15">
        <v>2.5</v>
      </c>
      <c r="AI48" s="15">
        <v>4.2</v>
      </c>
      <c r="AJ48" s="15">
        <v>3.3</v>
      </c>
      <c r="AK48" s="15">
        <v>4.3</v>
      </c>
      <c r="AL48" s="15">
        <v>4.2</v>
      </c>
      <c r="AM48" s="15">
        <v>3.5</v>
      </c>
      <c r="AN48" s="15">
        <v>3.5</v>
      </c>
      <c r="AO48" s="15">
        <v>3.5</v>
      </c>
      <c r="AP48" s="15">
        <v>3.6</v>
      </c>
      <c r="AQ48" s="15">
        <v>3.3</v>
      </c>
      <c r="AR48" s="15">
        <v>3.2</v>
      </c>
      <c r="AS48" s="15">
        <v>4.2</v>
      </c>
      <c r="AT48" s="15">
        <v>4.3</v>
      </c>
      <c r="AU48" s="15">
        <v>3.3</v>
      </c>
      <c r="AV48" s="15">
        <v>4.3</v>
      </c>
      <c r="AW48" s="15">
        <v>4.3</v>
      </c>
      <c r="AX48" s="15">
        <v>4.5</v>
      </c>
      <c r="AY48" s="15">
        <v>3.5</v>
      </c>
      <c r="AZ48" s="15">
        <v>4</v>
      </c>
      <c r="BA48" s="15">
        <v>4.3</v>
      </c>
      <c r="BB48" s="15">
        <v>4.3</v>
      </c>
      <c r="BC48" s="15">
        <v>4.5</v>
      </c>
      <c r="BD48" s="15">
        <v>4.3</v>
      </c>
      <c r="BE48" s="15">
        <v>4.7</v>
      </c>
      <c r="BF48" s="15">
        <v>3.7</v>
      </c>
      <c r="BG48" s="15">
        <v>4.2</v>
      </c>
      <c r="BH48" s="15">
        <v>3.8</v>
      </c>
      <c r="BI48" s="15">
        <v>4.2</v>
      </c>
      <c r="BJ48" s="6">
        <f t="shared" si="32"/>
        <v>3.9260000000000006</v>
      </c>
    </row>
    <row r="49" spans="1:62" ht="12.75">
      <c r="A49" s="5"/>
      <c r="B49">
        <v>6</v>
      </c>
      <c r="C49">
        <v>790</v>
      </c>
      <c r="D49" s="6">
        <v>6.4</v>
      </c>
      <c r="E49" s="6">
        <f t="shared" si="28"/>
        <v>1.2980717549727303</v>
      </c>
      <c r="F49" s="7">
        <v>401.6</v>
      </c>
      <c r="G49" s="23">
        <v>4.5</v>
      </c>
      <c r="H49" s="11">
        <f t="shared" si="29"/>
        <v>0.06275</v>
      </c>
      <c r="I49">
        <v>132</v>
      </c>
      <c r="J49" s="14">
        <f t="shared" si="30"/>
        <v>11780.266666666668</v>
      </c>
      <c r="K49" s="14">
        <f t="shared" si="31"/>
        <v>1840.6666666666667</v>
      </c>
      <c r="L49" s="15">
        <v>4</v>
      </c>
      <c r="M49" s="15">
        <v>3.7</v>
      </c>
      <c r="N49" s="15">
        <v>3.9</v>
      </c>
      <c r="O49" s="15">
        <v>3.8</v>
      </c>
      <c r="P49" s="15">
        <v>3.2</v>
      </c>
      <c r="Q49" s="15">
        <v>3.5</v>
      </c>
      <c r="R49" s="15">
        <v>3.9</v>
      </c>
      <c r="S49" s="15">
        <v>3.1</v>
      </c>
      <c r="T49" s="15">
        <v>3.5</v>
      </c>
      <c r="U49" s="15">
        <v>4</v>
      </c>
      <c r="V49" s="15">
        <v>3.9</v>
      </c>
      <c r="W49" s="15">
        <v>3.5</v>
      </c>
      <c r="X49" s="15">
        <v>2.8</v>
      </c>
      <c r="Y49" s="15">
        <v>3.6</v>
      </c>
      <c r="Z49" s="15">
        <v>3.8</v>
      </c>
      <c r="AA49" s="15">
        <v>3.7</v>
      </c>
      <c r="AB49" s="15">
        <v>3.8</v>
      </c>
      <c r="AC49" s="15">
        <v>4</v>
      </c>
      <c r="AD49" s="15">
        <v>3</v>
      </c>
      <c r="AE49" s="15">
        <v>3.6</v>
      </c>
      <c r="AF49" s="15">
        <v>4</v>
      </c>
      <c r="AG49" s="15">
        <v>3.8</v>
      </c>
      <c r="AH49" s="15">
        <v>3.8</v>
      </c>
      <c r="AI49" s="15">
        <v>3.8</v>
      </c>
      <c r="AJ49" s="15">
        <v>3.3</v>
      </c>
      <c r="AK49" s="15">
        <v>3.7</v>
      </c>
      <c r="AL49" s="15">
        <v>3.2</v>
      </c>
      <c r="AM49" s="15">
        <v>3.9</v>
      </c>
      <c r="AN49" s="15">
        <v>3.4</v>
      </c>
      <c r="AO49" s="15">
        <v>3.9</v>
      </c>
      <c r="AP49" s="15">
        <v>3.8</v>
      </c>
      <c r="AQ49" s="15">
        <v>3.8</v>
      </c>
      <c r="AR49" s="15">
        <v>3.9</v>
      </c>
      <c r="AS49" s="15">
        <v>3.5</v>
      </c>
      <c r="AT49" s="15">
        <v>3.6</v>
      </c>
      <c r="AU49" s="15">
        <v>3.6</v>
      </c>
      <c r="AV49" s="15">
        <v>3.8</v>
      </c>
      <c r="AW49" s="15">
        <v>3.8</v>
      </c>
      <c r="AX49" s="15">
        <v>4.2</v>
      </c>
      <c r="AY49" s="15">
        <v>3</v>
      </c>
      <c r="AZ49" s="15">
        <v>3.8</v>
      </c>
      <c r="BA49" s="15">
        <v>3.9</v>
      </c>
      <c r="BB49" s="15">
        <v>3.3</v>
      </c>
      <c r="BC49" s="15">
        <v>3.6</v>
      </c>
      <c r="BD49" s="15">
        <v>3.6</v>
      </c>
      <c r="BE49" s="15">
        <v>3.3</v>
      </c>
      <c r="BF49" s="15">
        <v>3.4</v>
      </c>
      <c r="BG49" s="15">
        <v>3.8</v>
      </c>
      <c r="BH49" s="15">
        <v>3.9</v>
      </c>
      <c r="BI49" s="15">
        <v>3.8</v>
      </c>
      <c r="BJ49" s="6">
        <f t="shared" si="32"/>
        <v>3.6500000000000012</v>
      </c>
    </row>
    <row r="50" spans="1:62" ht="12.75">
      <c r="A50" s="5"/>
      <c r="D50" s="6"/>
      <c r="E50" s="6"/>
      <c r="F50" s="7"/>
      <c r="G50" s="23"/>
      <c r="H50" s="11"/>
      <c r="J50" s="14"/>
      <c r="K50" s="14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6"/>
    </row>
    <row r="51" spans="1:62" ht="12.75">
      <c r="A51" s="5"/>
      <c r="B51" s="4" t="s">
        <v>12</v>
      </c>
      <c r="C51" s="18">
        <f>AVERAGE(C44:C50)</f>
        <v>776.6666666666666</v>
      </c>
      <c r="D51" s="19">
        <f aca="true" t="shared" si="33" ref="D51:K51">AVERAGE(D44:D50)</f>
        <v>7.641666666666667</v>
      </c>
      <c r="E51" s="19">
        <f t="shared" si="33"/>
        <v>1.622892412995502</v>
      </c>
      <c r="F51" s="18">
        <f t="shared" si="33"/>
        <v>816.6333333333336</v>
      </c>
      <c r="G51" s="24">
        <f t="shared" si="33"/>
        <v>4.8</v>
      </c>
      <c r="H51" s="21">
        <f t="shared" si="33"/>
        <v>0.1047190446725592</v>
      </c>
      <c r="I51" s="18">
        <f t="shared" si="33"/>
        <v>83</v>
      </c>
      <c r="J51" s="22">
        <f t="shared" si="33"/>
        <v>12878.605515675263</v>
      </c>
      <c r="K51" s="22">
        <f t="shared" si="33"/>
        <v>1697.1028820812082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9">
        <f>AVERAGE(BJ44:BJ50)</f>
        <v>4.415333333333334</v>
      </c>
    </row>
    <row r="52" spans="1:62" ht="12.75">
      <c r="A52" s="5"/>
      <c r="B52" s="4" t="s">
        <v>13</v>
      </c>
      <c r="C52" s="18">
        <f>STDEV(C44:C50)/SQRT(7)</f>
        <v>15.197117521174237</v>
      </c>
      <c r="D52" s="19">
        <f aca="true" t="shared" si="34" ref="D52:K52">STDEV(D44:D50)/SQRT(7)</f>
        <v>0.5381737195190348</v>
      </c>
      <c r="E52" s="19">
        <f t="shared" si="34"/>
        <v>0.07563178536502661</v>
      </c>
      <c r="F52" s="18">
        <f t="shared" si="34"/>
        <v>118.86483960885161</v>
      </c>
      <c r="G52" s="24">
        <f t="shared" si="34"/>
        <v>0.14342743312012732</v>
      </c>
      <c r="H52" s="21">
        <f t="shared" si="34"/>
        <v>0.010903904165330878</v>
      </c>
      <c r="I52" s="18">
        <f t="shared" si="34"/>
        <v>9.893720952488719</v>
      </c>
      <c r="J52" s="22">
        <f t="shared" si="34"/>
        <v>810.5825447369294</v>
      </c>
      <c r="K52" s="22">
        <f t="shared" si="34"/>
        <v>62.131782864887874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9">
        <f>STDEV(BJ44:BJ50)/SQRT(7)</f>
        <v>0.1868173541444246</v>
      </c>
    </row>
    <row r="53" spans="1:61" ht="12.75">
      <c r="A53" s="5"/>
      <c r="D53" s="6"/>
      <c r="E53" s="6"/>
      <c r="F53" s="7"/>
      <c r="G53" s="23"/>
      <c r="H53" s="11"/>
      <c r="J53" s="14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2" ht="12.75">
      <c r="A54" s="5">
        <v>6</v>
      </c>
      <c r="B54">
        <v>1</v>
      </c>
      <c r="C54">
        <v>690</v>
      </c>
      <c r="D54" s="6">
        <v>5.55</v>
      </c>
      <c r="E54" s="6">
        <f aca="true" t="shared" si="35" ref="E54:E59">(D54/(C54^3))*(10^8)</f>
        <v>1.6894514305544142</v>
      </c>
      <c r="F54" s="7">
        <v>675.6</v>
      </c>
      <c r="G54" s="23">
        <v>5.2</v>
      </c>
      <c r="H54" s="11">
        <f aca="true" t="shared" si="36" ref="H54:H59">F54/(D54*1000)</f>
        <v>0.12172972972972973</v>
      </c>
      <c r="I54">
        <v>67</v>
      </c>
      <c r="J54" s="14">
        <f aca="true" t="shared" si="37" ref="J54:J59">(F54/G54)*I54</f>
        <v>8704.846153846154</v>
      </c>
      <c r="K54" s="14">
        <f aca="true" t="shared" si="38" ref="K54:K59">J54/D54</f>
        <v>1568.4407484407486</v>
      </c>
      <c r="L54" s="15">
        <v>4.8</v>
      </c>
      <c r="M54" s="15">
        <v>5</v>
      </c>
      <c r="N54" s="15">
        <v>4.2</v>
      </c>
      <c r="O54" s="15">
        <v>4.2</v>
      </c>
      <c r="P54" s="15">
        <v>5</v>
      </c>
      <c r="Q54" s="15">
        <v>4.5</v>
      </c>
      <c r="R54" s="15">
        <v>4.5</v>
      </c>
      <c r="S54" s="15">
        <v>4.7</v>
      </c>
      <c r="T54" s="15">
        <v>4.2</v>
      </c>
      <c r="U54" s="15">
        <v>4.5</v>
      </c>
      <c r="V54" s="15">
        <v>4.1</v>
      </c>
      <c r="W54" s="15">
        <v>5.2</v>
      </c>
      <c r="X54" s="15">
        <v>3.5</v>
      </c>
      <c r="Y54" s="15">
        <v>4.5</v>
      </c>
      <c r="Z54" s="15">
        <v>4.8</v>
      </c>
      <c r="AA54" s="15">
        <v>3.9</v>
      </c>
      <c r="AB54" s="15">
        <v>3.5</v>
      </c>
      <c r="AC54" s="15">
        <v>3.8</v>
      </c>
      <c r="AD54" s="15">
        <v>4.6</v>
      </c>
      <c r="AE54" s="15">
        <v>4.7</v>
      </c>
      <c r="AF54" s="15">
        <v>4.2</v>
      </c>
      <c r="AG54" s="15">
        <v>4</v>
      </c>
      <c r="AH54" s="15">
        <v>4</v>
      </c>
      <c r="AI54" s="15">
        <v>4.8</v>
      </c>
      <c r="AJ54" s="15">
        <v>4.5</v>
      </c>
      <c r="AK54" s="15">
        <v>4.5</v>
      </c>
      <c r="AL54" s="15">
        <v>3.5</v>
      </c>
      <c r="AM54" s="15">
        <v>4.3</v>
      </c>
      <c r="AN54" s="15">
        <v>4.5</v>
      </c>
      <c r="AO54" s="15">
        <v>4.7</v>
      </c>
      <c r="AP54" s="15">
        <v>4.7</v>
      </c>
      <c r="AQ54" s="15">
        <v>3.3</v>
      </c>
      <c r="AR54" s="15">
        <v>3.3</v>
      </c>
      <c r="AS54" s="15">
        <v>4.5</v>
      </c>
      <c r="AT54" s="15">
        <v>4.2</v>
      </c>
      <c r="AU54" s="15">
        <v>4.7</v>
      </c>
      <c r="AV54" s="15">
        <v>4.5</v>
      </c>
      <c r="AW54" s="15">
        <v>3</v>
      </c>
      <c r="AX54" s="15">
        <v>4.5</v>
      </c>
      <c r="AY54" s="15">
        <v>4.5</v>
      </c>
      <c r="AZ54" s="15">
        <v>4.5</v>
      </c>
      <c r="BA54" s="15">
        <v>4.8</v>
      </c>
      <c r="BB54" s="15">
        <v>4.3</v>
      </c>
      <c r="BC54" s="15">
        <v>4.5</v>
      </c>
      <c r="BD54" s="15">
        <v>3.8</v>
      </c>
      <c r="BE54" s="15">
        <v>4.2</v>
      </c>
      <c r="BF54" s="15">
        <v>4.7</v>
      </c>
      <c r="BG54" s="15">
        <v>4</v>
      </c>
      <c r="BH54" s="15">
        <v>4.7</v>
      </c>
      <c r="BI54" s="15">
        <v>5</v>
      </c>
      <c r="BJ54" s="6">
        <f aca="true" t="shared" si="39" ref="BJ54:BJ59">AVERAGE(L54:BI54)</f>
        <v>4.338</v>
      </c>
    </row>
    <row r="55" spans="1:66" ht="12.75">
      <c r="A55" s="5" t="s">
        <v>28</v>
      </c>
      <c r="B55">
        <v>2</v>
      </c>
      <c r="C55">
        <v>780</v>
      </c>
      <c r="D55" s="6">
        <v>7.1</v>
      </c>
      <c r="E55" s="6">
        <f t="shared" si="35"/>
        <v>1.4961479458520879</v>
      </c>
      <c r="F55" s="7">
        <v>578.2</v>
      </c>
      <c r="G55" s="23">
        <v>5</v>
      </c>
      <c r="H55" s="11">
        <f t="shared" si="36"/>
        <v>0.08143661971830987</v>
      </c>
      <c r="I55">
        <v>108</v>
      </c>
      <c r="J55" s="14">
        <f t="shared" si="37"/>
        <v>12489.12</v>
      </c>
      <c r="K55" s="14">
        <f t="shared" si="38"/>
        <v>1759.0309859154931</v>
      </c>
      <c r="L55" s="15">
        <v>4.2</v>
      </c>
      <c r="M55" s="15">
        <v>4.3</v>
      </c>
      <c r="N55" s="15">
        <v>4</v>
      </c>
      <c r="O55" s="15">
        <v>4.3</v>
      </c>
      <c r="P55" s="15">
        <v>3.8</v>
      </c>
      <c r="Q55" s="15">
        <v>3.9</v>
      </c>
      <c r="R55" s="15">
        <v>4.5</v>
      </c>
      <c r="S55" s="15">
        <v>4.5</v>
      </c>
      <c r="T55" s="15">
        <v>4</v>
      </c>
      <c r="U55" s="15">
        <v>4.2</v>
      </c>
      <c r="V55" s="15">
        <v>4.3</v>
      </c>
      <c r="W55" s="15">
        <v>4.2</v>
      </c>
      <c r="X55" s="15">
        <v>4</v>
      </c>
      <c r="Y55" s="15">
        <v>4.5</v>
      </c>
      <c r="Z55" s="15">
        <v>4.5</v>
      </c>
      <c r="AA55" s="15">
        <v>4.5</v>
      </c>
      <c r="AB55" s="15">
        <v>4.2</v>
      </c>
      <c r="AC55" s="15">
        <v>3.8</v>
      </c>
      <c r="AD55" s="15">
        <v>4.2</v>
      </c>
      <c r="AE55" s="15">
        <v>4.5</v>
      </c>
      <c r="AF55" s="15">
        <v>4.3</v>
      </c>
      <c r="AG55" s="15">
        <v>4</v>
      </c>
      <c r="AH55" s="15">
        <v>4.3</v>
      </c>
      <c r="AI55" s="15">
        <v>4</v>
      </c>
      <c r="AJ55" s="15">
        <v>4</v>
      </c>
      <c r="AK55" s="15">
        <v>4.2</v>
      </c>
      <c r="AL55" s="15">
        <v>4.2</v>
      </c>
      <c r="AM55" s="15">
        <v>4.2</v>
      </c>
      <c r="AN55" s="15">
        <v>4.3</v>
      </c>
      <c r="AO55" s="15">
        <v>4.3</v>
      </c>
      <c r="AP55" s="15">
        <v>4</v>
      </c>
      <c r="AQ55" s="15">
        <v>4.7</v>
      </c>
      <c r="AR55" s="15">
        <v>4</v>
      </c>
      <c r="AS55" s="15">
        <v>4.2</v>
      </c>
      <c r="AT55" s="15">
        <v>4</v>
      </c>
      <c r="AU55" s="15">
        <v>4</v>
      </c>
      <c r="AV55" s="15">
        <v>4.1</v>
      </c>
      <c r="AW55" s="15">
        <v>4.2</v>
      </c>
      <c r="AX55" s="15">
        <v>4.2</v>
      </c>
      <c r="AY55" s="15">
        <v>4.3</v>
      </c>
      <c r="AZ55" s="15">
        <v>4.3</v>
      </c>
      <c r="BA55" s="15">
        <v>4</v>
      </c>
      <c r="BB55" s="15">
        <v>4.5</v>
      </c>
      <c r="BC55" s="15">
        <v>4.4</v>
      </c>
      <c r="BD55" s="15">
        <v>3.8</v>
      </c>
      <c r="BE55" s="15">
        <v>4</v>
      </c>
      <c r="BF55" s="15">
        <v>4</v>
      </c>
      <c r="BG55" s="15">
        <v>4.2</v>
      </c>
      <c r="BH55" s="15">
        <v>4</v>
      </c>
      <c r="BI55" s="15">
        <v>4</v>
      </c>
      <c r="BJ55" s="6">
        <f t="shared" si="39"/>
        <v>4.1819999999999995</v>
      </c>
      <c r="BK55" s="15"/>
      <c r="BL55" s="15"/>
      <c r="BM55" s="15"/>
      <c r="BN55" s="15"/>
    </row>
    <row r="56" spans="1:62" ht="12.75">
      <c r="A56" s="5" t="s">
        <v>27</v>
      </c>
      <c r="B56">
        <v>3</v>
      </c>
      <c r="C56">
        <v>820</v>
      </c>
      <c r="D56" s="6">
        <v>9.95</v>
      </c>
      <c r="E56" s="6">
        <f t="shared" si="35"/>
        <v>1.804602370830371</v>
      </c>
      <c r="F56" s="7">
        <v>1044.5</v>
      </c>
      <c r="G56" s="23">
        <v>4.9</v>
      </c>
      <c r="H56" s="11">
        <f t="shared" si="36"/>
        <v>0.1049748743718593</v>
      </c>
      <c r="I56">
        <v>84</v>
      </c>
      <c r="J56" s="14">
        <f t="shared" si="37"/>
        <v>17905.714285714286</v>
      </c>
      <c r="K56" s="14">
        <f t="shared" si="38"/>
        <v>1799.5692749461596</v>
      </c>
      <c r="L56" s="15">
        <v>3.5</v>
      </c>
      <c r="M56" s="15">
        <v>4.5</v>
      </c>
      <c r="N56" s="15">
        <v>4.3</v>
      </c>
      <c r="O56" s="15">
        <v>4.5</v>
      </c>
      <c r="P56" s="15">
        <v>4</v>
      </c>
      <c r="Q56" s="15">
        <v>4</v>
      </c>
      <c r="R56" s="15">
        <v>3.6</v>
      </c>
      <c r="S56" s="15">
        <v>4</v>
      </c>
      <c r="T56" s="15">
        <v>4.6</v>
      </c>
      <c r="U56" s="15">
        <v>4.5</v>
      </c>
      <c r="V56" s="15">
        <v>4.5</v>
      </c>
      <c r="W56" s="15">
        <v>4.5</v>
      </c>
      <c r="X56" s="15">
        <v>4.7</v>
      </c>
      <c r="Y56" s="15">
        <v>4.3</v>
      </c>
      <c r="Z56" s="15">
        <v>4</v>
      </c>
      <c r="AA56" s="15">
        <v>4.8</v>
      </c>
      <c r="AB56" s="15">
        <v>4.3</v>
      </c>
      <c r="AC56" s="15">
        <v>4.5</v>
      </c>
      <c r="AD56" s="15">
        <v>4.3</v>
      </c>
      <c r="AE56" s="15">
        <v>4.5</v>
      </c>
      <c r="AF56" s="15">
        <v>4.8</v>
      </c>
      <c r="AG56" s="15">
        <v>4.5</v>
      </c>
      <c r="AH56" s="15">
        <v>4.6</v>
      </c>
      <c r="AI56" s="15">
        <v>4.3</v>
      </c>
      <c r="AJ56" s="15">
        <v>4.2</v>
      </c>
      <c r="AK56" s="15">
        <v>4.7</v>
      </c>
      <c r="AL56" s="15">
        <v>4.5</v>
      </c>
      <c r="AM56" s="15">
        <v>4.5</v>
      </c>
      <c r="AN56" s="15">
        <v>4.7</v>
      </c>
      <c r="AO56" s="15">
        <v>4.5</v>
      </c>
      <c r="AP56" s="15">
        <v>4.6</v>
      </c>
      <c r="AQ56" s="15">
        <v>4.7</v>
      </c>
      <c r="AR56" s="15">
        <v>4</v>
      </c>
      <c r="AS56" s="15">
        <v>4.6</v>
      </c>
      <c r="AT56" s="15">
        <v>4.8</v>
      </c>
      <c r="AU56" s="15">
        <v>4.8</v>
      </c>
      <c r="AV56" s="15">
        <v>4.2</v>
      </c>
      <c r="AW56" s="15">
        <v>4.3</v>
      </c>
      <c r="AX56" s="15">
        <v>4.2</v>
      </c>
      <c r="AY56" s="15">
        <v>4.4</v>
      </c>
      <c r="AZ56" s="15">
        <v>4</v>
      </c>
      <c r="BA56" s="15">
        <v>4.3</v>
      </c>
      <c r="BB56" s="15">
        <v>4</v>
      </c>
      <c r="BC56" s="15">
        <v>4.2</v>
      </c>
      <c r="BD56" s="15">
        <v>4.5</v>
      </c>
      <c r="BE56" s="15">
        <v>4.5</v>
      </c>
      <c r="BF56" s="15">
        <v>4.5</v>
      </c>
      <c r="BG56" s="15">
        <v>3.7</v>
      </c>
      <c r="BH56" s="15">
        <v>3.8</v>
      </c>
      <c r="BI56" s="15">
        <v>4</v>
      </c>
      <c r="BJ56" s="6">
        <f t="shared" si="39"/>
        <v>4.346</v>
      </c>
    </row>
    <row r="57" spans="1:62" ht="12.75">
      <c r="A57" s="5"/>
      <c r="B57">
        <v>4</v>
      </c>
      <c r="C57">
        <v>810</v>
      </c>
      <c r="D57" s="6">
        <v>8.15</v>
      </c>
      <c r="E57" s="6">
        <f t="shared" si="35"/>
        <v>1.5335662848745204</v>
      </c>
      <c r="F57" s="7">
        <v>691.8</v>
      </c>
      <c r="G57" s="23">
        <v>4.9</v>
      </c>
      <c r="H57" s="11">
        <f t="shared" si="36"/>
        <v>0.08488343558282208</v>
      </c>
      <c r="I57">
        <v>78</v>
      </c>
      <c r="J57" s="14">
        <f t="shared" si="37"/>
        <v>11012.326530612243</v>
      </c>
      <c r="K57" s="14">
        <f t="shared" si="38"/>
        <v>1351.2057092775758</v>
      </c>
      <c r="L57" s="15">
        <v>4</v>
      </c>
      <c r="M57" s="15">
        <v>4.3</v>
      </c>
      <c r="N57" s="15">
        <v>4.4</v>
      </c>
      <c r="O57" s="15">
        <v>4.7</v>
      </c>
      <c r="P57" s="15">
        <v>4.2</v>
      </c>
      <c r="Q57" s="15">
        <v>4.5</v>
      </c>
      <c r="R57" s="15">
        <v>4.2</v>
      </c>
      <c r="S57" s="15">
        <v>4</v>
      </c>
      <c r="T57" s="15">
        <v>4</v>
      </c>
      <c r="U57" s="15">
        <v>4.5</v>
      </c>
      <c r="V57" s="15">
        <v>4.6</v>
      </c>
      <c r="W57" s="15">
        <v>4.7</v>
      </c>
      <c r="X57" s="15">
        <v>4.5</v>
      </c>
      <c r="Y57" s="15">
        <v>4.2</v>
      </c>
      <c r="Z57" s="15">
        <v>4.5</v>
      </c>
      <c r="AA57" s="15">
        <v>4.5</v>
      </c>
      <c r="AB57" s="15">
        <v>4</v>
      </c>
      <c r="AC57" s="15">
        <v>4.2</v>
      </c>
      <c r="AD57" s="15">
        <v>5</v>
      </c>
      <c r="AE57" s="15">
        <v>4.8</v>
      </c>
      <c r="AF57" s="15">
        <v>4</v>
      </c>
      <c r="AG57" s="15">
        <v>4.2</v>
      </c>
      <c r="AH57" s="15">
        <v>4.6</v>
      </c>
      <c r="AI57" s="15">
        <v>4</v>
      </c>
      <c r="AJ57" s="15">
        <v>4.8</v>
      </c>
      <c r="AK57" s="15">
        <v>4.7</v>
      </c>
      <c r="AL57" s="15">
        <v>4.2</v>
      </c>
      <c r="AM57" s="15">
        <v>4.5</v>
      </c>
      <c r="AN57" s="15">
        <v>4.8</v>
      </c>
      <c r="AO57" s="15">
        <v>4.4</v>
      </c>
      <c r="AP57" s="15">
        <v>4.5</v>
      </c>
      <c r="AQ57" s="15">
        <v>4.5</v>
      </c>
      <c r="AR57" s="15">
        <v>4.5</v>
      </c>
      <c r="AS57" s="15">
        <v>4.5</v>
      </c>
      <c r="AT57" s="15">
        <v>4.8</v>
      </c>
      <c r="AU57" s="15">
        <v>4.8</v>
      </c>
      <c r="AV57" s="15">
        <v>4.2</v>
      </c>
      <c r="AW57" s="15">
        <v>4.2</v>
      </c>
      <c r="AX57" s="15">
        <v>4.5</v>
      </c>
      <c r="AY57" s="15">
        <v>4.4</v>
      </c>
      <c r="AZ57" s="15">
        <v>4.2</v>
      </c>
      <c r="BA57" s="15">
        <v>4.5</v>
      </c>
      <c r="BB57" s="15">
        <v>4.5</v>
      </c>
      <c r="BC57" s="15">
        <v>4.5</v>
      </c>
      <c r="BD57" s="15">
        <v>5</v>
      </c>
      <c r="BE57" s="15">
        <v>4.5</v>
      </c>
      <c r="BF57" s="15">
        <v>4.4</v>
      </c>
      <c r="BG57" s="15">
        <v>4.2</v>
      </c>
      <c r="BH57" s="15">
        <v>4.5</v>
      </c>
      <c r="BI57" s="15">
        <v>4.4</v>
      </c>
      <c r="BJ57" s="6">
        <f t="shared" si="39"/>
        <v>4.4319999999999995</v>
      </c>
    </row>
    <row r="58" spans="1:62" ht="12.75">
      <c r="A58" s="5"/>
      <c r="B58">
        <v>5</v>
      </c>
      <c r="C58">
        <v>775</v>
      </c>
      <c r="D58" s="6">
        <v>7.75</v>
      </c>
      <c r="E58" s="6">
        <f t="shared" si="35"/>
        <v>1.6649323621227885</v>
      </c>
      <c r="F58" s="7">
        <v>1021.7</v>
      </c>
      <c r="G58" s="23">
        <v>5.1</v>
      </c>
      <c r="H58" s="11">
        <f t="shared" si="36"/>
        <v>0.13183225806451612</v>
      </c>
      <c r="I58">
        <v>70</v>
      </c>
      <c r="J58" s="14">
        <f t="shared" si="37"/>
        <v>14023.333333333334</v>
      </c>
      <c r="K58" s="14">
        <f t="shared" si="38"/>
        <v>1809.4623655913979</v>
      </c>
      <c r="L58" s="15">
        <v>5</v>
      </c>
      <c r="M58" s="15">
        <v>5</v>
      </c>
      <c r="N58" s="15">
        <v>5</v>
      </c>
      <c r="O58" s="15">
        <v>5</v>
      </c>
      <c r="P58" s="15">
        <v>5</v>
      </c>
      <c r="Q58" s="15">
        <v>4.2</v>
      </c>
      <c r="R58" s="15">
        <v>4.7</v>
      </c>
      <c r="S58" s="15">
        <v>4.8</v>
      </c>
      <c r="T58" s="15">
        <v>4.9</v>
      </c>
      <c r="U58" s="15">
        <v>4</v>
      </c>
      <c r="V58" s="15">
        <v>5</v>
      </c>
      <c r="W58" s="15">
        <v>5</v>
      </c>
      <c r="X58" s="15">
        <v>4.7</v>
      </c>
      <c r="Y58" s="15">
        <v>4.5</v>
      </c>
      <c r="Z58" s="15">
        <v>4.9</v>
      </c>
      <c r="AA58" s="15">
        <v>4.8</v>
      </c>
      <c r="AB58" s="15">
        <v>4.5</v>
      </c>
      <c r="AC58" s="15">
        <v>5</v>
      </c>
      <c r="AD58" s="15">
        <v>4.9</v>
      </c>
      <c r="AE58" s="15">
        <v>5</v>
      </c>
      <c r="AF58" s="15">
        <v>4.7</v>
      </c>
      <c r="AG58" s="15">
        <v>4.7</v>
      </c>
      <c r="AH58" s="15">
        <v>4.5</v>
      </c>
      <c r="AI58" s="15">
        <v>4.7</v>
      </c>
      <c r="AJ58" s="15">
        <v>4.5</v>
      </c>
      <c r="AK58" s="15">
        <v>5</v>
      </c>
      <c r="AL58" s="15">
        <v>4.2</v>
      </c>
      <c r="AM58" s="15">
        <v>4.5</v>
      </c>
      <c r="AN58" s="15">
        <v>4</v>
      </c>
      <c r="AO58" s="15">
        <v>5</v>
      </c>
      <c r="AP58" s="15">
        <v>5</v>
      </c>
      <c r="AQ58" s="15">
        <v>4.9</v>
      </c>
      <c r="AR58" s="15">
        <v>4.8</v>
      </c>
      <c r="AS58" s="15">
        <v>5</v>
      </c>
      <c r="AT58" s="15">
        <v>5</v>
      </c>
      <c r="AU58" s="15">
        <v>4.8</v>
      </c>
      <c r="AV58" s="15">
        <v>4.5</v>
      </c>
      <c r="AW58" s="15">
        <v>5</v>
      </c>
      <c r="AX58" s="15">
        <v>4.8</v>
      </c>
      <c r="AY58" s="15">
        <v>5</v>
      </c>
      <c r="AZ58" s="15">
        <v>4.7</v>
      </c>
      <c r="BA58" s="15">
        <v>4.5</v>
      </c>
      <c r="BB58" s="15">
        <v>4.6</v>
      </c>
      <c r="BC58" s="15">
        <v>4.9</v>
      </c>
      <c r="BD58" s="15">
        <v>4.9</v>
      </c>
      <c r="BE58" s="15">
        <v>5</v>
      </c>
      <c r="BF58" s="15">
        <v>4.7</v>
      </c>
      <c r="BG58" s="15">
        <v>4.9</v>
      </c>
      <c r="BH58" s="15">
        <v>4.8</v>
      </c>
      <c r="BI58" s="15">
        <v>4.8</v>
      </c>
      <c r="BJ58" s="6">
        <f t="shared" si="39"/>
        <v>4.766000000000002</v>
      </c>
    </row>
    <row r="59" spans="1:62" ht="12.75">
      <c r="A59" s="5"/>
      <c r="B59">
        <v>6</v>
      </c>
      <c r="C59">
        <v>785</v>
      </c>
      <c r="D59" s="6">
        <v>8.45</v>
      </c>
      <c r="E59" s="6">
        <f t="shared" si="35"/>
        <v>1.7468183228838627</v>
      </c>
      <c r="F59" s="7">
        <v>825.2</v>
      </c>
      <c r="G59" s="23">
        <v>5.1</v>
      </c>
      <c r="H59" s="11">
        <f t="shared" si="36"/>
        <v>0.09765680473372781</v>
      </c>
      <c r="I59">
        <v>84</v>
      </c>
      <c r="J59" s="14">
        <f t="shared" si="37"/>
        <v>13591.529411764706</v>
      </c>
      <c r="K59" s="14">
        <f t="shared" si="38"/>
        <v>1608.4650191437524</v>
      </c>
      <c r="L59" s="15">
        <v>4.5</v>
      </c>
      <c r="M59" s="15">
        <v>4.5</v>
      </c>
      <c r="N59" s="15">
        <v>4.3</v>
      </c>
      <c r="O59" s="15">
        <v>4.2</v>
      </c>
      <c r="P59" s="15">
        <v>4.2</v>
      </c>
      <c r="Q59" s="15">
        <v>4.5</v>
      </c>
      <c r="R59" s="15">
        <v>4</v>
      </c>
      <c r="S59" s="15">
        <v>3.8</v>
      </c>
      <c r="T59" s="15">
        <v>4.2</v>
      </c>
      <c r="U59" s="15">
        <v>4.5</v>
      </c>
      <c r="V59" s="15">
        <v>4.2</v>
      </c>
      <c r="W59" s="15">
        <v>4.3</v>
      </c>
      <c r="X59" s="15">
        <v>4.7</v>
      </c>
      <c r="Y59" s="15">
        <v>4.6</v>
      </c>
      <c r="Z59" s="15">
        <v>4.5</v>
      </c>
      <c r="AA59" s="15">
        <v>4.5</v>
      </c>
      <c r="AB59" s="15">
        <v>4.4</v>
      </c>
      <c r="AC59" s="15">
        <v>4.3</v>
      </c>
      <c r="AD59" s="15">
        <v>4.7</v>
      </c>
      <c r="AE59" s="15">
        <v>4.7</v>
      </c>
      <c r="AF59" s="15">
        <v>4.5</v>
      </c>
      <c r="AG59" s="15">
        <v>4.5</v>
      </c>
      <c r="AH59" s="15">
        <v>4.2</v>
      </c>
      <c r="AI59" s="15">
        <v>4.5</v>
      </c>
      <c r="AJ59" s="15">
        <v>4.6</v>
      </c>
      <c r="AK59" s="15">
        <v>4.5</v>
      </c>
      <c r="AL59" s="15">
        <v>4.4</v>
      </c>
      <c r="AM59" s="15">
        <v>4.4</v>
      </c>
      <c r="AN59" s="15">
        <v>4.2</v>
      </c>
      <c r="AO59" s="15">
        <v>4.2</v>
      </c>
      <c r="AP59" s="15">
        <v>4.5</v>
      </c>
      <c r="AQ59" s="15">
        <v>4.3</v>
      </c>
      <c r="AR59" s="15">
        <v>4</v>
      </c>
      <c r="AS59" s="15">
        <v>4</v>
      </c>
      <c r="AT59" s="15">
        <v>4.6</v>
      </c>
      <c r="AU59" s="15">
        <v>4.7</v>
      </c>
      <c r="AV59" s="15">
        <v>4.3</v>
      </c>
      <c r="AW59" s="15">
        <v>4.5</v>
      </c>
      <c r="AX59" s="15">
        <v>4.5</v>
      </c>
      <c r="AY59" s="15">
        <v>4.3</v>
      </c>
      <c r="AZ59" s="15">
        <v>4.5</v>
      </c>
      <c r="BA59" s="15">
        <v>4</v>
      </c>
      <c r="BB59" s="15">
        <v>4.2</v>
      </c>
      <c r="BC59" s="15">
        <v>4</v>
      </c>
      <c r="BD59" s="15">
        <v>4.5</v>
      </c>
      <c r="BE59" s="15">
        <v>4.2</v>
      </c>
      <c r="BF59" s="15">
        <v>4.5</v>
      </c>
      <c r="BG59" s="15">
        <v>4.5</v>
      </c>
      <c r="BH59" s="15">
        <v>4.2</v>
      </c>
      <c r="BI59" s="15">
        <v>4.3</v>
      </c>
      <c r="BJ59" s="6">
        <f t="shared" si="39"/>
        <v>4.364000000000001</v>
      </c>
    </row>
    <row r="60" spans="1:62" ht="12.75">
      <c r="A60" s="5"/>
      <c r="D60" s="6"/>
      <c r="E60" s="6"/>
      <c r="F60" s="7"/>
      <c r="G60" s="23"/>
      <c r="H60" s="11"/>
      <c r="J60" s="14"/>
      <c r="K60" s="14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6"/>
    </row>
    <row r="61" spans="1:62" ht="12.75">
      <c r="A61" s="5"/>
      <c r="B61" s="4" t="s">
        <v>12</v>
      </c>
      <c r="C61" s="18">
        <f aca="true" t="shared" si="40" ref="C61:K61">AVERAGE(C54:C60)</f>
        <v>776.6666666666666</v>
      </c>
      <c r="D61" s="19">
        <f t="shared" si="40"/>
        <v>7.825</v>
      </c>
      <c r="E61" s="19">
        <f t="shared" si="40"/>
        <v>1.6559197861863408</v>
      </c>
      <c r="F61" s="18">
        <f t="shared" si="40"/>
        <v>806.1666666666666</v>
      </c>
      <c r="G61" s="24">
        <f t="shared" si="40"/>
        <v>5.033333333333334</v>
      </c>
      <c r="H61" s="21">
        <f t="shared" si="40"/>
        <v>0.10375228703349415</v>
      </c>
      <c r="I61" s="18">
        <f t="shared" si="40"/>
        <v>81.83333333333333</v>
      </c>
      <c r="J61" s="22">
        <f t="shared" si="40"/>
        <v>12954.478285878455</v>
      </c>
      <c r="K61" s="22">
        <f t="shared" si="40"/>
        <v>1649.362350552521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9">
        <f>AVERAGE(BJ54:BJ60)</f>
        <v>4.4046666666666665</v>
      </c>
    </row>
    <row r="62" spans="1:62" ht="12.75">
      <c r="A62" s="5"/>
      <c r="B62" s="4" t="s">
        <v>13</v>
      </c>
      <c r="C62" s="18">
        <f>STDEV(C54:C60)/SQRT(7)</f>
        <v>17.38910441572401</v>
      </c>
      <c r="D62" s="19">
        <f aca="true" t="shared" si="41" ref="D62:K62">STDEV(D54:D60)/SQRT(7)</f>
        <v>0.5533985905294649</v>
      </c>
      <c r="E62" s="19">
        <f t="shared" si="41"/>
        <v>0.045378431911544156</v>
      </c>
      <c r="F62" s="18">
        <f t="shared" si="41"/>
        <v>72.8434433432086</v>
      </c>
      <c r="G62" s="24">
        <f t="shared" si="41"/>
        <v>0.04577377082170628</v>
      </c>
      <c r="H62" s="21">
        <f t="shared" si="41"/>
        <v>0.00756749704998891</v>
      </c>
      <c r="I62" s="18">
        <f t="shared" si="41"/>
        <v>5.526128413102188</v>
      </c>
      <c r="J62" s="22">
        <f t="shared" si="41"/>
        <v>1172.4322485189687</v>
      </c>
      <c r="K62" s="22">
        <f t="shared" si="41"/>
        <v>67.04787728069981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9">
        <f>STDEV(BJ54:BJ60)/SQRT(7)</f>
        <v>0.07376203695152497</v>
      </c>
    </row>
    <row r="63" ht="12.75">
      <c r="M63" s="4" t="s">
        <v>43</v>
      </c>
    </row>
    <row r="64" spans="1:13" ht="12.75">
      <c r="A64" s="5" t="s">
        <v>33</v>
      </c>
      <c r="C64" s="9">
        <v>29.38</v>
      </c>
      <c r="D64" s="9">
        <v>27.29</v>
      </c>
      <c r="E64" s="9">
        <v>2.593</v>
      </c>
      <c r="F64" s="9">
        <v>7.493</v>
      </c>
      <c r="G64" s="9"/>
      <c r="H64" s="9">
        <v>2.117</v>
      </c>
      <c r="I64" s="9"/>
      <c r="J64" s="9">
        <v>11.571</v>
      </c>
      <c r="K64" s="9">
        <v>2.136</v>
      </c>
      <c r="M64" s="9">
        <v>1.374</v>
      </c>
    </row>
    <row r="65" spans="1:13" ht="12.75">
      <c r="A65" s="5" t="s">
        <v>32</v>
      </c>
      <c r="C65" s="9">
        <v>0</v>
      </c>
      <c r="D65" s="9">
        <v>0.0001</v>
      </c>
      <c r="E65" s="9">
        <v>0.043</v>
      </c>
      <c r="F65" s="9">
        <v>0</v>
      </c>
      <c r="G65" s="9"/>
      <c r="H65" s="9">
        <v>0.09</v>
      </c>
      <c r="I65" s="9"/>
      <c r="J65" s="9">
        <v>0</v>
      </c>
      <c r="K65" s="9">
        <v>0.086</v>
      </c>
      <c r="M65" s="9">
        <v>0.26</v>
      </c>
    </row>
    <row r="66" spans="1:11" ht="12.75">
      <c r="A66" s="5"/>
      <c r="E66" s="6"/>
      <c r="G66" s="9"/>
      <c r="H66" s="11"/>
      <c r="J66" s="14"/>
      <c r="K66" s="14"/>
    </row>
    <row r="67" spans="1:13" ht="12.75">
      <c r="A67" s="5" t="s">
        <v>34</v>
      </c>
      <c r="C67" t="s">
        <v>40</v>
      </c>
      <c r="D67" t="s">
        <v>40</v>
      </c>
      <c r="E67" s="6" t="s">
        <v>40</v>
      </c>
      <c r="F67" t="s">
        <v>40</v>
      </c>
      <c r="G67" s="9"/>
      <c r="H67" s="11" t="s">
        <v>40</v>
      </c>
      <c r="J67" s="14" t="s">
        <v>40</v>
      </c>
      <c r="K67" s="14" t="s">
        <v>40</v>
      </c>
      <c r="M67" t="s">
        <v>40</v>
      </c>
    </row>
    <row r="68" spans="1:13" ht="12.75">
      <c r="A68" s="5" t="s">
        <v>35</v>
      </c>
      <c r="C68" t="s">
        <v>41</v>
      </c>
      <c r="D68" t="s">
        <v>41</v>
      </c>
      <c r="E68" s="6" t="s">
        <v>42</v>
      </c>
      <c r="F68" t="s">
        <v>42</v>
      </c>
      <c r="G68" s="9"/>
      <c r="H68" s="11" t="s">
        <v>40</v>
      </c>
      <c r="J68" s="14" t="s">
        <v>41</v>
      </c>
      <c r="K68" s="14" t="s">
        <v>40</v>
      </c>
      <c r="M68" t="s">
        <v>40</v>
      </c>
    </row>
    <row r="69" spans="1:13" ht="12.75">
      <c r="A69" s="5" t="s">
        <v>36</v>
      </c>
      <c r="C69" t="s">
        <v>40</v>
      </c>
      <c r="D69" t="s">
        <v>40</v>
      </c>
      <c r="E69" s="6" t="s">
        <v>42</v>
      </c>
      <c r="F69" t="s">
        <v>40</v>
      </c>
      <c r="G69" s="9"/>
      <c r="H69" s="11" t="s">
        <v>40</v>
      </c>
      <c r="J69" s="14" t="s">
        <v>40</v>
      </c>
      <c r="K69" s="14" t="s">
        <v>40</v>
      </c>
      <c r="M69" t="s">
        <v>40</v>
      </c>
    </row>
    <row r="70" spans="1:13" ht="12.75">
      <c r="A70" s="5" t="s">
        <v>37</v>
      </c>
      <c r="C70" t="s">
        <v>40</v>
      </c>
      <c r="D70" t="s">
        <v>40</v>
      </c>
      <c r="E70" s="6" t="s">
        <v>42</v>
      </c>
      <c r="F70" t="s">
        <v>40</v>
      </c>
      <c r="G70" s="9"/>
      <c r="H70" s="11" t="s">
        <v>40</v>
      </c>
      <c r="J70" s="14" t="s">
        <v>40</v>
      </c>
      <c r="K70" s="14" t="s">
        <v>40</v>
      </c>
      <c r="M70" t="s">
        <v>40</v>
      </c>
    </row>
    <row r="71" spans="1:13" ht="12.75">
      <c r="A71" s="5" t="s">
        <v>38</v>
      </c>
      <c r="C71" t="s">
        <v>41</v>
      </c>
      <c r="D71" t="s">
        <v>41</v>
      </c>
      <c r="E71" s="6" t="s">
        <v>42</v>
      </c>
      <c r="F71" t="s">
        <v>41</v>
      </c>
      <c r="G71" s="9"/>
      <c r="H71" s="11" t="s">
        <v>40</v>
      </c>
      <c r="J71" s="14" t="s">
        <v>41</v>
      </c>
      <c r="K71" s="14" t="s">
        <v>40</v>
      </c>
      <c r="M71" t="s">
        <v>40</v>
      </c>
    </row>
    <row r="72" spans="1:13" ht="12.75">
      <c r="A72" s="5" t="s">
        <v>39</v>
      </c>
      <c r="C72" t="s">
        <v>41</v>
      </c>
      <c r="D72" t="s">
        <v>41</v>
      </c>
      <c r="E72" s="6" t="s">
        <v>41</v>
      </c>
      <c r="F72" t="s">
        <v>41</v>
      </c>
      <c r="G72" s="9"/>
      <c r="H72" s="11" t="s">
        <v>40</v>
      </c>
      <c r="J72" s="14" t="s">
        <v>41</v>
      </c>
      <c r="K72" s="14" t="s">
        <v>40</v>
      </c>
      <c r="M72" t="s">
        <v>40</v>
      </c>
    </row>
  </sheetData>
  <sheetProtection/>
  <mergeCells count="1">
    <mergeCell ref="L1:B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72"/>
  <sheetViews>
    <sheetView zoomScalePageLayoutView="0" workbookViewId="0" topLeftCell="A19">
      <selection activeCell="L56" sqref="L56"/>
    </sheetView>
  </sheetViews>
  <sheetFormatPr defaultColWidth="9.140625" defaultRowHeight="12.75"/>
  <sheetData>
    <row r="1" spans="1:62" ht="51">
      <c r="A1" s="1" t="s">
        <v>0</v>
      </c>
      <c r="B1" s="1" t="s">
        <v>1</v>
      </c>
      <c r="C1" s="1" t="s">
        <v>2</v>
      </c>
      <c r="D1" s="1" t="s">
        <v>3</v>
      </c>
      <c r="E1" s="12" t="s">
        <v>5</v>
      </c>
      <c r="F1" s="1" t="s">
        <v>4</v>
      </c>
      <c r="G1" s="8" t="s">
        <v>7</v>
      </c>
      <c r="H1" s="10" t="s">
        <v>6</v>
      </c>
      <c r="I1" s="1" t="s">
        <v>14</v>
      </c>
      <c r="J1" s="13" t="s">
        <v>15</v>
      </c>
      <c r="K1" s="13" t="s">
        <v>16</v>
      </c>
      <c r="L1" s="82" t="s">
        <v>8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1" t="s">
        <v>9</v>
      </c>
    </row>
    <row r="2" spans="1:62" ht="12.75">
      <c r="A2" s="1"/>
      <c r="B2" s="1"/>
      <c r="C2" s="1"/>
      <c r="D2" s="1"/>
      <c r="E2" s="12"/>
      <c r="F2" s="1"/>
      <c r="G2" s="8"/>
      <c r="H2" s="10"/>
      <c r="I2" s="1"/>
      <c r="J2" s="13"/>
      <c r="K2" s="13"/>
      <c r="L2" s="2">
        <v>1</v>
      </c>
      <c r="M2" s="2">
        <v>2</v>
      </c>
      <c r="N2" s="2">
        <v>3</v>
      </c>
      <c r="O2" s="2">
        <v>4</v>
      </c>
      <c r="P2" s="2">
        <v>5</v>
      </c>
      <c r="Q2" s="2">
        <v>6</v>
      </c>
      <c r="R2" s="2">
        <v>7</v>
      </c>
      <c r="S2" s="2">
        <v>8</v>
      </c>
      <c r="T2" s="2">
        <v>9</v>
      </c>
      <c r="U2" s="2">
        <v>10</v>
      </c>
      <c r="V2" s="2">
        <v>11</v>
      </c>
      <c r="W2" s="2">
        <v>12</v>
      </c>
      <c r="X2" s="2">
        <v>13</v>
      </c>
      <c r="Y2" s="2">
        <v>14</v>
      </c>
      <c r="Z2" s="2">
        <v>15</v>
      </c>
      <c r="AA2" s="2">
        <v>16</v>
      </c>
      <c r="AB2" s="2">
        <v>17</v>
      </c>
      <c r="AC2" s="2">
        <v>18</v>
      </c>
      <c r="AD2" s="2">
        <v>19</v>
      </c>
      <c r="AE2" s="2">
        <v>20</v>
      </c>
      <c r="AF2" s="2">
        <v>21</v>
      </c>
      <c r="AG2" s="2">
        <v>22</v>
      </c>
      <c r="AH2" s="2">
        <v>23</v>
      </c>
      <c r="AI2" s="2">
        <v>24</v>
      </c>
      <c r="AJ2" s="2">
        <v>25</v>
      </c>
      <c r="AK2" s="2">
        <v>26</v>
      </c>
      <c r="AL2" s="2">
        <v>27</v>
      </c>
      <c r="AM2" s="2">
        <v>28</v>
      </c>
      <c r="AN2" s="2">
        <v>29</v>
      </c>
      <c r="AO2" s="2">
        <v>30</v>
      </c>
      <c r="AP2" s="2">
        <v>31</v>
      </c>
      <c r="AQ2" s="2">
        <v>32</v>
      </c>
      <c r="AR2" s="2">
        <v>33</v>
      </c>
      <c r="AS2" s="2">
        <v>34</v>
      </c>
      <c r="AT2" s="2">
        <v>35</v>
      </c>
      <c r="AU2" s="2">
        <v>36</v>
      </c>
      <c r="AV2" s="2">
        <v>37</v>
      </c>
      <c r="AW2" s="2">
        <v>38</v>
      </c>
      <c r="AX2" s="2">
        <v>39</v>
      </c>
      <c r="AY2" s="2">
        <v>40</v>
      </c>
      <c r="AZ2" s="2">
        <v>41</v>
      </c>
      <c r="BA2" s="2">
        <v>42</v>
      </c>
      <c r="BB2" s="2">
        <v>43</v>
      </c>
      <c r="BC2" s="2">
        <v>44</v>
      </c>
      <c r="BD2" s="2">
        <v>45</v>
      </c>
      <c r="BE2" s="2">
        <v>46</v>
      </c>
      <c r="BF2" s="2">
        <v>47</v>
      </c>
      <c r="BG2" s="2">
        <v>48</v>
      </c>
      <c r="BH2" s="2">
        <v>49</v>
      </c>
      <c r="BI2" s="2">
        <v>50</v>
      </c>
      <c r="BJ2" s="1"/>
    </row>
    <row r="3" spans="1:62" ht="12.75">
      <c r="A3" s="1"/>
      <c r="B3" s="1"/>
      <c r="C3" s="1"/>
      <c r="D3" s="1"/>
      <c r="E3" s="12"/>
      <c r="F3" s="1"/>
      <c r="G3" s="8"/>
      <c r="H3" s="10"/>
      <c r="I3" s="1"/>
      <c r="J3" s="13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</row>
    <row r="4" spans="1:62" ht="12.75">
      <c r="A4" s="5">
        <v>1</v>
      </c>
      <c r="B4">
        <v>1</v>
      </c>
      <c r="C4">
        <v>590</v>
      </c>
      <c r="D4" s="6">
        <v>4.2</v>
      </c>
      <c r="E4" s="6">
        <f aca="true" t="shared" si="0" ref="E4:E10">(D4/(C4^3))*(10^8)</f>
        <v>2.0449997322024163</v>
      </c>
      <c r="F4" s="7">
        <v>610.7</v>
      </c>
      <c r="G4" s="23">
        <v>6.7</v>
      </c>
      <c r="H4" s="11">
        <f aca="true" t="shared" si="1" ref="H4:H10">F4/(D4*1000)</f>
        <v>0.14540476190476193</v>
      </c>
      <c r="I4">
        <v>80</v>
      </c>
      <c r="J4" s="14">
        <f aca="true" t="shared" si="2" ref="J4:J10">(F4/G4)*I4</f>
        <v>7291.940298507463</v>
      </c>
      <c r="K4" s="14">
        <f aca="true" t="shared" si="3" ref="K4:K10">J4/D4</f>
        <v>1736.1762615493958</v>
      </c>
      <c r="L4" s="15">
        <v>5.3</v>
      </c>
      <c r="M4" s="15">
        <v>4.6</v>
      </c>
      <c r="N4" s="15">
        <v>5.5</v>
      </c>
      <c r="O4" s="15">
        <v>5.3</v>
      </c>
      <c r="P4" s="15">
        <v>4.8</v>
      </c>
      <c r="Q4" s="15">
        <v>5.2</v>
      </c>
      <c r="R4" s="15">
        <v>6</v>
      </c>
      <c r="S4" s="15">
        <v>5.5</v>
      </c>
      <c r="T4" s="15">
        <v>5.2</v>
      </c>
      <c r="U4" s="15">
        <v>4.5</v>
      </c>
      <c r="V4" s="15">
        <v>4.8</v>
      </c>
      <c r="W4" s="15">
        <v>4.8</v>
      </c>
      <c r="X4" s="15">
        <v>5.2</v>
      </c>
      <c r="Y4" s="15">
        <v>5</v>
      </c>
      <c r="Z4" s="15">
        <v>5</v>
      </c>
      <c r="AA4" s="15">
        <v>5.1</v>
      </c>
      <c r="AB4" s="15">
        <v>5</v>
      </c>
      <c r="AC4" s="15">
        <v>5.2</v>
      </c>
      <c r="AD4" s="15">
        <v>5.4</v>
      </c>
      <c r="AE4" s="15">
        <v>5.5</v>
      </c>
      <c r="AF4" s="15">
        <v>5.2</v>
      </c>
      <c r="AG4" s="15">
        <v>5.5</v>
      </c>
      <c r="AH4" s="15">
        <v>5.3</v>
      </c>
      <c r="AI4" s="15">
        <v>5.3</v>
      </c>
      <c r="AJ4" s="15">
        <v>5.2</v>
      </c>
      <c r="AK4" s="15">
        <v>5.3</v>
      </c>
      <c r="AL4" s="15">
        <v>5.5</v>
      </c>
      <c r="AM4" s="15">
        <v>4.8</v>
      </c>
      <c r="AN4" s="15">
        <v>5.2</v>
      </c>
      <c r="AO4" s="15">
        <v>5</v>
      </c>
      <c r="AP4" s="15">
        <v>5.3</v>
      </c>
      <c r="AQ4" s="15">
        <v>4.6</v>
      </c>
      <c r="AR4" s="15">
        <v>5.5</v>
      </c>
      <c r="AS4" s="15">
        <v>4.8</v>
      </c>
      <c r="AT4" s="15">
        <v>4.8</v>
      </c>
      <c r="AU4" s="15">
        <v>5.3</v>
      </c>
      <c r="AV4" s="15">
        <v>5</v>
      </c>
      <c r="AW4" s="15">
        <v>4.8</v>
      </c>
      <c r="AX4" s="15">
        <v>4.7</v>
      </c>
      <c r="AY4" s="15">
        <v>5.1</v>
      </c>
      <c r="AZ4" s="15">
        <v>5</v>
      </c>
      <c r="BA4" s="15">
        <v>5.3</v>
      </c>
      <c r="BB4" s="15">
        <v>4.5</v>
      </c>
      <c r="BC4" s="15">
        <v>5</v>
      </c>
      <c r="BD4" s="15">
        <v>5.1</v>
      </c>
      <c r="BE4" s="15">
        <v>4.8</v>
      </c>
      <c r="BF4" s="15">
        <v>5</v>
      </c>
      <c r="BG4" s="15">
        <v>5</v>
      </c>
      <c r="BH4" s="15">
        <v>5</v>
      </c>
      <c r="BI4" s="15">
        <v>5.2</v>
      </c>
      <c r="BJ4" s="6">
        <f aca="true" t="shared" si="4" ref="BJ4:BJ10">AVERAGE(L4:BI4)</f>
        <v>5.100000000000001</v>
      </c>
    </row>
    <row r="5" spans="1:62" ht="12.75">
      <c r="A5" s="5" t="s">
        <v>10</v>
      </c>
      <c r="B5">
        <v>2</v>
      </c>
      <c r="C5">
        <v>640</v>
      </c>
      <c r="D5" s="6">
        <v>3.7</v>
      </c>
      <c r="E5" s="6">
        <f t="shared" si="0"/>
        <v>1.41143798828125</v>
      </c>
      <c r="F5" s="7">
        <v>496.3</v>
      </c>
      <c r="G5" s="23">
        <v>6.5</v>
      </c>
      <c r="H5" s="11">
        <f t="shared" si="1"/>
        <v>0.13413513513513514</v>
      </c>
      <c r="I5">
        <v>87</v>
      </c>
      <c r="J5" s="14">
        <f t="shared" si="2"/>
        <v>6642.784615384615</v>
      </c>
      <c r="K5" s="14">
        <f t="shared" si="3"/>
        <v>1795.347193347193</v>
      </c>
      <c r="L5" s="15">
        <v>5.3</v>
      </c>
      <c r="M5" s="15">
        <v>5.6</v>
      </c>
      <c r="N5" s="15">
        <v>5.5</v>
      </c>
      <c r="O5" s="15">
        <v>5.5</v>
      </c>
      <c r="P5" s="15">
        <v>5.9</v>
      </c>
      <c r="Q5" s="15">
        <v>5.2</v>
      </c>
      <c r="R5" s="15">
        <v>5.5</v>
      </c>
      <c r="S5" s="15">
        <v>5.5</v>
      </c>
      <c r="T5" s="15">
        <v>5</v>
      </c>
      <c r="U5" s="15">
        <v>5</v>
      </c>
      <c r="V5" s="15">
        <v>5.3</v>
      </c>
      <c r="W5" s="15">
        <v>5.4</v>
      </c>
      <c r="X5" s="15">
        <v>5.5</v>
      </c>
      <c r="Y5" s="15">
        <v>6</v>
      </c>
      <c r="Z5" s="15">
        <v>5.8</v>
      </c>
      <c r="AA5" s="15">
        <v>5.5</v>
      </c>
      <c r="AB5" s="15">
        <v>5.2</v>
      </c>
      <c r="AC5" s="15">
        <v>5.8</v>
      </c>
      <c r="AD5" s="15">
        <v>5</v>
      </c>
      <c r="AE5" s="15">
        <v>5.5</v>
      </c>
      <c r="AF5" s="15">
        <v>5.5</v>
      </c>
      <c r="AG5" s="15">
        <v>5.7</v>
      </c>
      <c r="AH5" s="15">
        <v>5.7</v>
      </c>
      <c r="AI5" s="15">
        <v>6</v>
      </c>
      <c r="AJ5" s="15">
        <v>5.5</v>
      </c>
      <c r="AK5" s="15">
        <v>4.5</v>
      </c>
      <c r="AL5" s="15">
        <v>5.2</v>
      </c>
      <c r="AM5" s="15">
        <v>5.3</v>
      </c>
      <c r="AN5" s="15">
        <v>5.2</v>
      </c>
      <c r="AO5" s="15">
        <v>5.3</v>
      </c>
      <c r="AP5" s="15">
        <v>4.9</v>
      </c>
      <c r="AQ5" s="15">
        <v>5.6</v>
      </c>
      <c r="AR5" s="15">
        <v>5.2</v>
      </c>
      <c r="AS5" s="15">
        <v>5.2</v>
      </c>
      <c r="AT5" s="15">
        <v>5.2</v>
      </c>
      <c r="AU5" s="15">
        <v>5.2</v>
      </c>
      <c r="AV5" s="15">
        <v>5.5</v>
      </c>
      <c r="AW5" s="15">
        <v>5.2</v>
      </c>
      <c r="AX5" s="15">
        <v>5.3</v>
      </c>
      <c r="AY5" s="15">
        <v>5.5</v>
      </c>
      <c r="AZ5" s="15">
        <v>5</v>
      </c>
      <c r="BA5" s="15">
        <v>5.3</v>
      </c>
      <c r="BB5" s="15">
        <v>5.6</v>
      </c>
      <c r="BC5" s="15">
        <v>5.5</v>
      </c>
      <c r="BD5" s="15">
        <v>5.5</v>
      </c>
      <c r="BE5" s="15">
        <v>5.3</v>
      </c>
      <c r="BF5" s="15">
        <v>5.7</v>
      </c>
      <c r="BG5" s="15">
        <v>5.4</v>
      </c>
      <c r="BH5" s="15">
        <v>5.2</v>
      </c>
      <c r="BI5" s="15">
        <v>5.2</v>
      </c>
      <c r="BJ5" s="6">
        <f t="shared" si="4"/>
        <v>5.387999999999998</v>
      </c>
    </row>
    <row r="6" spans="1:62" ht="12.75">
      <c r="A6" s="5"/>
      <c r="B6">
        <v>3</v>
      </c>
      <c r="C6">
        <v>615</v>
      </c>
      <c r="D6" s="6">
        <v>3.9</v>
      </c>
      <c r="E6" s="6">
        <f t="shared" si="0"/>
        <v>1.6766378252717684</v>
      </c>
      <c r="F6" s="7">
        <v>458.1</v>
      </c>
      <c r="G6" s="23">
        <v>5.4</v>
      </c>
      <c r="H6" s="11">
        <f t="shared" si="1"/>
        <v>0.11746153846153846</v>
      </c>
      <c r="I6">
        <v>89</v>
      </c>
      <c r="J6" s="14">
        <f t="shared" si="2"/>
        <v>7550.166666666666</v>
      </c>
      <c r="K6" s="14">
        <f t="shared" si="3"/>
        <v>1935.940170940171</v>
      </c>
      <c r="L6" s="15">
        <v>5.2</v>
      </c>
      <c r="M6" s="15">
        <v>4.8</v>
      </c>
      <c r="N6" s="15">
        <v>4.8</v>
      </c>
      <c r="O6" s="15">
        <v>4.5</v>
      </c>
      <c r="P6" s="15">
        <v>4.5</v>
      </c>
      <c r="Q6" s="15">
        <v>4.3</v>
      </c>
      <c r="R6" s="15">
        <v>5.2</v>
      </c>
      <c r="S6" s="15">
        <v>5.2</v>
      </c>
      <c r="T6" s="15">
        <v>5.2</v>
      </c>
      <c r="U6" s="15">
        <v>5</v>
      </c>
      <c r="V6" s="15">
        <v>5</v>
      </c>
      <c r="W6" s="15">
        <v>5</v>
      </c>
      <c r="X6" s="15">
        <v>4.5</v>
      </c>
      <c r="Y6" s="15">
        <v>4.8</v>
      </c>
      <c r="Z6" s="15">
        <v>5</v>
      </c>
      <c r="AA6" s="15">
        <v>5</v>
      </c>
      <c r="AB6" s="15">
        <v>4.8</v>
      </c>
      <c r="AC6" s="15">
        <v>5</v>
      </c>
      <c r="AD6" s="15">
        <v>4.9</v>
      </c>
      <c r="AE6" s="15">
        <v>5</v>
      </c>
      <c r="AF6" s="15">
        <v>4.6</v>
      </c>
      <c r="AG6" s="15">
        <v>5</v>
      </c>
      <c r="AH6" s="15">
        <v>4.7</v>
      </c>
      <c r="AI6" s="15">
        <v>5.1</v>
      </c>
      <c r="AJ6" s="15">
        <v>4.6</v>
      </c>
      <c r="AK6" s="15">
        <v>4.9</v>
      </c>
      <c r="AL6" s="15">
        <v>5.1</v>
      </c>
      <c r="AM6" s="15">
        <v>5.2</v>
      </c>
      <c r="AN6" s="15">
        <v>4.8</v>
      </c>
      <c r="AO6" s="15">
        <v>4.5</v>
      </c>
      <c r="AP6" s="15">
        <v>4.6</v>
      </c>
      <c r="AQ6" s="15">
        <v>5.1</v>
      </c>
      <c r="AR6" s="15">
        <v>5</v>
      </c>
      <c r="AS6" s="15">
        <v>5.1</v>
      </c>
      <c r="AT6" s="15">
        <v>5</v>
      </c>
      <c r="AU6" s="15">
        <v>4.8</v>
      </c>
      <c r="AV6" s="15">
        <v>4.6</v>
      </c>
      <c r="AW6" s="15">
        <v>5</v>
      </c>
      <c r="AX6" s="15">
        <v>5</v>
      </c>
      <c r="AY6" s="15">
        <v>5</v>
      </c>
      <c r="AZ6" s="15">
        <v>5</v>
      </c>
      <c r="BA6" s="15">
        <v>4.8</v>
      </c>
      <c r="BB6" s="15">
        <v>5</v>
      </c>
      <c r="BC6" s="15">
        <v>4.8</v>
      </c>
      <c r="BD6" s="15">
        <v>4.3</v>
      </c>
      <c r="BE6" s="15">
        <v>4.6</v>
      </c>
      <c r="BF6" s="15">
        <v>4.7</v>
      </c>
      <c r="BG6" s="15">
        <v>5.2</v>
      </c>
      <c r="BH6" s="15">
        <v>4.7</v>
      </c>
      <c r="BI6" s="15">
        <v>4.3</v>
      </c>
      <c r="BJ6" s="6">
        <f t="shared" si="4"/>
        <v>4.856</v>
      </c>
    </row>
    <row r="7" spans="1:62" ht="12.75">
      <c r="A7" s="5"/>
      <c r="B7">
        <v>4</v>
      </c>
      <c r="C7">
        <v>625</v>
      </c>
      <c r="D7" s="6">
        <v>3.6</v>
      </c>
      <c r="E7" s="6">
        <f t="shared" si="0"/>
        <v>1.47456</v>
      </c>
      <c r="F7" s="7">
        <v>588.2</v>
      </c>
      <c r="G7" s="23">
        <v>6.1</v>
      </c>
      <c r="H7" s="11">
        <f t="shared" si="1"/>
        <v>0.1633888888888889</v>
      </c>
      <c r="I7">
        <v>68</v>
      </c>
      <c r="J7" s="14">
        <f t="shared" si="2"/>
        <v>6556.983606557378</v>
      </c>
      <c r="K7" s="14">
        <f t="shared" si="3"/>
        <v>1821.384335154827</v>
      </c>
      <c r="L7" s="15">
        <v>5.8</v>
      </c>
      <c r="M7" s="15">
        <v>5.6</v>
      </c>
      <c r="N7" s="15">
        <v>5.5</v>
      </c>
      <c r="O7" s="15">
        <v>5.8</v>
      </c>
      <c r="P7" s="15">
        <v>5.5</v>
      </c>
      <c r="Q7" s="15">
        <v>5.8</v>
      </c>
      <c r="R7" s="15">
        <v>5.2</v>
      </c>
      <c r="S7" s="15">
        <v>5.7</v>
      </c>
      <c r="T7" s="15">
        <v>5.6</v>
      </c>
      <c r="U7" s="15">
        <v>5.3</v>
      </c>
      <c r="V7" s="15">
        <v>5.3</v>
      </c>
      <c r="W7" s="15">
        <v>5.7</v>
      </c>
      <c r="X7" s="15">
        <v>5.6</v>
      </c>
      <c r="Y7" s="15">
        <v>5</v>
      </c>
      <c r="Z7" s="15">
        <v>4.7</v>
      </c>
      <c r="AA7" s="15">
        <v>5.7</v>
      </c>
      <c r="AB7" s="15">
        <v>5.5</v>
      </c>
      <c r="AC7" s="15">
        <v>5</v>
      </c>
      <c r="AD7" s="15">
        <v>5.1</v>
      </c>
      <c r="AE7" s="15">
        <v>5.2</v>
      </c>
      <c r="AF7" s="15">
        <v>5.3</v>
      </c>
      <c r="AG7" s="15">
        <v>5</v>
      </c>
      <c r="AH7" s="15">
        <v>6.2</v>
      </c>
      <c r="AI7" s="15">
        <v>5.8</v>
      </c>
      <c r="AJ7" s="15">
        <v>5.5</v>
      </c>
      <c r="AK7" s="15">
        <v>5.2</v>
      </c>
      <c r="AL7" s="15">
        <v>5.5</v>
      </c>
      <c r="AM7" s="15">
        <v>5.3</v>
      </c>
      <c r="AN7" s="15">
        <v>5.3</v>
      </c>
      <c r="AO7" s="15">
        <v>5.3</v>
      </c>
      <c r="AP7" s="15">
        <v>5.3</v>
      </c>
      <c r="AQ7" s="15">
        <v>5.7</v>
      </c>
      <c r="AR7" s="15">
        <v>5.3</v>
      </c>
      <c r="AS7" s="15">
        <v>5.2</v>
      </c>
      <c r="AT7" s="15">
        <v>5.2</v>
      </c>
      <c r="AU7" s="15">
        <v>5.6</v>
      </c>
      <c r="AV7" s="15">
        <v>5.5</v>
      </c>
      <c r="AW7" s="15">
        <v>5.2</v>
      </c>
      <c r="AX7" s="15">
        <v>5.2</v>
      </c>
      <c r="AY7" s="15">
        <v>6</v>
      </c>
      <c r="AZ7" s="15">
        <v>5.7</v>
      </c>
      <c r="BA7" s="15">
        <v>5.9</v>
      </c>
      <c r="BB7" s="15">
        <v>5.5</v>
      </c>
      <c r="BC7" s="15">
        <v>4.5</v>
      </c>
      <c r="BD7" s="15">
        <v>5.5</v>
      </c>
      <c r="BE7" s="15">
        <v>5.6</v>
      </c>
      <c r="BF7" s="15">
        <v>5.2</v>
      </c>
      <c r="BG7" s="15">
        <v>5</v>
      </c>
      <c r="BH7" s="15">
        <v>5.6</v>
      </c>
      <c r="BI7" s="15">
        <v>5</v>
      </c>
      <c r="BJ7" s="6">
        <f t="shared" si="4"/>
        <v>5.414</v>
      </c>
    </row>
    <row r="8" spans="1:62" ht="12.75">
      <c r="A8" s="5"/>
      <c r="B8">
        <v>5</v>
      </c>
      <c r="C8">
        <v>655</v>
      </c>
      <c r="D8" s="6">
        <v>3.7</v>
      </c>
      <c r="E8" s="6">
        <f t="shared" si="0"/>
        <v>1.3166726791753538</v>
      </c>
      <c r="F8" s="7">
        <v>568.4</v>
      </c>
      <c r="G8" s="23">
        <v>5.1</v>
      </c>
      <c r="H8" s="11">
        <f t="shared" si="1"/>
        <v>0.15362162162162163</v>
      </c>
      <c r="I8">
        <v>60</v>
      </c>
      <c r="J8" s="14">
        <f t="shared" si="2"/>
        <v>6687.058823529412</v>
      </c>
      <c r="K8" s="14">
        <f t="shared" si="3"/>
        <v>1807.3131955484896</v>
      </c>
      <c r="L8" s="15">
        <v>6</v>
      </c>
      <c r="M8" s="15">
        <v>5.3</v>
      </c>
      <c r="N8" s="15">
        <v>5.5</v>
      </c>
      <c r="O8" s="15">
        <v>5.5</v>
      </c>
      <c r="P8" s="15">
        <v>4.8</v>
      </c>
      <c r="Q8" s="15">
        <v>5.5</v>
      </c>
      <c r="R8" s="15">
        <v>5.5</v>
      </c>
      <c r="S8" s="15">
        <v>5.5</v>
      </c>
      <c r="T8" s="15">
        <v>5.3</v>
      </c>
      <c r="U8" s="15">
        <v>5.3</v>
      </c>
      <c r="V8" s="15">
        <v>5.5</v>
      </c>
      <c r="W8" s="15">
        <v>6</v>
      </c>
      <c r="X8" s="15">
        <v>5.3</v>
      </c>
      <c r="Y8" s="15">
        <v>5</v>
      </c>
      <c r="Z8" s="15">
        <v>5</v>
      </c>
      <c r="AA8" s="15">
        <v>5.3</v>
      </c>
      <c r="AB8" s="15">
        <v>5.2</v>
      </c>
      <c r="AC8" s="15">
        <v>5.2</v>
      </c>
      <c r="AD8" s="15">
        <v>5.6</v>
      </c>
      <c r="AE8" s="15">
        <v>5.6</v>
      </c>
      <c r="AF8" s="15">
        <v>4.5</v>
      </c>
      <c r="AG8" s="15">
        <v>5.7</v>
      </c>
      <c r="AH8" s="15">
        <v>5.7</v>
      </c>
      <c r="AI8" s="15">
        <v>5.2</v>
      </c>
      <c r="AJ8" s="15">
        <v>5.4</v>
      </c>
      <c r="AK8" s="15">
        <v>5.2</v>
      </c>
      <c r="AL8" s="15">
        <v>5.5</v>
      </c>
      <c r="AM8" s="15">
        <v>5.8</v>
      </c>
      <c r="AN8" s="15">
        <v>5.5</v>
      </c>
      <c r="AO8" s="15">
        <v>5.5</v>
      </c>
      <c r="AP8" s="15">
        <v>5.3</v>
      </c>
      <c r="AQ8" s="15">
        <v>6</v>
      </c>
      <c r="AR8" s="15">
        <v>5</v>
      </c>
      <c r="AS8" s="15">
        <v>5.7</v>
      </c>
      <c r="AT8" s="15">
        <v>6</v>
      </c>
      <c r="AU8" s="15">
        <v>5.5</v>
      </c>
      <c r="AV8" s="15">
        <v>5.2</v>
      </c>
      <c r="AW8" s="15">
        <v>5.3</v>
      </c>
      <c r="AX8" s="15">
        <v>5.5</v>
      </c>
      <c r="AY8" s="15">
        <v>5.5</v>
      </c>
      <c r="AZ8" s="15">
        <v>5.1</v>
      </c>
      <c r="BA8" s="15">
        <v>5</v>
      </c>
      <c r="BB8" s="15">
        <v>5.1</v>
      </c>
      <c r="BC8" s="15">
        <v>5.5</v>
      </c>
      <c r="BD8" s="15">
        <v>5.3</v>
      </c>
      <c r="BE8" s="15">
        <v>5.9</v>
      </c>
      <c r="BF8" s="15">
        <v>5.8</v>
      </c>
      <c r="BG8" s="15">
        <v>5.1</v>
      </c>
      <c r="BH8" s="15">
        <v>5.1</v>
      </c>
      <c r="BI8" s="15">
        <v>5.5</v>
      </c>
      <c r="BJ8" s="6">
        <f t="shared" si="4"/>
        <v>5.406000000000001</v>
      </c>
    </row>
    <row r="9" spans="1:62" ht="12.75">
      <c r="A9" s="5"/>
      <c r="B9">
        <v>6</v>
      </c>
      <c r="C9">
        <v>600</v>
      </c>
      <c r="D9" s="6">
        <v>3.65</v>
      </c>
      <c r="E9" s="6">
        <f t="shared" si="0"/>
        <v>1.6898148148148149</v>
      </c>
      <c r="F9" s="7">
        <v>622.6</v>
      </c>
      <c r="G9" s="23">
        <v>5.4</v>
      </c>
      <c r="H9" s="11">
        <f t="shared" si="1"/>
        <v>0.17057534246575343</v>
      </c>
      <c r="I9">
        <v>65</v>
      </c>
      <c r="J9" s="14">
        <f t="shared" si="2"/>
        <v>7494.259259259259</v>
      </c>
      <c r="K9" s="14">
        <f t="shared" si="3"/>
        <v>2053.2217148655504</v>
      </c>
      <c r="L9" s="15">
        <v>5.2</v>
      </c>
      <c r="M9" s="15">
        <v>5</v>
      </c>
      <c r="N9" s="15">
        <v>5.5</v>
      </c>
      <c r="O9" s="15">
        <v>5.5</v>
      </c>
      <c r="P9" s="15">
        <v>5.3</v>
      </c>
      <c r="Q9" s="15">
        <v>5.3</v>
      </c>
      <c r="R9" s="15">
        <v>5</v>
      </c>
      <c r="S9" s="15">
        <v>5.6</v>
      </c>
      <c r="T9" s="15">
        <v>4.8</v>
      </c>
      <c r="U9" s="15">
        <v>5.2</v>
      </c>
      <c r="V9" s="15">
        <v>5</v>
      </c>
      <c r="W9" s="15">
        <v>5.2</v>
      </c>
      <c r="X9" s="15">
        <v>5.8</v>
      </c>
      <c r="Y9" s="15">
        <v>5.2</v>
      </c>
      <c r="Z9" s="15">
        <v>5.7</v>
      </c>
      <c r="AA9" s="15">
        <v>5.2</v>
      </c>
      <c r="AB9" s="15">
        <v>5.5</v>
      </c>
      <c r="AC9" s="15">
        <v>5.6</v>
      </c>
      <c r="AD9" s="15">
        <v>5.2</v>
      </c>
      <c r="AE9" s="15">
        <v>5.3</v>
      </c>
      <c r="AF9" s="15">
        <v>4.7</v>
      </c>
      <c r="AG9" s="15">
        <v>5</v>
      </c>
      <c r="AH9" s="15">
        <v>5.5</v>
      </c>
      <c r="AI9" s="15">
        <v>5.5</v>
      </c>
      <c r="AJ9" s="15">
        <v>5.5</v>
      </c>
      <c r="AK9" s="15">
        <v>5</v>
      </c>
      <c r="AL9" s="15">
        <v>5</v>
      </c>
      <c r="AM9" s="15">
        <v>5.5</v>
      </c>
      <c r="AN9" s="15">
        <v>5.6</v>
      </c>
      <c r="AO9" s="15">
        <v>5.1</v>
      </c>
      <c r="AP9" s="15">
        <v>5</v>
      </c>
      <c r="AQ9" s="15">
        <v>5.3</v>
      </c>
      <c r="AR9" s="15">
        <v>5.3</v>
      </c>
      <c r="AS9" s="15">
        <v>5.3</v>
      </c>
      <c r="AT9" s="15">
        <v>5.3</v>
      </c>
      <c r="AU9" s="15">
        <v>5.2</v>
      </c>
      <c r="AV9" s="15">
        <v>5.8</v>
      </c>
      <c r="AW9" s="15">
        <v>5.6</v>
      </c>
      <c r="AX9" s="15">
        <v>5.2</v>
      </c>
      <c r="AY9" s="15">
        <v>5.6</v>
      </c>
      <c r="AZ9" s="15">
        <v>5.5</v>
      </c>
      <c r="BA9" s="15">
        <v>5</v>
      </c>
      <c r="BB9" s="15">
        <v>5.5</v>
      </c>
      <c r="BC9" s="15">
        <v>5.6</v>
      </c>
      <c r="BD9" s="15">
        <v>5.6</v>
      </c>
      <c r="BE9" s="15">
        <v>5.2</v>
      </c>
      <c r="BF9" s="15">
        <v>5.2</v>
      </c>
      <c r="BG9" s="15">
        <v>5.5</v>
      </c>
      <c r="BH9" s="15">
        <v>5.2</v>
      </c>
      <c r="BI9" s="15">
        <v>5</v>
      </c>
      <c r="BJ9" s="6">
        <f t="shared" si="4"/>
        <v>5.308</v>
      </c>
    </row>
    <row r="10" spans="1:62" ht="12.75">
      <c r="A10" s="5"/>
      <c r="B10">
        <v>7</v>
      </c>
      <c r="C10">
        <v>675</v>
      </c>
      <c r="D10" s="6">
        <v>4.5</v>
      </c>
      <c r="E10" s="6">
        <f t="shared" si="0"/>
        <v>1.4631915866483767</v>
      </c>
      <c r="F10" s="7">
        <v>671.2</v>
      </c>
      <c r="G10" s="23">
        <v>6.4</v>
      </c>
      <c r="H10" s="11">
        <f t="shared" si="1"/>
        <v>0.14915555555555557</v>
      </c>
      <c r="I10">
        <v>80</v>
      </c>
      <c r="J10" s="14">
        <f t="shared" si="2"/>
        <v>8390</v>
      </c>
      <c r="K10" s="14">
        <f t="shared" si="3"/>
        <v>1864.4444444444443</v>
      </c>
      <c r="L10" s="15">
        <v>5</v>
      </c>
      <c r="M10" s="15">
        <v>4.8</v>
      </c>
      <c r="N10" s="15">
        <v>4.9</v>
      </c>
      <c r="O10" s="15">
        <v>5.2</v>
      </c>
      <c r="P10" s="15">
        <v>5</v>
      </c>
      <c r="Q10" s="15">
        <v>5.2</v>
      </c>
      <c r="R10" s="15">
        <v>5.2</v>
      </c>
      <c r="S10" s="15">
        <v>5</v>
      </c>
      <c r="T10" s="15">
        <v>5.5</v>
      </c>
      <c r="U10" s="15">
        <v>5.4</v>
      </c>
      <c r="V10" s="15">
        <v>5.5</v>
      </c>
      <c r="W10" s="15">
        <v>5.6</v>
      </c>
      <c r="X10" s="15">
        <v>6</v>
      </c>
      <c r="Y10" s="15">
        <v>5.2</v>
      </c>
      <c r="Z10" s="15">
        <v>5.5</v>
      </c>
      <c r="AA10" s="15">
        <v>5.7</v>
      </c>
      <c r="AB10" s="15">
        <v>5.8</v>
      </c>
      <c r="AC10" s="15">
        <v>5.6</v>
      </c>
      <c r="AD10" s="15">
        <v>5.9</v>
      </c>
      <c r="AE10" s="15">
        <v>5.7</v>
      </c>
      <c r="AF10" s="15">
        <v>5.2</v>
      </c>
      <c r="AG10" s="15">
        <v>5.5</v>
      </c>
      <c r="AH10" s="15">
        <v>5</v>
      </c>
      <c r="AI10" s="15">
        <v>5.1</v>
      </c>
      <c r="AJ10" s="15">
        <v>5</v>
      </c>
      <c r="AK10" s="15">
        <v>5.3</v>
      </c>
      <c r="AL10" s="15">
        <v>5</v>
      </c>
      <c r="AM10" s="15">
        <v>4.7</v>
      </c>
      <c r="AN10" s="15">
        <v>5.2</v>
      </c>
      <c r="AO10" s="15">
        <v>5.3</v>
      </c>
      <c r="AP10" s="15">
        <v>5.5</v>
      </c>
      <c r="AQ10" s="15">
        <v>5.5</v>
      </c>
      <c r="AR10" s="15">
        <v>5.8</v>
      </c>
      <c r="AS10" s="15">
        <v>5.6</v>
      </c>
      <c r="AT10" s="15">
        <v>5.5</v>
      </c>
      <c r="AU10" s="15">
        <v>5.6</v>
      </c>
      <c r="AV10" s="15">
        <v>5.2</v>
      </c>
      <c r="AW10" s="15">
        <v>4.3</v>
      </c>
      <c r="AX10" s="15">
        <v>5</v>
      </c>
      <c r="AY10" s="15">
        <v>5.3</v>
      </c>
      <c r="AZ10" s="15">
        <v>5.5</v>
      </c>
      <c r="BA10" s="15">
        <v>5.7</v>
      </c>
      <c r="BB10" s="15">
        <v>5.2</v>
      </c>
      <c r="BC10" s="15">
        <v>5.3</v>
      </c>
      <c r="BD10" s="15">
        <v>5.3</v>
      </c>
      <c r="BE10" s="15">
        <v>5.3</v>
      </c>
      <c r="BF10" s="15">
        <v>5.2</v>
      </c>
      <c r="BG10" s="15">
        <v>5.5</v>
      </c>
      <c r="BH10" s="15">
        <v>5.2</v>
      </c>
      <c r="BI10" s="15">
        <v>5.3</v>
      </c>
      <c r="BJ10" s="6">
        <f t="shared" si="4"/>
        <v>5.316000000000002</v>
      </c>
    </row>
    <row r="11" spans="1:62" ht="12.75">
      <c r="A11" s="5"/>
      <c r="B11" s="4" t="s">
        <v>12</v>
      </c>
      <c r="C11" s="18">
        <f aca="true" t="shared" si="5" ref="C11:K11">AVERAGE(C4:C10)</f>
        <v>628.5714285714286</v>
      </c>
      <c r="D11" s="19">
        <f t="shared" si="5"/>
        <v>3.892857142857143</v>
      </c>
      <c r="E11" s="19">
        <f t="shared" si="5"/>
        <v>1.5824735180562828</v>
      </c>
      <c r="F11" s="18">
        <f t="shared" si="5"/>
        <v>573.6428571428571</v>
      </c>
      <c r="G11" s="24">
        <f t="shared" si="5"/>
        <v>5.942857142857143</v>
      </c>
      <c r="H11" s="21">
        <f t="shared" si="5"/>
        <v>0.14767754914760786</v>
      </c>
      <c r="I11" s="18">
        <f t="shared" si="5"/>
        <v>75.57142857142857</v>
      </c>
      <c r="J11" s="22">
        <f t="shared" si="5"/>
        <v>7230.45618141497</v>
      </c>
      <c r="K11" s="22">
        <f t="shared" si="5"/>
        <v>1859.1181879785815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9">
        <f>AVERAGE(BJ4:BJ10)</f>
        <v>5.255428571428572</v>
      </c>
    </row>
    <row r="12" spans="1:62" ht="12.75">
      <c r="A12" s="5"/>
      <c r="B12" s="4" t="s">
        <v>13</v>
      </c>
      <c r="C12" s="18">
        <f aca="true" t="shared" si="6" ref="C12:K12">STDEV(C4:C10)/SQRT(7)</f>
        <v>11.428571428571427</v>
      </c>
      <c r="D12" s="19">
        <f t="shared" si="6"/>
        <v>0.12744213039116795</v>
      </c>
      <c r="E12" s="19">
        <f t="shared" si="6"/>
        <v>0.09259439385097631</v>
      </c>
      <c r="F12" s="18">
        <f t="shared" si="6"/>
        <v>27.970604102835445</v>
      </c>
      <c r="G12" s="24">
        <f t="shared" si="6"/>
        <v>0.23989793748209523</v>
      </c>
      <c r="H12" s="21">
        <f t="shared" si="6"/>
        <v>0.006744029946732464</v>
      </c>
      <c r="I12" s="18">
        <f t="shared" si="6"/>
        <v>4.258644669583109</v>
      </c>
      <c r="J12" s="22">
        <f t="shared" si="6"/>
        <v>249.49152525430796</v>
      </c>
      <c r="K12" s="22">
        <f t="shared" si="6"/>
        <v>39.90918952060733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9">
        <f>STDEV(BJ4:BJ10)/SQRT(7)</f>
        <v>0.07799965114172805</v>
      </c>
    </row>
    <row r="13" spans="1:61" ht="12.75">
      <c r="A13" s="5"/>
      <c r="D13" s="6"/>
      <c r="E13" s="6"/>
      <c r="F13" s="7"/>
      <c r="G13" s="23"/>
      <c r="H13" s="11"/>
      <c r="J13" s="14"/>
      <c r="K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2" ht="12.75">
      <c r="A14" s="5">
        <v>2</v>
      </c>
      <c r="B14">
        <v>1</v>
      </c>
      <c r="C14">
        <v>785</v>
      </c>
      <c r="D14" s="6">
        <v>7.65</v>
      </c>
      <c r="E14" s="6">
        <f aca="true" t="shared" si="7" ref="E14:E20">(D14/(C14^3))*(10^8)</f>
        <v>1.581439073380065</v>
      </c>
      <c r="F14" s="7">
        <v>665.9</v>
      </c>
      <c r="G14" s="23">
        <v>4.8</v>
      </c>
      <c r="H14" s="11">
        <f aca="true" t="shared" si="8" ref="H14:H20">F14/(D14*1000)</f>
        <v>0.08704575163398692</v>
      </c>
      <c r="I14">
        <v>86</v>
      </c>
      <c r="J14" s="14">
        <f aca="true" t="shared" si="9" ref="J14:J20">(F14/G14)*I14</f>
        <v>11930.708333333332</v>
      </c>
      <c r="K14" s="14">
        <f aca="true" t="shared" si="10" ref="K14:K20">J14/D14</f>
        <v>1559.5697167755989</v>
      </c>
      <c r="L14" s="15">
        <v>4.6</v>
      </c>
      <c r="M14" s="15">
        <v>4.3</v>
      </c>
      <c r="N14" s="15">
        <v>5</v>
      </c>
      <c r="O14" s="15">
        <v>4.2</v>
      </c>
      <c r="P14" s="15">
        <v>4.8</v>
      </c>
      <c r="Q14" s="15">
        <v>5</v>
      </c>
      <c r="R14" s="15">
        <v>4.7</v>
      </c>
      <c r="S14" s="15">
        <v>5.1</v>
      </c>
      <c r="T14" s="15">
        <v>5</v>
      </c>
      <c r="U14" s="15">
        <v>4.2</v>
      </c>
      <c r="V14" s="15">
        <v>4.8</v>
      </c>
      <c r="W14" s="15">
        <v>5</v>
      </c>
      <c r="X14" s="15">
        <v>4.8</v>
      </c>
      <c r="Y14" s="15">
        <v>4.6</v>
      </c>
      <c r="Z14" s="15">
        <v>4.7</v>
      </c>
      <c r="AA14" s="15">
        <v>4.9</v>
      </c>
      <c r="AB14" s="15">
        <v>4.7</v>
      </c>
      <c r="AC14" s="15">
        <v>4.3</v>
      </c>
      <c r="AD14" s="15">
        <v>4.5</v>
      </c>
      <c r="AE14" s="15">
        <v>4.8</v>
      </c>
      <c r="AF14" s="15">
        <v>4.9</v>
      </c>
      <c r="AG14" s="15">
        <v>4.8</v>
      </c>
      <c r="AH14" s="15">
        <v>5</v>
      </c>
      <c r="AI14" s="15">
        <v>4.5</v>
      </c>
      <c r="AJ14" s="15">
        <v>4.7</v>
      </c>
      <c r="AK14" s="15">
        <v>4.5</v>
      </c>
      <c r="AL14" s="15">
        <v>4.8</v>
      </c>
      <c r="AM14" s="15">
        <v>5</v>
      </c>
      <c r="AN14" s="15">
        <v>4.5</v>
      </c>
      <c r="AO14" s="15">
        <v>4.8</v>
      </c>
      <c r="AP14" s="15">
        <v>4.6</v>
      </c>
      <c r="AQ14" s="15">
        <v>4.7</v>
      </c>
      <c r="AR14" s="15">
        <v>5.2</v>
      </c>
      <c r="AS14" s="15">
        <v>4.8</v>
      </c>
      <c r="AT14" s="15">
        <v>4.2</v>
      </c>
      <c r="AU14" s="15">
        <v>5</v>
      </c>
      <c r="AV14" s="15">
        <v>5.1</v>
      </c>
      <c r="AW14" s="15">
        <v>5.3</v>
      </c>
      <c r="AX14" s="15">
        <v>5</v>
      </c>
      <c r="AY14" s="15">
        <v>4.5</v>
      </c>
      <c r="AZ14" s="15">
        <v>4.8</v>
      </c>
      <c r="BA14" s="15">
        <v>5</v>
      </c>
      <c r="BB14" s="15">
        <v>4.7</v>
      </c>
      <c r="BC14" s="15">
        <v>5</v>
      </c>
      <c r="BD14" s="15">
        <v>4.8</v>
      </c>
      <c r="BE14" s="15">
        <v>4.9</v>
      </c>
      <c r="BF14" s="15">
        <v>5</v>
      </c>
      <c r="BG14" s="15">
        <v>5.1</v>
      </c>
      <c r="BH14" s="15">
        <v>4.3</v>
      </c>
      <c r="BI14" s="15">
        <v>5</v>
      </c>
      <c r="BJ14" s="6">
        <f aca="true" t="shared" si="11" ref="BJ14:BJ20">AVERAGE(L14:BI14)</f>
        <v>4.77</v>
      </c>
    </row>
    <row r="15" spans="1:62" ht="12.75">
      <c r="A15" s="5" t="s">
        <v>11</v>
      </c>
      <c r="B15">
        <v>2</v>
      </c>
      <c r="C15">
        <v>800</v>
      </c>
      <c r="D15" s="6">
        <v>7.45</v>
      </c>
      <c r="E15" s="6">
        <f t="shared" si="7"/>
        <v>1.455078125</v>
      </c>
      <c r="F15" s="7">
        <v>1020</v>
      </c>
      <c r="G15" s="23">
        <v>7.4</v>
      </c>
      <c r="H15" s="11">
        <f t="shared" si="8"/>
        <v>0.13691275167785236</v>
      </c>
      <c r="I15">
        <v>65</v>
      </c>
      <c r="J15" s="14">
        <f t="shared" si="9"/>
        <v>8959.45945945946</v>
      </c>
      <c r="K15" s="14">
        <f t="shared" si="10"/>
        <v>1202.6120079811355</v>
      </c>
      <c r="L15" s="15">
        <v>6.5</v>
      </c>
      <c r="M15" s="15">
        <v>6</v>
      </c>
      <c r="N15" s="15">
        <v>6</v>
      </c>
      <c r="O15" s="15">
        <v>5.8</v>
      </c>
      <c r="P15" s="15">
        <v>6.2</v>
      </c>
      <c r="Q15" s="15">
        <v>5.7</v>
      </c>
      <c r="R15" s="15">
        <v>5.2</v>
      </c>
      <c r="S15" s="15">
        <v>5.5</v>
      </c>
      <c r="T15" s="15">
        <v>6.2</v>
      </c>
      <c r="U15" s="15">
        <v>6.2</v>
      </c>
      <c r="V15" s="15">
        <v>6</v>
      </c>
      <c r="W15" s="15">
        <v>6.5</v>
      </c>
      <c r="X15" s="15">
        <v>6.4</v>
      </c>
      <c r="Y15" s="15">
        <v>6</v>
      </c>
      <c r="Z15" s="15">
        <v>6.2</v>
      </c>
      <c r="AA15" s="15">
        <v>6.2</v>
      </c>
      <c r="AB15" s="15">
        <v>6.2</v>
      </c>
      <c r="AC15" s="15">
        <v>6.2</v>
      </c>
      <c r="AD15" s="15">
        <v>6.2</v>
      </c>
      <c r="AE15" s="15">
        <v>6.3</v>
      </c>
      <c r="AF15" s="15">
        <v>6.3</v>
      </c>
      <c r="AG15" s="15">
        <v>6.6</v>
      </c>
      <c r="AH15" s="15">
        <v>6.5</v>
      </c>
      <c r="AI15" s="15">
        <v>6.5</v>
      </c>
      <c r="AJ15" s="15">
        <v>6.2</v>
      </c>
      <c r="AK15" s="15">
        <v>6.5</v>
      </c>
      <c r="AL15" s="15">
        <v>6.2</v>
      </c>
      <c r="AM15" s="15">
        <v>6.2</v>
      </c>
      <c r="AN15" s="15">
        <v>5.8</v>
      </c>
      <c r="AO15" s="15">
        <v>6</v>
      </c>
      <c r="AP15" s="15">
        <v>6.2</v>
      </c>
      <c r="AQ15" s="15">
        <v>6.2</v>
      </c>
      <c r="AR15" s="15">
        <v>5.2</v>
      </c>
      <c r="AS15" s="15">
        <v>6</v>
      </c>
      <c r="AT15" s="15">
        <v>5.8</v>
      </c>
      <c r="AU15" s="15">
        <v>6.8</v>
      </c>
      <c r="AV15" s="15">
        <v>6</v>
      </c>
      <c r="AW15" s="15">
        <v>6.2</v>
      </c>
      <c r="AX15" s="15">
        <v>6.3</v>
      </c>
      <c r="AY15" s="15">
        <v>6</v>
      </c>
      <c r="AZ15" s="15">
        <v>6.2</v>
      </c>
      <c r="BA15" s="15">
        <v>6</v>
      </c>
      <c r="BB15" s="15">
        <v>5.6</v>
      </c>
      <c r="BC15" s="15">
        <v>5.8</v>
      </c>
      <c r="BD15" s="15">
        <v>6</v>
      </c>
      <c r="BE15" s="15">
        <v>5.9</v>
      </c>
      <c r="BF15" s="15">
        <v>6.5</v>
      </c>
      <c r="BG15" s="15">
        <v>5.9</v>
      </c>
      <c r="BH15" s="15">
        <v>6.5</v>
      </c>
      <c r="BI15" s="15">
        <v>6.5</v>
      </c>
      <c r="BJ15" s="6">
        <f t="shared" si="11"/>
        <v>6.117999999999999</v>
      </c>
    </row>
    <row r="16" spans="1:62" ht="12.75">
      <c r="A16" s="5"/>
      <c r="B16">
        <v>3</v>
      </c>
      <c r="C16">
        <v>790</v>
      </c>
      <c r="D16" s="6">
        <v>8.75</v>
      </c>
      <c r="E16" s="6">
        <f t="shared" si="7"/>
        <v>1.7747074775017797</v>
      </c>
      <c r="F16" s="7">
        <v>967.4</v>
      </c>
      <c r="G16" s="23">
        <v>5.6</v>
      </c>
      <c r="H16" s="11">
        <f t="shared" si="8"/>
        <v>0.11055999999999999</v>
      </c>
      <c r="I16">
        <v>89</v>
      </c>
      <c r="J16" s="14">
        <f t="shared" si="9"/>
        <v>15374.75</v>
      </c>
      <c r="K16" s="14">
        <f t="shared" si="10"/>
        <v>1757.1142857142856</v>
      </c>
      <c r="L16" s="15">
        <v>4.9</v>
      </c>
      <c r="M16" s="15">
        <v>4.5</v>
      </c>
      <c r="N16" s="15">
        <v>4.9</v>
      </c>
      <c r="O16" s="15">
        <v>4.7</v>
      </c>
      <c r="P16" s="15">
        <v>4.5</v>
      </c>
      <c r="Q16" s="15">
        <v>5.2</v>
      </c>
      <c r="R16" s="15">
        <v>5</v>
      </c>
      <c r="S16" s="15">
        <v>5.3</v>
      </c>
      <c r="T16" s="15">
        <v>5</v>
      </c>
      <c r="U16" s="15">
        <v>5.1</v>
      </c>
      <c r="V16" s="15">
        <v>5.2</v>
      </c>
      <c r="W16" s="15">
        <v>5.3</v>
      </c>
      <c r="X16" s="15">
        <v>5.2</v>
      </c>
      <c r="Y16" s="15">
        <v>5.2</v>
      </c>
      <c r="Z16" s="15">
        <v>4.8</v>
      </c>
      <c r="AA16" s="15">
        <v>5.3</v>
      </c>
      <c r="AB16" s="15">
        <v>4.7</v>
      </c>
      <c r="AC16" s="15">
        <v>4.8</v>
      </c>
      <c r="AD16" s="15">
        <v>5.2</v>
      </c>
      <c r="AE16" s="15">
        <v>4.5</v>
      </c>
      <c r="AF16" s="15">
        <v>4.9</v>
      </c>
      <c r="AG16" s="15">
        <v>5</v>
      </c>
      <c r="AH16" s="15">
        <v>5</v>
      </c>
      <c r="AI16" s="15">
        <v>4.8</v>
      </c>
      <c r="AJ16" s="15">
        <v>5.2</v>
      </c>
      <c r="AK16" s="15">
        <v>5</v>
      </c>
      <c r="AL16" s="15">
        <v>5</v>
      </c>
      <c r="AM16" s="15">
        <v>5</v>
      </c>
      <c r="AN16" s="15">
        <v>4.7</v>
      </c>
      <c r="AO16" s="15">
        <v>4.7</v>
      </c>
      <c r="AP16" s="15">
        <v>4.5</v>
      </c>
      <c r="AQ16" s="15">
        <v>4.9</v>
      </c>
      <c r="AR16" s="15">
        <v>5.2</v>
      </c>
      <c r="AS16" s="15">
        <v>5</v>
      </c>
      <c r="AT16" s="15">
        <v>5.2</v>
      </c>
      <c r="AU16" s="15">
        <v>5</v>
      </c>
      <c r="AV16" s="15">
        <v>5.2</v>
      </c>
      <c r="AW16" s="15">
        <v>5.2</v>
      </c>
      <c r="AX16" s="15">
        <v>4.8</v>
      </c>
      <c r="AY16" s="15">
        <v>5.3</v>
      </c>
      <c r="AZ16" s="15">
        <v>5.4</v>
      </c>
      <c r="BA16" s="15">
        <v>5.2</v>
      </c>
      <c r="BB16" s="15">
        <v>5.5</v>
      </c>
      <c r="BC16" s="15">
        <v>5.5</v>
      </c>
      <c r="BD16" s="15">
        <v>5.6</v>
      </c>
      <c r="BE16" s="15">
        <v>5.2</v>
      </c>
      <c r="BF16" s="15">
        <v>4.7</v>
      </c>
      <c r="BG16" s="15">
        <v>5.3</v>
      </c>
      <c r="BH16" s="15">
        <v>5</v>
      </c>
      <c r="BI16" s="15">
        <v>5.3</v>
      </c>
      <c r="BJ16" s="6">
        <f t="shared" si="11"/>
        <v>5.031999999999999</v>
      </c>
    </row>
    <row r="17" spans="1:62" ht="12.75">
      <c r="A17" s="5"/>
      <c r="B17">
        <v>4</v>
      </c>
      <c r="C17">
        <v>730</v>
      </c>
      <c r="D17" s="6">
        <v>6.8</v>
      </c>
      <c r="E17" s="6">
        <f t="shared" si="7"/>
        <v>1.7479955888817198</v>
      </c>
      <c r="F17" s="7">
        <v>1045.6</v>
      </c>
      <c r="G17" s="23">
        <v>5.2</v>
      </c>
      <c r="H17" s="11">
        <f t="shared" si="8"/>
        <v>0.15376470588235291</v>
      </c>
      <c r="I17">
        <v>53</v>
      </c>
      <c r="J17" s="14">
        <f t="shared" si="9"/>
        <v>10657.076923076922</v>
      </c>
      <c r="K17" s="14">
        <f t="shared" si="10"/>
        <v>1567.2171945701357</v>
      </c>
      <c r="L17" s="15">
        <v>5.7</v>
      </c>
      <c r="M17" s="15">
        <v>5.7</v>
      </c>
      <c r="N17" s="15">
        <v>6.1</v>
      </c>
      <c r="O17" s="15">
        <v>6</v>
      </c>
      <c r="P17" s="15">
        <v>5.8</v>
      </c>
      <c r="Q17" s="15">
        <v>5.8</v>
      </c>
      <c r="R17" s="15">
        <v>5.5</v>
      </c>
      <c r="S17" s="15">
        <v>5.9</v>
      </c>
      <c r="T17" s="15">
        <v>5.8</v>
      </c>
      <c r="U17" s="15">
        <v>5.2</v>
      </c>
      <c r="V17" s="15">
        <v>6</v>
      </c>
      <c r="W17" s="15">
        <v>5.2</v>
      </c>
      <c r="X17" s="15">
        <v>6</v>
      </c>
      <c r="Y17" s="15">
        <v>6</v>
      </c>
      <c r="Z17" s="15">
        <v>5.7</v>
      </c>
      <c r="AA17" s="15">
        <v>5.5</v>
      </c>
      <c r="AB17" s="15">
        <v>5.8</v>
      </c>
      <c r="AC17" s="15">
        <v>5.8</v>
      </c>
      <c r="AD17" s="15">
        <v>5.3</v>
      </c>
      <c r="AE17" s="15">
        <v>5.5</v>
      </c>
      <c r="AF17" s="15">
        <v>6</v>
      </c>
      <c r="AG17" s="15">
        <v>5.5</v>
      </c>
      <c r="AH17" s="15">
        <v>6</v>
      </c>
      <c r="AI17" s="15">
        <v>6.1</v>
      </c>
      <c r="AJ17" s="15">
        <v>6</v>
      </c>
      <c r="AK17" s="15">
        <v>6</v>
      </c>
      <c r="AL17" s="15">
        <v>5.8</v>
      </c>
      <c r="AM17" s="15">
        <v>5.7</v>
      </c>
      <c r="AN17" s="15">
        <v>5.8</v>
      </c>
      <c r="AO17" s="15">
        <v>5.6</v>
      </c>
      <c r="AP17" s="15">
        <v>5.8</v>
      </c>
      <c r="AQ17" s="15">
        <v>5.5</v>
      </c>
      <c r="AR17" s="15">
        <v>5.8</v>
      </c>
      <c r="AS17" s="15">
        <v>6</v>
      </c>
      <c r="AT17" s="15">
        <v>5.3</v>
      </c>
      <c r="AU17" s="15">
        <v>6</v>
      </c>
      <c r="AV17" s="15">
        <v>6.2</v>
      </c>
      <c r="AW17" s="15">
        <v>5.2</v>
      </c>
      <c r="AX17" s="15">
        <v>5.7</v>
      </c>
      <c r="AY17" s="15">
        <v>5.7</v>
      </c>
      <c r="AZ17" s="15">
        <v>5.5</v>
      </c>
      <c r="BA17" s="15">
        <v>5.2</v>
      </c>
      <c r="BB17" s="15">
        <v>5.5</v>
      </c>
      <c r="BC17" s="15">
        <v>5.7</v>
      </c>
      <c r="BD17" s="15">
        <v>6</v>
      </c>
      <c r="BE17" s="15">
        <v>5.8</v>
      </c>
      <c r="BF17" s="15">
        <v>5.2</v>
      </c>
      <c r="BG17" s="15">
        <v>5.7</v>
      </c>
      <c r="BH17" s="15">
        <v>5.8</v>
      </c>
      <c r="BI17" s="15">
        <v>5.6</v>
      </c>
      <c r="BJ17" s="6">
        <f t="shared" si="11"/>
        <v>5.72</v>
      </c>
    </row>
    <row r="18" spans="1:62" ht="12.75">
      <c r="A18" s="5"/>
      <c r="B18">
        <v>5</v>
      </c>
      <c r="C18">
        <v>805</v>
      </c>
      <c r="D18" s="6">
        <v>7.75</v>
      </c>
      <c r="E18" s="6">
        <f t="shared" si="7"/>
        <v>1.4856416330460374</v>
      </c>
      <c r="F18" s="7">
        <v>944.3</v>
      </c>
      <c r="G18" s="23">
        <v>5.8</v>
      </c>
      <c r="H18" s="11">
        <f t="shared" si="8"/>
        <v>0.12184516129032258</v>
      </c>
      <c r="I18">
        <v>74</v>
      </c>
      <c r="J18" s="14">
        <f t="shared" si="9"/>
        <v>12047.965517241379</v>
      </c>
      <c r="K18" s="14">
        <f t="shared" si="10"/>
        <v>1554.576195773081</v>
      </c>
      <c r="L18" s="15">
        <v>5.6</v>
      </c>
      <c r="M18" s="15">
        <v>5.3</v>
      </c>
      <c r="N18" s="15">
        <v>5.2</v>
      </c>
      <c r="O18" s="15">
        <v>5.2</v>
      </c>
      <c r="P18" s="15">
        <v>5.2</v>
      </c>
      <c r="Q18" s="15">
        <v>5.3</v>
      </c>
      <c r="R18" s="15">
        <v>5.2</v>
      </c>
      <c r="S18" s="15">
        <v>5.2</v>
      </c>
      <c r="T18" s="15">
        <v>5.5</v>
      </c>
      <c r="U18" s="15">
        <v>5.5</v>
      </c>
      <c r="V18" s="15">
        <v>5.5</v>
      </c>
      <c r="W18" s="15">
        <v>5.8</v>
      </c>
      <c r="X18" s="15">
        <v>5.8</v>
      </c>
      <c r="Y18" s="15">
        <v>5.3</v>
      </c>
      <c r="Z18" s="15">
        <v>5.3</v>
      </c>
      <c r="AA18" s="15">
        <v>5.4</v>
      </c>
      <c r="AB18" s="15">
        <v>5.5</v>
      </c>
      <c r="AC18" s="15">
        <v>5.5</v>
      </c>
      <c r="AD18" s="15">
        <v>5.7</v>
      </c>
      <c r="AE18" s="15">
        <v>5.4</v>
      </c>
      <c r="AF18" s="15">
        <v>5.5</v>
      </c>
      <c r="AG18" s="15">
        <v>5.5</v>
      </c>
      <c r="AH18" s="15">
        <v>5.6</v>
      </c>
      <c r="AI18" s="15">
        <v>5.7</v>
      </c>
      <c r="AJ18" s="15">
        <v>5.7</v>
      </c>
      <c r="AK18" s="15">
        <v>5.5</v>
      </c>
      <c r="AL18" s="15">
        <v>5.1</v>
      </c>
      <c r="AM18" s="15">
        <v>5.2</v>
      </c>
      <c r="AN18" s="15">
        <v>5.3</v>
      </c>
      <c r="AO18" s="15">
        <v>5.3</v>
      </c>
      <c r="AP18" s="15">
        <v>5.8</v>
      </c>
      <c r="AQ18" s="15">
        <v>5.5</v>
      </c>
      <c r="AR18" s="15">
        <v>5.8</v>
      </c>
      <c r="AS18" s="15">
        <v>5.9</v>
      </c>
      <c r="AT18" s="15">
        <v>5.2</v>
      </c>
      <c r="AU18" s="15">
        <v>5.5</v>
      </c>
      <c r="AV18" s="15">
        <v>5.6</v>
      </c>
      <c r="AW18" s="15">
        <v>5.3</v>
      </c>
      <c r="AX18" s="15">
        <v>5.5</v>
      </c>
      <c r="AY18" s="15">
        <v>5.3</v>
      </c>
      <c r="AZ18" s="15">
        <v>5.6</v>
      </c>
      <c r="BA18" s="15">
        <v>5.3</v>
      </c>
      <c r="BB18" s="15">
        <v>5.2</v>
      </c>
      <c r="BC18" s="15">
        <v>5.2</v>
      </c>
      <c r="BD18" s="15">
        <v>5</v>
      </c>
      <c r="BE18" s="15">
        <v>5.2</v>
      </c>
      <c r="BF18" s="15">
        <v>5.2</v>
      </c>
      <c r="BG18" s="15">
        <v>5.5</v>
      </c>
      <c r="BH18" s="15">
        <v>5.2</v>
      </c>
      <c r="BI18" s="15">
        <v>5.2</v>
      </c>
      <c r="BJ18" s="6">
        <f t="shared" si="11"/>
        <v>5.4159999999999995</v>
      </c>
    </row>
    <row r="19" spans="1:62" ht="12.75">
      <c r="A19" s="5"/>
      <c r="B19">
        <v>6</v>
      </c>
      <c r="C19">
        <v>710</v>
      </c>
      <c r="D19" s="6">
        <v>5.65</v>
      </c>
      <c r="E19" s="6">
        <f t="shared" si="7"/>
        <v>1.5786047369318073</v>
      </c>
      <c r="F19" s="7">
        <v>763.1</v>
      </c>
      <c r="G19" s="23">
        <v>5.8</v>
      </c>
      <c r="H19" s="11">
        <f t="shared" si="8"/>
        <v>0.13506194690265488</v>
      </c>
      <c r="I19">
        <v>67</v>
      </c>
      <c r="J19" s="14">
        <f t="shared" si="9"/>
        <v>8815.120689655174</v>
      </c>
      <c r="K19" s="14">
        <f t="shared" si="10"/>
        <v>1560.1983521513582</v>
      </c>
      <c r="L19" s="15">
        <v>6</v>
      </c>
      <c r="M19" s="15">
        <v>4.3</v>
      </c>
      <c r="N19" s="15">
        <v>3.5</v>
      </c>
      <c r="O19" s="15">
        <v>6.2</v>
      </c>
      <c r="P19" s="15">
        <v>5.9</v>
      </c>
      <c r="Q19" s="15">
        <v>4.5</v>
      </c>
      <c r="R19" s="15">
        <v>4.3</v>
      </c>
      <c r="S19" s="15">
        <v>5.2</v>
      </c>
      <c r="T19" s="15">
        <v>5.5</v>
      </c>
      <c r="U19" s="15">
        <v>5.9</v>
      </c>
      <c r="V19" s="15">
        <v>6</v>
      </c>
      <c r="W19" s="15">
        <v>4.8</v>
      </c>
      <c r="X19" s="15">
        <v>5.2</v>
      </c>
      <c r="Y19" s="15">
        <v>5.6</v>
      </c>
      <c r="Z19" s="15">
        <v>6</v>
      </c>
      <c r="AA19" s="15">
        <v>5.8</v>
      </c>
      <c r="AB19" s="15">
        <v>5.8</v>
      </c>
      <c r="AC19" s="15">
        <v>5</v>
      </c>
      <c r="AD19" s="15">
        <v>5</v>
      </c>
      <c r="AE19" s="15">
        <v>5.8</v>
      </c>
      <c r="AF19" s="15">
        <v>5.2</v>
      </c>
      <c r="AG19" s="15">
        <v>5.6</v>
      </c>
      <c r="AH19" s="15">
        <v>6</v>
      </c>
      <c r="AI19" s="15">
        <v>5.6</v>
      </c>
      <c r="AJ19" s="15">
        <v>6.1</v>
      </c>
      <c r="AK19" s="15">
        <v>5.6</v>
      </c>
      <c r="AL19" s="15">
        <v>5.9</v>
      </c>
      <c r="AM19" s="15">
        <v>6</v>
      </c>
      <c r="AN19" s="15">
        <v>5.7</v>
      </c>
      <c r="AO19" s="15">
        <v>6</v>
      </c>
      <c r="AP19" s="15">
        <v>5.7</v>
      </c>
      <c r="AQ19" s="15">
        <v>5.9</v>
      </c>
      <c r="AR19" s="15">
        <v>5.2</v>
      </c>
      <c r="AS19" s="15">
        <v>5.8</v>
      </c>
      <c r="AT19" s="15">
        <v>5.9</v>
      </c>
      <c r="AU19" s="15">
        <v>5.2</v>
      </c>
      <c r="AV19" s="15">
        <v>5.5</v>
      </c>
      <c r="AW19" s="15">
        <v>5.5</v>
      </c>
      <c r="AX19" s="15">
        <v>4.5</v>
      </c>
      <c r="AY19" s="15">
        <v>6.2</v>
      </c>
      <c r="AZ19" s="15">
        <v>6</v>
      </c>
      <c r="BA19" s="15">
        <v>5.8</v>
      </c>
      <c r="BB19" s="15">
        <v>6.1</v>
      </c>
      <c r="BC19" s="15">
        <v>5.7</v>
      </c>
      <c r="BD19" s="15">
        <v>5.6</v>
      </c>
      <c r="BE19" s="15">
        <v>6.2</v>
      </c>
      <c r="BF19" s="15">
        <v>5.9</v>
      </c>
      <c r="BG19" s="15">
        <v>4.2</v>
      </c>
      <c r="BH19" s="15">
        <v>6</v>
      </c>
      <c r="BI19" s="15">
        <v>4.7</v>
      </c>
      <c r="BJ19" s="6">
        <f t="shared" si="11"/>
        <v>5.511999999999998</v>
      </c>
    </row>
    <row r="20" spans="1:62" ht="12.75">
      <c r="A20" s="5"/>
      <c r="B20">
        <v>7</v>
      </c>
      <c r="C20">
        <v>780</v>
      </c>
      <c r="D20" s="6">
        <v>7.95</v>
      </c>
      <c r="E20" s="6">
        <f t="shared" si="7"/>
        <v>1.6752642492287462</v>
      </c>
      <c r="F20" s="7">
        <v>1158.3</v>
      </c>
      <c r="G20" s="23">
        <v>5.9</v>
      </c>
      <c r="H20" s="11">
        <f t="shared" si="8"/>
        <v>0.14569811320754716</v>
      </c>
      <c r="I20">
        <v>61</v>
      </c>
      <c r="J20" s="14">
        <f t="shared" si="9"/>
        <v>11975.644067796607</v>
      </c>
      <c r="K20" s="14">
        <f t="shared" si="10"/>
        <v>1506.370322993284</v>
      </c>
      <c r="L20" s="15">
        <v>5.8</v>
      </c>
      <c r="M20" s="15">
        <v>5.5</v>
      </c>
      <c r="N20" s="15">
        <v>5.8</v>
      </c>
      <c r="O20" s="15">
        <v>5.6</v>
      </c>
      <c r="P20" s="15">
        <v>6</v>
      </c>
      <c r="Q20" s="15">
        <v>5.3</v>
      </c>
      <c r="R20" s="15">
        <v>6</v>
      </c>
      <c r="S20" s="15">
        <v>5.2</v>
      </c>
      <c r="T20" s="15">
        <v>5.9</v>
      </c>
      <c r="U20" s="15">
        <v>5.5</v>
      </c>
      <c r="V20" s="15">
        <v>5.3</v>
      </c>
      <c r="W20" s="15">
        <v>5.5</v>
      </c>
      <c r="X20" s="15">
        <v>5.2</v>
      </c>
      <c r="Y20" s="15">
        <v>5.3</v>
      </c>
      <c r="Z20" s="15">
        <v>5.5</v>
      </c>
      <c r="AA20" s="15">
        <v>4.5</v>
      </c>
      <c r="AB20" s="15">
        <v>5.3</v>
      </c>
      <c r="AC20" s="15">
        <v>5.9</v>
      </c>
      <c r="AD20" s="15">
        <v>5.3</v>
      </c>
      <c r="AE20" s="15">
        <v>5</v>
      </c>
      <c r="AF20" s="15">
        <v>5.7</v>
      </c>
      <c r="AG20" s="15">
        <v>5.7</v>
      </c>
      <c r="AH20" s="15">
        <v>5.2</v>
      </c>
      <c r="AI20" s="15">
        <v>5.3</v>
      </c>
      <c r="AJ20" s="15">
        <v>5.5</v>
      </c>
      <c r="AK20" s="15">
        <v>4.8</v>
      </c>
      <c r="AL20" s="15">
        <v>5.2</v>
      </c>
      <c r="AM20" s="15">
        <v>5.5</v>
      </c>
      <c r="AN20" s="15">
        <v>5.3</v>
      </c>
      <c r="AO20" s="15">
        <v>5.8</v>
      </c>
      <c r="AP20" s="15">
        <v>5.5</v>
      </c>
      <c r="AQ20" s="15">
        <v>5.3</v>
      </c>
      <c r="AR20" s="15">
        <v>5.2</v>
      </c>
      <c r="AS20" s="15">
        <v>5.2</v>
      </c>
      <c r="AT20" s="15">
        <v>5.4</v>
      </c>
      <c r="AU20" s="15">
        <v>5.1</v>
      </c>
      <c r="AV20" s="15">
        <v>5.5</v>
      </c>
      <c r="AW20" s="15">
        <v>5.6</v>
      </c>
      <c r="AX20" s="15">
        <v>5.5</v>
      </c>
      <c r="AY20" s="15">
        <v>5.7</v>
      </c>
      <c r="AZ20" s="15">
        <v>5</v>
      </c>
      <c r="BA20" s="15">
        <v>5.7</v>
      </c>
      <c r="BB20" s="15">
        <v>5</v>
      </c>
      <c r="BC20" s="15">
        <v>5</v>
      </c>
      <c r="BD20" s="15">
        <v>5.6</v>
      </c>
      <c r="BE20" s="15">
        <v>5.7</v>
      </c>
      <c r="BF20" s="15">
        <v>5.2</v>
      </c>
      <c r="BG20" s="15">
        <v>5.3</v>
      </c>
      <c r="BH20" s="15">
        <v>6</v>
      </c>
      <c r="BI20" s="15">
        <v>5.3</v>
      </c>
      <c r="BJ20" s="6">
        <f t="shared" si="11"/>
        <v>5.4239999999999995</v>
      </c>
    </row>
    <row r="21" spans="1:62" ht="12.75">
      <c r="A21" s="5"/>
      <c r="B21" s="4" t="s">
        <v>12</v>
      </c>
      <c r="C21" s="18">
        <f aca="true" t="shared" si="12" ref="C21:K21">AVERAGE(C14:C20)</f>
        <v>771.4285714285714</v>
      </c>
      <c r="D21" s="19">
        <f t="shared" si="12"/>
        <v>7.42857142857143</v>
      </c>
      <c r="E21" s="19">
        <f t="shared" si="12"/>
        <v>1.6141044119957364</v>
      </c>
      <c r="F21" s="18">
        <f t="shared" si="12"/>
        <v>937.8000000000001</v>
      </c>
      <c r="G21" s="24">
        <f t="shared" si="12"/>
        <v>5.785714285714285</v>
      </c>
      <c r="H21" s="21">
        <f t="shared" si="12"/>
        <v>0.12726977579924528</v>
      </c>
      <c r="I21" s="18">
        <f t="shared" si="12"/>
        <v>70.71428571428571</v>
      </c>
      <c r="J21" s="22">
        <f t="shared" si="12"/>
        <v>11394.389284366125</v>
      </c>
      <c r="K21" s="22">
        <f t="shared" si="12"/>
        <v>1529.6654394226969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9">
        <f>AVERAGE(BJ14:BJ20)</f>
        <v>5.427428571428571</v>
      </c>
    </row>
    <row r="22" spans="1:62" ht="12.75">
      <c r="A22" s="5"/>
      <c r="B22" s="4" t="s">
        <v>13</v>
      </c>
      <c r="C22" s="18">
        <f aca="true" t="shared" si="13" ref="C22:K22">STDEV(C14:C20)/SQRT(7)</f>
        <v>13.8320833793122</v>
      </c>
      <c r="D22" s="19">
        <f t="shared" si="13"/>
        <v>0.3693393624105715</v>
      </c>
      <c r="E22" s="19">
        <f t="shared" si="13"/>
        <v>0.0466955729511377</v>
      </c>
      <c r="F22" s="18">
        <f t="shared" si="13"/>
        <v>64.06210528333666</v>
      </c>
      <c r="G22" s="24">
        <f t="shared" si="13"/>
        <v>0.3073919255907192</v>
      </c>
      <c r="H22" s="21">
        <f t="shared" si="13"/>
        <v>0.008621546960849939</v>
      </c>
      <c r="I22" s="18">
        <f t="shared" si="13"/>
        <v>4.960387301095628</v>
      </c>
      <c r="J22" s="22">
        <f t="shared" si="13"/>
        <v>845.4509619171521</v>
      </c>
      <c r="K22" s="22">
        <f t="shared" si="13"/>
        <v>62.31578409826599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9">
        <f>STDEV(BJ14:BJ20)/SQRT(7)</f>
        <v>0.1660721095736165</v>
      </c>
    </row>
    <row r="23" spans="1:61" ht="12.75">
      <c r="A23" s="5"/>
      <c r="E23" s="6"/>
      <c r="G23" s="9"/>
      <c r="H23" s="11"/>
      <c r="J23" s="14"/>
      <c r="K23" s="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2" ht="12.75">
      <c r="A24" s="5">
        <v>3</v>
      </c>
      <c r="B24">
        <v>1</v>
      </c>
      <c r="C24">
        <v>750</v>
      </c>
      <c r="D24" s="6">
        <v>6.25</v>
      </c>
      <c r="E24" s="6">
        <f aca="true" t="shared" si="14" ref="E24:E30">(D24/(C24^3))*(10^8)</f>
        <v>1.4814814814814814</v>
      </c>
      <c r="F24" s="7">
        <v>878.6</v>
      </c>
      <c r="G24" s="23">
        <v>5.4</v>
      </c>
      <c r="H24" s="11">
        <f aca="true" t="shared" si="15" ref="H24:H30">F24/(D24*1000)</f>
        <v>0.140576</v>
      </c>
      <c r="I24">
        <v>73</v>
      </c>
      <c r="J24" s="14">
        <f aca="true" t="shared" si="16" ref="J24:J30">(F24/G24)*I24</f>
        <v>11877.37037037037</v>
      </c>
      <c r="K24" s="14">
        <f aca="true" t="shared" si="17" ref="K24:K30">J24/D24</f>
        <v>1900.3792592592592</v>
      </c>
      <c r="L24" s="15">
        <v>4.8</v>
      </c>
      <c r="M24" s="15">
        <v>5</v>
      </c>
      <c r="N24" s="15">
        <v>4.5</v>
      </c>
      <c r="O24" s="15">
        <v>5.3</v>
      </c>
      <c r="P24" s="15">
        <v>4.7</v>
      </c>
      <c r="Q24" s="15">
        <v>5</v>
      </c>
      <c r="R24" s="15">
        <v>5.8</v>
      </c>
      <c r="S24" s="15">
        <v>4.6</v>
      </c>
      <c r="T24" s="15">
        <v>5.2</v>
      </c>
      <c r="U24" s="15">
        <v>4.9</v>
      </c>
      <c r="V24" s="15">
        <v>5.2</v>
      </c>
      <c r="W24" s="15">
        <v>4.5</v>
      </c>
      <c r="X24" s="15">
        <v>4.7</v>
      </c>
      <c r="Y24" s="15">
        <v>4.7</v>
      </c>
      <c r="Z24" s="15">
        <v>4.5</v>
      </c>
      <c r="AA24" s="15">
        <v>5.6</v>
      </c>
      <c r="AB24" s="15">
        <v>5.6</v>
      </c>
      <c r="AC24" s="15">
        <v>4.6</v>
      </c>
      <c r="AD24" s="15">
        <v>5.3</v>
      </c>
      <c r="AE24" s="15">
        <v>4.8</v>
      </c>
      <c r="AF24" s="15">
        <v>5.2</v>
      </c>
      <c r="AG24" s="15">
        <v>4.2</v>
      </c>
      <c r="AH24" s="15">
        <v>5</v>
      </c>
      <c r="AI24" s="15">
        <v>5.2</v>
      </c>
      <c r="AJ24" s="15">
        <v>4.5</v>
      </c>
      <c r="AK24" s="15">
        <v>5.2</v>
      </c>
      <c r="AL24" s="15">
        <v>5.3</v>
      </c>
      <c r="AM24" s="15">
        <v>4.9</v>
      </c>
      <c r="AN24" s="15">
        <v>4.3</v>
      </c>
      <c r="AO24" s="15">
        <v>5.3</v>
      </c>
      <c r="AP24" s="15">
        <v>4.3</v>
      </c>
      <c r="AQ24" s="15">
        <v>4.9</v>
      </c>
      <c r="AR24" s="15">
        <v>4.9</v>
      </c>
      <c r="AS24" s="15">
        <v>4.9</v>
      </c>
      <c r="AT24" s="15">
        <v>5.2</v>
      </c>
      <c r="AU24" s="15">
        <v>4.8</v>
      </c>
      <c r="AV24" s="15">
        <v>4.8</v>
      </c>
      <c r="AW24" s="15">
        <v>5.3</v>
      </c>
      <c r="AX24" s="15">
        <v>4.6</v>
      </c>
      <c r="AY24" s="15">
        <v>5</v>
      </c>
      <c r="AZ24" s="15">
        <v>4.8</v>
      </c>
      <c r="BA24" s="15">
        <v>5.2</v>
      </c>
      <c r="BB24" s="15">
        <v>4.8</v>
      </c>
      <c r="BC24" s="15">
        <v>5</v>
      </c>
      <c r="BD24" s="15">
        <v>5</v>
      </c>
      <c r="BE24" s="15">
        <v>5.3</v>
      </c>
      <c r="BF24" s="15">
        <v>5.2</v>
      </c>
      <c r="BG24" s="15">
        <v>5.2</v>
      </c>
      <c r="BH24" s="15">
        <v>4.8</v>
      </c>
      <c r="BI24" s="15">
        <v>4.7</v>
      </c>
      <c r="BJ24" s="6">
        <f aca="true" t="shared" si="18" ref="BJ24:BJ30">AVERAGE(L24:BI24)</f>
        <v>4.942000000000002</v>
      </c>
    </row>
    <row r="25" spans="1:62" ht="12.75">
      <c r="A25" s="5" t="s">
        <v>10</v>
      </c>
      <c r="B25">
        <v>2</v>
      </c>
      <c r="C25">
        <v>675</v>
      </c>
      <c r="D25" s="6">
        <v>4.7</v>
      </c>
      <c r="E25" s="6">
        <f t="shared" si="14"/>
        <v>1.5282223238327493</v>
      </c>
      <c r="F25" s="7">
        <v>607.6</v>
      </c>
      <c r="G25" s="23">
        <v>5.9</v>
      </c>
      <c r="H25" s="11">
        <f t="shared" si="15"/>
        <v>0.12927659574468087</v>
      </c>
      <c r="I25">
        <v>80</v>
      </c>
      <c r="J25" s="14">
        <f t="shared" si="16"/>
        <v>8238.64406779661</v>
      </c>
      <c r="K25" s="14">
        <f t="shared" si="17"/>
        <v>1752.9029931482146</v>
      </c>
      <c r="L25" s="15">
        <v>5</v>
      </c>
      <c r="M25" s="15">
        <v>5</v>
      </c>
      <c r="N25" s="15">
        <v>5.2</v>
      </c>
      <c r="O25" s="15">
        <v>4.9</v>
      </c>
      <c r="P25" s="15">
        <v>4.8</v>
      </c>
      <c r="Q25" s="15">
        <v>5</v>
      </c>
      <c r="R25" s="15">
        <v>5.3</v>
      </c>
      <c r="S25" s="15">
        <v>5.3</v>
      </c>
      <c r="T25" s="15">
        <v>5.1</v>
      </c>
      <c r="U25" s="15">
        <v>4.8</v>
      </c>
      <c r="V25" s="15">
        <v>4.8</v>
      </c>
      <c r="W25" s="15">
        <v>5.1</v>
      </c>
      <c r="X25" s="15">
        <v>5.2</v>
      </c>
      <c r="Y25" s="15">
        <v>4.9</v>
      </c>
      <c r="Z25" s="15">
        <v>4.8</v>
      </c>
      <c r="AA25" s="15">
        <v>4.8</v>
      </c>
      <c r="AB25" s="15">
        <v>5</v>
      </c>
      <c r="AC25" s="15">
        <v>5</v>
      </c>
      <c r="AD25" s="15">
        <v>5</v>
      </c>
      <c r="AE25" s="15">
        <v>5.1</v>
      </c>
      <c r="AF25" s="15">
        <v>5</v>
      </c>
      <c r="AG25" s="15">
        <v>5</v>
      </c>
      <c r="AH25" s="15">
        <v>4.8</v>
      </c>
      <c r="AI25" s="15">
        <v>5</v>
      </c>
      <c r="AJ25" s="15">
        <v>5</v>
      </c>
      <c r="AK25" s="15">
        <v>4.8</v>
      </c>
      <c r="AL25" s="15">
        <v>4.9</v>
      </c>
      <c r="AM25" s="15">
        <v>4.7</v>
      </c>
      <c r="AN25" s="15">
        <v>5.3</v>
      </c>
      <c r="AO25" s="15">
        <v>5</v>
      </c>
      <c r="AP25" s="15">
        <v>4.8</v>
      </c>
      <c r="AQ25" s="15">
        <v>4.7</v>
      </c>
      <c r="AR25" s="15">
        <v>5</v>
      </c>
      <c r="AS25" s="15">
        <v>5</v>
      </c>
      <c r="AT25" s="15">
        <v>5.2</v>
      </c>
      <c r="AU25" s="15">
        <v>5.2</v>
      </c>
      <c r="AV25" s="15">
        <v>5.2</v>
      </c>
      <c r="AW25" s="15">
        <v>4.5</v>
      </c>
      <c r="AX25" s="15">
        <v>4.7</v>
      </c>
      <c r="AY25" s="15">
        <v>4.7</v>
      </c>
      <c r="AZ25" s="15">
        <v>5</v>
      </c>
      <c r="BA25" s="15">
        <v>5</v>
      </c>
      <c r="BB25" s="15">
        <v>5</v>
      </c>
      <c r="BC25" s="15">
        <v>5.1</v>
      </c>
      <c r="BD25" s="15">
        <v>5</v>
      </c>
      <c r="BE25" s="15">
        <v>4.5</v>
      </c>
      <c r="BF25" s="15">
        <v>5.1</v>
      </c>
      <c r="BG25" s="15">
        <v>5.1</v>
      </c>
      <c r="BH25" s="15">
        <v>4.8</v>
      </c>
      <c r="BI25" s="15">
        <v>5.1</v>
      </c>
      <c r="BJ25" s="6">
        <f t="shared" si="18"/>
        <v>4.965999999999998</v>
      </c>
    </row>
    <row r="26" spans="1:62" ht="12.75">
      <c r="A26" s="5" t="s">
        <v>26</v>
      </c>
      <c r="B26">
        <v>3</v>
      </c>
      <c r="C26">
        <v>600</v>
      </c>
      <c r="D26" s="6">
        <v>3.3</v>
      </c>
      <c r="E26" s="6">
        <f t="shared" si="14"/>
        <v>1.5277777777777777</v>
      </c>
      <c r="F26" s="7">
        <v>392.7</v>
      </c>
      <c r="G26" s="23">
        <v>5.1</v>
      </c>
      <c r="H26" s="11">
        <f t="shared" si="15"/>
        <v>0.119</v>
      </c>
      <c r="I26">
        <v>83</v>
      </c>
      <c r="J26" s="14">
        <f t="shared" si="16"/>
        <v>6391</v>
      </c>
      <c r="K26" s="14">
        <f t="shared" si="17"/>
        <v>1936.6666666666667</v>
      </c>
      <c r="L26" s="15">
        <v>5</v>
      </c>
      <c r="M26" s="15">
        <v>4.2</v>
      </c>
      <c r="N26" s="15">
        <v>5</v>
      </c>
      <c r="O26" s="15">
        <v>4.3</v>
      </c>
      <c r="P26" s="15">
        <v>4.7</v>
      </c>
      <c r="Q26" s="15">
        <v>4.5</v>
      </c>
      <c r="R26" s="15">
        <v>4.5</v>
      </c>
      <c r="S26" s="15">
        <v>4.1</v>
      </c>
      <c r="T26" s="15">
        <v>4.8</v>
      </c>
      <c r="U26" s="15">
        <v>4.2</v>
      </c>
      <c r="V26" s="15">
        <v>4.7</v>
      </c>
      <c r="W26" s="15">
        <v>4.9</v>
      </c>
      <c r="X26" s="15">
        <v>4.2</v>
      </c>
      <c r="Y26" s="15">
        <v>4.9</v>
      </c>
      <c r="Z26" s="15">
        <v>4.5</v>
      </c>
      <c r="AA26" s="15">
        <v>4.5</v>
      </c>
      <c r="AB26" s="15">
        <v>4.5</v>
      </c>
      <c r="AC26" s="15">
        <v>4.7</v>
      </c>
      <c r="AD26" s="15">
        <v>4.7</v>
      </c>
      <c r="AE26" s="15">
        <v>4.7</v>
      </c>
      <c r="AF26" s="15">
        <v>4.7</v>
      </c>
      <c r="AG26" s="15">
        <v>4.5</v>
      </c>
      <c r="AH26" s="15">
        <v>4.7</v>
      </c>
      <c r="AI26" s="15">
        <v>5</v>
      </c>
      <c r="AJ26" s="15">
        <v>5.1</v>
      </c>
      <c r="AK26" s="15">
        <v>5</v>
      </c>
      <c r="AL26" s="15">
        <v>4.8</v>
      </c>
      <c r="AM26" s="15">
        <v>4.2</v>
      </c>
      <c r="AN26" s="15">
        <v>5</v>
      </c>
      <c r="AO26" s="15">
        <v>5.5</v>
      </c>
      <c r="AP26" s="15">
        <v>4.5</v>
      </c>
      <c r="AQ26" s="15">
        <v>4.7</v>
      </c>
      <c r="AR26" s="15">
        <v>4.8</v>
      </c>
      <c r="AS26" s="15">
        <v>4.6</v>
      </c>
      <c r="AT26" s="15">
        <v>4.7</v>
      </c>
      <c r="AU26" s="15">
        <v>3.5</v>
      </c>
      <c r="AV26" s="15">
        <v>4.2</v>
      </c>
      <c r="AW26" s="15">
        <v>4.8</v>
      </c>
      <c r="AX26" s="15">
        <v>5.1</v>
      </c>
      <c r="AY26" s="15">
        <v>4.7</v>
      </c>
      <c r="AZ26" s="15">
        <v>4.5</v>
      </c>
      <c r="BA26" s="15">
        <v>5</v>
      </c>
      <c r="BB26" s="15">
        <v>4.7</v>
      </c>
      <c r="BC26" s="15">
        <v>4.9</v>
      </c>
      <c r="BD26" s="15">
        <v>4.8</v>
      </c>
      <c r="BE26" s="15">
        <v>4.3</v>
      </c>
      <c r="BF26" s="15">
        <v>5</v>
      </c>
      <c r="BG26" s="15">
        <v>5</v>
      </c>
      <c r="BH26" s="15">
        <v>5</v>
      </c>
      <c r="BI26" s="15">
        <v>4.8</v>
      </c>
      <c r="BJ26" s="6">
        <f t="shared" si="18"/>
        <v>4.674</v>
      </c>
    </row>
    <row r="27" spans="1:62" ht="12.75">
      <c r="A27" s="5"/>
      <c r="B27">
        <v>4</v>
      </c>
      <c r="C27">
        <v>615</v>
      </c>
      <c r="D27" s="6">
        <v>3.1</v>
      </c>
      <c r="E27" s="6">
        <f t="shared" si="14"/>
        <v>1.3327121175237133</v>
      </c>
      <c r="F27" s="7">
        <v>219.9</v>
      </c>
      <c r="G27" s="23">
        <v>6.5</v>
      </c>
      <c r="H27" s="11">
        <f t="shared" si="15"/>
        <v>0.07093548387096775</v>
      </c>
      <c r="I27">
        <v>146</v>
      </c>
      <c r="J27" s="14">
        <f t="shared" si="16"/>
        <v>4939.292307692308</v>
      </c>
      <c r="K27" s="14">
        <f t="shared" si="17"/>
        <v>1593.3200992555833</v>
      </c>
      <c r="L27" s="15">
        <v>4.5</v>
      </c>
      <c r="M27" s="15">
        <v>3.5</v>
      </c>
      <c r="N27" s="15">
        <v>3.5</v>
      </c>
      <c r="O27" s="15">
        <v>4.1</v>
      </c>
      <c r="P27" s="15">
        <v>4.3</v>
      </c>
      <c r="Q27" s="15">
        <v>4.1</v>
      </c>
      <c r="R27" s="15">
        <v>3.7</v>
      </c>
      <c r="S27" s="15">
        <v>3.7</v>
      </c>
      <c r="T27" s="15">
        <v>4.3</v>
      </c>
      <c r="U27" s="15">
        <v>4.3</v>
      </c>
      <c r="V27" s="15">
        <v>4.5</v>
      </c>
      <c r="W27" s="15">
        <v>4.2</v>
      </c>
      <c r="X27" s="15">
        <v>4.2</v>
      </c>
      <c r="Y27" s="15">
        <v>4</v>
      </c>
      <c r="Z27" s="15">
        <v>3.8</v>
      </c>
      <c r="AA27" s="15">
        <v>4.1</v>
      </c>
      <c r="AB27" s="15">
        <v>4</v>
      </c>
      <c r="AC27" s="15">
        <v>3.6</v>
      </c>
      <c r="AD27" s="15">
        <v>4.2</v>
      </c>
      <c r="AE27" s="15">
        <v>4.1</v>
      </c>
      <c r="AF27" s="15">
        <v>3.5</v>
      </c>
      <c r="AG27" s="15">
        <v>4.1</v>
      </c>
      <c r="AH27" s="15">
        <v>4.3</v>
      </c>
      <c r="AI27" s="15">
        <v>3.9</v>
      </c>
      <c r="AJ27" s="15">
        <v>4.2</v>
      </c>
      <c r="AK27" s="15">
        <v>4.3</v>
      </c>
      <c r="AL27" s="15">
        <v>4.5</v>
      </c>
      <c r="AM27" s="15">
        <v>4</v>
      </c>
      <c r="AN27" s="15">
        <v>4.2</v>
      </c>
      <c r="AO27" s="15">
        <v>4.2</v>
      </c>
      <c r="AP27" s="15">
        <v>4.4</v>
      </c>
      <c r="AQ27" s="15">
        <v>4.4</v>
      </c>
      <c r="AR27" s="15">
        <v>4.5</v>
      </c>
      <c r="AS27" s="15">
        <v>4.3</v>
      </c>
      <c r="AT27" s="15">
        <v>3.9</v>
      </c>
      <c r="AU27" s="15">
        <v>4.3</v>
      </c>
      <c r="AV27" s="15">
        <v>4.7</v>
      </c>
      <c r="AW27" s="15">
        <v>4.1</v>
      </c>
      <c r="AX27" s="15">
        <v>4.3</v>
      </c>
      <c r="AY27" s="15">
        <v>4.5</v>
      </c>
      <c r="AZ27" s="15">
        <v>4.1</v>
      </c>
      <c r="BA27" s="15">
        <v>4.5</v>
      </c>
      <c r="BB27" s="15">
        <v>4</v>
      </c>
      <c r="BC27" s="15">
        <v>3.4</v>
      </c>
      <c r="BD27" s="15">
        <v>4.2</v>
      </c>
      <c r="BE27" s="15">
        <v>4.3</v>
      </c>
      <c r="BF27" s="15">
        <v>4.2</v>
      </c>
      <c r="BG27" s="15">
        <v>4.3</v>
      </c>
      <c r="BH27" s="15">
        <v>4</v>
      </c>
      <c r="BI27" s="15">
        <v>4.3</v>
      </c>
      <c r="BJ27" s="6">
        <f t="shared" si="18"/>
        <v>4.132000000000001</v>
      </c>
    </row>
    <row r="28" spans="1:62" ht="12.75">
      <c r="A28" s="5"/>
      <c r="B28">
        <v>5</v>
      </c>
      <c r="C28">
        <v>660</v>
      </c>
      <c r="D28" s="6">
        <v>4.4</v>
      </c>
      <c r="E28" s="6">
        <f t="shared" si="14"/>
        <v>1.5304560759106214</v>
      </c>
      <c r="F28" s="7">
        <v>333.6</v>
      </c>
      <c r="G28" s="23">
        <v>5.3</v>
      </c>
      <c r="H28" s="11">
        <f t="shared" si="15"/>
        <v>0.07581818181818183</v>
      </c>
      <c r="I28">
        <v>75</v>
      </c>
      <c r="J28" s="14">
        <f t="shared" si="16"/>
        <v>4720.754716981132</v>
      </c>
      <c r="K28" s="14">
        <f t="shared" si="17"/>
        <v>1072.8987993138937</v>
      </c>
      <c r="L28" s="15">
        <v>4</v>
      </c>
      <c r="M28" s="15">
        <v>4.5</v>
      </c>
      <c r="N28" s="15">
        <v>4</v>
      </c>
      <c r="O28" s="15">
        <v>4.7</v>
      </c>
      <c r="P28" s="15">
        <v>4.5</v>
      </c>
      <c r="Q28" s="15">
        <v>4.3</v>
      </c>
      <c r="R28" s="15">
        <v>4.5</v>
      </c>
      <c r="S28" s="15">
        <v>4.5</v>
      </c>
      <c r="T28" s="15">
        <v>4.8</v>
      </c>
      <c r="U28" s="15">
        <v>4.8</v>
      </c>
      <c r="V28" s="15">
        <v>4.8</v>
      </c>
      <c r="W28" s="15">
        <v>5</v>
      </c>
      <c r="X28" s="15">
        <v>4</v>
      </c>
      <c r="Y28" s="15">
        <v>4.1</v>
      </c>
      <c r="Z28" s="15">
        <v>4.2</v>
      </c>
      <c r="AA28" s="15">
        <v>4</v>
      </c>
      <c r="AB28" s="15">
        <v>4.7</v>
      </c>
      <c r="AC28" s="15">
        <v>4.2</v>
      </c>
      <c r="AD28" s="15">
        <v>4.3</v>
      </c>
      <c r="AE28" s="15">
        <v>4.7</v>
      </c>
      <c r="AF28" s="15">
        <v>4.3</v>
      </c>
      <c r="AG28" s="15">
        <v>4.2</v>
      </c>
      <c r="AH28" s="15">
        <v>4.5</v>
      </c>
      <c r="AI28" s="15">
        <v>4.6</v>
      </c>
      <c r="AJ28" s="15">
        <v>4.5</v>
      </c>
      <c r="AK28" s="15">
        <v>4.5</v>
      </c>
      <c r="AL28" s="15">
        <v>4.5</v>
      </c>
      <c r="AM28" s="15">
        <v>4.5</v>
      </c>
      <c r="AN28" s="15">
        <v>4.8</v>
      </c>
      <c r="AO28" s="15">
        <v>4.5</v>
      </c>
      <c r="AP28" s="15">
        <v>4</v>
      </c>
      <c r="AQ28" s="15">
        <v>4.6</v>
      </c>
      <c r="AR28" s="15">
        <v>4.6</v>
      </c>
      <c r="AS28" s="15">
        <v>4.7</v>
      </c>
      <c r="AT28" s="15">
        <v>4.7</v>
      </c>
      <c r="AU28" s="15">
        <v>4.5</v>
      </c>
      <c r="AV28" s="15">
        <v>4.6</v>
      </c>
      <c r="AW28" s="15">
        <v>4.5</v>
      </c>
      <c r="AX28" s="15">
        <v>4.7</v>
      </c>
      <c r="AY28" s="15">
        <v>4.7</v>
      </c>
      <c r="AZ28" s="15">
        <v>4.9</v>
      </c>
      <c r="BA28" s="15">
        <v>4.9</v>
      </c>
      <c r="BB28" s="15">
        <v>4.7</v>
      </c>
      <c r="BC28" s="15">
        <v>4.6</v>
      </c>
      <c r="BD28" s="15">
        <v>5</v>
      </c>
      <c r="BE28" s="15">
        <v>4.7</v>
      </c>
      <c r="BF28" s="15">
        <v>4</v>
      </c>
      <c r="BG28" s="15">
        <v>4.2</v>
      </c>
      <c r="BH28" s="15">
        <v>5</v>
      </c>
      <c r="BI28" s="15">
        <v>5</v>
      </c>
      <c r="BJ28" s="6">
        <f t="shared" si="18"/>
        <v>4.5219999999999985</v>
      </c>
    </row>
    <row r="29" spans="1:62" ht="12.75">
      <c r="A29" s="5"/>
      <c r="B29">
        <v>6</v>
      </c>
      <c r="C29">
        <v>555</v>
      </c>
      <c r="D29" s="6">
        <v>2.65</v>
      </c>
      <c r="E29" s="6">
        <f t="shared" si="14"/>
        <v>1.5501257283580145</v>
      </c>
      <c r="F29" s="7">
        <v>386.9</v>
      </c>
      <c r="G29" s="23">
        <v>6.5</v>
      </c>
      <c r="H29" s="11">
        <f t="shared" si="15"/>
        <v>0.146</v>
      </c>
      <c r="I29">
        <v>94</v>
      </c>
      <c r="J29" s="14">
        <f t="shared" si="16"/>
        <v>5595.169230769231</v>
      </c>
      <c r="K29" s="14">
        <f t="shared" si="17"/>
        <v>2111.3846153846157</v>
      </c>
      <c r="L29" s="15">
        <v>5</v>
      </c>
      <c r="M29" s="15">
        <v>4.7</v>
      </c>
      <c r="N29" s="15">
        <v>4.7</v>
      </c>
      <c r="O29" s="15">
        <v>4.4</v>
      </c>
      <c r="P29" s="15">
        <v>4.8</v>
      </c>
      <c r="Q29" s="15">
        <v>4.8</v>
      </c>
      <c r="R29" s="15">
        <v>4.5</v>
      </c>
      <c r="S29" s="15">
        <v>4.6</v>
      </c>
      <c r="T29" s="15">
        <v>5</v>
      </c>
      <c r="U29" s="15">
        <v>3.7</v>
      </c>
      <c r="V29" s="15">
        <v>4.7</v>
      </c>
      <c r="W29" s="15">
        <v>4.9</v>
      </c>
      <c r="X29" s="15">
        <v>5.2</v>
      </c>
      <c r="Y29" s="15">
        <v>5</v>
      </c>
      <c r="Z29" s="15">
        <v>5</v>
      </c>
      <c r="AA29" s="15">
        <v>4.6</v>
      </c>
      <c r="AB29" s="15">
        <v>5</v>
      </c>
      <c r="AC29" s="15">
        <v>4.5</v>
      </c>
      <c r="AD29" s="15">
        <v>4.7</v>
      </c>
      <c r="AE29" s="15">
        <v>4.8</v>
      </c>
      <c r="AF29" s="15">
        <v>4.5</v>
      </c>
      <c r="AG29" s="15">
        <v>4.8</v>
      </c>
      <c r="AH29" s="15">
        <v>4.3</v>
      </c>
      <c r="AI29" s="15">
        <v>4.7</v>
      </c>
      <c r="AJ29" s="15">
        <v>5</v>
      </c>
      <c r="AK29" s="15">
        <v>4.8</v>
      </c>
      <c r="AL29" s="15">
        <v>5</v>
      </c>
      <c r="AM29" s="15">
        <v>5.1</v>
      </c>
      <c r="AN29" s="15">
        <v>4.5</v>
      </c>
      <c r="AO29" s="15">
        <v>4.8</v>
      </c>
      <c r="AP29" s="15">
        <v>4.6</v>
      </c>
      <c r="AQ29" s="15">
        <v>5</v>
      </c>
      <c r="AR29" s="15">
        <v>4.8</v>
      </c>
      <c r="AS29" s="15">
        <v>4.9</v>
      </c>
      <c r="AT29" s="15">
        <v>4.9</v>
      </c>
      <c r="AU29" s="15">
        <v>4.7</v>
      </c>
      <c r="AV29" s="15">
        <v>5.1</v>
      </c>
      <c r="AW29" s="15">
        <v>4.7</v>
      </c>
      <c r="AX29" s="15">
        <v>4.7</v>
      </c>
      <c r="AY29" s="15">
        <v>4.8</v>
      </c>
      <c r="AZ29" s="15">
        <v>4.5</v>
      </c>
      <c r="BA29" s="15">
        <v>4.8</v>
      </c>
      <c r="BB29" s="15">
        <v>5</v>
      </c>
      <c r="BC29" s="15">
        <v>4.5</v>
      </c>
      <c r="BD29" s="15">
        <v>4.2</v>
      </c>
      <c r="BE29" s="15">
        <v>4.5</v>
      </c>
      <c r="BF29" s="15">
        <v>4.7</v>
      </c>
      <c r="BG29" s="15">
        <v>4.5</v>
      </c>
      <c r="BH29" s="15">
        <v>4.5</v>
      </c>
      <c r="BI29" s="15">
        <v>5.1</v>
      </c>
      <c r="BJ29" s="6">
        <f t="shared" si="18"/>
        <v>4.731999999999999</v>
      </c>
    </row>
    <row r="30" spans="1:62" ht="12.75">
      <c r="A30" s="5"/>
      <c r="B30">
        <v>7</v>
      </c>
      <c r="C30">
        <v>640</v>
      </c>
      <c r="D30" s="6">
        <v>3.55</v>
      </c>
      <c r="E30" s="6">
        <f t="shared" si="14"/>
        <v>1.354217529296875</v>
      </c>
      <c r="F30" s="7">
        <v>434.7</v>
      </c>
      <c r="G30" s="23">
        <v>5.5</v>
      </c>
      <c r="H30" s="11">
        <f t="shared" si="15"/>
        <v>0.1224507042253521</v>
      </c>
      <c r="I30">
        <v>115</v>
      </c>
      <c r="J30" s="14">
        <f t="shared" si="16"/>
        <v>9089.181818181818</v>
      </c>
      <c r="K30" s="14">
        <f t="shared" si="17"/>
        <v>2560.3329065300895</v>
      </c>
      <c r="L30" s="15">
        <v>4.2</v>
      </c>
      <c r="M30" s="15">
        <v>4.5</v>
      </c>
      <c r="N30" s="15">
        <v>4.7</v>
      </c>
      <c r="O30" s="15">
        <v>4.3</v>
      </c>
      <c r="P30" s="15">
        <v>3.9</v>
      </c>
      <c r="Q30" s="15">
        <v>3.6</v>
      </c>
      <c r="R30" s="15">
        <v>4.2</v>
      </c>
      <c r="S30" s="15">
        <v>4.7</v>
      </c>
      <c r="T30" s="15">
        <v>4.5</v>
      </c>
      <c r="U30" s="15">
        <v>4</v>
      </c>
      <c r="V30" s="15">
        <v>4.8</v>
      </c>
      <c r="W30" s="15">
        <v>3.6</v>
      </c>
      <c r="X30" s="15">
        <v>4.5</v>
      </c>
      <c r="Y30" s="15">
        <v>3.4</v>
      </c>
      <c r="Z30" s="15">
        <v>4.5</v>
      </c>
      <c r="AA30" s="15">
        <v>4.7</v>
      </c>
      <c r="AB30" s="15">
        <v>4.2</v>
      </c>
      <c r="AC30" s="15">
        <v>4.9</v>
      </c>
      <c r="AD30" s="15">
        <v>4</v>
      </c>
      <c r="AE30" s="15">
        <v>4.3</v>
      </c>
      <c r="AF30" s="15">
        <v>3.8</v>
      </c>
      <c r="AG30" s="15">
        <v>4.3</v>
      </c>
      <c r="AH30" s="15">
        <v>4.1</v>
      </c>
      <c r="AI30" s="15">
        <v>4.3</v>
      </c>
      <c r="AJ30" s="15">
        <v>4</v>
      </c>
      <c r="AK30" s="15">
        <v>4.1</v>
      </c>
      <c r="AL30" s="15">
        <v>4.7</v>
      </c>
      <c r="AM30" s="15">
        <v>4.5</v>
      </c>
      <c r="AN30" s="15">
        <v>4.4</v>
      </c>
      <c r="AO30" s="15">
        <v>3.7</v>
      </c>
      <c r="AP30" s="15">
        <v>3.7</v>
      </c>
      <c r="AQ30" s="15">
        <v>3.9</v>
      </c>
      <c r="AR30" s="15">
        <v>4.8</v>
      </c>
      <c r="AS30" s="15">
        <v>4</v>
      </c>
      <c r="AT30" s="15">
        <v>4.1</v>
      </c>
      <c r="AU30" s="15">
        <v>4</v>
      </c>
      <c r="AV30" s="15">
        <v>4</v>
      </c>
      <c r="AW30" s="15">
        <v>4</v>
      </c>
      <c r="AX30" s="15">
        <v>3.8</v>
      </c>
      <c r="AY30" s="15">
        <v>4.5</v>
      </c>
      <c r="AZ30" s="15">
        <v>4.1</v>
      </c>
      <c r="BA30" s="15">
        <v>4.7</v>
      </c>
      <c r="BB30" s="15">
        <v>4.8</v>
      </c>
      <c r="BC30" s="15">
        <v>4.1</v>
      </c>
      <c r="BD30" s="15">
        <v>4.7</v>
      </c>
      <c r="BE30" s="15">
        <v>4.7</v>
      </c>
      <c r="BF30" s="15">
        <v>4.3</v>
      </c>
      <c r="BG30" s="15">
        <v>4.6</v>
      </c>
      <c r="BH30" s="15">
        <v>4.8</v>
      </c>
      <c r="BI30" s="15">
        <v>4</v>
      </c>
      <c r="BJ30" s="6">
        <f t="shared" si="18"/>
        <v>4.26</v>
      </c>
    </row>
    <row r="31" spans="1:62" ht="12.75">
      <c r="A31" s="5"/>
      <c r="B31" s="4" t="s">
        <v>12</v>
      </c>
      <c r="C31" s="18">
        <f>AVERAGE(C24:C30)</f>
        <v>642.1428571428571</v>
      </c>
      <c r="D31" s="19">
        <f aca="true" t="shared" si="19" ref="D31:K31">AVERAGE(D24:D30)</f>
        <v>3.992857142857143</v>
      </c>
      <c r="E31" s="19">
        <f t="shared" si="19"/>
        <v>1.4721418620258906</v>
      </c>
      <c r="F31" s="18">
        <f t="shared" si="19"/>
        <v>464.85714285714283</v>
      </c>
      <c r="G31" s="24">
        <f t="shared" si="19"/>
        <v>5.742857142857143</v>
      </c>
      <c r="H31" s="21">
        <f t="shared" si="19"/>
        <v>0.11486528080845466</v>
      </c>
      <c r="I31" s="18">
        <f t="shared" si="19"/>
        <v>95.14285714285714</v>
      </c>
      <c r="J31" s="22">
        <f t="shared" si="19"/>
        <v>7264.487501684495</v>
      </c>
      <c r="K31" s="22">
        <f t="shared" si="19"/>
        <v>1846.8407627940462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9">
        <f>AVERAGE(BJ24:BJ30)</f>
        <v>4.604</v>
      </c>
    </row>
    <row r="32" spans="1:62" ht="12.75">
      <c r="A32" s="5"/>
      <c r="B32" s="4" t="s">
        <v>13</v>
      </c>
      <c r="C32" s="18">
        <f>STDEV(C24:C30)/SQRT(7)</f>
        <v>23.473823893078546</v>
      </c>
      <c r="D32" s="19">
        <f aca="true" t="shared" si="20" ref="D32:K32">STDEV(D24:D30)/SQRT(7)</f>
        <v>0.4638642775933611</v>
      </c>
      <c r="E32" s="19">
        <f t="shared" si="20"/>
        <v>0.03421098217581446</v>
      </c>
      <c r="F32" s="18">
        <f t="shared" si="20"/>
        <v>81.79308055826537</v>
      </c>
      <c r="G32" s="24">
        <f t="shared" si="20"/>
        <v>0.21586718012653594</v>
      </c>
      <c r="H32" s="21">
        <f t="shared" si="20"/>
        <v>0.01130448222146285</v>
      </c>
      <c r="I32" s="18">
        <f t="shared" si="20"/>
        <v>10.065094259319165</v>
      </c>
      <c r="J32" s="22">
        <f t="shared" si="20"/>
        <v>987.8294122001396</v>
      </c>
      <c r="K32" s="22">
        <f t="shared" si="20"/>
        <v>173.34748662244138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9">
        <f>STDEV(BJ24:BJ30)/SQRT(7)</f>
        <v>0.12095020620467076</v>
      </c>
    </row>
    <row r="33" spans="1:61" ht="12.75">
      <c r="A33" s="5"/>
      <c r="D33" s="6"/>
      <c r="E33" s="6"/>
      <c r="F33" s="7"/>
      <c r="G33" s="23"/>
      <c r="H33" s="11"/>
      <c r="J33" s="14"/>
      <c r="K33" s="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2" ht="12.75">
      <c r="A34" s="5">
        <v>4</v>
      </c>
      <c r="B34">
        <v>1</v>
      </c>
      <c r="C34">
        <v>785</v>
      </c>
      <c r="D34" s="6">
        <v>5.3</v>
      </c>
      <c r="E34" s="6">
        <f aca="true" t="shared" si="21" ref="E34:E40">(D34/(C34^3))*(10^8)</f>
        <v>1.0956375279626593</v>
      </c>
      <c r="F34" s="7">
        <v>722.2</v>
      </c>
      <c r="G34" s="23">
        <v>6.4</v>
      </c>
      <c r="H34" s="11">
        <f aca="true" t="shared" si="22" ref="H34:H40">F34/(D34*1000)</f>
        <v>0.13626415094339622</v>
      </c>
      <c r="I34">
        <v>108</v>
      </c>
      <c r="J34" s="14">
        <f aca="true" t="shared" si="23" ref="J34:J40">(F34/G34)*I34</f>
        <v>12187.125</v>
      </c>
      <c r="K34" s="14">
        <f aca="true" t="shared" si="24" ref="K34:K40">J34/D34</f>
        <v>2299.4575471698113</v>
      </c>
      <c r="L34" s="15">
        <v>4.5</v>
      </c>
      <c r="M34" s="15">
        <v>4.5</v>
      </c>
      <c r="N34" s="15">
        <v>5</v>
      </c>
      <c r="O34" s="15">
        <v>4.9</v>
      </c>
      <c r="P34" s="15">
        <v>4.5</v>
      </c>
      <c r="Q34" s="15">
        <v>4.7</v>
      </c>
      <c r="R34" s="15">
        <v>4.7</v>
      </c>
      <c r="S34" s="15">
        <v>4.7</v>
      </c>
      <c r="T34" s="15">
        <v>4.7</v>
      </c>
      <c r="U34" s="15">
        <v>4.9</v>
      </c>
      <c r="V34" s="15">
        <v>4.5</v>
      </c>
      <c r="W34" s="15">
        <v>4.4</v>
      </c>
      <c r="X34" s="15">
        <v>4.3</v>
      </c>
      <c r="Y34" s="15">
        <v>3.9</v>
      </c>
      <c r="Z34" s="15">
        <v>4.8</v>
      </c>
      <c r="AA34" s="15">
        <v>3.6</v>
      </c>
      <c r="AB34" s="15">
        <v>4.7</v>
      </c>
      <c r="AC34" s="15">
        <v>4.2</v>
      </c>
      <c r="AD34" s="15">
        <v>4.2</v>
      </c>
      <c r="AE34" s="15">
        <v>4.2</v>
      </c>
      <c r="AF34" s="15">
        <v>4.2</v>
      </c>
      <c r="AG34" s="15">
        <v>5</v>
      </c>
      <c r="AH34" s="15">
        <v>4.7</v>
      </c>
      <c r="AI34" s="15">
        <v>4.5</v>
      </c>
      <c r="AJ34" s="15">
        <v>4.7</v>
      </c>
      <c r="AK34" s="15">
        <v>4.3</v>
      </c>
      <c r="AL34" s="15">
        <v>4.2</v>
      </c>
      <c r="AM34" s="15">
        <v>4.7</v>
      </c>
      <c r="AN34" s="15">
        <v>3.6</v>
      </c>
      <c r="AO34" s="15">
        <v>4.5</v>
      </c>
      <c r="AP34" s="15">
        <v>4.7</v>
      </c>
      <c r="AQ34" s="15">
        <v>4.2</v>
      </c>
      <c r="AR34" s="15">
        <v>4.8</v>
      </c>
      <c r="AS34" s="15">
        <v>5.2</v>
      </c>
      <c r="AT34" s="15">
        <v>5</v>
      </c>
      <c r="AU34" s="15">
        <v>4.8</v>
      </c>
      <c r="AV34" s="15">
        <v>5.2</v>
      </c>
      <c r="AW34" s="15">
        <v>5</v>
      </c>
      <c r="AX34" s="15">
        <v>4.8</v>
      </c>
      <c r="AY34" s="15">
        <v>4.7</v>
      </c>
      <c r="AZ34" s="15">
        <v>4.5</v>
      </c>
      <c r="BA34" s="15">
        <v>4.7</v>
      </c>
      <c r="BB34" s="15">
        <v>4.8</v>
      </c>
      <c r="BC34" s="15">
        <v>4.6</v>
      </c>
      <c r="BD34" s="15">
        <v>4.3</v>
      </c>
      <c r="BE34" s="15">
        <v>5</v>
      </c>
      <c r="BF34" s="15">
        <v>4.5</v>
      </c>
      <c r="BG34" s="15">
        <v>4.7</v>
      </c>
      <c r="BH34" s="15">
        <v>4.2</v>
      </c>
      <c r="BI34" s="15">
        <v>4.7</v>
      </c>
      <c r="BJ34" s="6">
        <f aca="true" t="shared" si="25" ref="BJ34:BJ40">AVERAGE(L34:BI34)</f>
        <v>4.573999999999999</v>
      </c>
    </row>
    <row r="35" spans="1:62" ht="12.75">
      <c r="A35" s="5" t="s">
        <v>10</v>
      </c>
      <c r="B35">
        <v>2</v>
      </c>
      <c r="C35">
        <v>635</v>
      </c>
      <c r="D35" s="6">
        <v>3.45</v>
      </c>
      <c r="E35" s="6">
        <f t="shared" si="21"/>
        <v>1.3474042696116888</v>
      </c>
      <c r="F35" s="7">
        <v>517.3</v>
      </c>
      <c r="G35" s="23">
        <v>5.7</v>
      </c>
      <c r="H35" s="11">
        <f t="shared" si="22"/>
        <v>0.14994202898550724</v>
      </c>
      <c r="I35">
        <v>91</v>
      </c>
      <c r="J35" s="14">
        <f t="shared" si="23"/>
        <v>8258.649122807017</v>
      </c>
      <c r="K35" s="14">
        <f t="shared" si="24"/>
        <v>2393.8113399440626</v>
      </c>
      <c r="L35" s="15">
        <v>5.1</v>
      </c>
      <c r="M35" s="15">
        <v>5.1</v>
      </c>
      <c r="N35" s="15">
        <v>5</v>
      </c>
      <c r="O35" s="15">
        <v>4.8</v>
      </c>
      <c r="P35" s="15">
        <v>4.7</v>
      </c>
      <c r="Q35" s="15">
        <v>4</v>
      </c>
      <c r="R35" s="15">
        <v>4.7</v>
      </c>
      <c r="S35" s="15">
        <v>5</v>
      </c>
      <c r="T35" s="15">
        <v>4.5</v>
      </c>
      <c r="U35" s="15">
        <v>4.7</v>
      </c>
      <c r="V35" s="15">
        <v>5</v>
      </c>
      <c r="W35" s="15">
        <v>4</v>
      </c>
      <c r="X35" s="15">
        <v>4.7</v>
      </c>
      <c r="Y35" s="15">
        <v>5.2</v>
      </c>
      <c r="Z35" s="15">
        <v>4.3</v>
      </c>
      <c r="AA35" s="15">
        <v>5</v>
      </c>
      <c r="AB35" s="15">
        <v>5</v>
      </c>
      <c r="AC35" s="15">
        <v>4.8</v>
      </c>
      <c r="AD35" s="15">
        <v>4.6</v>
      </c>
      <c r="AE35" s="15">
        <v>5.2</v>
      </c>
      <c r="AF35" s="15">
        <v>5.2</v>
      </c>
      <c r="AG35" s="15">
        <v>4.2</v>
      </c>
      <c r="AH35" s="15">
        <v>4.7</v>
      </c>
      <c r="AI35" s="15">
        <v>4.2</v>
      </c>
      <c r="AJ35" s="15">
        <v>5.2</v>
      </c>
      <c r="AK35" s="15">
        <v>5.1</v>
      </c>
      <c r="AL35" s="15">
        <v>4.2</v>
      </c>
      <c r="AM35" s="15">
        <v>4.6</v>
      </c>
      <c r="AN35" s="15">
        <v>4.3</v>
      </c>
      <c r="AO35" s="15">
        <v>3.6</v>
      </c>
      <c r="AP35" s="15">
        <v>5</v>
      </c>
      <c r="AQ35" s="15">
        <v>4.9</v>
      </c>
      <c r="AR35" s="15">
        <v>4.3</v>
      </c>
      <c r="AS35" s="15">
        <v>5</v>
      </c>
      <c r="AT35" s="15">
        <v>5.1</v>
      </c>
      <c r="AU35" s="15">
        <v>4.8</v>
      </c>
      <c r="AV35" s="15">
        <v>5</v>
      </c>
      <c r="AW35" s="15">
        <v>4.8</v>
      </c>
      <c r="AX35" s="15">
        <v>5</v>
      </c>
      <c r="AY35" s="15">
        <v>5.1</v>
      </c>
      <c r="AZ35" s="15">
        <v>5</v>
      </c>
      <c r="BA35" s="15">
        <v>5</v>
      </c>
      <c r="BB35" s="15">
        <v>4.5</v>
      </c>
      <c r="BC35" s="15">
        <v>5</v>
      </c>
      <c r="BD35" s="15">
        <v>5</v>
      </c>
      <c r="BE35" s="15">
        <v>5</v>
      </c>
      <c r="BF35" s="15">
        <v>3.8</v>
      </c>
      <c r="BG35" s="15">
        <v>5</v>
      </c>
      <c r="BH35" s="15">
        <v>4.2</v>
      </c>
      <c r="BI35" s="15">
        <v>5.2</v>
      </c>
      <c r="BJ35" s="6">
        <f t="shared" si="25"/>
        <v>4.748</v>
      </c>
    </row>
    <row r="36" spans="1:62" ht="12.75">
      <c r="A36" s="5" t="s">
        <v>27</v>
      </c>
      <c r="B36">
        <v>3</v>
      </c>
      <c r="C36">
        <v>655</v>
      </c>
      <c r="D36" s="6">
        <v>3.9</v>
      </c>
      <c r="E36" s="6">
        <f t="shared" si="21"/>
        <v>1.3878441753469946</v>
      </c>
      <c r="F36" s="7">
        <v>490.1</v>
      </c>
      <c r="G36" s="23">
        <v>6.6</v>
      </c>
      <c r="H36" s="11">
        <f t="shared" si="22"/>
        <v>0.12566666666666668</v>
      </c>
      <c r="I36">
        <v>113</v>
      </c>
      <c r="J36" s="14">
        <f t="shared" si="23"/>
        <v>8391.106060606062</v>
      </c>
      <c r="K36" s="14">
        <f t="shared" si="24"/>
        <v>2151.565656565657</v>
      </c>
      <c r="L36" s="15">
        <v>4.9</v>
      </c>
      <c r="M36" s="15">
        <v>4.7</v>
      </c>
      <c r="N36" s="15">
        <v>4.7</v>
      </c>
      <c r="O36" s="15">
        <v>4.7</v>
      </c>
      <c r="P36" s="15">
        <v>4.9</v>
      </c>
      <c r="Q36" s="15">
        <v>4.7</v>
      </c>
      <c r="R36" s="15">
        <v>4.7</v>
      </c>
      <c r="S36" s="15">
        <v>5.1</v>
      </c>
      <c r="T36" s="15">
        <v>4.9</v>
      </c>
      <c r="U36" s="15">
        <v>5</v>
      </c>
      <c r="V36" s="15">
        <v>4.2</v>
      </c>
      <c r="W36" s="15">
        <v>4.8</v>
      </c>
      <c r="X36" s="15">
        <v>4.3</v>
      </c>
      <c r="Y36" s="15">
        <v>4.7</v>
      </c>
      <c r="Z36" s="15">
        <v>5</v>
      </c>
      <c r="AA36" s="15">
        <v>4.6</v>
      </c>
      <c r="AB36" s="15">
        <v>4.5</v>
      </c>
      <c r="AC36" s="15">
        <v>5.1</v>
      </c>
      <c r="AD36" s="15">
        <v>4.8</v>
      </c>
      <c r="AE36" s="15">
        <v>5</v>
      </c>
      <c r="AF36" s="15">
        <v>4.7</v>
      </c>
      <c r="AG36" s="15">
        <v>4.7</v>
      </c>
      <c r="AH36" s="15">
        <v>5</v>
      </c>
      <c r="AI36" s="15">
        <v>4.7</v>
      </c>
      <c r="AJ36" s="15">
        <v>4.3</v>
      </c>
      <c r="AK36" s="15">
        <v>4.3</v>
      </c>
      <c r="AL36" s="15">
        <v>4.7</v>
      </c>
      <c r="AM36" s="15">
        <v>4.7</v>
      </c>
      <c r="AN36" s="15">
        <v>5.2</v>
      </c>
      <c r="AO36" s="15">
        <v>4.7</v>
      </c>
      <c r="AP36" s="15">
        <v>4.9</v>
      </c>
      <c r="AQ36" s="15">
        <v>4.7</v>
      </c>
      <c r="AR36" s="15">
        <v>4.1</v>
      </c>
      <c r="AS36" s="15">
        <v>4.7</v>
      </c>
      <c r="AT36" s="15">
        <v>4.8</v>
      </c>
      <c r="AU36" s="15">
        <v>4.7</v>
      </c>
      <c r="AV36" s="15">
        <v>4.3</v>
      </c>
      <c r="AW36" s="15">
        <v>4</v>
      </c>
      <c r="AX36" s="15">
        <v>4.7</v>
      </c>
      <c r="AY36" s="15">
        <v>4</v>
      </c>
      <c r="AZ36" s="15">
        <v>4.3</v>
      </c>
      <c r="BA36" s="15">
        <v>4.3</v>
      </c>
      <c r="BB36" s="15">
        <v>5</v>
      </c>
      <c r="BC36" s="15">
        <v>4.9</v>
      </c>
      <c r="BD36" s="15">
        <v>4.7</v>
      </c>
      <c r="BE36" s="15">
        <v>4.8</v>
      </c>
      <c r="BF36" s="15">
        <v>5</v>
      </c>
      <c r="BG36" s="15">
        <v>4.7</v>
      </c>
      <c r="BH36" s="15">
        <v>4.5</v>
      </c>
      <c r="BI36" s="15">
        <v>5.1</v>
      </c>
      <c r="BJ36" s="6">
        <f t="shared" si="25"/>
        <v>4.689999999999999</v>
      </c>
    </row>
    <row r="37" spans="1:62" ht="12.75">
      <c r="A37" s="5"/>
      <c r="B37">
        <v>4</v>
      </c>
      <c r="C37">
        <v>620</v>
      </c>
      <c r="D37" s="6">
        <v>3.65</v>
      </c>
      <c r="E37" s="6">
        <f t="shared" si="21"/>
        <v>1.531502802859924</v>
      </c>
      <c r="F37" s="7">
        <v>463.7</v>
      </c>
      <c r="G37" s="23">
        <v>7</v>
      </c>
      <c r="H37" s="11">
        <f t="shared" si="22"/>
        <v>0.12704109589041096</v>
      </c>
      <c r="I37">
        <v>127</v>
      </c>
      <c r="J37" s="14">
        <f t="shared" si="23"/>
        <v>8412.842857142858</v>
      </c>
      <c r="K37" s="14">
        <f t="shared" si="24"/>
        <v>2304.888454011742</v>
      </c>
      <c r="L37" s="15">
        <v>4.9</v>
      </c>
      <c r="M37" s="15">
        <v>4.7</v>
      </c>
      <c r="N37" s="15">
        <v>4.9</v>
      </c>
      <c r="O37" s="15">
        <v>4.8</v>
      </c>
      <c r="P37" s="15">
        <v>4.7</v>
      </c>
      <c r="Q37" s="15">
        <v>5</v>
      </c>
      <c r="R37" s="15">
        <v>5</v>
      </c>
      <c r="S37" s="15">
        <v>4.5</v>
      </c>
      <c r="T37" s="15">
        <v>5.2</v>
      </c>
      <c r="U37" s="15">
        <v>4.5</v>
      </c>
      <c r="V37" s="15">
        <v>4.4</v>
      </c>
      <c r="W37" s="15">
        <v>4.6</v>
      </c>
      <c r="X37" s="15">
        <v>4.9</v>
      </c>
      <c r="Y37" s="15">
        <v>4.9</v>
      </c>
      <c r="Z37" s="15">
        <v>5.2</v>
      </c>
      <c r="AA37" s="15">
        <v>5.1</v>
      </c>
      <c r="AB37" s="15">
        <v>5</v>
      </c>
      <c r="AC37" s="15">
        <v>4.9</v>
      </c>
      <c r="AD37" s="15">
        <v>4.9</v>
      </c>
      <c r="AE37" s="15">
        <v>4.6</v>
      </c>
      <c r="AF37" s="15">
        <v>5.2</v>
      </c>
      <c r="AG37" s="15">
        <v>4.8</v>
      </c>
      <c r="AH37" s="15">
        <v>4.5</v>
      </c>
      <c r="AI37" s="15">
        <v>4.7</v>
      </c>
      <c r="AJ37" s="15">
        <v>4.8</v>
      </c>
      <c r="AK37" s="15">
        <v>4.8</v>
      </c>
      <c r="AL37" s="15">
        <v>5.2</v>
      </c>
      <c r="AM37" s="15">
        <v>4.7</v>
      </c>
      <c r="AN37" s="15">
        <v>4.3</v>
      </c>
      <c r="AO37" s="15">
        <v>4.7</v>
      </c>
      <c r="AP37" s="15">
        <v>4.8</v>
      </c>
      <c r="AQ37" s="15">
        <v>4.9</v>
      </c>
      <c r="AR37" s="15">
        <v>5.3</v>
      </c>
      <c r="AS37" s="15">
        <v>4.8</v>
      </c>
      <c r="AT37" s="15">
        <v>4.8</v>
      </c>
      <c r="AU37" s="15">
        <v>5.3</v>
      </c>
      <c r="AV37" s="15">
        <v>4.7</v>
      </c>
      <c r="AW37" s="15">
        <v>5.2</v>
      </c>
      <c r="AX37" s="15">
        <v>5</v>
      </c>
      <c r="AY37" s="15">
        <v>4.3</v>
      </c>
      <c r="AZ37" s="15">
        <v>5</v>
      </c>
      <c r="BA37" s="15">
        <v>5</v>
      </c>
      <c r="BB37" s="15">
        <v>4.6</v>
      </c>
      <c r="BC37" s="15">
        <v>4.7</v>
      </c>
      <c r="BD37" s="15">
        <v>4.6</v>
      </c>
      <c r="BE37" s="15">
        <v>4.6</v>
      </c>
      <c r="BF37" s="15">
        <v>5.1</v>
      </c>
      <c r="BG37" s="15">
        <v>5</v>
      </c>
      <c r="BH37" s="15">
        <v>5.1</v>
      </c>
      <c r="BI37" s="15">
        <v>4.8</v>
      </c>
      <c r="BJ37" s="6">
        <f t="shared" si="25"/>
        <v>4.84</v>
      </c>
    </row>
    <row r="38" spans="1:62" ht="12.75">
      <c r="A38" s="5"/>
      <c r="B38">
        <v>5</v>
      </c>
      <c r="C38">
        <v>740</v>
      </c>
      <c r="D38" s="6">
        <v>6.3</v>
      </c>
      <c r="E38" s="6">
        <f t="shared" si="21"/>
        <v>1.5546956744911455</v>
      </c>
      <c r="F38" s="7">
        <v>777.2</v>
      </c>
      <c r="G38" s="23">
        <v>6.9</v>
      </c>
      <c r="H38" s="11">
        <f t="shared" si="22"/>
        <v>0.12336507936507937</v>
      </c>
      <c r="I38">
        <v>99</v>
      </c>
      <c r="J38" s="14">
        <f t="shared" si="23"/>
        <v>11151.13043478261</v>
      </c>
      <c r="K38" s="14">
        <f t="shared" si="24"/>
        <v>1770.0207039337477</v>
      </c>
      <c r="L38" s="15">
        <v>5</v>
      </c>
      <c r="M38" s="15">
        <v>4.7</v>
      </c>
      <c r="N38" s="15">
        <v>4.5</v>
      </c>
      <c r="O38" s="15">
        <v>4.9</v>
      </c>
      <c r="P38" s="15">
        <v>4.8</v>
      </c>
      <c r="Q38" s="15">
        <v>4.5</v>
      </c>
      <c r="R38" s="15">
        <v>4.8</v>
      </c>
      <c r="S38" s="15">
        <v>5.3</v>
      </c>
      <c r="T38" s="15">
        <v>5</v>
      </c>
      <c r="U38" s="15">
        <v>4.6</v>
      </c>
      <c r="V38" s="15">
        <v>4.8</v>
      </c>
      <c r="W38" s="15">
        <v>5</v>
      </c>
      <c r="X38" s="15">
        <v>4.7</v>
      </c>
      <c r="Y38" s="15">
        <v>5</v>
      </c>
      <c r="Z38" s="15">
        <v>4.5</v>
      </c>
      <c r="AA38" s="15">
        <v>4.5</v>
      </c>
      <c r="AB38" s="15">
        <v>4.6</v>
      </c>
      <c r="AC38" s="15">
        <v>4.7</v>
      </c>
      <c r="AD38" s="15">
        <v>4.9</v>
      </c>
      <c r="AE38" s="15">
        <v>5</v>
      </c>
      <c r="AF38" s="15">
        <v>5</v>
      </c>
      <c r="AG38" s="15">
        <v>4.8</v>
      </c>
      <c r="AH38" s="15">
        <v>5.2</v>
      </c>
      <c r="AI38" s="15">
        <v>5.1</v>
      </c>
      <c r="AJ38" s="15">
        <v>5</v>
      </c>
      <c r="AK38" s="15">
        <v>4.8</v>
      </c>
      <c r="AL38" s="15">
        <v>4.8</v>
      </c>
      <c r="AM38" s="15">
        <v>4.6</v>
      </c>
      <c r="AN38" s="15">
        <v>5</v>
      </c>
      <c r="AO38" s="15">
        <v>4.5</v>
      </c>
      <c r="AP38" s="15">
        <v>4.5</v>
      </c>
      <c r="AQ38" s="15">
        <v>5.3</v>
      </c>
      <c r="AR38" s="15">
        <v>4.9</v>
      </c>
      <c r="AS38" s="15">
        <v>4.5</v>
      </c>
      <c r="AT38" s="15">
        <v>4.3</v>
      </c>
      <c r="AU38" s="15">
        <v>4.7</v>
      </c>
      <c r="AV38" s="15">
        <v>5</v>
      </c>
      <c r="AW38" s="15">
        <v>4.6</v>
      </c>
      <c r="AX38" s="15">
        <v>4.8</v>
      </c>
      <c r="AY38" s="15">
        <v>4.8</v>
      </c>
      <c r="AZ38" s="15">
        <v>4.7</v>
      </c>
      <c r="BA38" s="15">
        <v>4.5</v>
      </c>
      <c r="BB38" s="15">
        <v>5</v>
      </c>
      <c r="BC38" s="15">
        <v>4.6</v>
      </c>
      <c r="BD38" s="15">
        <v>4.6</v>
      </c>
      <c r="BE38" s="15">
        <v>4.6</v>
      </c>
      <c r="BF38" s="15">
        <v>5</v>
      </c>
      <c r="BG38" s="15">
        <v>4.7</v>
      </c>
      <c r="BH38" s="15">
        <v>4.8</v>
      </c>
      <c r="BI38" s="15">
        <v>4.6</v>
      </c>
      <c r="BJ38" s="6">
        <f t="shared" si="25"/>
        <v>4.782</v>
      </c>
    </row>
    <row r="39" spans="1:62" ht="12.75">
      <c r="A39" s="5"/>
      <c r="B39">
        <v>6</v>
      </c>
      <c r="C39">
        <v>650</v>
      </c>
      <c r="D39" s="6">
        <v>4.25</v>
      </c>
      <c r="E39" s="6">
        <f t="shared" si="21"/>
        <v>1.5475648611743287</v>
      </c>
      <c r="F39" s="7">
        <v>531.6</v>
      </c>
      <c r="G39" s="23">
        <v>5.6</v>
      </c>
      <c r="H39" s="11">
        <f t="shared" si="22"/>
        <v>0.12508235294117648</v>
      </c>
      <c r="I39">
        <v>86</v>
      </c>
      <c r="J39" s="14">
        <f t="shared" si="23"/>
        <v>8163.857142857144</v>
      </c>
      <c r="K39" s="14">
        <f t="shared" si="24"/>
        <v>1920.9075630252103</v>
      </c>
      <c r="L39" s="15">
        <v>4.5</v>
      </c>
      <c r="M39" s="15">
        <v>4.9</v>
      </c>
      <c r="N39" s="15">
        <v>4.5</v>
      </c>
      <c r="O39" s="15">
        <v>4.5</v>
      </c>
      <c r="P39" s="15">
        <v>4.8</v>
      </c>
      <c r="Q39" s="15">
        <v>5</v>
      </c>
      <c r="R39" s="15">
        <v>4.5</v>
      </c>
      <c r="S39" s="15">
        <v>4.2</v>
      </c>
      <c r="T39" s="15">
        <v>4.7</v>
      </c>
      <c r="U39" s="15">
        <v>5</v>
      </c>
      <c r="V39" s="15">
        <v>4.2</v>
      </c>
      <c r="W39" s="15">
        <v>5</v>
      </c>
      <c r="X39" s="15">
        <v>4.3</v>
      </c>
      <c r="Y39" s="15">
        <v>4.8</v>
      </c>
      <c r="Z39" s="15">
        <v>4.8</v>
      </c>
      <c r="AA39" s="15">
        <v>4.6</v>
      </c>
      <c r="AB39" s="15">
        <v>5</v>
      </c>
      <c r="AC39" s="15">
        <v>4.7</v>
      </c>
      <c r="AD39" s="15">
        <v>4.8</v>
      </c>
      <c r="AE39" s="15">
        <v>4.9</v>
      </c>
      <c r="AF39" s="15">
        <v>4.6</v>
      </c>
      <c r="AG39" s="15">
        <v>5</v>
      </c>
      <c r="AH39" s="15">
        <v>4.7</v>
      </c>
      <c r="AI39" s="15">
        <v>4.8</v>
      </c>
      <c r="AJ39" s="15">
        <v>5</v>
      </c>
      <c r="AK39" s="15">
        <v>4.6</v>
      </c>
      <c r="AL39" s="15">
        <v>4.7</v>
      </c>
      <c r="AM39" s="15">
        <v>4.6</v>
      </c>
      <c r="AN39" s="15">
        <v>4.6</v>
      </c>
      <c r="AO39" s="15">
        <v>4.3</v>
      </c>
      <c r="AP39" s="15">
        <v>4.7</v>
      </c>
      <c r="AQ39" s="15">
        <v>4.9</v>
      </c>
      <c r="AR39" s="15">
        <v>4.2</v>
      </c>
      <c r="AS39" s="15">
        <v>3.9</v>
      </c>
      <c r="AT39" s="15">
        <v>4.2</v>
      </c>
      <c r="AU39" s="15">
        <v>4.6</v>
      </c>
      <c r="AV39" s="15">
        <v>5</v>
      </c>
      <c r="AW39" s="15">
        <v>4.9</v>
      </c>
      <c r="AX39" s="15">
        <v>4.8</v>
      </c>
      <c r="AY39" s="15">
        <v>4.7</v>
      </c>
      <c r="AZ39" s="15">
        <v>4.5</v>
      </c>
      <c r="BA39" s="15">
        <v>4.5</v>
      </c>
      <c r="BB39" s="15">
        <v>4.8</v>
      </c>
      <c r="BC39" s="15">
        <v>4.5</v>
      </c>
      <c r="BD39" s="15">
        <v>4.3</v>
      </c>
      <c r="BE39" s="15">
        <v>4.9</v>
      </c>
      <c r="BF39" s="15">
        <v>4.9</v>
      </c>
      <c r="BG39" s="15">
        <v>4.5</v>
      </c>
      <c r="BH39" s="15">
        <v>4.6</v>
      </c>
      <c r="BI39" s="15">
        <v>5</v>
      </c>
      <c r="BJ39" s="6">
        <f t="shared" si="25"/>
        <v>4.66</v>
      </c>
    </row>
    <row r="40" spans="1:62" ht="12.75">
      <c r="A40" s="5"/>
      <c r="B40">
        <v>7</v>
      </c>
      <c r="C40">
        <v>615</v>
      </c>
      <c r="D40" s="6">
        <v>3.45</v>
      </c>
      <c r="E40" s="6">
        <f t="shared" si="21"/>
        <v>1.4831796146634877</v>
      </c>
      <c r="F40" s="7">
        <v>277.5</v>
      </c>
      <c r="G40" s="23">
        <v>5</v>
      </c>
      <c r="H40" s="11">
        <f t="shared" si="22"/>
        <v>0.08043478260869565</v>
      </c>
      <c r="I40">
        <v>84</v>
      </c>
      <c r="J40" s="14">
        <f t="shared" si="23"/>
        <v>4662</v>
      </c>
      <c r="K40" s="14">
        <f t="shared" si="24"/>
        <v>1351.304347826087</v>
      </c>
      <c r="L40" s="15">
        <v>4.3</v>
      </c>
      <c r="M40" s="15">
        <v>4.5</v>
      </c>
      <c r="N40" s="15">
        <v>4.7</v>
      </c>
      <c r="O40" s="15">
        <v>4.8</v>
      </c>
      <c r="P40" s="15">
        <v>4.9</v>
      </c>
      <c r="Q40" s="15">
        <v>4.8</v>
      </c>
      <c r="R40" s="15">
        <v>4.8</v>
      </c>
      <c r="S40" s="15">
        <v>5.1</v>
      </c>
      <c r="T40" s="15">
        <v>4.2</v>
      </c>
      <c r="U40" s="15">
        <v>4.2</v>
      </c>
      <c r="V40" s="15">
        <v>4.9</v>
      </c>
      <c r="W40" s="15">
        <v>5</v>
      </c>
      <c r="X40" s="15">
        <v>4.9</v>
      </c>
      <c r="Y40" s="15">
        <v>4.9</v>
      </c>
      <c r="Z40" s="15">
        <v>4.8</v>
      </c>
      <c r="AA40" s="15">
        <v>4.9</v>
      </c>
      <c r="AB40" s="15">
        <v>4.7</v>
      </c>
      <c r="AC40" s="15">
        <v>5</v>
      </c>
      <c r="AD40" s="15">
        <v>5.1</v>
      </c>
      <c r="AE40" s="15">
        <v>4.8</v>
      </c>
      <c r="AF40" s="15">
        <v>4.7</v>
      </c>
      <c r="AG40" s="15">
        <v>5</v>
      </c>
      <c r="AH40" s="15">
        <v>4.8</v>
      </c>
      <c r="AI40" s="15">
        <v>4.7</v>
      </c>
      <c r="AJ40" s="15">
        <v>4.7</v>
      </c>
      <c r="AK40" s="15">
        <v>5</v>
      </c>
      <c r="AL40" s="15">
        <v>5</v>
      </c>
      <c r="AM40" s="15">
        <v>5</v>
      </c>
      <c r="AN40" s="15">
        <v>4.5</v>
      </c>
      <c r="AO40" s="15">
        <v>4.2</v>
      </c>
      <c r="AP40" s="15">
        <v>5</v>
      </c>
      <c r="AQ40" s="15">
        <v>4.7</v>
      </c>
      <c r="AR40" s="15">
        <v>4.9</v>
      </c>
      <c r="AS40" s="15">
        <v>4.7</v>
      </c>
      <c r="AT40" s="15">
        <v>5</v>
      </c>
      <c r="AU40" s="15">
        <v>5</v>
      </c>
      <c r="AV40" s="15">
        <v>4.7</v>
      </c>
      <c r="AW40" s="15">
        <v>4.7</v>
      </c>
      <c r="AX40" s="15">
        <v>4.7</v>
      </c>
      <c r="AY40" s="15">
        <v>4.8</v>
      </c>
      <c r="AZ40" s="15">
        <v>5</v>
      </c>
      <c r="BA40" s="15">
        <v>4.5</v>
      </c>
      <c r="BB40" s="15">
        <v>4.7</v>
      </c>
      <c r="BC40" s="15">
        <v>4.7</v>
      </c>
      <c r="BD40" s="15">
        <v>4.5</v>
      </c>
      <c r="BE40" s="15">
        <v>4.5</v>
      </c>
      <c r="BF40" s="15">
        <v>5.1</v>
      </c>
      <c r="BG40" s="15">
        <v>4.7</v>
      </c>
      <c r="BH40" s="15">
        <v>5.1</v>
      </c>
      <c r="BI40" s="15">
        <v>5</v>
      </c>
      <c r="BJ40" s="6">
        <f t="shared" si="25"/>
        <v>4.777999999999999</v>
      </c>
    </row>
    <row r="41" spans="1:62" ht="12.75">
      <c r="A41" s="5"/>
      <c r="B41" s="4" t="s">
        <v>12</v>
      </c>
      <c r="C41" s="18">
        <f aca="true" t="shared" si="26" ref="C41:K41">AVERAGE(C34:C40)</f>
        <v>671.4285714285714</v>
      </c>
      <c r="D41" s="19">
        <f t="shared" si="26"/>
        <v>4.328571428571428</v>
      </c>
      <c r="E41" s="19">
        <f t="shared" si="26"/>
        <v>1.4211184180157468</v>
      </c>
      <c r="F41" s="18">
        <f t="shared" si="26"/>
        <v>539.9428571428572</v>
      </c>
      <c r="G41" s="24">
        <f t="shared" si="26"/>
        <v>6.171428571428572</v>
      </c>
      <c r="H41" s="21">
        <f t="shared" si="26"/>
        <v>0.12397087962870464</v>
      </c>
      <c r="I41" s="18">
        <f t="shared" si="26"/>
        <v>101.14285714285714</v>
      </c>
      <c r="J41" s="22">
        <f t="shared" si="26"/>
        <v>8746.672945456527</v>
      </c>
      <c r="K41" s="22">
        <f t="shared" si="26"/>
        <v>2027.4222303537597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9">
        <f>AVERAGE(BJ34:BJ40)</f>
        <v>4.724571428571428</v>
      </c>
    </row>
    <row r="42" spans="1:62" ht="12.75">
      <c r="A42" s="5"/>
      <c r="B42" s="4" t="s">
        <v>13</v>
      </c>
      <c r="C42" s="18">
        <f>STDEV(C34:C40)/SQRT(7)</f>
        <v>24.63336601214774</v>
      </c>
      <c r="D42" s="19">
        <f aca="true" t="shared" si="27" ref="D42:K42">STDEV(D34:D40)/SQRT(7)</f>
        <v>0.4089558630942756</v>
      </c>
      <c r="E42" s="19">
        <f t="shared" si="27"/>
        <v>0.062172312715317674</v>
      </c>
      <c r="F42" s="18">
        <f t="shared" si="27"/>
        <v>63.10694949710318</v>
      </c>
      <c r="G42" s="24">
        <f t="shared" si="27"/>
        <v>0.2834433559892015</v>
      </c>
      <c r="H42" s="21">
        <f t="shared" si="27"/>
        <v>0.008069521067279376</v>
      </c>
      <c r="I42" s="18">
        <f t="shared" si="27"/>
        <v>5.949904246642776</v>
      </c>
      <c r="J42" s="22">
        <f t="shared" si="27"/>
        <v>914.4135653603598</v>
      </c>
      <c r="K42" s="22">
        <f t="shared" si="27"/>
        <v>141.03187751756167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9">
        <f>STDEV(BJ34:BJ40)/SQRT(7)</f>
        <v>0.03382789574614789</v>
      </c>
    </row>
    <row r="43" spans="1:61" ht="12.75">
      <c r="A43" s="5"/>
      <c r="E43" s="6"/>
      <c r="G43" s="9"/>
      <c r="H43" s="11"/>
      <c r="J43" s="14"/>
      <c r="K43" s="1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2" ht="12.75">
      <c r="A44" s="5">
        <v>5</v>
      </c>
      <c r="B44">
        <v>1</v>
      </c>
      <c r="C44">
        <v>810</v>
      </c>
      <c r="D44" s="6">
        <v>6.9</v>
      </c>
      <c r="E44" s="6">
        <f aca="true" t="shared" si="28" ref="E44:E49">(D44/(C44^3))*(10^8)</f>
        <v>1.2983567319796554</v>
      </c>
      <c r="F44" s="7">
        <v>829.3</v>
      </c>
      <c r="G44" s="23">
        <v>6.1</v>
      </c>
      <c r="H44" s="11">
        <f aca="true" t="shared" si="29" ref="H44:H49">F44/(D44*1000)</f>
        <v>0.12018840579710144</v>
      </c>
      <c r="I44">
        <v>104</v>
      </c>
      <c r="J44" s="14">
        <f aca="true" t="shared" si="30" ref="J44:J49">(F44/G44)*I44</f>
        <v>14138.885245901642</v>
      </c>
      <c r="K44" s="14">
        <f aca="true" t="shared" si="31" ref="K44:K49">J44/D44</f>
        <v>2049.113803753861</v>
      </c>
      <c r="L44" s="15">
        <v>4.6</v>
      </c>
      <c r="M44" s="15">
        <v>4.6</v>
      </c>
      <c r="N44" s="15">
        <v>5</v>
      </c>
      <c r="O44" s="15">
        <v>4.5</v>
      </c>
      <c r="P44" s="15">
        <v>5</v>
      </c>
      <c r="Q44" s="15">
        <v>3.8</v>
      </c>
      <c r="R44" s="15">
        <v>4.8</v>
      </c>
      <c r="S44" s="15">
        <v>4.3</v>
      </c>
      <c r="T44" s="15">
        <v>5</v>
      </c>
      <c r="U44" s="15">
        <v>4.6</v>
      </c>
      <c r="V44" s="15">
        <v>4.7</v>
      </c>
      <c r="W44" s="15">
        <v>5</v>
      </c>
      <c r="X44" s="15">
        <v>5</v>
      </c>
      <c r="Y44" s="15">
        <v>4.7</v>
      </c>
      <c r="Z44" s="15">
        <v>4.8</v>
      </c>
      <c r="AA44" s="15">
        <v>4.6</v>
      </c>
      <c r="AB44" s="15">
        <v>4.8</v>
      </c>
      <c r="AC44" s="15">
        <v>4.9</v>
      </c>
      <c r="AD44" s="15">
        <v>4.8</v>
      </c>
      <c r="AE44" s="15">
        <v>4.2</v>
      </c>
      <c r="AF44" s="15">
        <v>3.8</v>
      </c>
      <c r="AG44" s="15">
        <v>4.7</v>
      </c>
      <c r="AH44" s="15">
        <v>4.3</v>
      </c>
      <c r="AI44" s="15">
        <v>4.2</v>
      </c>
      <c r="AJ44" s="15">
        <v>4.3</v>
      </c>
      <c r="AK44" s="15">
        <v>4.2</v>
      </c>
      <c r="AL44" s="15">
        <v>5.2</v>
      </c>
      <c r="AM44" s="15">
        <v>4.5</v>
      </c>
      <c r="AN44" s="15">
        <v>4.2</v>
      </c>
      <c r="AO44" s="15">
        <v>4.5</v>
      </c>
      <c r="AP44" s="15">
        <v>4.3</v>
      </c>
      <c r="AQ44" s="15">
        <v>4.7</v>
      </c>
      <c r="AR44" s="15">
        <v>4.6</v>
      </c>
      <c r="AS44" s="15">
        <v>4.7</v>
      </c>
      <c r="AT44" s="15">
        <v>4.3</v>
      </c>
      <c r="AU44" s="15">
        <v>4.6</v>
      </c>
      <c r="AV44" s="15">
        <v>4.5</v>
      </c>
      <c r="AW44" s="15">
        <v>5</v>
      </c>
      <c r="AX44" s="15">
        <v>4.8</v>
      </c>
      <c r="AY44" s="15">
        <v>4.8</v>
      </c>
      <c r="AZ44" s="15">
        <v>4.8</v>
      </c>
      <c r="BA44" s="15">
        <v>5.1</v>
      </c>
      <c r="BB44" s="15">
        <v>4.7</v>
      </c>
      <c r="BC44" s="15">
        <v>5.4</v>
      </c>
      <c r="BD44" s="15">
        <v>5.2</v>
      </c>
      <c r="BE44" s="15">
        <v>5</v>
      </c>
      <c r="BF44" s="15">
        <v>5</v>
      </c>
      <c r="BG44" s="15">
        <v>4.1</v>
      </c>
      <c r="BH44" s="15">
        <v>4.7</v>
      </c>
      <c r="BI44" s="15">
        <v>4.9</v>
      </c>
      <c r="BJ44" s="6">
        <f aca="true" t="shared" si="32" ref="BJ44:BJ49">AVERAGE(L44:BI44)</f>
        <v>4.655999999999999</v>
      </c>
    </row>
    <row r="45" spans="1:62" ht="12.75">
      <c r="A45" s="5" t="s">
        <v>11</v>
      </c>
      <c r="B45">
        <v>2</v>
      </c>
      <c r="C45">
        <v>650</v>
      </c>
      <c r="D45" s="6">
        <v>3.5</v>
      </c>
      <c r="E45" s="6">
        <f t="shared" si="28"/>
        <v>1.2744651797906237</v>
      </c>
      <c r="F45" s="7">
        <v>422.6</v>
      </c>
      <c r="G45" s="23">
        <v>7.5</v>
      </c>
      <c r="H45" s="11">
        <f t="shared" si="29"/>
        <v>0.12074285714285715</v>
      </c>
      <c r="I45">
        <v>90</v>
      </c>
      <c r="J45" s="14">
        <f t="shared" si="30"/>
        <v>5071.200000000001</v>
      </c>
      <c r="K45" s="14">
        <f t="shared" si="31"/>
        <v>1448.9142857142858</v>
      </c>
      <c r="L45" s="15">
        <v>5</v>
      </c>
      <c r="M45" s="15">
        <v>5</v>
      </c>
      <c r="N45" s="15">
        <v>5.2</v>
      </c>
      <c r="O45" s="15">
        <v>5.5</v>
      </c>
      <c r="P45" s="15">
        <v>5.8</v>
      </c>
      <c r="Q45" s="15">
        <v>5.2</v>
      </c>
      <c r="R45" s="15">
        <v>5.3</v>
      </c>
      <c r="S45" s="15">
        <v>5.2</v>
      </c>
      <c r="T45" s="15">
        <v>5.2</v>
      </c>
      <c r="U45" s="15">
        <v>5</v>
      </c>
      <c r="V45" s="15">
        <v>5</v>
      </c>
      <c r="W45" s="15">
        <v>5</v>
      </c>
      <c r="X45" s="15">
        <v>5.4</v>
      </c>
      <c r="Y45" s="15">
        <v>5.7</v>
      </c>
      <c r="Z45" s="15">
        <v>5.5</v>
      </c>
      <c r="AA45" s="15">
        <v>5</v>
      </c>
      <c r="AB45" s="15">
        <v>5.2</v>
      </c>
      <c r="AC45" s="15">
        <v>5.1</v>
      </c>
      <c r="AD45" s="15">
        <v>5.2</v>
      </c>
      <c r="AE45" s="15">
        <v>5.3</v>
      </c>
      <c r="AF45" s="15">
        <v>5.5</v>
      </c>
      <c r="AG45" s="15">
        <v>5.2</v>
      </c>
      <c r="AH45" s="15">
        <v>5.3</v>
      </c>
      <c r="AI45" s="15">
        <v>5.2</v>
      </c>
      <c r="AJ45" s="15">
        <v>5.2</v>
      </c>
      <c r="AK45" s="15">
        <v>5.5</v>
      </c>
      <c r="AL45" s="15">
        <v>5.5</v>
      </c>
      <c r="AM45" s="15">
        <v>5.2</v>
      </c>
      <c r="AN45" s="15">
        <v>5.6</v>
      </c>
      <c r="AO45" s="15">
        <v>5.2</v>
      </c>
      <c r="AP45" s="15">
        <v>5.2</v>
      </c>
      <c r="AQ45" s="15">
        <v>5.6</v>
      </c>
      <c r="AR45" s="15">
        <v>5.4</v>
      </c>
      <c r="AS45" s="15">
        <v>5.2</v>
      </c>
      <c r="AT45" s="15">
        <v>5.3</v>
      </c>
      <c r="AU45" s="15">
        <v>5</v>
      </c>
      <c r="AV45" s="15">
        <v>5.5</v>
      </c>
      <c r="AW45" s="15">
        <v>5.5</v>
      </c>
      <c r="AX45" s="15">
        <v>5.2</v>
      </c>
      <c r="AY45" s="15">
        <v>5.3</v>
      </c>
      <c r="AZ45" s="15">
        <v>5</v>
      </c>
      <c r="BA45" s="15">
        <v>5</v>
      </c>
      <c r="BB45" s="15">
        <v>5.2</v>
      </c>
      <c r="BC45" s="15">
        <v>5</v>
      </c>
      <c r="BD45" s="15">
        <v>5</v>
      </c>
      <c r="BE45" s="15">
        <v>4.9</v>
      </c>
      <c r="BF45" s="15">
        <v>5</v>
      </c>
      <c r="BG45" s="15">
        <v>5.3</v>
      </c>
      <c r="BH45" s="15">
        <v>5.5</v>
      </c>
      <c r="BI45" s="15">
        <v>5</v>
      </c>
      <c r="BJ45" s="6">
        <f t="shared" si="32"/>
        <v>5.245999999999999</v>
      </c>
    </row>
    <row r="46" spans="1:62" ht="12.75">
      <c r="A46" s="5" t="s">
        <v>29</v>
      </c>
      <c r="B46">
        <v>3</v>
      </c>
      <c r="C46">
        <v>710</v>
      </c>
      <c r="D46" s="6">
        <v>5</v>
      </c>
      <c r="E46" s="6">
        <f t="shared" si="28"/>
        <v>1.3969953424175283</v>
      </c>
      <c r="F46" s="7">
        <v>727</v>
      </c>
      <c r="G46" s="23">
        <v>6.5</v>
      </c>
      <c r="H46" s="11">
        <f t="shared" si="29"/>
        <v>0.1454</v>
      </c>
      <c r="I46">
        <v>92</v>
      </c>
      <c r="J46" s="14">
        <f t="shared" si="30"/>
        <v>10289.846153846152</v>
      </c>
      <c r="K46" s="14">
        <f t="shared" si="31"/>
        <v>2057.9692307692303</v>
      </c>
      <c r="L46" s="15">
        <v>5.2</v>
      </c>
      <c r="M46" s="15">
        <v>5.2</v>
      </c>
      <c r="N46" s="15">
        <v>5</v>
      </c>
      <c r="O46" s="15">
        <v>4.5</v>
      </c>
      <c r="P46" s="15">
        <v>5.2</v>
      </c>
      <c r="Q46" s="15">
        <v>5.5</v>
      </c>
      <c r="R46" s="15">
        <v>5.5</v>
      </c>
      <c r="S46" s="15">
        <v>5.2</v>
      </c>
      <c r="T46" s="15">
        <v>5.5</v>
      </c>
      <c r="U46" s="15">
        <v>5</v>
      </c>
      <c r="V46" s="15">
        <v>5.4</v>
      </c>
      <c r="W46" s="15">
        <v>5</v>
      </c>
      <c r="X46" s="15">
        <v>5</v>
      </c>
      <c r="Y46" s="15">
        <v>5.5</v>
      </c>
      <c r="Z46" s="15">
        <v>5</v>
      </c>
      <c r="AA46" s="15">
        <v>5.2</v>
      </c>
      <c r="AB46" s="15">
        <v>5.8</v>
      </c>
      <c r="AC46" s="15">
        <v>4.9</v>
      </c>
      <c r="AD46" s="15">
        <v>5.3</v>
      </c>
      <c r="AE46" s="15">
        <v>5.5</v>
      </c>
      <c r="AF46" s="15">
        <v>5</v>
      </c>
      <c r="AG46" s="15">
        <v>5</v>
      </c>
      <c r="AH46" s="15">
        <v>5.2</v>
      </c>
      <c r="AI46" s="15">
        <v>5.2</v>
      </c>
      <c r="AJ46" s="15">
        <v>4.7</v>
      </c>
      <c r="AK46" s="15">
        <v>5</v>
      </c>
      <c r="AL46" s="15">
        <v>5.2</v>
      </c>
      <c r="AM46" s="15">
        <v>5.2</v>
      </c>
      <c r="AN46" s="15">
        <v>5.5</v>
      </c>
      <c r="AO46" s="15">
        <v>5.2</v>
      </c>
      <c r="AP46" s="15">
        <v>5.3</v>
      </c>
      <c r="AQ46" s="15">
        <v>5.3</v>
      </c>
      <c r="AR46" s="15">
        <v>5.2</v>
      </c>
      <c r="AS46" s="15">
        <v>5</v>
      </c>
      <c r="AT46" s="15">
        <v>5.3</v>
      </c>
      <c r="AU46" s="15">
        <v>5</v>
      </c>
      <c r="AV46" s="15">
        <v>5.5</v>
      </c>
      <c r="AW46" s="15">
        <v>5</v>
      </c>
      <c r="AX46" s="15">
        <v>5.5</v>
      </c>
      <c r="AY46" s="15">
        <v>5.3</v>
      </c>
      <c r="AZ46" s="15">
        <v>5.5</v>
      </c>
      <c r="BA46" s="15">
        <v>4.8</v>
      </c>
      <c r="BB46" s="15">
        <v>5</v>
      </c>
      <c r="BC46" s="15">
        <v>5</v>
      </c>
      <c r="BD46" s="15">
        <v>5.5</v>
      </c>
      <c r="BE46" s="15">
        <v>5.2</v>
      </c>
      <c r="BF46" s="15">
        <v>5.2</v>
      </c>
      <c r="BG46" s="15">
        <v>5</v>
      </c>
      <c r="BH46" s="15">
        <v>5.3</v>
      </c>
      <c r="BI46" s="15">
        <v>5.3</v>
      </c>
      <c r="BJ46" s="6">
        <f t="shared" si="32"/>
        <v>5.196000000000001</v>
      </c>
    </row>
    <row r="47" spans="1:62" ht="12.75">
      <c r="A47" s="5"/>
      <c r="B47">
        <v>4</v>
      </c>
      <c r="C47">
        <v>780</v>
      </c>
      <c r="D47" s="6">
        <v>6.5</v>
      </c>
      <c r="E47" s="6">
        <f t="shared" si="28"/>
        <v>1.3697129081744466</v>
      </c>
      <c r="F47" s="7">
        <v>903.2</v>
      </c>
      <c r="G47" s="23">
        <v>5.9</v>
      </c>
      <c r="H47" s="11">
        <f t="shared" si="29"/>
        <v>0.13895384615384615</v>
      </c>
      <c r="I47">
        <v>80</v>
      </c>
      <c r="J47" s="14">
        <f t="shared" si="30"/>
        <v>12246.77966101695</v>
      </c>
      <c r="K47" s="14">
        <f t="shared" si="31"/>
        <v>1884.1199478487615</v>
      </c>
      <c r="L47" s="15">
        <v>5.2</v>
      </c>
      <c r="M47" s="15">
        <v>5</v>
      </c>
      <c r="N47" s="15">
        <v>5.3</v>
      </c>
      <c r="O47" s="15">
        <v>5</v>
      </c>
      <c r="P47" s="15">
        <v>4.8</v>
      </c>
      <c r="Q47" s="15">
        <v>5.5</v>
      </c>
      <c r="R47" s="15">
        <v>4.7</v>
      </c>
      <c r="S47" s="15">
        <v>4.5</v>
      </c>
      <c r="T47" s="15">
        <v>5.2</v>
      </c>
      <c r="U47" s="15">
        <v>5.3</v>
      </c>
      <c r="V47" s="15">
        <v>4.9</v>
      </c>
      <c r="W47" s="15">
        <v>4.7</v>
      </c>
      <c r="X47" s="15">
        <v>5</v>
      </c>
      <c r="Y47" s="15">
        <v>5</v>
      </c>
      <c r="Z47" s="15">
        <v>5.3</v>
      </c>
      <c r="AA47" s="15">
        <v>5.4</v>
      </c>
      <c r="AB47" s="15">
        <v>5</v>
      </c>
      <c r="AC47" s="15">
        <v>5.3</v>
      </c>
      <c r="AD47" s="15">
        <v>4.8</v>
      </c>
      <c r="AE47" s="15">
        <v>5</v>
      </c>
      <c r="AF47" s="15">
        <v>5.5</v>
      </c>
      <c r="AG47" s="15">
        <v>5.2</v>
      </c>
      <c r="AH47" s="15">
        <v>5.6</v>
      </c>
      <c r="AI47" s="15">
        <v>4.5</v>
      </c>
      <c r="AJ47" s="15">
        <v>5.3</v>
      </c>
      <c r="AK47" s="15">
        <v>5.2</v>
      </c>
      <c r="AL47" s="15">
        <v>5.6</v>
      </c>
      <c r="AM47" s="15">
        <v>5.3</v>
      </c>
      <c r="AN47" s="15">
        <v>5.4</v>
      </c>
      <c r="AO47" s="15">
        <v>4.9</v>
      </c>
      <c r="AP47" s="15">
        <v>5</v>
      </c>
      <c r="AQ47" s="15">
        <v>5.2</v>
      </c>
      <c r="AR47" s="15">
        <v>5.7</v>
      </c>
      <c r="AS47" s="15">
        <v>5.2</v>
      </c>
      <c r="AT47" s="15">
        <v>5</v>
      </c>
      <c r="AU47" s="15">
        <v>4.8</v>
      </c>
      <c r="AV47" s="15">
        <v>5.2</v>
      </c>
      <c r="AW47" s="15">
        <v>5</v>
      </c>
      <c r="AX47" s="15">
        <v>5.2</v>
      </c>
      <c r="AY47" s="15">
        <v>5.5</v>
      </c>
      <c r="AZ47" s="15">
        <v>4.8</v>
      </c>
      <c r="BA47" s="15">
        <v>5</v>
      </c>
      <c r="BB47" s="15">
        <v>4.5</v>
      </c>
      <c r="BC47" s="15">
        <v>4.9</v>
      </c>
      <c r="BD47" s="15">
        <v>5.2</v>
      </c>
      <c r="BE47" s="15">
        <v>5</v>
      </c>
      <c r="BF47" s="15">
        <v>4.8</v>
      </c>
      <c r="BG47" s="15">
        <v>5.2</v>
      </c>
      <c r="BH47" s="15">
        <v>5</v>
      </c>
      <c r="BI47" s="15">
        <v>5.3</v>
      </c>
      <c r="BJ47" s="6">
        <f t="shared" si="32"/>
        <v>5.098</v>
      </c>
    </row>
    <row r="48" spans="1:62" ht="12.75">
      <c r="A48" s="5"/>
      <c r="B48">
        <v>5</v>
      </c>
      <c r="C48">
        <v>735</v>
      </c>
      <c r="D48" s="6">
        <v>5.65</v>
      </c>
      <c r="E48" s="6">
        <f t="shared" si="28"/>
        <v>1.4229394844614693</v>
      </c>
      <c r="F48" s="7">
        <v>647.3</v>
      </c>
      <c r="G48" s="23">
        <v>7.9</v>
      </c>
      <c r="H48" s="11">
        <f t="shared" si="29"/>
        <v>0.11456637168141592</v>
      </c>
      <c r="I48">
        <v>98</v>
      </c>
      <c r="J48" s="14">
        <f t="shared" si="30"/>
        <v>8029.797468354429</v>
      </c>
      <c r="K48" s="14">
        <f t="shared" si="31"/>
        <v>1421.2030917441466</v>
      </c>
      <c r="L48" s="15">
        <v>5</v>
      </c>
      <c r="M48" s="15">
        <v>5.2</v>
      </c>
      <c r="N48" s="15">
        <v>4.5</v>
      </c>
      <c r="O48" s="15">
        <v>5</v>
      </c>
      <c r="P48" s="15">
        <v>5.2</v>
      </c>
      <c r="Q48" s="15">
        <v>5.3</v>
      </c>
      <c r="R48" s="15">
        <v>5</v>
      </c>
      <c r="S48" s="15">
        <v>5</v>
      </c>
      <c r="T48" s="15">
        <v>5</v>
      </c>
      <c r="U48" s="15">
        <v>5.2</v>
      </c>
      <c r="V48" s="15">
        <v>4.8</v>
      </c>
      <c r="W48" s="15">
        <v>4.5</v>
      </c>
      <c r="X48" s="15">
        <v>5</v>
      </c>
      <c r="Y48" s="15">
        <v>4.6</v>
      </c>
      <c r="Z48" s="15">
        <v>4.8</v>
      </c>
      <c r="AA48" s="15">
        <v>5</v>
      </c>
      <c r="AB48" s="15">
        <v>5.1</v>
      </c>
      <c r="AC48" s="15">
        <v>5</v>
      </c>
      <c r="AD48" s="15">
        <v>5.3</v>
      </c>
      <c r="AE48" s="15">
        <v>5.1</v>
      </c>
      <c r="AF48" s="15">
        <v>4.8</v>
      </c>
      <c r="AG48" s="15">
        <v>5</v>
      </c>
      <c r="AH48" s="15">
        <v>4.8</v>
      </c>
      <c r="AI48" s="15">
        <v>4.9</v>
      </c>
      <c r="AJ48" s="15">
        <v>5</v>
      </c>
      <c r="AK48" s="15">
        <v>5.2</v>
      </c>
      <c r="AL48" s="15">
        <v>4.9</v>
      </c>
      <c r="AM48" s="15">
        <v>4.9</v>
      </c>
      <c r="AN48" s="15">
        <v>5</v>
      </c>
      <c r="AO48" s="15">
        <v>4.6</v>
      </c>
      <c r="AP48" s="15">
        <v>4.4</v>
      </c>
      <c r="AQ48" s="15">
        <v>5.2</v>
      </c>
      <c r="AR48" s="15">
        <v>4.7</v>
      </c>
      <c r="AS48" s="15">
        <v>4.8</v>
      </c>
      <c r="AT48" s="15">
        <v>5</v>
      </c>
      <c r="AU48" s="15">
        <v>4.5</v>
      </c>
      <c r="AV48" s="15">
        <v>5.2</v>
      </c>
      <c r="AW48" s="15">
        <v>4.8</v>
      </c>
      <c r="AX48" s="15">
        <v>5</v>
      </c>
      <c r="AY48" s="15">
        <v>5.2</v>
      </c>
      <c r="AZ48" s="15">
        <v>5</v>
      </c>
      <c r="BA48" s="15">
        <v>5</v>
      </c>
      <c r="BB48" s="15">
        <v>5</v>
      </c>
      <c r="BC48" s="15">
        <v>5.2</v>
      </c>
      <c r="BD48" s="15">
        <v>5.1</v>
      </c>
      <c r="BE48" s="15">
        <v>5.2</v>
      </c>
      <c r="BF48" s="15">
        <v>5.2</v>
      </c>
      <c r="BG48" s="15">
        <v>5.2</v>
      </c>
      <c r="BH48" s="15">
        <v>5.2</v>
      </c>
      <c r="BI48" s="15">
        <v>5.2</v>
      </c>
      <c r="BJ48" s="6">
        <f t="shared" si="32"/>
        <v>4.975999999999998</v>
      </c>
    </row>
    <row r="49" spans="1:62" ht="12.75">
      <c r="A49" s="5"/>
      <c r="B49">
        <v>6</v>
      </c>
      <c r="C49">
        <v>805</v>
      </c>
      <c r="D49" s="6">
        <v>7.9</v>
      </c>
      <c r="E49" s="6">
        <f t="shared" si="28"/>
        <v>1.5143959872340254</v>
      </c>
      <c r="F49" s="7">
        <v>515.9</v>
      </c>
      <c r="G49" s="23">
        <v>5.7</v>
      </c>
      <c r="H49" s="11">
        <f t="shared" si="29"/>
        <v>0.06530379746835442</v>
      </c>
      <c r="I49">
        <v>138</v>
      </c>
      <c r="J49" s="14">
        <f t="shared" si="30"/>
        <v>12490.21052631579</v>
      </c>
      <c r="K49" s="14">
        <f t="shared" si="31"/>
        <v>1581.039307128581</v>
      </c>
      <c r="L49" s="15">
        <v>4.1</v>
      </c>
      <c r="M49" s="15">
        <v>4</v>
      </c>
      <c r="N49" s="15">
        <v>4</v>
      </c>
      <c r="O49" s="15">
        <v>4.2</v>
      </c>
      <c r="P49" s="15">
        <v>3.9</v>
      </c>
      <c r="Q49" s="15">
        <v>3.9</v>
      </c>
      <c r="R49" s="15">
        <v>3.5</v>
      </c>
      <c r="S49" s="15">
        <v>3.8</v>
      </c>
      <c r="T49" s="15">
        <v>3.5</v>
      </c>
      <c r="U49" s="15">
        <v>4</v>
      </c>
      <c r="V49" s="15">
        <v>4</v>
      </c>
      <c r="W49" s="15">
        <v>4</v>
      </c>
      <c r="X49" s="15">
        <v>4.2</v>
      </c>
      <c r="Y49" s="15">
        <v>3.8</v>
      </c>
      <c r="Z49" s="15">
        <v>3.8</v>
      </c>
      <c r="AA49" s="15">
        <v>4.2</v>
      </c>
      <c r="AB49" s="15">
        <v>3.7</v>
      </c>
      <c r="AC49" s="15">
        <v>3.7</v>
      </c>
      <c r="AD49" s="15">
        <v>3.9</v>
      </c>
      <c r="AE49" s="15">
        <v>4.2</v>
      </c>
      <c r="AF49" s="15">
        <v>4.2</v>
      </c>
      <c r="AG49" s="15">
        <v>4.3</v>
      </c>
      <c r="AH49" s="15">
        <v>4</v>
      </c>
      <c r="AI49" s="15">
        <v>3.1</v>
      </c>
      <c r="AJ49" s="15">
        <v>4.2</v>
      </c>
      <c r="AK49" s="15">
        <v>3.7</v>
      </c>
      <c r="AL49" s="15">
        <v>3.5</v>
      </c>
      <c r="AM49" s="15">
        <v>3.7</v>
      </c>
      <c r="AN49" s="15">
        <v>4.2</v>
      </c>
      <c r="AO49" s="15">
        <v>4.2</v>
      </c>
      <c r="AP49" s="15">
        <v>3.6</v>
      </c>
      <c r="AQ49" s="15">
        <v>4.1</v>
      </c>
      <c r="AR49" s="15">
        <v>4</v>
      </c>
      <c r="AS49" s="15">
        <v>3.8</v>
      </c>
      <c r="AT49" s="15">
        <v>3.7</v>
      </c>
      <c r="AU49" s="15">
        <v>3.7</v>
      </c>
      <c r="AV49" s="15">
        <v>3.8</v>
      </c>
      <c r="AW49" s="15">
        <v>3.8</v>
      </c>
      <c r="AX49" s="15">
        <v>3.8</v>
      </c>
      <c r="AY49" s="15">
        <v>4</v>
      </c>
      <c r="AZ49" s="15">
        <v>3.6</v>
      </c>
      <c r="BA49" s="15">
        <v>4</v>
      </c>
      <c r="BB49" s="15">
        <v>3.8</v>
      </c>
      <c r="BC49" s="15">
        <v>3.3</v>
      </c>
      <c r="BD49" s="15">
        <v>4</v>
      </c>
      <c r="BE49" s="15">
        <v>3.5</v>
      </c>
      <c r="BF49" s="15">
        <v>3.1</v>
      </c>
      <c r="BG49" s="15">
        <v>4.1</v>
      </c>
      <c r="BH49" s="15">
        <v>3.4</v>
      </c>
      <c r="BI49" s="15">
        <v>3.9</v>
      </c>
      <c r="BJ49" s="6">
        <f t="shared" si="32"/>
        <v>3.8500000000000005</v>
      </c>
    </row>
    <row r="50" spans="1:62" ht="12.75">
      <c r="A50" s="5"/>
      <c r="D50" s="6"/>
      <c r="E50" s="6"/>
      <c r="F50" s="7"/>
      <c r="G50" s="23"/>
      <c r="H50" s="11"/>
      <c r="J50" s="14"/>
      <c r="K50" s="14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6"/>
    </row>
    <row r="51" spans="1:62" ht="12.75">
      <c r="A51" s="5"/>
      <c r="B51" s="4" t="s">
        <v>12</v>
      </c>
      <c r="C51" s="18">
        <f>AVERAGE(C44:C50)</f>
        <v>748.3333333333334</v>
      </c>
      <c r="D51" s="19">
        <f aca="true" t="shared" si="33" ref="D51:K51">AVERAGE(D44:D50)</f>
        <v>5.908333333333332</v>
      </c>
      <c r="E51" s="19">
        <f t="shared" si="33"/>
        <v>1.3794776056762916</v>
      </c>
      <c r="F51" s="18">
        <f t="shared" si="33"/>
        <v>674.2166666666668</v>
      </c>
      <c r="G51" s="24">
        <f t="shared" si="33"/>
        <v>6.6000000000000005</v>
      </c>
      <c r="H51" s="21">
        <f t="shared" si="33"/>
        <v>0.11752587970726251</v>
      </c>
      <c r="I51" s="18">
        <f t="shared" si="33"/>
        <v>100.33333333333333</v>
      </c>
      <c r="J51" s="22">
        <f t="shared" si="33"/>
        <v>10377.78650923916</v>
      </c>
      <c r="K51" s="22">
        <f t="shared" si="33"/>
        <v>1740.3932778264777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9">
        <f>AVERAGE(BJ44:BJ50)</f>
        <v>4.837</v>
      </c>
    </row>
    <row r="52" spans="1:62" ht="12.75">
      <c r="A52" s="5"/>
      <c r="B52" s="4" t="s">
        <v>13</v>
      </c>
      <c r="C52" s="18">
        <f>STDEV(C44:C50)/SQRT(7)</f>
        <v>23.502786055720126</v>
      </c>
      <c r="D52" s="19">
        <f aca="true" t="shared" si="34" ref="D52:K52">STDEV(D44:D50)/SQRT(7)</f>
        <v>0.5853468650133483</v>
      </c>
      <c r="E52" s="19">
        <f t="shared" si="34"/>
        <v>0.032994515019158656</v>
      </c>
      <c r="F52" s="18">
        <f t="shared" si="34"/>
        <v>69.35826417611524</v>
      </c>
      <c r="G52" s="24">
        <f t="shared" si="34"/>
        <v>0.3405877273185257</v>
      </c>
      <c r="H52" s="21">
        <f t="shared" si="34"/>
        <v>0.010676364922110432</v>
      </c>
      <c r="I52" s="18">
        <f t="shared" si="34"/>
        <v>7.61076931221868</v>
      </c>
      <c r="J52" s="22">
        <f t="shared" si="34"/>
        <v>1262.4463865108323</v>
      </c>
      <c r="K52" s="22">
        <f t="shared" si="34"/>
        <v>110.71924215307183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9">
        <f>STDEV(BJ44:BJ50)/SQRT(7)</f>
        <v>0.19932271033964696</v>
      </c>
    </row>
    <row r="53" spans="1:61" ht="12.75">
      <c r="A53" s="5"/>
      <c r="D53" s="6"/>
      <c r="E53" s="6"/>
      <c r="F53" s="7"/>
      <c r="G53" s="23"/>
      <c r="H53" s="11"/>
      <c r="J53" s="14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2" ht="12.75">
      <c r="A54" s="5">
        <v>6</v>
      </c>
      <c r="B54">
        <v>1</v>
      </c>
      <c r="C54">
        <v>830</v>
      </c>
      <c r="D54" s="6">
        <v>8.8</v>
      </c>
      <c r="E54" s="6">
        <f aca="true" t="shared" si="35" ref="E54:E59">(D54/(C54^3))*(10^8)</f>
        <v>1.5390346405217328</v>
      </c>
      <c r="F54" s="7">
        <v>941</v>
      </c>
      <c r="G54" s="23">
        <v>6.6</v>
      </c>
      <c r="H54" s="11">
        <f aca="true" t="shared" si="36" ref="H54:H59">F54/(D54*1000)</f>
        <v>0.10693181818181818</v>
      </c>
      <c r="I54">
        <v>104</v>
      </c>
      <c r="J54" s="14">
        <f aca="true" t="shared" si="37" ref="J54:J59">(F54/G54)*I54</f>
        <v>14827.87878787879</v>
      </c>
      <c r="K54" s="14">
        <f aca="true" t="shared" si="38" ref="K54:K59">J54/D54</f>
        <v>1684.986225895317</v>
      </c>
      <c r="L54" s="15">
        <v>4.7</v>
      </c>
      <c r="M54" s="15">
        <v>4.7</v>
      </c>
      <c r="N54" s="15">
        <v>4.7</v>
      </c>
      <c r="O54" s="15">
        <v>4.5</v>
      </c>
      <c r="P54" s="15">
        <v>4.5</v>
      </c>
      <c r="Q54" s="15">
        <v>4.5</v>
      </c>
      <c r="R54" s="15">
        <v>4.6</v>
      </c>
      <c r="S54" s="15">
        <v>4.5</v>
      </c>
      <c r="T54" s="15">
        <v>4.5</v>
      </c>
      <c r="U54" s="15">
        <v>4.6</v>
      </c>
      <c r="V54" s="15">
        <v>4.7</v>
      </c>
      <c r="W54" s="15">
        <v>4.8</v>
      </c>
      <c r="X54" s="15">
        <v>4.2</v>
      </c>
      <c r="Y54" s="15">
        <v>4.7</v>
      </c>
      <c r="Z54" s="15">
        <v>4.5</v>
      </c>
      <c r="AA54" s="15">
        <v>4.7</v>
      </c>
      <c r="AB54" s="15">
        <v>4.3</v>
      </c>
      <c r="AC54" s="15">
        <v>4.5</v>
      </c>
      <c r="AD54" s="15">
        <v>4.5</v>
      </c>
      <c r="AE54" s="15">
        <v>4.7</v>
      </c>
      <c r="AF54" s="15">
        <v>4.2</v>
      </c>
      <c r="AG54" s="15">
        <v>4.5</v>
      </c>
      <c r="AH54" s="15">
        <v>4.7</v>
      </c>
      <c r="AI54" s="15">
        <v>4.3</v>
      </c>
      <c r="AJ54" s="15">
        <v>4.7</v>
      </c>
      <c r="AK54" s="15">
        <v>4.7</v>
      </c>
      <c r="AL54" s="15">
        <v>4.7</v>
      </c>
      <c r="AM54" s="15">
        <v>4.6</v>
      </c>
      <c r="AN54" s="15">
        <v>4.7</v>
      </c>
      <c r="AO54" s="15">
        <v>4.3</v>
      </c>
      <c r="AP54" s="15">
        <v>4.5</v>
      </c>
      <c r="AQ54" s="15">
        <v>4.7</v>
      </c>
      <c r="AR54" s="15">
        <v>4.5</v>
      </c>
      <c r="AS54" s="15">
        <v>4.5</v>
      </c>
      <c r="AT54" s="15">
        <v>4.6</v>
      </c>
      <c r="AU54" s="15">
        <v>4.8</v>
      </c>
      <c r="AV54" s="15">
        <v>4.9</v>
      </c>
      <c r="AW54" s="15">
        <v>4.7</v>
      </c>
      <c r="AX54" s="15">
        <v>4.7</v>
      </c>
      <c r="AY54" s="15">
        <v>4.5</v>
      </c>
      <c r="AZ54" s="15">
        <v>4.2</v>
      </c>
      <c r="BA54" s="15">
        <v>5</v>
      </c>
      <c r="BB54" s="15">
        <v>4.5</v>
      </c>
      <c r="BC54" s="15">
        <v>4.8</v>
      </c>
      <c r="BD54" s="15">
        <v>5</v>
      </c>
      <c r="BE54" s="15">
        <v>4.6</v>
      </c>
      <c r="BF54" s="15">
        <v>4.8</v>
      </c>
      <c r="BG54" s="15">
        <v>4.7</v>
      </c>
      <c r="BH54" s="15">
        <v>4.8</v>
      </c>
      <c r="BI54" s="15">
        <v>4.8</v>
      </c>
      <c r="BJ54" s="6">
        <f aca="true" t="shared" si="39" ref="BJ54:BJ59">AVERAGE(L54:BI54)</f>
        <v>4.6080000000000005</v>
      </c>
    </row>
    <row r="55" spans="1:62" ht="12.75">
      <c r="A55" s="5" t="s">
        <v>28</v>
      </c>
      <c r="B55">
        <v>2</v>
      </c>
      <c r="C55">
        <v>750</v>
      </c>
      <c r="D55" s="6">
        <v>5.9</v>
      </c>
      <c r="E55" s="6">
        <f t="shared" si="35"/>
        <v>1.3985185185185185</v>
      </c>
      <c r="F55" s="7">
        <v>693.7</v>
      </c>
      <c r="G55" s="23">
        <v>6</v>
      </c>
      <c r="H55" s="11">
        <f t="shared" si="36"/>
        <v>0.11757627118644069</v>
      </c>
      <c r="I55">
        <v>90</v>
      </c>
      <c r="J55" s="14">
        <f t="shared" si="37"/>
        <v>10405.5</v>
      </c>
      <c r="K55" s="14">
        <f t="shared" si="38"/>
        <v>1763.64406779661</v>
      </c>
      <c r="L55" s="15">
        <v>5</v>
      </c>
      <c r="M55" s="15">
        <v>5</v>
      </c>
      <c r="N55" s="15">
        <v>4</v>
      </c>
      <c r="O55" s="15">
        <v>4.7</v>
      </c>
      <c r="P55" s="15">
        <v>4.8</v>
      </c>
      <c r="Q55" s="15">
        <v>5</v>
      </c>
      <c r="R55" s="15">
        <v>5</v>
      </c>
      <c r="S55" s="15">
        <v>5.1</v>
      </c>
      <c r="T55" s="15">
        <v>4.8</v>
      </c>
      <c r="U55" s="15">
        <v>5</v>
      </c>
      <c r="V55" s="15">
        <v>4.7</v>
      </c>
      <c r="W55" s="15">
        <v>4.9</v>
      </c>
      <c r="X55" s="15">
        <v>4.8</v>
      </c>
      <c r="Y55" s="15">
        <v>5</v>
      </c>
      <c r="Z55" s="15">
        <v>5</v>
      </c>
      <c r="AA55" s="15">
        <v>4.7</v>
      </c>
      <c r="AB55" s="15">
        <v>5</v>
      </c>
      <c r="AC55" s="15">
        <v>4.8</v>
      </c>
      <c r="AD55" s="15">
        <v>5</v>
      </c>
      <c r="AE55" s="15">
        <v>4.7</v>
      </c>
      <c r="AF55" s="15">
        <v>5</v>
      </c>
      <c r="AG55" s="15">
        <v>4.9</v>
      </c>
      <c r="AH55" s="15">
        <v>4.8</v>
      </c>
      <c r="AI55" s="15">
        <v>5</v>
      </c>
      <c r="AJ55" s="15">
        <v>4.3</v>
      </c>
      <c r="AK55" s="15">
        <v>4.8</v>
      </c>
      <c r="AL55" s="15">
        <v>4.3</v>
      </c>
      <c r="AM55" s="15">
        <v>4.5</v>
      </c>
      <c r="AN55" s="15">
        <v>4.8</v>
      </c>
      <c r="AO55" s="15">
        <v>4.7</v>
      </c>
      <c r="AP55" s="15">
        <v>4.8</v>
      </c>
      <c r="AQ55" s="15">
        <v>4</v>
      </c>
      <c r="AR55" s="15">
        <v>4.8</v>
      </c>
      <c r="AS55" s="15">
        <v>5.2</v>
      </c>
      <c r="AT55" s="15">
        <v>5.2</v>
      </c>
      <c r="AU55" s="15">
        <v>4.9</v>
      </c>
      <c r="AV55" s="15">
        <v>4.5</v>
      </c>
      <c r="AW55" s="15">
        <v>4.8</v>
      </c>
      <c r="AX55" s="15">
        <v>5</v>
      </c>
      <c r="AY55" s="15">
        <v>4.7</v>
      </c>
      <c r="AZ55" s="15">
        <v>4.8</v>
      </c>
      <c r="BA55" s="15">
        <v>4.6</v>
      </c>
      <c r="BB55" s="15">
        <v>4.7</v>
      </c>
      <c r="BC55" s="15">
        <v>5.1</v>
      </c>
      <c r="BD55" s="15">
        <v>4.6</v>
      </c>
      <c r="BE55" s="15">
        <v>4.8</v>
      </c>
      <c r="BF55" s="15">
        <v>5</v>
      </c>
      <c r="BG55" s="15">
        <v>4.9</v>
      </c>
      <c r="BH55" s="15">
        <v>4.8</v>
      </c>
      <c r="BI55" s="15">
        <v>4.8</v>
      </c>
      <c r="BJ55" s="6">
        <f t="shared" si="39"/>
        <v>4.8020000000000005</v>
      </c>
    </row>
    <row r="56" spans="1:62" ht="12.75">
      <c r="A56" s="5" t="s">
        <v>27</v>
      </c>
      <c r="B56">
        <v>3</v>
      </c>
      <c r="C56">
        <v>775</v>
      </c>
      <c r="D56" s="6">
        <v>7.8</v>
      </c>
      <c r="E56" s="6">
        <f t="shared" si="35"/>
        <v>1.6756738612332582</v>
      </c>
      <c r="F56" s="7">
        <v>802.2</v>
      </c>
      <c r="G56" s="23">
        <v>6.4</v>
      </c>
      <c r="H56" s="11">
        <f t="shared" si="36"/>
        <v>0.10284615384615385</v>
      </c>
      <c r="I56">
        <v>120</v>
      </c>
      <c r="J56" s="14">
        <f t="shared" si="37"/>
        <v>15041.25</v>
      </c>
      <c r="K56" s="14">
        <f t="shared" si="38"/>
        <v>1928.3653846153848</v>
      </c>
      <c r="L56" s="15">
        <v>4.7</v>
      </c>
      <c r="M56" s="15">
        <v>4.3</v>
      </c>
      <c r="N56" s="15">
        <v>4.5</v>
      </c>
      <c r="O56" s="15">
        <v>4.5</v>
      </c>
      <c r="P56" s="15">
        <v>4.5</v>
      </c>
      <c r="Q56" s="15">
        <v>4.8</v>
      </c>
      <c r="R56" s="15">
        <v>3.8</v>
      </c>
      <c r="S56" s="15">
        <v>3.6</v>
      </c>
      <c r="T56" s="15">
        <v>4.9</v>
      </c>
      <c r="U56" s="15">
        <v>4.5</v>
      </c>
      <c r="V56" s="15">
        <v>4.7</v>
      </c>
      <c r="W56" s="15">
        <v>4.7</v>
      </c>
      <c r="X56" s="15">
        <v>3.5</v>
      </c>
      <c r="Y56" s="15">
        <v>4.5</v>
      </c>
      <c r="Z56" s="15">
        <v>4.7</v>
      </c>
      <c r="AA56" s="15">
        <v>4.5</v>
      </c>
      <c r="AB56" s="15">
        <v>4.5</v>
      </c>
      <c r="AC56" s="15">
        <v>4.7</v>
      </c>
      <c r="AD56" s="15">
        <v>4.5</v>
      </c>
      <c r="AE56" s="15">
        <v>4.3</v>
      </c>
      <c r="AF56" s="15">
        <v>4.5</v>
      </c>
      <c r="AG56" s="15">
        <v>4.3</v>
      </c>
      <c r="AH56" s="15">
        <v>3.8</v>
      </c>
      <c r="AI56" s="15">
        <v>4.5</v>
      </c>
      <c r="AJ56" s="15">
        <v>4.5</v>
      </c>
      <c r="AK56" s="15">
        <v>4.7</v>
      </c>
      <c r="AL56" s="15">
        <v>4.5</v>
      </c>
      <c r="AM56" s="15">
        <v>4.5</v>
      </c>
      <c r="AN56" s="15">
        <v>4.4</v>
      </c>
      <c r="AO56" s="15">
        <v>4.5</v>
      </c>
      <c r="AP56" s="15">
        <v>3.6</v>
      </c>
      <c r="AQ56" s="15">
        <v>4.8</v>
      </c>
      <c r="AR56" s="15">
        <v>4.8</v>
      </c>
      <c r="AS56" s="15">
        <v>3.9</v>
      </c>
      <c r="AT56" s="15">
        <v>4.7</v>
      </c>
      <c r="AU56" s="15">
        <v>4.8</v>
      </c>
      <c r="AV56" s="15">
        <v>4.7</v>
      </c>
      <c r="AW56" s="15">
        <v>5</v>
      </c>
      <c r="AX56" s="15">
        <v>5</v>
      </c>
      <c r="AY56" s="15">
        <v>4.2</v>
      </c>
      <c r="AZ56" s="15">
        <v>4.8</v>
      </c>
      <c r="BA56" s="15">
        <v>4.9</v>
      </c>
      <c r="BB56" s="15">
        <v>4.8</v>
      </c>
      <c r="BC56" s="15">
        <v>3.6</v>
      </c>
      <c r="BD56" s="15">
        <v>4.5</v>
      </c>
      <c r="BE56" s="15">
        <v>3.7</v>
      </c>
      <c r="BF56" s="15">
        <v>4.7</v>
      </c>
      <c r="BG56" s="15">
        <v>4.1</v>
      </c>
      <c r="BH56" s="15">
        <v>4.7</v>
      </c>
      <c r="BI56" s="15">
        <v>4.5</v>
      </c>
      <c r="BJ56" s="6">
        <f t="shared" si="39"/>
        <v>4.454</v>
      </c>
    </row>
    <row r="57" spans="1:62" ht="12.75">
      <c r="A57" s="5"/>
      <c r="B57">
        <v>4</v>
      </c>
      <c r="C57">
        <v>810</v>
      </c>
      <c r="D57" s="6">
        <v>8.2</v>
      </c>
      <c r="E57" s="6">
        <f t="shared" si="35"/>
        <v>1.542974666990315</v>
      </c>
      <c r="F57" s="7">
        <v>909.7</v>
      </c>
      <c r="G57" s="23">
        <v>6.7</v>
      </c>
      <c r="H57" s="11">
        <f t="shared" si="36"/>
        <v>0.1109390243902439</v>
      </c>
      <c r="I57">
        <v>108</v>
      </c>
      <c r="J57" s="14">
        <f t="shared" si="37"/>
        <v>14663.820895522387</v>
      </c>
      <c r="K57" s="14">
        <f t="shared" si="38"/>
        <v>1788.2708409173645</v>
      </c>
      <c r="L57" s="15">
        <v>4.7</v>
      </c>
      <c r="M57" s="15">
        <v>4</v>
      </c>
      <c r="N57" s="15">
        <v>4.6</v>
      </c>
      <c r="O57" s="15">
        <v>4.6</v>
      </c>
      <c r="P57" s="15">
        <v>5</v>
      </c>
      <c r="Q57" s="15">
        <v>4.8</v>
      </c>
      <c r="R57" s="15">
        <v>4.3</v>
      </c>
      <c r="S57" s="15">
        <v>4.4</v>
      </c>
      <c r="T57" s="15">
        <v>4.5</v>
      </c>
      <c r="U57" s="15">
        <v>3.2</v>
      </c>
      <c r="V57" s="15">
        <v>4.3</v>
      </c>
      <c r="W57" s="15">
        <v>4.3</v>
      </c>
      <c r="X57" s="15">
        <v>4.3</v>
      </c>
      <c r="Y57" s="15">
        <v>3.8</v>
      </c>
      <c r="Z57" s="15">
        <v>4</v>
      </c>
      <c r="AA57" s="15">
        <v>3.6</v>
      </c>
      <c r="AB57" s="15">
        <v>4.8</v>
      </c>
      <c r="AC57" s="15">
        <v>4.6</v>
      </c>
      <c r="AD57" s="15">
        <v>4</v>
      </c>
      <c r="AE57" s="15">
        <v>4.4</v>
      </c>
      <c r="AF57" s="15">
        <v>5</v>
      </c>
      <c r="AG57" s="15">
        <v>4.6</v>
      </c>
      <c r="AH57" s="15">
        <v>4.5</v>
      </c>
      <c r="AI57" s="15">
        <v>4.8</v>
      </c>
      <c r="AJ57" s="15">
        <v>4.7</v>
      </c>
      <c r="AK57" s="15">
        <v>4.7</v>
      </c>
      <c r="AL57" s="15">
        <v>4.5</v>
      </c>
      <c r="AM57" s="15">
        <v>4.5</v>
      </c>
      <c r="AN57" s="15">
        <v>4.8</v>
      </c>
      <c r="AO57" s="15">
        <v>4.8</v>
      </c>
      <c r="AP57" s="15">
        <v>4.7</v>
      </c>
      <c r="AQ57" s="15">
        <v>4.5</v>
      </c>
      <c r="AR57" s="15">
        <v>4.8</v>
      </c>
      <c r="AS57" s="15">
        <v>4.8</v>
      </c>
      <c r="AT57" s="15">
        <v>4.7</v>
      </c>
      <c r="AU57" s="15">
        <v>4.5</v>
      </c>
      <c r="AV57" s="15">
        <v>4.7</v>
      </c>
      <c r="AW57" s="15">
        <v>4.9</v>
      </c>
      <c r="AX57" s="15">
        <v>4.7</v>
      </c>
      <c r="AY57" s="15">
        <v>4.5</v>
      </c>
      <c r="AZ57" s="15">
        <v>3.5</v>
      </c>
      <c r="BA57" s="15">
        <v>4.2</v>
      </c>
      <c r="BB57" s="15">
        <v>4.8</v>
      </c>
      <c r="BC57" s="15">
        <v>4.7</v>
      </c>
      <c r="BD57" s="15">
        <v>5</v>
      </c>
      <c r="BE57" s="15">
        <v>4.7</v>
      </c>
      <c r="BF57" s="15">
        <v>3.6</v>
      </c>
      <c r="BG57" s="15">
        <v>4.5</v>
      </c>
      <c r="BH57" s="15">
        <v>4.7</v>
      </c>
      <c r="BI57" s="15">
        <v>5</v>
      </c>
      <c r="BJ57" s="6">
        <f t="shared" si="39"/>
        <v>4.491999999999999</v>
      </c>
    </row>
    <row r="58" spans="1:62" ht="12.75">
      <c r="A58" s="5"/>
      <c r="B58">
        <v>5</v>
      </c>
      <c r="C58">
        <v>710</v>
      </c>
      <c r="D58" s="6">
        <v>6.75</v>
      </c>
      <c r="E58" s="6">
        <f t="shared" si="35"/>
        <v>1.8859437122636633</v>
      </c>
      <c r="F58" s="7">
        <v>501.1</v>
      </c>
      <c r="G58" s="23">
        <v>6.3</v>
      </c>
      <c r="H58" s="11">
        <f t="shared" si="36"/>
        <v>0.07423703703703705</v>
      </c>
      <c r="I58">
        <v>148</v>
      </c>
      <c r="J58" s="14">
        <f t="shared" si="37"/>
        <v>11771.873015873016</v>
      </c>
      <c r="K58" s="14">
        <f t="shared" si="38"/>
        <v>1743.9811875367432</v>
      </c>
      <c r="L58" s="15">
        <v>4.5</v>
      </c>
      <c r="M58" s="15">
        <v>4</v>
      </c>
      <c r="N58" s="15">
        <v>4.2</v>
      </c>
      <c r="O58" s="15">
        <v>4</v>
      </c>
      <c r="P58" s="15">
        <v>4.3</v>
      </c>
      <c r="Q58" s="15">
        <v>4.3</v>
      </c>
      <c r="R58" s="15">
        <v>3.2</v>
      </c>
      <c r="S58" s="15">
        <v>4.1</v>
      </c>
      <c r="T58" s="15">
        <v>4</v>
      </c>
      <c r="U58" s="15">
        <v>4</v>
      </c>
      <c r="V58" s="15">
        <v>3.5</v>
      </c>
      <c r="W58" s="15">
        <v>3.8</v>
      </c>
      <c r="X58" s="15">
        <v>4</v>
      </c>
      <c r="Y58" s="15">
        <v>4</v>
      </c>
      <c r="Z58" s="15">
        <v>4.2</v>
      </c>
      <c r="AA58" s="15">
        <v>4.3</v>
      </c>
      <c r="AB58" s="15">
        <v>4.1</v>
      </c>
      <c r="AC58" s="15">
        <v>4</v>
      </c>
      <c r="AD58" s="15">
        <v>4</v>
      </c>
      <c r="AE58" s="15">
        <v>4.3</v>
      </c>
      <c r="AF58" s="15">
        <v>4.2</v>
      </c>
      <c r="AG58" s="15">
        <v>4.2</v>
      </c>
      <c r="AH58" s="15">
        <v>4</v>
      </c>
      <c r="AI58" s="15">
        <v>4.2</v>
      </c>
      <c r="AJ58" s="15">
        <v>4.2</v>
      </c>
      <c r="AK58" s="15">
        <v>4.2</v>
      </c>
      <c r="AL58" s="15">
        <v>4.2</v>
      </c>
      <c r="AM58" s="15">
        <v>4.4</v>
      </c>
      <c r="AN58" s="15">
        <v>4.1</v>
      </c>
      <c r="AO58" s="15">
        <v>4.1</v>
      </c>
      <c r="AP58" s="15">
        <v>4.1</v>
      </c>
      <c r="AQ58" s="15">
        <v>4</v>
      </c>
      <c r="AR58" s="15">
        <v>4.3</v>
      </c>
      <c r="AS58" s="15">
        <v>4.2</v>
      </c>
      <c r="AT58" s="15">
        <v>4</v>
      </c>
      <c r="AU58" s="15">
        <v>3.6</v>
      </c>
      <c r="AV58" s="15">
        <v>4.1</v>
      </c>
      <c r="AW58" s="15">
        <v>4</v>
      </c>
      <c r="AX58" s="15">
        <v>4</v>
      </c>
      <c r="AY58" s="15">
        <v>4</v>
      </c>
      <c r="AZ58" s="15">
        <v>4</v>
      </c>
      <c r="BA58" s="15">
        <v>4.1</v>
      </c>
      <c r="BB58" s="15">
        <v>3.5</v>
      </c>
      <c r="BC58" s="15">
        <v>3.8</v>
      </c>
      <c r="BD58" s="15">
        <v>4.5</v>
      </c>
      <c r="BE58" s="15">
        <v>4.3</v>
      </c>
      <c r="BF58" s="15">
        <v>3.8</v>
      </c>
      <c r="BG58" s="15">
        <v>4</v>
      </c>
      <c r="BH58" s="15">
        <v>3.4</v>
      </c>
      <c r="BI58" s="15">
        <v>4</v>
      </c>
      <c r="BJ58" s="6">
        <f t="shared" si="39"/>
        <v>4.046</v>
      </c>
    </row>
    <row r="59" spans="1:62" ht="12.75">
      <c r="A59" s="5"/>
      <c r="B59">
        <v>6</v>
      </c>
      <c r="C59">
        <v>780</v>
      </c>
      <c r="D59" s="6">
        <v>6.9</v>
      </c>
      <c r="E59" s="6">
        <f t="shared" si="35"/>
        <v>1.4540029332928743</v>
      </c>
      <c r="F59" s="7">
        <v>669.4</v>
      </c>
      <c r="G59" s="23">
        <v>6.6</v>
      </c>
      <c r="H59" s="11">
        <f t="shared" si="36"/>
        <v>0.09701449275362319</v>
      </c>
      <c r="I59">
        <v>88</v>
      </c>
      <c r="J59" s="14">
        <f t="shared" si="37"/>
        <v>8925.333333333334</v>
      </c>
      <c r="K59" s="14">
        <f t="shared" si="38"/>
        <v>1293.5265700483092</v>
      </c>
      <c r="L59" s="15">
        <v>4.8</v>
      </c>
      <c r="M59" s="15">
        <v>4.2</v>
      </c>
      <c r="N59" s="15">
        <v>4</v>
      </c>
      <c r="O59" s="15">
        <v>3.5</v>
      </c>
      <c r="P59" s="15">
        <v>3</v>
      </c>
      <c r="Q59" s="15">
        <v>5</v>
      </c>
      <c r="R59" s="15">
        <v>3</v>
      </c>
      <c r="S59" s="15">
        <v>2</v>
      </c>
      <c r="T59" s="15">
        <v>4.6</v>
      </c>
      <c r="U59" s="15">
        <v>4.3</v>
      </c>
      <c r="V59" s="15">
        <v>4.5</v>
      </c>
      <c r="W59" s="15">
        <v>4.5</v>
      </c>
      <c r="X59" s="15">
        <v>4</v>
      </c>
      <c r="Y59" s="15">
        <v>3.8</v>
      </c>
      <c r="Z59" s="15">
        <v>4.8</v>
      </c>
      <c r="AA59" s="15">
        <v>4.5</v>
      </c>
      <c r="AB59" s="15">
        <v>4.4</v>
      </c>
      <c r="AC59" s="15">
        <v>4</v>
      </c>
      <c r="AD59" s="15">
        <v>4.5</v>
      </c>
      <c r="AE59" s="15">
        <v>4</v>
      </c>
      <c r="AF59" s="15">
        <v>4.8</v>
      </c>
      <c r="AG59" s="15">
        <v>4.5</v>
      </c>
      <c r="AH59" s="15">
        <v>4.7</v>
      </c>
      <c r="AI59" s="15">
        <v>4.3</v>
      </c>
      <c r="AJ59" s="15">
        <v>3</v>
      </c>
      <c r="AK59" s="15">
        <v>4.8</v>
      </c>
      <c r="AL59" s="15">
        <v>4.2</v>
      </c>
      <c r="AM59" s="15">
        <v>4.2</v>
      </c>
      <c r="AN59" s="15">
        <v>4.7</v>
      </c>
      <c r="AO59" s="15">
        <v>3.5</v>
      </c>
      <c r="AP59" s="15">
        <v>4.8</v>
      </c>
      <c r="AQ59" s="15">
        <v>3.2</v>
      </c>
      <c r="AR59" s="15">
        <v>4.2</v>
      </c>
      <c r="AS59" s="15">
        <v>3.8</v>
      </c>
      <c r="AT59" s="15">
        <v>4.5</v>
      </c>
      <c r="AU59" s="15">
        <v>4.1</v>
      </c>
      <c r="AV59" s="15">
        <v>4.3</v>
      </c>
      <c r="AW59" s="15">
        <v>4.5</v>
      </c>
      <c r="AX59" s="15">
        <v>3.7</v>
      </c>
      <c r="AY59" s="15">
        <v>4</v>
      </c>
      <c r="AZ59" s="15">
        <v>4.8</v>
      </c>
      <c r="BA59" s="15">
        <v>4.5</v>
      </c>
      <c r="BB59" s="15">
        <v>4</v>
      </c>
      <c r="BC59" s="15">
        <v>4.5</v>
      </c>
      <c r="BD59" s="15">
        <v>4.5</v>
      </c>
      <c r="BE59" s="15">
        <v>4</v>
      </c>
      <c r="BF59" s="15">
        <v>4.1</v>
      </c>
      <c r="BG59" s="15">
        <v>4.5</v>
      </c>
      <c r="BH59" s="15">
        <v>4.5</v>
      </c>
      <c r="BI59" s="15">
        <v>4</v>
      </c>
      <c r="BJ59" s="6">
        <f t="shared" si="39"/>
        <v>4.172</v>
      </c>
    </row>
    <row r="60" spans="1:62" ht="12.75">
      <c r="A60" s="5"/>
      <c r="D60" s="6"/>
      <c r="E60" s="6"/>
      <c r="F60" s="7"/>
      <c r="G60" s="23"/>
      <c r="H60" s="11"/>
      <c r="J60" s="14"/>
      <c r="K60" s="14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6"/>
    </row>
    <row r="61" spans="1:62" ht="12.75">
      <c r="A61" s="5"/>
      <c r="B61" s="4" t="s">
        <v>12</v>
      </c>
      <c r="C61" s="18">
        <f aca="true" t="shared" si="40" ref="C61:K61">AVERAGE(C54:C60)</f>
        <v>775.8333333333334</v>
      </c>
      <c r="D61" s="19">
        <f t="shared" si="40"/>
        <v>7.391666666666667</v>
      </c>
      <c r="E61" s="19">
        <f t="shared" si="40"/>
        <v>1.5826913888033938</v>
      </c>
      <c r="F61" s="18">
        <f t="shared" si="40"/>
        <v>752.85</v>
      </c>
      <c r="G61" s="24">
        <f t="shared" si="40"/>
        <v>6.433333333333334</v>
      </c>
      <c r="H61" s="21">
        <f t="shared" si="40"/>
        <v>0.10159079956588614</v>
      </c>
      <c r="I61" s="18">
        <f t="shared" si="40"/>
        <v>109.66666666666667</v>
      </c>
      <c r="J61" s="22">
        <f t="shared" si="40"/>
        <v>12605.942672101255</v>
      </c>
      <c r="K61" s="22">
        <f t="shared" si="40"/>
        <v>1700.4623794682882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9">
        <f>AVERAGE(BJ54:BJ60)</f>
        <v>4.429</v>
      </c>
    </row>
    <row r="62" spans="1:62" ht="12.75">
      <c r="A62" s="5"/>
      <c r="B62" s="4" t="s">
        <v>13</v>
      </c>
      <c r="C62" s="18">
        <f>STDEV(C54:C60)/SQRT(7)</f>
        <v>16.142962494388634</v>
      </c>
      <c r="D62" s="19">
        <f aca="true" t="shared" si="41" ref="D62:K62">STDEV(D54:D60)/SQRT(7)</f>
        <v>0.402920883170924</v>
      </c>
      <c r="E62" s="19">
        <f t="shared" si="41"/>
        <v>0.0664554429149928</v>
      </c>
      <c r="F62" s="18">
        <f t="shared" si="41"/>
        <v>62.39927998668829</v>
      </c>
      <c r="G62" s="24">
        <f t="shared" si="41"/>
        <v>0.0975900072948533</v>
      </c>
      <c r="H62" s="21">
        <f t="shared" si="41"/>
        <v>0.005712637402030282</v>
      </c>
      <c r="I62" s="18">
        <f t="shared" si="41"/>
        <v>8.396144239782803</v>
      </c>
      <c r="J62" s="22">
        <f t="shared" si="41"/>
        <v>988.3187732654931</v>
      </c>
      <c r="K62" s="22">
        <f t="shared" si="41"/>
        <v>81.30580411025923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9">
        <f>STDEV(BJ54:BJ60)/SQRT(7)</f>
        <v>0.10535680871617721</v>
      </c>
    </row>
    <row r="63" ht="12.75">
      <c r="M63" s="4" t="s">
        <v>43</v>
      </c>
    </row>
    <row r="64" spans="1:13" ht="12.75">
      <c r="A64" s="5" t="s">
        <v>33</v>
      </c>
      <c r="C64" s="9"/>
      <c r="D64" s="9"/>
      <c r="E64" s="9"/>
      <c r="F64" s="9"/>
      <c r="G64" s="9"/>
      <c r="H64" s="9"/>
      <c r="I64" s="9"/>
      <c r="J64" s="9"/>
      <c r="K64" s="9"/>
      <c r="M64" s="9"/>
    </row>
    <row r="65" spans="1:13" ht="12.75">
      <c r="A65" s="5" t="s">
        <v>32</v>
      </c>
      <c r="C65" s="9"/>
      <c r="D65" s="9"/>
      <c r="E65" s="9"/>
      <c r="F65" s="9"/>
      <c r="G65" s="9"/>
      <c r="H65" s="9"/>
      <c r="I65" s="9"/>
      <c r="J65" s="9"/>
      <c r="K65" s="9"/>
      <c r="M65" s="9"/>
    </row>
    <row r="66" spans="1:11" ht="12.75">
      <c r="A66" s="5"/>
      <c r="E66" s="6"/>
      <c r="G66" s="9"/>
      <c r="H66" s="11"/>
      <c r="J66" s="14"/>
      <c r="K66" s="14"/>
    </row>
    <row r="67" spans="1:13" ht="12.75">
      <c r="A67" s="5" t="s">
        <v>34</v>
      </c>
      <c r="C67" t="s">
        <v>40</v>
      </c>
      <c r="D67" t="s">
        <v>40</v>
      </c>
      <c r="E67" s="6" t="s">
        <v>40</v>
      </c>
      <c r="F67" t="s">
        <v>40</v>
      </c>
      <c r="G67" s="9"/>
      <c r="H67" s="11" t="s">
        <v>40</v>
      </c>
      <c r="J67" s="14" t="s">
        <v>40</v>
      </c>
      <c r="K67" s="14" t="s">
        <v>40</v>
      </c>
      <c r="M67" t="s">
        <v>40</v>
      </c>
    </row>
    <row r="68" spans="1:13" ht="12.75">
      <c r="A68" s="5" t="s">
        <v>35</v>
      </c>
      <c r="C68" t="s">
        <v>41</v>
      </c>
      <c r="D68" t="s">
        <v>41</v>
      </c>
      <c r="E68" s="6" t="s">
        <v>42</v>
      </c>
      <c r="F68" t="s">
        <v>42</v>
      </c>
      <c r="G68" s="9"/>
      <c r="H68" s="11" t="s">
        <v>40</v>
      </c>
      <c r="J68" s="14" t="s">
        <v>41</v>
      </c>
      <c r="K68" s="14" t="s">
        <v>40</v>
      </c>
      <c r="M68" t="s">
        <v>40</v>
      </c>
    </row>
    <row r="69" spans="1:13" ht="12.75">
      <c r="A69" s="5" t="s">
        <v>36</v>
      </c>
      <c r="C69" t="s">
        <v>40</v>
      </c>
      <c r="D69" t="s">
        <v>40</v>
      </c>
      <c r="E69" s="6" t="s">
        <v>42</v>
      </c>
      <c r="F69" t="s">
        <v>40</v>
      </c>
      <c r="G69" s="9"/>
      <c r="H69" s="11" t="s">
        <v>40</v>
      </c>
      <c r="J69" s="14" t="s">
        <v>40</v>
      </c>
      <c r="K69" s="14" t="s">
        <v>40</v>
      </c>
      <c r="M69" t="s">
        <v>40</v>
      </c>
    </row>
    <row r="70" spans="1:13" ht="12.75">
      <c r="A70" s="5" t="s">
        <v>37</v>
      </c>
      <c r="C70" t="s">
        <v>40</v>
      </c>
      <c r="D70" t="s">
        <v>40</v>
      </c>
      <c r="E70" s="6" t="s">
        <v>42</v>
      </c>
      <c r="F70" t="s">
        <v>40</v>
      </c>
      <c r="G70" s="9"/>
      <c r="H70" s="11" t="s">
        <v>40</v>
      </c>
      <c r="J70" s="14" t="s">
        <v>40</v>
      </c>
      <c r="K70" s="14" t="s">
        <v>40</v>
      </c>
      <c r="M70" t="s">
        <v>40</v>
      </c>
    </row>
    <row r="71" spans="1:13" ht="12.75">
      <c r="A71" s="5" t="s">
        <v>38</v>
      </c>
      <c r="C71" t="s">
        <v>41</v>
      </c>
      <c r="D71" t="s">
        <v>41</v>
      </c>
      <c r="E71" s="6" t="s">
        <v>42</v>
      </c>
      <c r="F71" t="s">
        <v>41</v>
      </c>
      <c r="G71" s="9"/>
      <c r="H71" s="11" t="s">
        <v>40</v>
      </c>
      <c r="J71" s="14" t="s">
        <v>41</v>
      </c>
      <c r="K71" s="14" t="s">
        <v>40</v>
      </c>
      <c r="M71" t="s">
        <v>40</v>
      </c>
    </row>
    <row r="72" spans="1:13" ht="12.75">
      <c r="A72" s="5" t="s">
        <v>39</v>
      </c>
      <c r="C72" t="s">
        <v>41</v>
      </c>
      <c r="D72" t="s">
        <v>41</v>
      </c>
      <c r="E72" s="6" t="s">
        <v>41</v>
      </c>
      <c r="F72" t="s">
        <v>41</v>
      </c>
      <c r="G72" s="9"/>
      <c r="H72" s="11" t="s">
        <v>40</v>
      </c>
      <c r="J72" s="14" t="s">
        <v>41</v>
      </c>
      <c r="K72" s="14" t="s">
        <v>40</v>
      </c>
      <c r="M72" t="s">
        <v>40</v>
      </c>
    </row>
  </sheetData>
  <sheetProtection/>
  <mergeCells count="1">
    <mergeCell ref="L1:B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9" max="9" width="11.28125" style="25" bestFit="1" customWidth="1"/>
    <col min="10" max="12" width="9.28125" style="25" bestFit="1" customWidth="1"/>
    <col min="13" max="14" width="9.28125" style="25" customWidth="1"/>
  </cols>
  <sheetData>
    <row r="2" ht="12.75">
      <c r="I2" s="25" t="s">
        <v>44</v>
      </c>
    </row>
    <row r="3" spans="2:21" ht="12.75">
      <c r="B3" t="s">
        <v>45</v>
      </c>
      <c r="C3" t="s">
        <v>46</v>
      </c>
      <c r="D3" t="s">
        <v>47</v>
      </c>
      <c r="E3" t="s">
        <v>0</v>
      </c>
      <c r="G3" t="s">
        <v>48</v>
      </c>
      <c r="H3" t="s">
        <v>49</v>
      </c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>
        <v>6</v>
      </c>
      <c r="P3" s="14">
        <v>1</v>
      </c>
      <c r="Q3" s="14">
        <v>2</v>
      </c>
      <c r="R3" s="14">
        <v>3</v>
      </c>
      <c r="S3" s="14">
        <v>4</v>
      </c>
      <c r="T3" s="14">
        <v>5</v>
      </c>
      <c r="U3" s="14">
        <v>6</v>
      </c>
    </row>
    <row r="4" spans="7:21" ht="12.75">
      <c r="G4" s="26">
        <v>39941</v>
      </c>
      <c r="H4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P4" s="7">
        <f aca="true" t="shared" si="0" ref="P4:U19">I4*100</f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</row>
    <row r="5" spans="2:21" ht="12.75">
      <c r="B5">
        <v>655210</v>
      </c>
      <c r="C5" s="27" t="s">
        <v>50</v>
      </c>
      <c r="D5" s="28" t="s">
        <v>51</v>
      </c>
      <c r="E5" s="14">
        <v>1</v>
      </c>
      <c r="F5" s="26">
        <f>G5+1</f>
        <v>39946</v>
      </c>
      <c r="G5" s="26">
        <v>39945</v>
      </c>
      <c r="H5" s="14">
        <f>G5-$G$4</f>
        <v>4</v>
      </c>
      <c r="I5" s="25">
        <f>(1/7)</f>
        <v>0.14285714285714285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P5" s="7">
        <f t="shared" si="0"/>
        <v>14.285714285714285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2:21" ht="12.75">
      <c r="B6">
        <v>648882</v>
      </c>
      <c r="C6" s="27" t="s">
        <v>50</v>
      </c>
      <c r="D6" s="27" t="s">
        <v>51</v>
      </c>
      <c r="E6" s="14">
        <v>1</v>
      </c>
      <c r="F6" s="26">
        <f>F5+7</f>
        <v>39953</v>
      </c>
      <c r="G6" s="26">
        <v>39948</v>
      </c>
      <c r="H6" s="14">
        <f aca="true" t="shared" si="1" ref="H6:H21">G6-$G$4</f>
        <v>7</v>
      </c>
      <c r="I6" s="25">
        <f>(2/7)</f>
        <v>0.2857142857142857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P6" s="7">
        <f t="shared" si="0"/>
        <v>28.57142857142857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</row>
    <row r="7" spans="2:21" ht="12.75">
      <c r="B7">
        <v>631666</v>
      </c>
      <c r="C7" s="27" t="s">
        <v>50</v>
      </c>
      <c r="D7" s="27" t="s">
        <v>51</v>
      </c>
      <c r="E7" s="14">
        <v>1</v>
      </c>
      <c r="F7" s="26">
        <f aca="true" t="shared" si="2" ref="F7:F12">F6+7</f>
        <v>39960</v>
      </c>
      <c r="G7" s="26">
        <v>39952</v>
      </c>
      <c r="H7" s="14">
        <f t="shared" si="1"/>
        <v>11</v>
      </c>
      <c r="I7" s="25">
        <f>(2/7)</f>
        <v>0.2857142857142857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P7" s="7">
        <f t="shared" si="0"/>
        <v>28.57142857142857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</row>
    <row r="8" spans="2:21" ht="12.75">
      <c r="B8">
        <v>627368</v>
      </c>
      <c r="C8" t="s">
        <v>50</v>
      </c>
      <c r="D8" t="s">
        <v>51</v>
      </c>
      <c r="E8">
        <v>1</v>
      </c>
      <c r="F8" s="26">
        <f t="shared" si="2"/>
        <v>39967</v>
      </c>
      <c r="G8" s="26">
        <v>39955</v>
      </c>
      <c r="H8" s="14">
        <f t="shared" si="1"/>
        <v>14</v>
      </c>
      <c r="I8" s="25">
        <f>(2/7)</f>
        <v>0.2857142857142857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P8" s="7">
        <f t="shared" si="0"/>
        <v>28.57142857142857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</row>
    <row r="9" spans="2:21" ht="12.75">
      <c r="B9">
        <v>622497</v>
      </c>
      <c r="C9" s="27" t="s">
        <v>50</v>
      </c>
      <c r="D9" s="27" t="s">
        <v>51</v>
      </c>
      <c r="E9" s="14">
        <v>1</v>
      </c>
      <c r="F9" s="26">
        <f t="shared" si="2"/>
        <v>39974</v>
      </c>
      <c r="G9" s="26">
        <v>39959</v>
      </c>
      <c r="H9" s="14">
        <f t="shared" si="1"/>
        <v>18</v>
      </c>
      <c r="I9" s="25">
        <f>(5/7)</f>
        <v>0.7142857142857143</v>
      </c>
      <c r="J9" s="25">
        <v>0</v>
      </c>
      <c r="K9" s="25">
        <f>(3/6)</f>
        <v>0.5</v>
      </c>
      <c r="L9" s="25">
        <f>(1/7)</f>
        <v>0.14285714285714285</v>
      </c>
      <c r="M9" s="25">
        <v>0</v>
      </c>
      <c r="N9" s="25">
        <v>0</v>
      </c>
      <c r="P9" s="7">
        <f t="shared" si="0"/>
        <v>71.42857142857143</v>
      </c>
      <c r="Q9" s="7">
        <f t="shared" si="0"/>
        <v>0</v>
      </c>
      <c r="R9" s="7">
        <f t="shared" si="0"/>
        <v>50</v>
      </c>
      <c r="S9" s="7">
        <f t="shared" si="0"/>
        <v>14.285714285714285</v>
      </c>
      <c r="T9" s="7">
        <f t="shared" si="0"/>
        <v>0</v>
      </c>
      <c r="U9" s="7">
        <f t="shared" si="0"/>
        <v>0</v>
      </c>
    </row>
    <row r="10" spans="2:21" ht="12.75">
      <c r="B10">
        <v>628598</v>
      </c>
      <c r="C10" t="s">
        <v>50</v>
      </c>
      <c r="D10" t="s">
        <v>52</v>
      </c>
      <c r="E10">
        <v>4</v>
      </c>
      <c r="F10" s="26">
        <f t="shared" si="2"/>
        <v>39981</v>
      </c>
      <c r="G10" s="26">
        <v>39962</v>
      </c>
      <c r="H10" s="14">
        <f t="shared" si="1"/>
        <v>21</v>
      </c>
      <c r="I10" s="25">
        <f>(5/7)</f>
        <v>0.7142857142857143</v>
      </c>
      <c r="J10" s="25">
        <v>0</v>
      </c>
      <c r="K10" s="25">
        <f>(3/5)</f>
        <v>0.6</v>
      </c>
      <c r="L10" s="25">
        <f>(1/7)</f>
        <v>0.14285714285714285</v>
      </c>
      <c r="M10" s="25">
        <v>0</v>
      </c>
      <c r="N10" s="25">
        <v>0</v>
      </c>
      <c r="P10" s="7">
        <f t="shared" si="0"/>
        <v>71.42857142857143</v>
      </c>
      <c r="Q10" s="7">
        <f t="shared" si="0"/>
        <v>0</v>
      </c>
      <c r="R10" s="7">
        <f t="shared" si="0"/>
        <v>60</v>
      </c>
      <c r="S10" s="7">
        <f t="shared" si="0"/>
        <v>14.285714285714285</v>
      </c>
      <c r="T10" s="7">
        <f t="shared" si="0"/>
        <v>0</v>
      </c>
      <c r="U10" s="7">
        <f t="shared" si="0"/>
        <v>0</v>
      </c>
    </row>
    <row r="11" spans="2:21" ht="12.75">
      <c r="B11">
        <v>665572</v>
      </c>
      <c r="C11" t="s">
        <v>50</v>
      </c>
      <c r="D11" t="s">
        <v>53</v>
      </c>
      <c r="E11">
        <v>3</v>
      </c>
      <c r="F11" s="26">
        <f t="shared" si="2"/>
        <v>39988</v>
      </c>
      <c r="G11" s="26">
        <v>39966</v>
      </c>
      <c r="H11" s="14">
        <f t="shared" si="1"/>
        <v>25</v>
      </c>
      <c r="I11" s="25">
        <f>(6/7)</f>
        <v>0.8571428571428571</v>
      </c>
      <c r="J11" s="25">
        <f>(1/6)</f>
        <v>0.16666666666666666</v>
      </c>
      <c r="K11" s="25">
        <f>(5/6)</f>
        <v>0.8333333333333334</v>
      </c>
      <c r="L11" s="25">
        <f>(4/7)</f>
        <v>0.5714285714285714</v>
      </c>
      <c r="M11" s="25">
        <f>(4/6)</f>
        <v>0.6666666666666666</v>
      </c>
      <c r="N11" s="25">
        <v>0</v>
      </c>
      <c r="P11" s="7">
        <f t="shared" si="0"/>
        <v>85.71428571428571</v>
      </c>
      <c r="Q11" s="7">
        <f t="shared" si="0"/>
        <v>16.666666666666664</v>
      </c>
      <c r="R11" s="7">
        <f t="shared" si="0"/>
        <v>83.33333333333334</v>
      </c>
      <c r="S11" s="7">
        <f t="shared" si="0"/>
        <v>57.14285714285714</v>
      </c>
      <c r="T11" s="7">
        <f t="shared" si="0"/>
        <v>66.66666666666666</v>
      </c>
      <c r="U11" s="7">
        <f t="shared" si="0"/>
        <v>0</v>
      </c>
    </row>
    <row r="12" spans="2:21" ht="12.75">
      <c r="B12">
        <v>626835</v>
      </c>
      <c r="C12" t="s">
        <v>50</v>
      </c>
      <c r="D12" t="s">
        <v>53</v>
      </c>
      <c r="E12">
        <v>3</v>
      </c>
      <c r="F12" s="26">
        <f t="shared" si="2"/>
        <v>39995</v>
      </c>
      <c r="G12" s="26">
        <v>39969</v>
      </c>
      <c r="H12" s="14">
        <f t="shared" si="1"/>
        <v>28</v>
      </c>
      <c r="I12" s="25">
        <f>(6/7)</f>
        <v>0.8571428571428571</v>
      </c>
      <c r="J12" s="25">
        <f>(4/6)</f>
        <v>0.6666666666666666</v>
      </c>
      <c r="K12" s="25">
        <f>(5/6)</f>
        <v>0.8333333333333334</v>
      </c>
      <c r="L12" s="25">
        <f>(4/7)</f>
        <v>0.5714285714285714</v>
      </c>
      <c r="M12" s="25">
        <f>(5/6)</f>
        <v>0.8333333333333334</v>
      </c>
      <c r="N12" s="25">
        <v>0</v>
      </c>
      <c r="P12" s="7">
        <f t="shared" si="0"/>
        <v>85.71428571428571</v>
      </c>
      <c r="Q12" s="7">
        <f t="shared" si="0"/>
        <v>66.66666666666666</v>
      </c>
      <c r="R12" s="7">
        <f t="shared" si="0"/>
        <v>83.33333333333334</v>
      </c>
      <c r="S12" s="7">
        <f t="shared" si="0"/>
        <v>57.14285714285714</v>
      </c>
      <c r="T12" s="7">
        <f t="shared" si="0"/>
        <v>83.33333333333334</v>
      </c>
      <c r="U12" s="7">
        <f t="shared" si="0"/>
        <v>0</v>
      </c>
    </row>
    <row r="13" spans="2:21" ht="12.75">
      <c r="B13">
        <v>641513</v>
      </c>
      <c r="C13" t="s">
        <v>50</v>
      </c>
      <c r="D13" t="s">
        <v>53</v>
      </c>
      <c r="E13">
        <v>3</v>
      </c>
      <c r="F13" s="26"/>
      <c r="G13" s="26">
        <v>39974</v>
      </c>
      <c r="H13" s="14">
        <f t="shared" si="1"/>
        <v>33</v>
      </c>
      <c r="I13" s="25">
        <f>(7/7)</f>
        <v>1</v>
      </c>
      <c r="J13" s="25">
        <f>(4/6)</f>
        <v>0.6666666666666666</v>
      </c>
      <c r="K13" s="25">
        <f>(6/6)</f>
        <v>1</v>
      </c>
      <c r="L13" s="25">
        <f>(5/7)</f>
        <v>0.7142857142857143</v>
      </c>
      <c r="M13" s="25">
        <f>(6/6)</f>
        <v>1</v>
      </c>
      <c r="N13" s="25">
        <f>(1/6)</f>
        <v>0.16666666666666666</v>
      </c>
      <c r="P13" s="7">
        <f t="shared" si="0"/>
        <v>100</v>
      </c>
      <c r="Q13" s="7">
        <f t="shared" si="0"/>
        <v>66.66666666666666</v>
      </c>
      <c r="R13" s="7">
        <f t="shared" si="0"/>
        <v>100</v>
      </c>
      <c r="S13" s="7">
        <f t="shared" si="0"/>
        <v>71.42857142857143</v>
      </c>
      <c r="T13" s="7">
        <f t="shared" si="0"/>
        <v>100</v>
      </c>
      <c r="U13" s="7">
        <f t="shared" si="0"/>
        <v>16.666666666666664</v>
      </c>
    </row>
    <row r="14" spans="2:21" ht="12.75">
      <c r="B14">
        <v>662201</v>
      </c>
      <c r="C14" s="27" t="s">
        <v>54</v>
      </c>
      <c r="D14" s="27" t="s">
        <v>51</v>
      </c>
      <c r="E14" s="14">
        <v>2</v>
      </c>
      <c r="F14" s="26"/>
      <c r="G14" s="26">
        <v>39976</v>
      </c>
      <c r="H14" s="14">
        <f t="shared" si="1"/>
        <v>35</v>
      </c>
      <c r="J14" s="25">
        <f>(4/6)</f>
        <v>0.6666666666666666</v>
      </c>
      <c r="L14" s="25">
        <f>(7/7)</f>
        <v>1</v>
      </c>
      <c r="N14" s="25">
        <f>(1/6)</f>
        <v>0.16666666666666666</v>
      </c>
      <c r="P14" s="7"/>
      <c r="Q14" s="7">
        <f t="shared" si="0"/>
        <v>66.66666666666666</v>
      </c>
      <c r="R14" s="7"/>
      <c r="S14" s="7">
        <f t="shared" si="0"/>
        <v>100</v>
      </c>
      <c r="T14" s="7"/>
      <c r="U14" s="7">
        <f t="shared" si="0"/>
        <v>16.666666666666664</v>
      </c>
    </row>
    <row r="15" spans="2:21" ht="12.75">
      <c r="B15">
        <v>664604</v>
      </c>
      <c r="C15" s="27" t="s">
        <v>50</v>
      </c>
      <c r="D15" s="27" t="s">
        <v>51</v>
      </c>
      <c r="E15" s="14">
        <v>1</v>
      </c>
      <c r="F15" s="26"/>
      <c r="G15" s="26">
        <v>39980</v>
      </c>
      <c r="H15" s="14">
        <f t="shared" si="1"/>
        <v>39</v>
      </c>
      <c r="J15" s="25">
        <f>(5/6)</f>
        <v>0.8333333333333334</v>
      </c>
      <c r="N15" s="25">
        <f>(1/6)</f>
        <v>0.16666666666666666</v>
      </c>
      <c r="P15" s="7"/>
      <c r="Q15" s="7">
        <f t="shared" si="0"/>
        <v>83.33333333333334</v>
      </c>
      <c r="R15" s="7"/>
      <c r="S15" s="7"/>
      <c r="T15" s="7"/>
      <c r="U15" s="7">
        <f t="shared" si="0"/>
        <v>16.666666666666664</v>
      </c>
    </row>
    <row r="16" spans="2:21" ht="12.75">
      <c r="B16">
        <v>654400</v>
      </c>
      <c r="C16" s="27" t="s">
        <v>50</v>
      </c>
      <c r="D16" s="27" t="s">
        <v>52</v>
      </c>
      <c r="E16" s="14">
        <v>4</v>
      </c>
      <c r="F16" s="26"/>
      <c r="G16" s="26">
        <v>39983</v>
      </c>
      <c r="H16" s="14">
        <f t="shared" si="1"/>
        <v>42</v>
      </c>
      <c r="J16" s="25">
        <f>(5/6)</f>
        <v>0.8333333333333334</v>
      </c>
      <c r="N16" s="25">
        <f>(1/6)</f>
        <v>0.16666666666666666</v>
      </c>
      <c r="P16" s="7"/>
      <c r="Q16" s="7">
        <f t="shared" si="0"/>
        <v>83.33333333333334</v>
      </c>
      <c r="R16" s="7"/>
      <c r="S16" s="7"/>
      <c r="T16" s="7"/>
      <c r="U16" s="7">
        <f t="shared" si="0"/>
        <v>16.666666666666664</v>
      </c>
    </row>
    <row r="17" spans="2:21" ht="12.75">
      <c r="B17">
        <v>616938</v>
      </c>
      <c r="C17" s="27" t="s">
        <v>50</v>
      </c>
      <c r="D17" s="27" t="s">
        <v>52</v>
      </c>
      <c r="E17" s="14">
        <v>4</v>
      </c>
      <c r="F17" s="26"/>
      <c r="G17" s="26">
        <v>39987</v>
      </c>
      <c r="H17" s="14">
        <f t="shared" si="1"/>
        <v>46</v>
      </c>
      <c r="J17" s="25">
        <f>(5/6)</f>
        <v>0.8333333333333334</v>
      </c>
      <c r="N17" s="25">
        <f>(3/6)</f>
        <v>0.5</v>
      </c>
      <c r="Q17" s="7">
        <f t="shared" si="0"/>
        <v>83.33333333333334</v>
      </c>
      <c r="U17" s="7">
        <f t="shared" si="0"/>
        <v>50</v>
      </c>
    </row>
    <row r="18" spans="2:21" ht="12.75">
      <c r="B18">
        <v>619854</v>
      </c>
      <c r="C18" s="27" t="s">
        <v>50</v>
      </c>
      <c r="D18" s="27" t="s">
        <v>52</v>
      </c>
      <c r="E18" s="14">
        <v>4</v>
      </c>
      <c r="F18" s="26"/>
      <c r="G18" s="26">
        <v>39990</v>
      </c>
      <c r="H18" s="14">
        <f t="shared" si="1"/>
        <v>49</v>
      </c>
      <c r="I18" s="14"/>
      <c r="J18" s="25">
        <f>(5/6)</f>
        <v>0.8333333333333334</v>
      </c>
      <c r="K18" s="14"/>
      <c r="L18" s="14"/>
      <c r="M18" s="14"/>
      <c r="N18" s="25">
        <f>(3/6)</f>
        <v>0.5</v>
      </c>
      <c r="Q18" s="7">
        <f t="shared" si="0"/>
        <v>83.33333333333334</v>
      </c>
      <c r="U18" s="7">
        <f t="shared" si="0"/>
        <v>50</v>
      </c>
    </row>
    <row r="19" spans="2:21" ht="12.75">
      <c r="B19">
        <v>663001</v>
      </c>
      <c r="C19" s="27" t="s">
        <v>54</v>
      </c>
      <c r="D19" s="27" t="s">
        <v>53</v>
      </c>
      <c r="E19" s="14">
        <v>5</v>
      </c>
      <c r="F19" s="26"/>
      <c r="G19" s="26">
        <v>39994</v>
      </c>
      <c r="H19" s="14">
        <f t="shared" si="1"/>
        <v>53</v>
      </c>
      <c r="I19" s="14"/>
      <c r="J19" s="25">
        <f>(6/6)</f>
        <v>1</v>
      </c>
      <c r="K19" s="14"/>
      <c r="L19" s="14"/>
      <c r="M19" s="14"/>
      <c r="N19" s="25">
        <f>(4/6)</f>
        <v>0.6666666666666666</v>
      </c>
      <c r="Q19" s="7">
        <f t="shared" si="0"/>
        <v>100</v>
      </c>
      <c r="U19" s="7">
        <f t="shared" si="0"/>
        <v>66.66666666666666</v>
      </c>
    </row>
    <row r="20" spans="2:21" ht="12.75">
      <c r="B20">
        <v>622425</v>
      </c>
      <c r="C20" s="27" t="s">
        <v>50</v>
      </c>
      <c r="D20" s="27" t="s">
        <v>53</v>
      </c>
      <c r="E20" s="14">
        <v>3</v>
      </c>
      <c r="G20" s="26">
        <v>39997</v>
      </c>
      <c r="H20" s="14">
        <f t="shared" si="1"/>
        <v>56</v>
      </c>
      <c r="N20" s="25">
        <f>(4/6)</f>
        <v>0.6666666666666666</v>
      </c>
      <c r="U20" s="7">
        <f>N20*100</f>
        <v>66.66666666666666</v>
      </c>
    </row>
    <row r="21" spans="2:21" ht="12.75">
      <c r="B21">
        <v>362664</v>
      </c>
      <c r="C21" s="27" t="s">
        <v>50</v>
      </c>
      <c r="D21" s="27" t="s">
        <v>53</v>
      </c>
      <c r="E21" s="14">
        <v>3</v>
      </c>
      <c r="G21" s="26">
        <v>40001</v>
      </c>
      <c r="H21" s="14">
        <f t="shared" si="1"/>
        <v>60</v>
      </c>
      <c r="N21" s="25">
        <f>(4/6)</f>
        <v>0.6666666666666666</v>
      </c>
      <c r="U21" s="7">
        <f>N21*100</f>
        <v>66.66666666666666</v>
      </c>
    </row>
    <row r="22" spans="2:5" ht="12.75">
      <c r="B22">
        <v>399213</v>
      </c>
      <c r="C22" s="27" t="s">
        <v>54</v>
      </c>
      <c r="D22" s="27" t="s">
        <v>53</v>
      </c>
      <c r="E22" s="14">
        <v>5</v>
      </c>
    </row>
    <row r="23" spans="2:5" ht="12.75">
      <c r="B23">
        <v>389358</v>
      </c>
      <c r="C23" s="27" t="s">
        <v>54</v>
      </c>
      <c r="D23" s="27" t="s">
        <v>53</v>
      </c>
      <c r="E23" s="14">
        <v>5</v>
      </c>
    </row>
    <row r="24" spans="2:5" ht="12.75">
      <c r="B24">
        <v>418358</v>
      </c>
      <c r="C24" s="27" t="s">
        <v>54</v>
      </c>
      <c r="D24" s="27" t="s">
        <v>53</v>
      </c>
      <c r="E24" s="14">
        <v>5</v>
      </c>
    </row>
    <row r="25" spans="2:5" ht="12.75">
      <c r="B25">
        <v>389807</v>
      </c>
      <c r="C25" s="27" t="s">
        <v>54</v>
      </c>
      <c r="D25" s="27" t="s">
        <v>53</v>
      </c>
      <c r="E25" s="14">
        <v>5</v>
      </c>
    </row>
    <row r="26" spans="2:5" ht="12.75">
      <c r="B26">
        <v>432809</v>
      </c>
      <c r="C26" s="27" t="s">
        <v>54</v>
      </c>
      <c r="D26" s="27" t="s">
        <v>51</v>
      </c>
      <c r="E26" s="14">
        <v>2</v>
      </c>
    </row>
    <row r="27" spans="2:5" ht="12.75">
      <c r="B27">
        <v>393055</v>
      </c>
      <c r="C27" s="27" t="s">
        <v>54</v>
      </c>
      <c r="D27" s="27" t="s">
        <v>51</v>
      </c>
      <c r="E27" s="14">
        <v>2</v>
      </c>
    </row>
    <row r="28" spans="2:5" ht="12.75">
      <c r="B28">
        <v>629865</v>
      </c>
      <c r="C28" s="27" t="s">
        <v>54</v>
      </c>
      <c r="D28" s="27" t="s">
        <v>51</v>
      </c>
      <c r="E28" s="14">
        <v>2</v>
      </c>
    </row>
    <row r="29" spans="2:5" ht="12.75">
      <c r="B29">
        <v>639102</v>
      </c>
      <c r="C29" s="27" t="s">
        <v>50</v>
      </c>
      <c r="D29" s="27" t="s">
        <v>51</v>
      </c>
      <c r="E29" s="14">
        <v>1</v>
      </c>
    </row>
    <row r="30" spans="2:5" ht="12.75">
      <c r="B30">
        <v>645213</v>
      </c>
      <c r="C30" s="27" t="s">
        <v>50</v>
      </c>
      <c r="D30" s="27" t="s">
        <v>52</v>
      </c>
      <c r="E30" s="14">
        <v>4</v>
      </c>
    </row>
    <row r="31" spans="2:5" ht="12.75">
      <c r="B31">
        <v>661694</v>
      </c>
      <c r="C31" s="27" t="s">
        <v>54</v>
      </c>
      <c r="D31" s="27" t="s">
        <v>52</v>
      </c>
      <c r="E31" s="14">
        <v>6</v>
      </c>
    </row>
    <row r="32" spans="2:5" ht="12.75">
      <c r="B32">
        <v>630189</v>
      </c>
      <c r="C32" s="27" t="s">
        <v>50</v>
      </c>
      <c r="D32" s="27" t="s">
        <v>53</v>
      </c>
      <c r="E32" s="14">
        <v>3</v>
      </c>
    </row>
    <row r="33" spans="2:5" ht="12.75">
      <c r="B33">
        <v>658134</v>
      </c>
      <c r="C33" s="27" t="s">
        <v>54</v>
      </c>
      <c r="D33" s="27" t="s">
        <v>53</v>
      </c>
      <c r="E33" s="14">
        <v>5</v>
      </c>
    </row>
    <row r="34" spans="2:5" ht="12.75">
      <c r="B34">
        <v>661560</v>
      </c>
      <c r="C34" s="27" t="s">
        <v>50</v>
      </c>
      <c r="D34" s="27" t="s">
        <v>52</v>
      </c>
      <c r="E34" s="14">
        <v>4</v>
      </c>
    </row>
    <row r="35" spans="2:5" ht="12.75">
      <c r="B35">
        <v>639394</v>
      </c>
      <c r="C35" s="27" t="s">
        <v>50</v>
      </c>
      <c r="D35" s="27" t="s">
        <v>52</v>
      </c>
      <c r="E35" s="14">
        <v>4</v>
      </c>
    </row>
    <row r="36" spans="2:5" ht="12.75">
      <c r="B36">
        <v>634332</v>
      </c>
      <c r="C36" s="27" t="s">
        <v>54</v>
      </c>
      <c r="D36" s="27" t="s">
        <v>51</v>
      </c>
      <c r="E36" s="14">
        <v>2</v>
      </c>
    </row>
    <row r="37" spans="2:5" ht="12.75">
      <c r="B37">
        <v>623746</v>
      </c>
      <c r="C37" s="27" t="s">
        <v>54</v>
      </c>
      <c r="D37" s="27" t="s">
        <v>52</v>
      </c>
      <c r="E37" s="14">
        <v>6</v>
      </c>
    </row>
    <row r="38" spans="2:5" ht="12.75">
      <c r="B38">
        <v>418954</v>
      </c>
      <c r="C38" s="27" t="s">
        <v>54</v>
      </c>
      <c r="D38" s="27" t="s">
        <v>52</v>
      </c>
      <c r="E38" s="14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5"/>
  <sheetViews>
    <sheetView tabSelected="1" zoomScalePageLayoutView="0" workbookViewId="0" topLeftCell="A7">
      <selection activeCell="G48" sqref="G48"/>
    </sheetView>
  </sheetViews>
  <sheetFormatPr defaultColWidth="9.140625" defaultRowHeight="12.75"/>
  <cols>
    <col min="2" max="2" width="9.140625" style="27" customWidth="1"/>
    <col min="3" max="3" width="7.421875" style="27" customWidth="1"/>
    <col min="4" max="5" width="4.8515625" style="27" customWidth="1"/>
    <col min="6" max="6" width="4.8515625" style="14" customWidth="1"/>
    <col min="7" max="7" width="7.140625" style="14" customWidth="1"/>
    <col min="8" max="8" width="7.140625" style="6" customWidth="1"/>
    <col min="9" max="10" width="9.140625" style="6" customWidth="1"/>
    <col min="11" max="11" width="6.7109375" style="25" customWidth="1"/>
    <col min="12" max="12" width="7.421875" style="7" customWidth="1"/>
    <col min="13" max="13" width="8.00390625" style="7" customWidth="1"/>
    <col min="14" max="15" width="9.140625" style="14" customWidth="1"/>
    <col min="16" max="16" width="5.57421875" style="0" customWidth="1"/>
    <col min="17" max="17" width="6.140625" style="0" customWidth="1"/>
    <col min="18" max="18" width="7.140625" style="25" customWidth="1"/>
    <col min="19" max="19" width="7.140625" style="14" customWidth="1"/>
    <col min="20" max="20" width="7.140625" style="25" customWidth="1"/>
    <col min="21" max="70" width="4.8515625" style="0" customWidth="1"/>
    <col min="71" max="72" width="9.140625" style="6" customWidth="1"/>
  </cols>
  <sheetData>
    <row r="1" spans="1:72" s="29" customFormat="1" ht="29.25" customHeight="1">
      <c r="A1" s="29" t="s">
        <v>55</v>
      </c>
      <c r="B1" s="30" t="s">
        <v>56</v>
      </c>
      <c r="C1" s="30" t="s">
        <v>57</v>
      </c>
      <c r="D1" s="30" t="s">
        <v>46</v>
      </c>
      <c r="E1" s="31" t="s">
        <v>47</v>
      </c>
      <c r="F1" s="32" t="s">
        <v>58</v>
      </c>
      <c r="G1" s="32" t="s">
        <v>2</v>
      </c>
      <c r="H1" s="33" t="s">
        <v>59</v>
      </c>
      <c r="I1" s="33" t="s">
        <v>60</v>
      </c>
      <c r="J1" s="33" t="s">
        <v>61</v>
      </c>
      <c r="K1" s="34" t="s">
        <v>62</v>
      </c>
      <c r="L1" s="35" t="s">
        <v>63</v>
      </c>
      <c r="M1" s="35" t="s">
        <v>64</v>
      </c>
      <c r="N1" s="32" t="s">
        <v>15</v>
      </c>
      <c r="O1" s="32" t="s">
        <v>16</v>
      </c>
      <c r="P1" s="29" t="s">
        <v>65</v>
      </c>
      <c r="Q1" s="29" t="s">
        <v>66</v>
      </c>
      <c r="R1" s="34" t="s">
        <v>67</v>
      </c>
      <c r="S1" s="32" t="s">
        <v>68</v>
      </c>
      <c r="T1" s="34" t="s">
        <v>69</v>
      </c>
      <c r="U1" s="29">
        <v>1</v>
      </c>
      <c r="V1" s="29">
        <v>2</v>
      </c>
      <c r="W1" s="29">
        <v>3</v>
      </c>
      <c r="X1" s="29">
        <v>4</v>
      </c>
      <c r="Y1" s="29">
        <v>5</v>
      </c>
      <c r="Z1" s="29">
        <v>6</v>
      </c>
      <c r="AA1" s="29">
        <v>7</v>
      </c>
      <c r="AB1" s="29">
        <v>8</v>
      </c>
      <c r="AC1" s="29">
        <v>9</v>
      </c>
      <c r="AD1" s="29">
        <v>10</v>
      </c>
      <c r="AE1" s="29">
        <v>11</v>
      </c>
      <c r="AF1" s="29">
        <v>12</v>
      </c>
      <c r="AG1" s="29">
        <v>13</v>
      </c>
      <c r="AH1" s="29">
        <v>14</v>
      </c>
      <c r="AI1" s="29">
        <v>15</v>
      </c>
      <c r="AJ1" s="29">
        <v>16</v>
      </c>
      <c r="AK1" s="29">
        <v>17</v>
      </c>
      <c r="AL1" s="29">
        <v>18</v>
      </c>
      <c r="AM1" s="29">
        <v>19</v>
      </c>
      <c r="AN1" s="29">
        <v>20</v>
      </c>
      <c r="AO1" s="29">
        <v>21</v>
      </c>
      <c r="AP1" s="29">
        <v>22</v>
      </c>
      <c r="AQ1" s="29">
        <v>23</v>
      </c>
      <c r="AR1" s="29">
        <v>24</v>
      </c>
      <c r="AS1" s="29">
        <v>25</v>
      </c>
      <c r="AT1" s="29">
        <v>26</v>
      </c>
      <c r="AU1" s="29">
        <v>27</v>
      </c>
      <c r="AV1" s="29">
        <v>28</v>
      </c>
      <c r="AW1" s="29">
        <v>29</v>
      </c>
      <c r="AX1" s="29">
        <v>30</v>
      </c>
      <c r="AY1" s="29">
        <v>31</v>
      </c>
      <c r="AZ1" s="29">
        <v>32</v>
      </c>
      <c r="BA1" s="29">
        <v>33</v>
      </c>
      <c r="BB1" s="29">
        <v>34</v>
      </c>
      <c r="BC1" s="29">
        <v>35</v>
      </c>
      <c r="BD1" s="29">
        <v>36</v>
      </c>
      <c r="BE1" s="29">
        <v>37</v>
      </c>
      <c r="BF1" s="29">
        <v>38</v>
      </c>
      <c r="BG1" s="29">
        <v>39</v>
      </c>
      <c r="BH1" s="29">
        <v>40</v>
      </c>
      <c r="BI1" s="29">
        <v>41</v>
      </c>
      <c r="BJ1" s="29">
        <v>42</v>
      </c>
      <c r="BK1" s="29">
        <v>43</v>
      </c>
      <c r="BL1" s="29">
        <v>44</v>
      </c>
      <c r="BM1" s="29">
        <v>45</v>
      </c>
      <c r="BN1" s="29">
        <v>46</v>
      </c>
      <c r="BO1" s="29">
        <v>47</v>
      </c>
      <c r="BP1" s="29">
        <v>48</v>
      </c>
      <c r="BQ1" s="29">
        <v>49</v>
      </c>
      <c r="BR1" s="29">
        <v>50</v>
      </c>
      <c r="BS1" s="33" t="s">
        <v>70</v>
      </c>
      <c r="BT1" s="33" t="s">
        <v>71</v>
      </c>
    </row>
    <row r="2" spans="1:72" ht="12.75">
      <c r="A2">
        <v>655210</v>
      </c>
      <c r="B2" s="27">
        <v>39945</v>
      </c>
      <c r="C2" s="27">
        <v>39948</v>
      </c>
      <c r="D2" s="27" t="s">
        <v>50</v>
      </c>
      <c r="E2" s="28" t="s">
        <v>51</v>
      </c>
      <c r="F2" s="14">
        <v>1</v>
      </c>
      <c r="G2" s="14">
        <v>650</v>
      </c>
      <c r="H2" s="6">
        <f aca="true" t="shared" si="0" ref="H2:H42">(I2/((G2)^3))*100000000</f>
        <v>1.456531634046427</v>
      </c>
      <c r="I2" s="6">
        <v>4</v>
      </c>
      <c r="J2" s="6">
        <v>3.2</v>
      </c>
      <c r="K2" s="25">
        <f aca="true" t="shared" si="1" ref="K2:K42">(I2-J2)/I2</f>
        <v>0.19999999999999996</v>
      </c>
      <c r="L2" s="7">
        <v>56.5</v>
      </c>
      <c r="M2" s="7">
        <v>749.7</v>
      </c>
      <c r="N2" s="14">
        <f aca="true" t="shared" si="2" ref="N2:N42">(M2/L2)*500</f>
        <v>6634.513274336284</v>
      </c>
      <c r="O2" s="14">
        <f aca="true" t="shared" si="3" ref="O2:O42">N2/I2</f>
        <v>1658.628318584071</v>
      </c>
      <c r="P2">
        <v>149</v>
      </c>
      <c r="Q2">
        <v>2</v>
      </c>
      <c r="R2" s="25">
        <f aca="true" t="shared" si="4" ref="R2:R42">P2/(P2+Q2)</f>
        <v>0.9867549668874173</v>
      </c>
      <c r="S2" s="14">
        <v>3</v>
      </c>
      <c r="T2" s="25">
        <f aca="true" t="shared" si="5" ref="T2:T42">((500-S2)/500)</f>
        <v>0.994</v>
      </c>
      <c r="U2" s="7">
        <v>6</v>
      </c>
      <c r="V2" s="7">
        <v>5.6</v>
      </c>
      <c r="W2" s="7">
        <v>5.8</v>
      </c>
      <c r="X2" s="7">
        <v>5.8</v>
      </c>
      <c r="Y2" s="7">
        <v>5.9</v>
      </c>
      <c r="Z2" s="7">
        <v>6</v>
      </c>
      <c r="AA2" s="7">
        <v>6</v>
      </c>
      <c r="AB2" s="7">
        <v>5.7</v>
      </c>
      <c r="AC2" s="7">
        <v>5.5</v>
      </c>
      <c r="AD2" s="7">
        <v>6</v>
      </c>
      <c r="AE2" s="7">
        <v>6</v>
      </c>
      <c r="AF2" s="7">
        <v>5.7</v>
      </c>
      <c r="AG2" s="7">
        <v>5.8</v>
      </c>
      <c r="AH2" s="7">
        <v>5.6</v>
      </c>
      <c r="AI2" s="7">
        <v>5.7</v>
      </c>
      <c r="AJ2" s="7">
        <v>5.7</v>
      </c>
      <c r="AK2" s="7">
        <v>5.1</v>
      </c>
      <c r="AL2" s="7">
        <v>5.7</v>
      </c>
      <c r="AM2" s="7">
        <v>5.8</v>
      </c>
      <c r="AN2" s="7">
        <v>6</v>
      </c>
      <c r="AO2" s="7">
        <v>5.8</v>
      </c>
      <c r="AP2" s="7">
        <v>5.6</v>
      </c>
      <c r="AQ2" s="7">
        <v>5.8</v>
      </c>
      <c r="AR2" s="7">
        <v>5.9</v>
      </c>
      <c r="AS2" s="7">
        <v>6.2</v>
      </c>
      <c r="AT2" s="7">
        <v>5.7</v>
      </c>
      <c r="AU2" s="7">
        <v>5.8</v>
      </c>
      <c r="AV2" s="7">
        <v>5.7</v>
      </c>
      <c r="AW2" s="7">
        <v>5.9</v>
      </c>
      <c r="AX2" s="7">
        <v>5.8</v>
      </c>
      <c r="AY2" s="7">
        <v>5.8</v>
      </c>
      <c r="AZ2" s="7">
        <v>5.5</v>
      </c>
      <c r="BA2" s="7">
        <v>5.7</v>
      </c>
      <c r="BB2" s="7">
        <v>5.7</v>
      </c>
      <c r="BC2" s="7">
        <v>5.7</v>
      </c>
      <c r="BD2" s="7">
        <v>5.6</v>
      </c>
      <c r="BE2" s="7">
        <v>6</v>
      </c>
      <c r="BF2" s="7">
        <v>5.6</v>
      </c>
      <c r="BG2" s="7">
        <v>5.6</v>
      </c>
      <c r="BH2" s="7">
        <v>5.8</v>
      </c>
      <c r="BI2" s="7">
        <v>5.8</v>
      </c>
      <c r="BJ2" s="7">
        <v>5.5</v>
      </c>
      <c r="BK2" s="7">
        <v>5.6</v>
      </c>
      <c r="BL2" s="7">
        <v>5.7</v>
      </c>
      <c r="BM2" s="7">
        <v>5.9</v>
      </c>
      <c r="BN2" s="7">
        <v>5.5</v>
      </c>
      <c r="BO2" s="7">
        <v>5.8</v>
      </c>
      <c r="BP2" s="7">
        <v>5.5</v>
      </c>
      <c r="BQ2" s="7">
        <v>5.7</v>
      </c>
      <c r="BR2" s="7">
        <v>5.8</v>
      </c>
      <c r="BS2" s="6">
        <f aca="true" t="shared" si="6" ref="BS2:BS42">AVERAGE(U2:BR2)</f>
        <v>5.747999999999999</v>
      </c>
      <c r="BT2" s="6">
        <f aca="true" t="shared" si="7" ref="BT2:BT42">(4/3)*(22/7)*((BS2/2)^3)</f>
        <v>99.4772266148571</v>
      </c>
    </row>
    <row r="3" spans="1:72" ht="12.75">
      <c r="A3">
        <v>648882</v>
      </c>
      <c r="B3" s="27">
        <v>39948</v>
      </c>
      <c r="C3" s="27">
        <v>39952</v>
      </c>
      <c r="D3" s="27" t="s">
        <v>50</v>
      </c>
      <c r="E3" s="27" t="s">
        <v>51</v>
      </c>
      <c r="F3" s="14">
        <v>1</v>
      </c>
      <c r="G3" s="14">
        <v>680</v>
      </c>
      <c r="H3" s="6">
        <f t="shared" si="0"/>
        <v>1.4947588031752492</v>
      </c>
      <c r="I3" s="6">
        <v>4.7</v>
      </c>
      <c r="J3" s="6">
        <v>3.42</v>
      </c>
      <c r="K3" s="25">
        <f t="shared" si="1"/>
        <v>0.27234042553191495</v>
      </c>
      <c r="L3" s="7">
        <v>64</v>
      </c>
      <c r="M3" s="7">
        <v>1203.1</v>
      </c>
      <c r="N3" s="14">
        <f t="shared" si="2"/>
        <v>9399.21875</v>
      </c>
      <c r="O3" s="14">
        <f t="shared" si="3"/>
        <v>1999.8337765957447</v>
      </c>
      <c r="P3">
        <v>76</v>
      </c>
      <c r="Q3">
        <v>5</v>
      </c>
      <c r="R3" s="25">
        <f t="shared" si="4"/>
        <v>0.9382716049382716</v>
      </c>
      <c r="S3" s="14">
        <v>9</v>
      </c>
      <c r="T3" s="25">
        <f t="shared" si="5"/>
        <v>0.982</v>
      </c>
      <c r="U3" s="7">
        <v>6.1</v>
      </c>
      <c r="V3" s="7">
        <v>6</v>
      </c>
      <c r="W3" s="7">
        <v>5.8</v>
      </c>
      <c r="X3" s="7">
        <v>5.8</v>
      </c>
      <c r="Y3" s="7">
        <v>5.9</v>
      </c>
      <c r="Z3" s="7">
        <v>6.6</v>
      </c>
      <c r="AA3" s="7">
        <v>6.2</v>
      </c>
      <c r="AB3" s="7">
        <v>6.1</v>
      </c>
      <c r="AC3" s="7">
        <v>5.8</v>
      </c>
      <c r="AD3" s="7">
        <v>6</v>
      </c>
      <c r="AE3" s="7">
        <v>6.2</v>
      </c>
      <c r="AF3" s="7">
        <v>5.9</v>
      </c>
      <c r="AG3" s="7">
        <v>6.2</v>
      </c>
      <c r="AH3" s="7">
        <v>6.1</v>
      </c>
      <c r="AI3" s="7">
        <v>6</v>
      </c>
      <c r="AJ3" s="7">
        <v>6</v>
      </c>
      <c r="AK3" s="7">
        <v>6</v>
      </c>
      <c r="AL3" s="7">
        <v>6.2</v>
      </c>
      <c r="AM3" s="7">
        <v>6.1</v>
      </c>
      <c r="AN3" s="7">
        <v>6.1</v>
      </c>
      <c r="AO3" s="7">
        <v>6</v>
      </c>
      <c r="AP3" s="7">
        <v>5.9</v>
      </c>
      <c r="AQ3" s="7">
        <v>6</v>
      </c>
      <c r="AR3" s="7">
        <v>5.8</v>
      </c>
      <c r="AS3" s="7">
        <v>6</v>
      </c>
      <c r="AT3" s="7">
        <v>6</v>
      </c>
      <c r="AU3" s="7">
        <v>6</v>
      </c>
      <c r="AV3" s="7">
        <v>6.2</v>
      </c>
      <c r="AW3" s="7">
        <v>6</v>
      </c>
      <c r="AX3" s="7">
        <v>6.2</v>
      </c>
      <c r="AY3" s="7">
        <v>5.8</v>
      </c>
      <c r="AZ3" s="7">
        <v>6.1</v>
      </c>
      <c r="BA3" s="7">
        <v>6</v>
      </c>
      <c r="BB3" s="7">
        <v>6.4</v>
      </c>
      <c r="BC3" s="7">
        <v>5.9</v>
      </c>
      <c r="BD3" s="7">
        <v>6.1</v>
      </c>
      <c r="BE3" s="7">
        <v>5.8</v>
      </c>
      <c r="BF3" s="7">
        <v>6.1</v>
      </c>
      <c r="BG3" s="7">
        <v>5.9</v>
      </c>
      <c r="BH3" s="7">
        <v>6.3</v>
      </c>
      <c r="BI3" s="7">
        <v>6.1</v>
      </c>
      <c r="BJ3" s="7">
        <v>6.1</v>
      </c>
      <c r="BK3" s="7">
        <v>5.9</v>
      </c>
      <c r="BL3" s="7">
        <v>6</v>
      </c>
      <c r="BM3" s="7">
        <v>6</v>
      </c>
      <c r="BN3" s="7">
        <v>6</v>
      </c>
      <c r="BO3" s="7">
        <v>6.1</v>
      </c>
      <c r="BP3" s="7">
        <v>6.2</v>
      </c>
      <c r="BQ3" s="7">
        <v>5.8</v>
      </c>
      <c r="BR3" s="7">
        <v>6.2</v>
      </c>
      <c r="BS3" s="6">
        <f t="shared" si="6"/>
        <v>6.04</v>
      </c>
      <c r="BT3" s="6">
        <f t="shared" si="7"/>
        <v>115.4208335238095</v>
      </c>
    </row>
    <row r="4" spans="1:72" ht="12.75">
      <c r="A4">
        <v>631666</v>
      </c>
      <c r="B4" s="27">
        <v>39959</v>
      </c>
      <c r="C4" s="27">
        <v>39961</v>
      </c>
      <c r="D4" s="27" t="s">
        <v>50</v>
      </c>
      <c r="E4" s="27" t="s">
        <v>51</v>
      </c>
      <c r="F4" s="14">
        <v>1</v>
      </c>
      <c r="G4" s="14">
        <v>675</v>
      </c>
      <c r="H4" s="6">
        <f t="shared" si="0"/>
        <v>1.5412284712696236</v>
      </c>
      <c r="I4" s="6">
        <v>4.74</v>
      </c>
      <c r="J4" s="6">
        <v>3.72</v>
      </c>
      <c r="K4" s="25">
        <f t="shared" si="1"/>
        <v>0.2151898734177215</v>
      </c>
      <c r="L4" s="7">
        <v>70.9</v>
      </c>
      <c r="M4" s="7">
        <v>1048.2</v>
      </c>
      <c r="N4" s="14">
        <f t="shared" si="2"/>
        <v>7392.101551480959</v>
      </c>
      <c r="O4" s="14">
        <f t="shared" si="3"/>
        <v>1559.5150952491474</v>
      </c>
      <c r="P4">
        <v>89</v>
      </c>
      <c r="Q4">
        <v>8</v>
      </c>
      <c r="R4" s="25">
        <f t="shared" si="4"/>
        <v>0.9175257731958762</v>
      </c>
      <c r="S4" s="14">
        <v>133</v>
      </c>
      <c r="T4" s="25">
        <f t="shared" si="5"/>
        <v>0.734</v>
      </c>
      <c r="U4">
        <v>6.2</v>
      </c>
      <c r="V4">
        <v>6.4</v>
      </c>
      <c r="W4">
        <v>6.3</v>
      </c>
      <c r="X4">
        <v>6.4</v>
      </c>
      <c r="Y4">
        <v>6.2</v>
      </c>
      <c r="Z4">
        <v>6</v>
      </c>
      <c r="AA4">
        <v>5.9</v>
      </c>
      <c r="AB4">
        <v>5.8</v>
      </c>
      <c r="AC4">
        <v>6.1</v>
      </c>
      <c r="AD4">
        <v>6.2</v>
      </c>
      <c r="AE4">
        <v>6.1</v>
      </c>
      <c r="AF4">
        <v>5.8</v>
      </c>
      <c r="AG4">
        <v>6.2</v>
      </c>
      <c r="AH4">
        <v>6.2</v>
      </c>
      <c r="AI4">
        <v>6.4</v>
      </c>
      <c r="AJ4">
        <v>6.3</v>
      </c>
      <c r="AK4">
        <v>5.9</v>
      </c>
      <c r="AL4">
        <v>5.9</v>
      </c>
      <c r="AM4">
        <v>6.1</v>
      </c>
      <c r="AN4">
        <v>6.3</v>
      </c>
      <c r="AO4">
        <v>6</v>
      </c>
      <c r="AP4">
        <v>5.9</v>
      </c>
      <c r="AQ4">
        <v>5.8</v>
      </c>
      <c r="AR4">
        <v>6.1</v>
      </c>
      <c r="AS4">
        <v>6</v>
      </c>
      <c r="AT4">
        <v>5.5</v>
      </c>
      <c r="AU4">
        <v>6</v>
      </c>
      <c r="AV4">
        <v>6.1</v>
      </c>
      <c r="AW4">
        <v>5.9</v>
      </c>
      <c r="AX4">
        <v>5.8</v>
      </c>
      <c r="AY4">
        <v>6</v>
      </c>
      <c r="AZ4">
        <v>6.3</v>
      </c>
      <c r="BA4">
        <v>6.1</v>
      </c>
      <c r="BB4">
        <v>6.6</v>
      </c>
      <c r="BC4">
        <v>6.1</v>
      </c>
      <c r="BD4">
        <v>6.2</v>
      </c>
      <c r="BE4">
        <v>5.8</v>
      </c>
      <c r="BF4">
        <v>6</v>
      </c>
      <c r="BG4">
        <v>6</v>
      </c>
      <c r="BH4">
        <v>6.1</v>
      </c>
      <c r="BI4">
        <v>5.9</v>
      </c>
      <c r="BJ4">
        <v>6.3</v>
      </c>
      <c r="BK4">
        <v>5.8</v>
      </c>
      <c r="BL4">
        <v>6.3</v>
      </c>
      <c r="BM4">
        <v>5.9</v>
      </c>
      <c r="BN4">
        <v>5.9</v>
      </c>
      <c r="BO4">
        <v>5.8</v>
      </c>
      <c r="BP4">
        <v>6</v>
      </c>
      <c r="BQ4">
        <v>6.1</v>
      </c>
      <c r="BR4">
        <v>6</v>
      </c>
      <c r="BS4" s="6">
        <f t="shared" si="6"/>
        <v>6.06</v>
      </c>
      <c r="BT4" s="6">
        <f t="shared" si="7"/>
        <v>116.57119885714283</v>
      </c>
    </row>
    <row r="5" spans="1:72" ht="12.75">
      <c r="A5">
        <v>627368</v>
      </c>
      <c r="B5" s="27">
        <v>39959</v>
      </c>
      <c r="C5" s="27">
        <v>39961</v>
      </c>
      <c r="D5" t="s">
        <v>50</v>
      </c>
      <c r="E5" t="s">
        <v>51</v>
      </c>
      <c r="F5">
        <v>1</v>
      </c>
      <c r="G5" s="14">
        <v>670</v>
      </c>
      <c r="H5" s="6">
        <f t="shared" si="0"/>
        <v>1.3698493498202904</v>
      </c>
      <c r="I5" s="6">
        <v>4.12</v>
      </c>
      <c r="J5" s="6">
        <v>3.24</v>
      </c>
      <c r="K5" s="25">
        <f t="shared" si="1"/>
        <v>0.2135922330097087</v>
      </c>
      <c r="L5" s="7">
        <v>68.9</v>
      </c>
      <c r="M5" s="7">
        <v>842.6</v>
      </c>
      <c r="N5" s="14">
        <f t="shared" si="2"/>
        <v>6114.65892597968</v>
      </c>
      <c r="O5" s="14">
        <f t="shared" si="3"/>
        <v>1484.1405160144855</v>
      </c>
      <c r="P5">
        <v>105</v>
      </c>
      <c r="Q5">
        <v>7</v>
      </c>
      <c r="R5" s="25">
        <f t="shared" si="4"/>
        <v>0.9375</v>
      </c>
      <c r="S5" s="14">
        <v>35</v>
      </c>
      <c r="T5" s="25">
        <f t="shared" si="5"/>
        <v>0.93</v>
      </c>
      <c r="U5">
        <v>5.8</v>
      </c>
      <c r="V5">
        <v>5.8</v>
      </c>
      <c r="W5">
        <v>6</v>
      </c>
      <c r="X5">
        <v>6.2</v>
      </c>
      <c r="Y5">
        <v>5.8</v>
      </c>
      <c r="Z5">
        <v>6.2</v>
      </c>
      <c r="AA5">
        <v>6.2</v>
      </c>
      <c r="AB5">
        <v>5.9</v>
      </c>
      <c r="AC5">
        <v>5.9</v>
      </c>
      <c r="AD5">
        <v>6</v>
      </c>
      <c r="AE5">
        <v>5.9</v>
      </c>
      <c r="AF5">
        <v>5.9</v>
      </c>
      <c r="AG5">
        <v>5.5</v>
      </c>
      <c r="AH5">
        <v>6</v>
      </c>
      <c r="AI5">
        <v>5.8</v>
      </c>
      <c r="AJ5">
        <v>6.3</v>
      </c>
      <c r="AK5">
        <v>6.3</v>
      </c>
      <c r="AL5">
        <v>5.9</v>
      </c>
      <c r="AM5">
        <v>6.2</v>
      </c>
      <c r="AN5">
        <v>6.2</v>
      </c>
      <c r="AO5">
        <v>6</v>
      </c>
      <c r="AP5">
        <v>6</v>
      </c>
      <c r="AQ5">
        <v>6</v>
      </c>
      <c r="AR5">
        <v>5.9</v>
      </c>
      <c r="AS5">
        <v>5.9</v>
      </c>
      <c r="AT5">
        <v>6.1</v>
      </c>
      <c r="AU5">
        <v>6.1</v>
      </c>
      <c r="AV5">
        <v>6.2</v>
      </c>
      <c r="AW5">
        <v>6.2</v>
      </c>
      <c r="AX5">
        <v>5.8</v>
      </c>
      <c r="AY5">
        <v>6.1</v>
      </c>
      <c r="AZ5">
        <v>6.2</v>
      </c>
      <c r="BA5">
        <v>5.9</v>
      </c>
      <c r="BB5">
        <v>5.7</v>
      </c>
      <c r="BC5">
        <v>6.1</v>
      </c>
      <c r="BD5">
        <v>6</v>
      </c>
      <c r="BE5">
        <v>5.9</v>
      </c>
      <c r="BF5">
        <v>5.9</v>
      </c>
      <c r="BG5">
        <v>6.1</v>
      </c>
      <c r="BH5">
        <v>6</v>
      </c>
      <c r="BI5">
        <v>5.8</v>
      </c>
      <c r="BJ5">
        <v>5.8</v>
      </c>
      <c r="BK5">
        <v>6.1</v>
      </c>
      <c r="BL5">
        <v>5.9</v>
      </c>
      <c r="BM5">
        <v>6.2</v>
      </c>
      <c r="BN5">
        <v>6</v>
      </c>
      <c r="BO5">
        <v>5.9</v>
      </c>
      <c r="BP5">
        <v>6.1</v>
      </c>
      <c r="BQ5">
        <v>6.2</v>
      </c>
      <c r="BR5">
        <v>6</v>
      </c>
      <c r="BS5" s="6">
        <f t="shared" si="6"/>
        <v>5.997999999999999</v>
      </c>
      <c r="BT5" s="6">
        <f t="shared" si="7"/>
        <v>113.02975199580946</v>
      </c>
    </row>
    <row r="6" spans="1:72" ht="12.75">
      <c r="A6">
        <v>622497</v>
      </c>
      <c r="B6" s="27">
        <v>39959</v>
      </c>
      <c r="C6" s="27">
        <v>39961</v>
      </c>
      <c r="D6" s="27" t="s">
        <v>50</v>
      </c>
      <c r="E6" s="27" t="s">
        <v>51</v>
      </c>
      <c r="F6" s="14">
        <v>1</v>
      </c>
      <c r="G6" s="14">
        <v>725</v>
      </c>
      <c r="H6" s="6">
        <f t="shared" si="0"/>
        <v>1.333059986059289</v>
      </c>
      <c r="I6" s="6">
        <v>5.08</v>
      </c>
      <c r="J6" s="6">
        <v>4.1</v>
      </c>
      <c r="K6" s="25">
        <f t="shared" si="1"/>
        <v>0.19291338582677173</v>
      </c>
      <c r="L6" s="7">
        <v>68.3</v>
      </c>
      <c r="M6" s="7">
        <v>925.8</v>
      </c>
      <c r="N6" s="14">
        <f t="shared" si="2"/>
        <v>6777.452415812591</v>
      </c>
      <c r="O6" s="14">
        <f t="shared" si="3"/>
        <v>1334.1441763410612</v>
      </c>
      <c r="P6">
        <v>108</v>
      </c>
      <c r="Q6">
        <v>5</v>
      </c>
      <c r="R6" s="25">
        <f t="shared" si="4"/>
        <v>0.9557522123893806</v>
      </c>
      <c r="S6" s="14">
        <v>22</v>
      </c>
      <c r="T6" s="25">
        <f t="shared" si="5"/>
        <v>0.956</v>
      </c>
      <c r="U6">
        <v>5.7</v>
      </c>
      <c r="V6">
        <v>5.6</v>
      </c>
      <c r="W6">
        <v>5.9</v>
      </c>
      <c r="X6">
        <v>5.9</v>
      </c>
      <c r="Y6">
        <v>5.6</v>
      </c>
      <c r="Z6">
        <v>6.1</v>
      </c>
      <c r="AA6">
        <v>5.8</v>
      </c>
      <c r="AB6">
        <v>5.8</v>
      </c>
      <c r="AC6">
        <v>5.9</v>
      </c>
      <c r="AD6">
        <v>6</v>
      </c>
      <c r="AE6">
        <v>5.9</v>
      </c>
      <c r="AF6">
        <v>6.2</v>
      </c>
      <c r="AG6">
        <v>6</v>
      </c>
      <c r="AH6">
        <v>6</v>
      </c>
      <c r="AI6">
        <v>5.8</v>
      </c>
      <c r="AJ6">
        <v>5.2</v>
      </c>
      <c r="AK6">
        <v>5.6</v>
      </c>
      <c r="AL6">
        <v>5.7</v>
      </c>
      <c r="AM6">
        <v>5.8</v>
      </c>
      <c r="AN6">
        <v>5.8</v>
      </c>
      <c r="AO6">
        <v>6</v>
      </c>
      <c r="AP6">
        <v>5.8</v>
      </c>
      <c r="AQ6">
        <v>6</v>
      </c>
      <c r="AR6">
        <v>6.3</v>
      </c>
      <c r="AS6">
        <v>6.2</v>
      </c>
      <c r="AT6">
        <v>6</v>
      </c>
      <c r="AU6">
        <v>6.4</v>
      </c>
      <c r="AV6">
        <v>6</v>
      </c>
      <c r="AW6">
        <v>5.7</v>
      </c>
      <c r="AX6">
        <v>6.1</v>
      </c>
      <c r="AY6">
        <v>5.8</v>
      </c>
      <c r="AZ6">
        <v>6.2</v>
      </c>
      <c r="BA6">
        <v>6.1</v>
      </c>
      <c r="BB6">
        <v>6</v>
      </c>
      <c r="BC6">
        <v>6.2</v>
      </c>
      <c r="BD6">
        <v>5.8</v>
      </c>
      <c r="BE6">
        <v>6.1</v>
      </c>
      <c r="BF6">
        <v>5.9</v>
      </c>
      <c r="BG6">
        <v>6.1</v>
      </c>
      <c r="BH6">
        <v>5.8</v>
      </c>
      <c r="BI6">
        <v>5.9</v>
      </c>
      <c r="BJ6">
        <v>5.9</v>
      </c>
      <c r="BK6">
        <v>5.8</v>
      </c>
      <c r="BL6">
        <v>5.3</v>
      </c>
      <c r="BM6">
        <v>5.7</v>
      </c>
      <c r="BN6">
        <v>5.8</v>
      </c>
      <c r="BO6">
        <v>5.8</v>
      </c>
      <c r="BP6">
        <v>5.8</v>
      </c>
      <c r="BQ6" t="s">
        <v>72</v>
      </c>
      <c r="BR6">
        <v>5.4</v>
      </c>
      <c r="BS6" s="6">
        <f t="shared" si="6"/>
        <v>5.881632653061224</v>
      </c>
      <c r="BT6" s="6">
        <f t="shared" si="7"/>
        <v>106.57788063201718</v>
      </c>
    </row>
    <row r="7" spans="1:72" ht="12.75">
      <c r="A7">
        <v>664604</v>
      </c>
      <c r="B7" s="27">
        <v>39966</v>
      </c>
      <c r="C7" s="27">
        <v>39969</v>
      </c>
      <c r="D7" s="27" t="s">
        <v>50</v>
      </c>
      <c r="E7" s="27" t="s">
        <v>51</v>
      </c>
      <c r="F7" s="14">
        <v>1</v>
      </c>
      <c r="G7" s="14">
        <v>670</v>
      </c>
      <c r="H7" s="6">
        <f t="shared" si="0"/>
        <v>1.4629459075750675</v>
      </c>
      <c r="I7" s="6">
        <v>4.4</v>
      </c>
      <c r="J7" s="6">
        <v>3.38</v>
      </c>
      <c r="K7" s="25">
        <f t="shared" si="1"/>
        <v>0.2318181818181819</v>
      </c>
      <c r="L7" s="7">
        <v>68.6</v>
      </c>
      <c r="M7" s="7">
        <v>1011.7</v>
      </c>
      <c r="N7" s="14">
        <f t="shared" si="2"/>
        <v>7373.906705539359</v>
      </c>
      <c r="O7" s="14">
        <f t="shared" si="3"/>
        <v>1675.8878876225815</v>
      </c>
      <c r="P7">
        <v>100</v>
      </c>
      <c r="Q7">
        <v>5</v>
      </c>
      <c r="R7" s="25">
        <f t="shared" si="4"/>
        <v>0.9523809523809523</v>
      </c>
      <c r="S7" s="36" t="s">
        <v>73</v>
      </c>
      <c r="T7" s="37">
        <v>0.85</v>
      </c>
      <c r="U7">
        <v>6.3</v>
      </c>
      <c r="V7">
        <v>5.8</v>
      </c>
      <c r="W7">
        <v>5.9</v>
      </c>
      <c r="X7">
        <v>5.9</v>
      </c>
      <c r="Y7">
        <v>5.9</v>
      </c>
      <c r="Z7">
        <v>6</v>
      </c>
      <c r="AA7">
        <v>6.2</v>
      </c>
      <c r="AB7">
        <v>6</v>
      </c>
      <c r="AC7">
        <v>6</v>
      </c>
      <c r="AD7">
        <v>6.3</v>
      </c>
      <c r="AE7">
        <v>6.1</v>
      </c>
      <c r="AF7">
        <v>6</v>
      </c>
      <c r="AG7">
        <v>6</v>
      </c>
      <c r="AH7">
        <v>6.1</v>
      </c>
      <c r="AI7">
        <v>6</v>
      </c>
      <c r="AJ7">
        <v>6</v>
      </c>
      <c r="AK7">
        <v>6.2</v>
      </c>
      <c r="AL7">
        <v>6.1</v>
      </c>
      <c r="AM7">
        <v>6.1</v>
      </c>
      <c r="AN7">
        <v>6.2</v>
      </c>
      <c r="AO7">
        <v>6</v>
      </c>
      <c r="AP7">
        <v>6.2</v>
      </c>
      <c r="AQ7">
        <v>6</v>
      </c>
      <c r="AR7">
        <v>5.9</v>
      </c>
      <c r="AS7">
        <v>6.3</v>
      </c>
      <c r="AT7">
        <v>6</v>
      </c>
      <c r="AU7">
        <v>6.2</v>
      </c>
      <c r="AV7">
        <v>6.4</v>
      </c>
      <c r="AW7">
        <v>6.2</v>
      </c>
      <c r="AX7">
        <v>6.2</v>
      </c>
      <c r="AY7">
        <v>6</v>
      </c>
      <c r="AZ7">
        <v>6.2</v>
      </c>
      <c r="BA7">
        <v>6.3</v>
      </c>
      <c r="BB7">
        <v>6.2</v>
      </c>
      <c r="BC7">
        <v>6</v>
      </c>
      <c r="BD7">
        <v>5.8</v>
      </c>
      <c r="BE7">
        <v>5.7</v>
      </c>
      <c r="BF7">
        <v>5.9</v>
      </c>
      <c r="BG7">
        <v>6.2</v>
      </c>
      <c r="BH7">
        <v>6</v>
      </c>
      <c r="BI7">
        <v>6.2</v>
      </c>
      <c r="BJ7">
        <v>5.8</v>
      </c>
      <c r="BK7">
        <v>6</v>
      </c>
      <c r="BL7">
        <v>6.2</v>
      </c>
      <c r="BM7">
        <v>5.8</v>
      </c>
      <c r="BN7">
        <v>6.3</v>
      </c>
      <c r="BO7">
        <v>6</v>
      </c>
      <c r="BP7">
        <v>6.1</v>
      </c>
      <c r="BQ7">
        <v>6.1</v>
      </c>
      <c r="BR7">
        <v>6.2</v>
      </c>
      <c r="BS7" s="6">
        <f t="shared" si="6"/>
        <v>6.07</v>
      </c>
      <c r="BT7" s="6">
        <f t="shared" si="7"/>
        <v>117.1492368095238</v>
      </c>
    </row>
    <row r="8" spans="1:72" ht="12.75">
      <c r="A8">
        <v>639102</v>
      </c>
      <c r="B8" s="27">
        <v>39974</v>
      </c>
      <c r="C8" s="27">
        <v>39976</v>
      </c>
      <c r="D8" s="27" t="s">
        <v>50</v>
      </c>
      <c r="E8" s="27" t="s">
        <v>51</v>
      </c>
      <c r="F8" s="14">
        <v>1</v>
      </c>
      <c r="G8" s="14">
        <v>670</v>
      </c>
      <c r="H8" s="6">
        <f t="shared" si="0"/>
        <v>1.516143940577797</v>
      </c>
      <c r="I8" s="6">
        <v>4.56</v>
      </c>
      <c r="J8" s="6">
        <v>3.28</v>
      </c>
      <c r="K8" s="25">
        <f t="shared" si="1"/>
        <v>0.2807017543859649</v>
      </c>
      <c r="L8" s="7">
        <v>70.3</v>
      </c>
      <c r="M8" s="7">
        <v>1249.7</v>
      </c>
      <c r="N8" s="14">
        <f t="shared" si="2"/>
        <v>8888.335704125178</v>
      </c>
      <c r="O8" s="14">
        <f t="shared" si="3"/>
        <v>1949.196426343241</v>
      </c>
      <c r="P8">
        <v>75</v>
      </c>
      <c r="Q8">
        <v>20</v>
      </c>
      <c r="R8" s="25">
        <f t="shared" si="4"/>
        <v>0.7894736842105263</v>
      </c>
      <c r="S8" s="14">
        <v>54</v>
      </c>
      <c r="T8" s="25">
        <f t="shared" si="5"/>
        <v>0.892</v>
      </c>
      <c r="U8">
        <v>6.1</v>
      </c>
      <c r="V8">
        <v>6.2</v>
      </c>
      <c r="W8">
        <v>6.1</v>
      </c>
      <c r="X8">
        <v>6</v>
      </c>
      <c r="Y8">
        <v>6</v>
      </c>
      <c r="Z8">
        <v>6</v>
      </c>
      <c r="AA8">
        <v>6.1</v>
      </c>
      <c r="AB8">
        <v>6.2</v>
      </c>
      <c r="AC8">
        <v>6</v>
      </c>
      <c r="AD8">
        <v>6</v>
      </c>
      <c r="AE8">
        <v>6.3</v>
      </c>
      <c r="AF8">
        <v>5.9</v>
      </c>
      <c r="AG8">
        <v>6.1</v>
      </c>
      <c r="AH8">
        <v>6</v>
      </c>
      <c r="AI8">
        <v>5.7</v>
      </c>
      <c r="AJ8">
        <v>6.2</v>
      </c>
      <c r="AK8">
        <v>5.9</v>
      </c>
      <c r="AL8">
        <v>6</v>
      </c>
      <c r="AM8">
        <v>6.3</v>
      </c>
      <c r="AN8">
        <v>5.9</v>
      </c>
      <c r="AO8">
        <v>6.5</v>
      </c>
      <c r="AP8">
        <v>6.3</v>
      </c>
      <c r="AQ8">
        <v>5.9</v>
      </c>
      <c r="AR8">
        <v>5.8</v>
      </c>
      <c r="AS8">
        <v>6.1</v>
      </c>
      <c r="AT8">
        <v>6.2</v>
      </c>
      <c r="AU8">
        <v>5.9</v>
      </c>
      <c r="AV8">
        <v>5.7</v>
      </c>
      <c r="AW8">
        <v>6</v>
      </c>
      <c r="AX8">
        <v>6.1</v>
      </c>
      <c r="AY8">
        <v>6.2</v>
      </c>
      <c r="AZ8">
        <v>6.1</v>
      </c>
      <c r="BA8">
        <v>5.7</v>
      </c>
      <c r="BB8">
        <v>5.6</v>
      </c>
      <c r="BC8">
        <v>6.1</v>
      </c>
      <c r="BD8">
        <v>6</v>
      </c>
      <c r="BE8">
        <v>6.1</v>
      </c>
      <c r="BF8">
        <v>6</v>
      </c>
      <c r="BG8">
        <v>6.3</v>
      </c>
      <c r="BH8">
        <v>6.1</v>
      </c>
      <c r="BI8">
        <v>6</v>
      </c>
      <c r="BJ8">
        <v>6.2</v>
      </c>
      <c r="BK8">
        <v>6</v>
      </c>
      <c r="BL8">
        <v>6.2</v>
      </c>
      <c r="BM8">
        <v>6.3</v>
      </c>
      <c r="BN8">
        <v>6.3</v>
      </c>
      <c r="BO8">
        <v>6</v>
      </c>
      <c r="BP8">
        <v>6.2</v>
      </c>
      <c r="BQ8">
        <v>5.7</v>
      </c>
      <c r="BR8">
        <v>6.2</v>
      </c>
      <c r="BS8" s="6">
        <f t="shared" si="6"/>
        <v>6.055999999999999</v>
      </c>
      <c r="BT8" s="6">
        <f t="shared" si="7"/>
        <v>116.3405171321904</v>
      </c>
    </row>
    <row r="9" ht="12.75"/>
    <row r="10" spans="1:72" ht="12.75">
      <c r="A10">
        <v>662201</v>
      </c>
      <c r="B10" s="27">
        <v>39966</v>
      </c>
      <c r="C10" s="27">
        <v>39969</v>
      </c>
      <c r="D10" s="27" t="s">
        <v>54</v>
      </c>
      <c r="E10" s="27" t="s">
        <v>51</v>
      </c>
      <c r="F10" s="14">
        <v>2</v>
      </c>
      <c r="G10" s="14">
        <v>735</v>
      </c>
      <c r="H10" s="6">
        <f t="shared" si="0"/>
        <v>1.5463448556802515</v>
      </c>
      <c r="I10" s="6">
        <v>6.14</v>
      </c>
      <c r="J10" s="6">
        <v>4.64</v>
      </c>
      <c r="K10" s="25">
        <f t="shared" si="1"/>
        <v>0.244299674267101</v>
      </c>
      <c r="L10" s="7">
        <v>79.1</v>
      </c>
      <c r="M10" s="7">
        <v>1353.1</v>
      </c>
      <c r="N10" s="14">
        <f t="shared" si="2"/>
        <v>8553.097345132743</v>
      </c>
      <c r="O10" s="14">
        <f t="shared" si="3"/>
        <v>1393.012596927157</v>
      </c>
      <c r="P10">
        <v>86</v>
      </c>
      <c r="Q10">
        <v>20</v>
      </c>
      <c r="R10" s="25">
        <f t="shared" si="4"/>
        <v>0.8113207547169812</v>
      </c>
      <c r="S10" s="36" t="s">
        <v>73</v>
      </c>
      <c r="T10" s="37">
        <v>0.85</v>
      </c>
      <c r="U10">
        <v>6.4</v>
      </c>
      <c r="V10">
        <v>6.7</v>
      </c>
      <c r="W10">
        <v>6.4</v>
      </c>
      <c r="X10">
        <v>6.2</v>
      </c>
      <c r="Y10">
        <v>6.7</v>
      </c>
      <c r="Z10">
        <v>6.4</v>
      </c>
      <c r="AA10">
        <v>6.2</v>
      </c>
      <c r="AB10">
        <v>6.7</v>
      </c>
      <c r="AC10">
        <v>6.9</v>
      </c>
      <c r="AD10">
        <v>6.3</v>
      </c>
      <c r="AE10">
        <v>6.6</v>
      </c>
      <c r="AF10">
        <v>6.5</v>
      </c>
      <c r="AG10">
        <v>6.4</v>
      </c>
      <c r="AH10">
        <v>6.6</v>
      </c>
      <c r="AI10">
        <v>6.6</v>
      </c>
      <c r="AJ10">
        <v>6.8</v>
      </c>
      <c r="AK10">
        <v>6.2</v>
      </c>
      <c r="AL10">
        <v>6.5</v>
      </c>
      <c r="AM10">
        <v>6.7</v>
      </c>
      <c r="AN10">
        <v>6.5</v>
      </c>
      <c r="AO10">
        <v>6.6</v>
      </c>
      <c r="AP10">
        <v>6.5</v>
      </c>
      <c r="AQ10">
        <v>6.4</v>
      </c>
      <c r="AR10">
        <v>6.4</v>
      </c>
      <c r="AS10">
        <v>6.9</v>
      </c>
      <c r="AT10">
        <v>6.6</v>
      </c>
      <c r="AU10">
        <v>6.3</v>
      </c>
      <c r="AV10">
        <v>6.8</v>
      </c>
      <c r="AW10">
        <v>6.6</v>
      </c>
      <c r="AX10">
        <v>6.7</v>
      </c>
      <c r="AY10">
        <v>6.3</v>
      </c>
      <c r="AZ10">
        <v>6.1</v>
      </c>
      <c r="BA10">
        <v>6.4</v>
      </c>
      <c r="BB10">
        <v>6.2</v>
      </c>
      <c r="BC10">
        <v>6.4</v>
      </c>
      <c r="BD10">
        <v>6.7</v>
      </c>
      <c r="BE10">
        <v>6.3</v>
      </c>
      <c r="BF10">
        <v>6.4</v>
      </c>
      <c r="BG10">
        <v>6.7</v>
      </c>
      <c r="BH10">
        <v>6.4</v>
      </c>
      <c r="BI10">
        <v>6.7</v>
      </c>
      <c r="BJ10">
        <v>6.3</v>
      </c>
      <c r="BK10">
        <v>6.5</v>
      </c>
      <c r="BL10">
        <v>6.6</v>
      </c>
      <c r="BM10">
        <v>6.1</v>
      </c>
      <c r="BN10">
        <v>6.7</v>
      </c>
      <c r="BO10">
        <v>6.2</v>
      </c>
      <c r="BP10">
        <v>6.1</v>
      </c>
      <c r="BQ10">
        <v>6.5</v>
      </c>
      <c r="BR10">
        <v>6.7</v>
      </c>
      <c r="BS10" s="6">
        <f t="shared" si="6"/>
        <v>6.488</v>
      </c>
      <c r="BT10" s="6">
        <f t="shared" si="7"/>
        <v>143.05594614247622</v>
      </c>
    </row>
    <row r="11" spans="1:72" ht="12.75">
      <c r="A11">
        <v>432809</v>
      </c>
      <c r="B11" s="27">
        <v>39969</v>
      </c>
      <c r="C11" s="27">
        <v>39974</v>
      </c>
      <c r="D11" s="27" t="s">
        <v>54</v>
      </c>
      <c r="E11" s="27" t="s">
        <v>51</v>
      </c>
      <c r="F11" s="14">
        <v>2</v>
      </c>
      <c r="G11" s="14">
        <v>805</v>
      </c>
      <c r="H11" s="6">
        <f t="shared" si="0"/>
        <v>1.3878768288068788</v>
      </c>
      <c r="I11" s="6">
        <v>7.24</v>
      </c>
      <c r="J11" s="6">
        <v>5.34</v>
      </c>
      <c r="K11" s="25">
        <f t="shared" si="1"/>
        <v>0.2624309392265194</v>
      </c>
      <c r="L11" s="7">
        <v>66</v>
      </c>
      <c r="M11" s="7">
        <v>1604.9</v>
      </c>
      <c r="N11" s="14">
        <f t="shared" si="2"/>
        <v>12158.333333333334</v>
      </c>
      <c r="O11" s="14">
        <f t="shared" si="3"/>
        <v>1679.327808471455</v>
      </c>
      <c r="P11">
        <v>94</v>
      </c>
      <c r="Q11">
        <v>15</v>
      </c>
      <c r="R11" s="25">
        <f t="shared" si="4"/>
        <v>0.8623853211009175</v>
      </c>
      <c r="S11" s="14">
        <v>51</v>
      </c>
      <c r="T11" s="25">
        <f t="shared" si="5"/>
        <v>0.898</v>
      </c>
      <c r="U11">
        <v>6.5</v>
      </c>
      <c r="V11">
        <v>6.2</v>
      </c>
      <c r="W11">
        <v>5.8</v>
      </c>
      <c r="X11">
        <v>5.9</v>
      </c>
      <c r="Y11">
        <v>6</v>
      </c>
      <c r="Z11">
        <v>6.1</v>
      </c>
      <c r="AA11">
        <v>6.5</v>
      </c>
      <c r="AB11">
        <v>6.4</v>
      </c>
      <c r="AC11">
        <v>6.4</v>
      </c>
      <c r="AD11">
        <v>6.3</v>
      </c>
      <c r="AE11">
        <v>6</v>
      </c>
      <c r="AF11">
        <v>6.3</v>
      </c>
      <c r="AG11">
        <v>6.2</v>
      </c>
      <c r="AH11">
        <v>6.3</v>
      </c>
      <c r="AI11">
        <v>6</v>
      </c>
      <c r="AJ11">
        <v>6.4</v>
      </c>
      <c r="AK11">
        <v>6</v>
      </c>
      <c r="AL11">
        <v>5.9</v>
      </c>
      <c r="AM11">
        <v>6.1</v>
      </c>
      <c r="AN11">
        <v>6</v>
      </c>
      <c r="AO11">
        <v>6</v>
      </c>
      <c r="AP11">
        <v>6.2</v>
      </c>
      <c r="AQ11">
        <v>6.2</v>
      </c>
      <c r="AR11">
        <v>6.3</v>
      </c>
      <c r="AS11">
        <v>6.8</v>
      </c>
      <c r="AT11">
        <v>6.2</v>
      </c>
      <c r="AU11">
        <v>6</v>
      </c>
      <c r="AV11">
        <v>6.4</v>
      </c>
      <c r="AW11">
        <v>6.4</v>
      </c>
      <c r="AX11">
        <v>6.4</v>
      </c>
      <c r="AY11">
        <v>6</v>
      </c>
      <c r="AZ11">
        <v>6.2</v>
      </c>
      <c r="BA11">
        <v>6.3</v>
      </c>
      <c r="BB11">
        <v>5.9</v>
      </c>
      <c r="BC11">
        <v>6</v>
      </c>
      <c r="BD11">
        <v>6.2</v>
      </c>
      <c r="BE11">
        <v>6.5</v>
      </c>
      <c r="BF11">
        <v>6.2</v>
      </c>
      <c r="BG11">
        <v>5.8</v>
      </c>
      <c r="BH11">
        <v>5.9</v>
      </c>
      <c r="BI11">
        <v>6</v>
      </c>
      <c r="BJ11">
        <v>6.1</v>
      </c>
      <c r="BK11">
        <v>6</v>
      </c>
      <c r="BL11">
        <v>6</v>
      </c>
      <c r="BM11">
        <v>6.4</v>
      </c>
      <c r="BN11">
        <v>5.9</v>
      </c>
      <c r="BO11">
        <v>5.8</v>
      </c>
      <c r="BP11">
        <v>6.2</v>
      </c>
      <c r="BQ11">
        <v>6.1</v>
      </c>
      <c r="BR11">
        <v>6.2</v>
      </c>
      <c r="BS11" s="6">
        <f t="shared" si="6"/>
        <v>6.1579999999999995</v>
      </c>
      <c r="BT11" s="6">
        <f t="shared" si="7"/>
        <v>122.31858378247614</v>
      </c>
    </row>
    <row r="12" spans="1:72" ht="12.75">
      <c r="A12">
        <v>393055</v>
      </c>
      <c r="B12" s="27">
        <v>39969</v>
      </c>
      <c r="C12" s="27">
        <v>39974</v>
      </c>
      <c r="D12" s="27" t="s">
        <v>54</v>
      </c>
      <c r="E12" s="27" t="s">
        <v>51</v>
      </c>
      <c r="F12" s="14">
        <v>2</v>
      </c>
      <c r="G12" s="14">
        <v>750</v>
      </c>
      <c r="H12" s="6">
        <f t="shared" si="0"/>
        <v>1.6071111111111114</v>
      </c>
      <c r="I12" s="6">
        <v>6.78</v>
      </c>
      <c r="J12" s="6">
        <v>5.42</v>
      </c>
      <c r="K12" s="25">
        <f t="shared" si="1"/>
        <v>0.20058997050147498</v>
      </c>
      <c r="L12" s="7">
        <v>83.7</v>
      </c>
      <c r="M12" s="7">
        <v>1315.2</v>
      </c>
      <c r="N12" s="14">
        <f t="shared" si="2"/>
        <v>7856.63082437276</v>
      </c>
      <c r="O12" s="14">
        <f t="shared" si="3"/>
        <v>1158.79510683964</v>
      </c>
      <c r="P12">
        <v>76</v>
      </c>
      <c r="Q12">
        <v>29</v>
      </c>
      <c r="R12" s="25">
        <f t="shared" si="4"/>
        <v>0.7238095238095238</v>
      </c>
      <c r="S12" s="14">
        <v>135</v>
      </c>
      <c r="T12" s="25">
        <f t="shared" si="5"/>
        <v>0.73</v>
      </c>
      <c r="U12">
        <v>6.6</v>
      </c>
      <c r="V12">
        <v>6.7</v>
      </c>
      <c r="W12">
        <v>6.8</v>
      </c>
      <c r="X12">
        <v>6.9</v>
      </c>
      <c r="Y12">
        <v>6.5</v>
      </c>
      <c r="Z12">
        <v>6.4</v>
      </c>
      <c r="AA12">
        <v>6.9</v>
      </c>
      <c r="AB12">
        <v>6.7</v>
      </c>
      <c r="AC12">
        <v>6.5</v>
      </c>
      <c r="AD12">
        <v>6.7</v>
      </c>
      <c r="AE12">
        <v>7.1</v>
      </c>
      <c r="AF12">
        <v>7</v>
      </c>
      <c r="AG12">
        <v>6.5</v>
      </c>
      <c r="AH12">
        <v>6.7</v>
      </c>
      <c r="AI12">
        <v>7.1</v>
      </c>
      <c r="AJ12">
        <v>7.1</v>
      </c>
      <c r="AK12">
        <v>6.4</v>
      </c>
      <c r="AL12">
        <v>6.9</v>
      </c>
      <c r="AM12">
        <v>6.8</v>
      </c>
      <c r="AN12">
        <v>6.5</v>
      </c>
      <c r="AO12">
        <v>6.7</v>
      </c>
      <c r="AP12">
        <v>6.4</v>
      </c>
      <c r="AQ12">
        <v>6.6</v>
      </c>
      <c r="AR12">
        <v>6.6</v>
      </c>
      <c r="AS12">
        <v>6.6</v>
      </c>
      <c r="AT12">
        <v>6.9</v>
      </c>
      <c r="AU12">
        <v>7.1</v>
      </c>
      <c r="AV12">
        <v>6.3</v>
      </c>
      <c r="AW12">
        <v>6.7</v>
      </c>
      <c r="AX12">
        <v>6.8</v>
      </c>
      <c r="AY12">
        <v>6.7</v>
      </c>
      <c r="AZ12">
        <v>6.7</v>
      </c>
      <c r="BA12">
        <v>6.5</v>
      </c>
      <c r="BB12">
        <v>6.6</v>
      </c>
      <c r="BC12">
        <v>6.5</v>
      </c>
      <c r="BD12">
        <v>6.9</v>
      </c>
      <c r="BE12">
        <v>6.6</v>
      </c>
      <c r="BF12">
        <v>6.7</v>
      </c>
      <c r="BG12">
        <v>6.7</v>
      </c>
      <c r="BH12">
        <v>6.7</v>
      </c>
      <c r="BI12">
        <v>6.7</v>
      </c>
      <c r="BJ12">
        <v>6.5</v>
      </c>
      <c r="BK12">
        <v>6.8</v>
      </c>
      <c r="BL12">
        <v>6.8</v>
      </c>
      <c r="BM12">
        <v>6.5</v>
      </c>
      <c r="BN12">
        <v>6.7</v>
      </c>
      <c r="BO12">
        <v>6.5</v>
      </c>
      <c r="BP12">
        <v>6.4</v>
      </c>
      <c r="BQ12">
        <v>6.9</v>
      </c>
      <c r="BR12">
        <v>6.6</v>
      </c>
      <c r="BS12" s="6">
        <f t="shared" si="6"/>
        <v>6.689999999999999</v>
      </c>
      <c r="BT12" s="6">
        <f t="shared" si="7"/>
        <v>156.83816185714272</v>
      </c>
    </row>
    <row r="13" spans="1:72" ht="12.75">
      <c r="A13">
        <v>629865</v>
      </c>
      <c r="B13" s="27">
        <v>39969</v>
      </c>
      <c r="C13" s="27">
        <v>39974</v>
      </c>
      <c r="D13" s="27" t="s">
        <v>54</v>
      </c>
      <c r="E13" s="27" t="s">
        <v>51</v>
      </c>
      <c r="F13" s="14">
        <v>2</v>
      </c>
      <c r="G13" s="14">
        <v>780</v>
      </c>
      <c r="H13" s="6">
        <f t="shared" si="0"/>
        <v>1.508791449619852</v>
      </c>
      <c r="I13" s="6">
        <v>7.16</v>
      </c>
      <c r="J13" s="6">
        <v>5.76</v>
      </c>
      <c r="K13" s="25">
        <f t="shared" si="1"/>
        <v>0.19553072625698328</v>
      </c>
      <c r="L13" s="7">
        <v>79.2</v>
      </c>
      <c r="M13" s="7">
        <v>1245.2</v>
      </c>
      <c r="N13" s="14">
        <f t="shared" si="2"/>
        <v>7861.11111111111</v>
      </c>
      <c r="O13" s="14">
        <f t="shared" si="3"/>
        <v>1097.9205462445684</v>
      </c>
      <c r="P13">
        <v>94</v>
      </c>
      <c r="Q13">
        <v>15</v>
      </c>
      <c r="R13" s="25">
        <f t="shared" si="4"/>
        <v>0.8623853211009175</v>
      </c>
      <c r="S13" s="14">
        <v>73</v>
      </c>
      <c r="T13" s="25">
        <f t="shared" si="5"/>
        <v>0.854</v>
      </c>
      <c r="U13">
        <v>6.4</v>
      </c>
      <c r="V13">
        <v>6.6</v>
      </c>
      <c r="W13">
        <v>6.9</v>
      </c>
      <c r="X13">
        <v>6.6</v>
      </c>
      <c r="Y13">
        <v>6.6</v>
      </c>
      <c r="Z13">
        <v>6.7</v>
      </c>
      <c r="AA13">
        <v>6.7</v>
      </c>
      <c r="AB13">
        <v>6.6</v>
      </c>
      <c r="AC13">
        <v>6.5</v>
      </c>
      <c r="AD13">
        <v>6.6</v>
      </c>
      <c r="AE13">
        <v>5.8</v>
      </c>
      <c r="AF13">
        <v>6.6</v>
      </c>
      <c r="AG13">
        <v>6.3</v>
      </c>
      <c r="AH13">
        <v>5.5</v>
      </c>
      <c r="AI13">
        <v>6.3</v>
      </c>
      <c r="AJ13">
        <v>6.6</v>
      </c>
      <c r="AK13">
        <v>6.7</v>
      </c>
      <c r="AL13">
        <v>6.7</v>
      </c>
      <c r="AM13">
        <v>6.6</v>
      </c>
      <c r="AN13">
        <v>6.6</v>
      </c>
      <c r="AO13">
        <v>6.2</v>
      </c>
      <c r="AP13">
        <v>6.9</v>
      </c>
      <c r="AQ13">
        <v>6.5</v>
      </c>
      <c r="AR13">
        <v>6.5</v>
      </c>
      <c r="AS13">
        <v>6.6</v>
      </c>
      <c r="AT13">
        <v>7</v>
      </c>
      <c r="AU13">
        <v>6.2</v>
      </c>
      <c r="AV13">
        <v>5.5</v>
      </c>
      <c r="AW13">
        <v>6.2</v>
      </c>
      <c r="AX13">
        <v>6.1</v>
      </c>
      <c r="AY13">
        <v>6.8</v>
      </c>
      <c r="AZ13">
        <v>6.6</v>
      </c>
      <c r="BA13">
        <v>6.6</v>
      </c>
      <c r="BB13">
        <v>5.5</v>
      </c>
      <c r="BC13">
        <v>6</v>
      </c>
      <c r="BD13">
        <v>6.8</v>
      </c>
      <c r="BE13">
        <v>6.5</v>
      </c>
      <c r="BF13">
        <v>6.8</v>
      </c>
      <c r="BG13">
        <v>6.2</v>
      </c>
      <c r="BH13">
        <v>6.5</v>
      </c>
      <c r="BI13">
        <v>6.8</v>
      </c>
      <c r="BJ13">
        <v>6.5</v>
      </c>
      <c r="BK13">
        <v>6.3</v>
      </c>
      <c r="BL13">
        <v>6.7</v>
      </c>
      <c r="BM13">
        <v>5.9</v>
      </c>
      <c r="BN13">
        <v>6.5</v>
      </c>
      <c r="BO13">
        <v>5.9</v>
      </c>
      <c r="BP13">
        <v>6.4</v>
      </c>
      <c r="BQ13">
        <v>5.8</v>
      </c>
      <c r="BR13">
        <v>6.1</v>
      </c>
      <c r="BS13" s="6">
        <f t="shared" si="6"/>
        <v>6.4159999999999995</v>
      </c>
      <c r="BT13" s="6">
        <f t="shared" si="7"/>
        <v>138.34595201219042</v>
      </c>
    </row>
    <row r="14" spans="1:72" ht="12.75">
      <c r="A14">
        <v>634332</v>
      </c>
      <c r="B14" s="27">
        <v>39980</v>
      </c>
      <c r="C14" s="27">
        <v>39983</v>
      </c>
      <c r="D14" s="27" t="s">
        <v>54</v>
      </c>
      <c r="E14" s="27" t="s">
        <v>51</v>
      </c>
      <c r="F14" s="14">
        <v>2</v>
      </c>
      <c r="G14" s="14">
        <v>675</v>
      </c>
      <c r="H14" s="6">
        <f t="shared" si="0"/>
        <v>1.4631915866483767</v>
      </c>
      <c r="I14" s="6">
        <v>4.5</v>
      </c>
      <c r="J14" s="6">
        <v>3.56</v>
      </c>
      <c r="K14" s="25">
        <f t="shared" si="1"/>
        <v>0.20888888888888887</v>
      </c>
      <c r="L14" s="7">
        <v>81.3</v>
      </c>
      <c r="M14" s="7">
        <v>856</v>
      </c>
      <c r="N14" s="14">
        <f t="shared" si="2"/>
        <v>5264.452644526445</v>
      </c>
      <c r="O14" s="14">
        <f t="shared" si="3"/>
        <v>1169.878365450321</v>
      </c>
      <c r="P14">
        <v>85</v>
      </c>
      <c r="Q14">
        <v>22</v>
      </c>
      <c r="R14" s="25">
        <f t="shared" si="4"/>
        <v>0.794392523364486</v>
      </c>
      <c r="S14" s="14">
        <v>108</v>
      </c>
      <c r="T14" s="25">
        <f t="shared" si="5"/>
        <v>0.784</v>
      </c>
      <c r="U14">
        <v>6.7</v>
      </c>
      <c r="V14">
        <v>6.7</v>
      </c>
      <c r="W14">
        <v>6.6</v>
      </c>
      <c r="X14">
        <v>6.7</v>
      </c>
      <c r="Y14">
        <v>6.6</v>
      </c>
      <c r="Z14">
        <v>7</v>
      </c>
      <c r="AA14">
        <v>6.4</v>
      </c>
      <c r="AB14">
        <v>6.8</v>
      </c>
      <c r="AC14">
        <v>6.4</v>
      </c>
      <c r="AD14">
        <v>6.3</v>
      </c>
      <c r="AE14">
        <v>6.8</v>
      </c>
      <c r="AF14">
        <v>6.8</v>
      </c>
      <c r="AG14">
        <v>6.6</v>
      </c>
      <c r="AH14">
        <v>6.7</v>
      </c>
      <c r="AI14">
        <v>6.7</v>
      </c>
      <c r="AJ14">
        <v>6.7</v>
      </c>
      <c r="AK14">
        <v>6.7</v>
      </c>
      <c r="AL14">
        <v>6.2</v>
      </c>
      <c r="AM14">
        <v>6.7</v>
      </c>
      <c r="AN14">
        <v>6.6</v>
      </c>
      <c r="AO14">
        <v>6.8</v>
      </c>
      <c r="AP14">
        <v>6.7</v>
      </c>
      <c r="AQ14">
        <v>6.9</v>
      </c>
      <c r="AR14">
        <v>6.6</v>
      </c>
      <c r="AS14">
        <v>6.8</v>
      </c>
      <c r="AT14">
        <v>6.8</v>
      </c>
      <c r="AU14">
        <v>6.8</v>
      </c>
      <c r="AV14">
        <v>6.7</v>
      </c>
      <c r="AW14">
        <v>6.8</v>
      </c>
      <c r="AX14">
        <v>6.8</v>
      </c>
      <c r="AY14">
        <v>6.5</v>
      </c>
      <c r="AZ14">
        <v>6.7</v>
      </c>
      <c r="BA14">
        <v>6.8</v>
      </c>
      <c r="BB14">
        <v>6.2</v>
      </c>
      <c r="BC14">
        <v>6.7</v>
      </c>
      <c r="BD14">
        <v>6.4</v>
      </c>
      <c r="BE14">
        <v>6.7</v>
      </c>
      <c r="BF14">
        <v>6.8</v>
      </c>
      <c r="BG14">
        <v>6.6</v>
      </c>
      <c r="BH14">
        <v>6.8</v>
      </c>
      <c r="BI14">
        <v>6.6</v>
      </c>
      <c r="BJ14">
        <v>6.9</v>
      </c>
      <c r="BK14">
        <v>6.5</v>
      </c>
      <c r="BL14">
        <v>6.3</v>
      </c>
      <c r="BM14">
        <v>6.5</v>
      </c>
      <c r="BN14">
        <v>6.3</v>
      </c>
      <c r="BO14">
        <v>6.4</v>
      </c>
      <c r="BP14">
        <v>6.7</v>
      </c>
      <c r="BQ14">
        <v>6.7</v>
      </c>
      <c r="BR14">
        <v>6.3</v>
      </c>
      <c r="BS14" s="6">
        <f t="shared" si="6"/>
        <v>6.636</v>
      </c>
      <c r="BT14" s="6">
        <f t="shared" si="7"/>
        <v>153.07086009599996</v>
      </c>
    </row>
    <row r="15" spans="1:72" ht="12.75">
      <c r="A15">
        <v>361992</v>
      </c>
      <c r="B15" s="27">
        <v>39994</v>
      </c>
      <c r="C15" s="27">
        <v>39997</v>
      </c>
      <c r="D15" s="27" t="s">
        <v>54</v>
      </c>
      <c r="E15" s="27" t="s">
        <v>51</v>
      </c>
      <c r="F15" s="14">
        <v>2</v>
      </c>
      <c r="G15" s="14">
        <v>680</v>
      </c>
      <c r="H15" s="6">
        <f t="shared" si="0"/>
        <v>1.5456442092407898</v>
      </c>
      <c r="I15" s="6">
        <v>4.86</v>
      </c>
      <c r="J15" s="6">
        <v>3.7</v>
      </c>
      <c r="K15" s="25">
        <f t="shared" si="1"/>
        <v>0.23868312757201648</v>
      </c>
      <c r="L15" s="7">
        <v>80.8</v>
      </c>
      <c r="M15" s="7">
        <v>1082.9</v>
      </c>
      <c r="N15" s="14">
        <f t="shared" si="2"/>
        <v>6701.113861386139</v>
      </c>
      <c r="O15" s="14">
        <f t="shared" si="3"/>
        <v>1378.8300126308927</v>
      </c>
      <c r="P15">
        <v>87</v>
      </c>
      <c r="Q15">
        <v>6</v>
      </c>
      <c r="R15" s="25">
        <f t="shared" si="4"/>
        <v>0.9354838709677419</v>
      </c>
      <c r="S15" s="14">
        <v>40</v>
      </c>
      <c r="T15" s="25">
        <f t="shared" si="5"/>
        <v>0.92</v>
      </c>
      <c r="U15">
        <v>6.6</v>
      </c>
      <c r="V15">
        <v>6.6</v>
      </c>
      <c r="W15">
        <v>6.6</v>
      </c>
      <c r="X15">
        <v>6.2</v>
      </c>
      <c r="Y15">
        <v>6.4</v>
      </c>
      <c r="Z15">
        <v>6.7</v>
      </c>
      <c r="AA15">
        <v>6.4</v>
      </c>
      <c r="AB15">
        <v>6.5</v>
      </c>
      <c r="AC15">
        <v>6.5</v>
      </c>
      <c r="AD15">
        <v>6.6</v>
      </c>
      <c r="AE15">
        <v>6.7</v>
      </c>
      <c r="AF15">
        <v>6.7</v>
      </c>
      <c r="AG15">
        <v>6.5</v>
      </c>
      <c r="AH15">
        <v>6.5</v>
      </c>
      <c r="AI15">
        <v>6.7</v>
      </c>
      <c r="AJ15">
        <v>6.3</v>
      </c>
      <c r="AK15">
        <v>6.1</v>
      </c>
      <c r="AL15">
        <v>6.2</v>
      </c>
      <c r="AM15">
        <v>6.7</v>
      </c>
      <c r="AN15">
        <v>6.3</v>
      </c>
      <c r="AO15">
        <v>6.5</v>
      </c>
      <c r="AP15">
        <v>6.8</v>
      </c>
      <c r="AQ15">
        <v>6.5</v>
      </c>
      <c r="AR15">
        <v>6.5</v>
      </c>
      <c r="AS15">
        <v>6.4</v>
      </c>
      <c r="AT15">
        <v>6.6</v>
      </c>
      <c r="AU15">
        <v>6.6</v>
      </c>
      <c r="AV15">
        <v>6.7</v>
      </c>
      <c r="AW15">
        <v>6.5</v>
      </c>
      <c r="AX15">
        <v>6.4</v>
      </c>
      <c r="AY15">
        <v>6.6</v>
      </c>
      <c r="AZ15">
        <v>6.9</v>
      </c>
      <c r="BA15">
        <v>6.6</v>
      </c>
      <c r="BB15">
        <v>6.4</v>
      </c>
      <c r="BC15">
        <v>6.3</v>
      </c>
      <c r="BD15">
        <v>6.3</v>
      </c>
      <c r="BE15">
        <v>6.2</v>
      </c>
      <c r="BF15">
        <v>6</v>
      </c>
      <c r="BG15">
        <v>6.8</v>
      </c>
      <c r="BH15">
        <v>6.4</v>
      </c>
      <c r="BI15">
        <v>6.7</v>
      </c>
      <c r="BJ15">
        <v>6.5</v>
      </c>
      <c r="BK15">
        <v>6.5</v>
      </c>
      <c r="BL15">
        <v>6.2</v>
      </c>
      <c r="BM15">
        <v>6.4</v>
      </c>
      <c r="BN15">
        <v>6.5</v>
      </c>
      <c r="BO15">
        <v>6.6</v>
      </c>
      <c r="BP15">
        <v>6.7</v>
      </c>
      <c r="BQ15">
        <v>6.7</v>
      </c>
      <c r="BR15">
        <v>6.5</v>
      </c>
      <c r="BS15" s="6">
        <f t="shared" si="6"/>
        <v>6.501999999999999</v>
      </c>
      <c r="BT15" s="6">
        <f t="shared" si="7"/>
        <v>143.98401705180942</v>
      </c>
    </row>
    <row r="16" ht="12.75"/>
    <row r="17" spans="1:72" ht="12.75">
      <c r="A17">
        <v>665572</v>
      </c>
      <c r="B17" s="27">
        <v>39959</v>
      </c>
      <c r="C17" s="27">
        <v>39961</v>
      </c>
      <c r="D17" t="s">
        <v>50</v>
      </c>
      <c r="E17" t="s">
        <v>53</v>
      </c>
      <c r="F17">
        <v>3</v>
      </c>
      <c r="G17" s="14">
        <v>675</v>
      </c>
      <c r="H17" s="6">
        <f t="shared" si="0"/>
        <v>1.4046639231824418</v>
      </c>
      <c r="I17" s="6">
        <v>4.32</v>
      </c>
      <c r="J17" s="6">
        <v>3.38</v>
      </c>
      <c r="K17" s="25">
        <f t="shared" si="1"/>
        <v>0.21759259259259267</v>
      </c>
      <c r="L17" s="7">
        <v>53</v>
      </c>
      <c r="M17" s="7">
        <v>925.5</v>
      </c>
      <c r="N17" s="14">
        <f t="shared" si="2"/>
        <v>8731.132075471698</v>
      </c>
      <c r="O17" s="14">
        <f t="shared" si="3"/>
        <v>2021.0953878406708</v>
      </c>
      <c r="P17">
        <v>137</v>
      </c>
      <c r="Q17">
        <v>22</v>
      </c>
      <c r="R17" s="25">
        <f t="shared" si="4"/>
        <v>0.8616352201257862</v>
      </c>
      <c r="S17" s="14">
        <v>106</v>
      </c>
      <c r="T17" s="25">
        <f t="shared" si="5"/>
        <v>0.788</v>
      </c>
      <c r="U17">
        <v>5.2</v>
      </c>
      <c r="V17">
        <v>5.6</v>
      </c>
      <c r="W17">
        <v>5.6</v>
      </c>
      <c r="X17">
        <v>5.4</v>
      </c>
      <c r="Y17">
        <v>5.5</v>
      </c>
      <c r="Z17">
        <v>5.6</v>
      </c>
      <c r="AA17">
        <v>5.5</v>
      </c>
      <c r="AB17">
        <v>5.4</v>
      </c>
      <c r="AC17">
        <v>5.5</v>
      </c>
      <c r="AD17">
        <v>5.4</v>
      </c>
      <c r="AE17">
        <v>5.6</v>
      </c>
      <c r="AF17">
        <v>5.6</v>
      </c>
      <c r="AG17">
        <v>5.6</v>
      </c>
      <c r="AH17">
        <v>5.7</v>
      </c>
      <c r="AI17">
        <v>5.2</v>
      </c>
      <c r="AJ17">
        <v>5.4</v>
      </c>
      <c r="AK17">
        <v>5.7</v>
      </c>
      <c r="AL17">
        <v>5.5</v>
      </c>
      <c r="AM17">
        <v>5.5</v>
      </c>
      <c r="AN17">
        <v>5.2</v>
      </c>
      <c r="AO17">
        <v>5.1</v>
      </c>
      <c r="AP17">
        <v>5.3</v>
      </c>
      <c r="AQ17">
        <v>5.5</v>
      </c>
      <c r="AR17">
        <v>5.3</v>
      </c>
      <c r="AS17">
        <v>5.7</v>
      </c>
      <c r="AT17">
        <v>5.4</v>
      </c>
      <c r="AU17">
        <v>5.4</v>
      </c>
      <c r="AV17">
        <v>5.1</v>
      </c>
      <c r="AW17">
        <v>4.9</v>
      </c>
      <c r="AX17">
        <v>5.3</v>
      </c>
      <c r="AY17">
        <v>5.4</v>
      </c>
      <c r="AZ17">
        <v>5.4</v>
      </c>
      <c r="BA17">
        <v>5.3</v>
      </c>
      <c r="BB17">
        <v>5.4</v>
      </c>
      <c r="BC17">
        <v>5.4</v>
      </c>
      <c r="BD17">
        <v>5.5</v>
      </c>
      <c r="BE17">
        <v>5.6</v>
      </c>
      <c r="BF17">
        <v>5.6</v>
      </c>
      <c r="BG17">
        <v>5.5</v>
      </c>
      <c r="BH17">
        <v>5.3</v>
      </c>
      <c r="BI17">
        <v>5.3</v>
      </c>
      <c r="BJ17">
        <v>5.6</v>
      </c>
      <c r="BK17">
        <v>5.5</v>
      </c>
      <c r="BL17">
        <v>5.2</v>
      </c>
      <c r="BM17">
        <v>5.1</v>
      </c>
      <c r="BN17">
        <v>5.3</v>
      </c>
      <c r="BO17">
        <v>5.4</v>
      </c>
      <c r="BP17">
        <v>5.6</v>
      </c>
      <c r="BQ17">
        <v>5.4</v>
      </c>
      <c r="BR17">
        <v>5.3</v>
      </c>
      <c r="BS17" s="6">
        <f t="shared" si="6"/>
        <v>5.416000000000001</v>
      </c>
      <c r="BT17" s="6">
        <f t="shared" si="7"/>
        <v>83.21648305980956</v>
      </c>
    </row>
    <row r="18" spans="1:72" ht="12.75">
      <c r="A18">
        <v>626835</v>
      </c>
      <c r="B18" s="27">
        <v>39959</v>
      </c>
      <c r="C18" s="27">
        <v>39961</v>
      </c>
      <c r="D18" t="s">
        <v>50</v>
      </c>
      <c r="E18" t="s">
        <v>53</v>
      </c>
      <c r="F18">
        <v>3</v>
      </c>
      <c r="G18" s="14">
        <v>680</v>
      </c>
      <c r="H18" s="6">
        <f t="shared" si="0"/>
        <v>1.4438733971097089</v>
      </c>
      <c r="I18" s="6">
        <v>4.54</v>
      </c>
      <c r="J18" s="6">
        <v>3.58</v>
      </c>
      <c r="K18" s="25">
        <f t="shared" si="1"/>
        <v>0.21145374449339205</v>
      </c>
      <c r="L18" s="7">
        <v>63.5</v>
      </c>
      <c r="M18" s="7">
        <v>946</v>
      </c>
      <c r="N18" s="14">
        <f t="shared" si="2"/>
        <v>7448.818897637795</v>
      </c>
      <c r="O18" s="14">
        <f t="shared" si="3"/>
        <v>1640.7090082902632</v>
      </c>
      <c r="P18">
        <v>111</v>
      </c>
      <c r="Q18">
        <v>20</v>
      </c>
      <c r="R18" s="25">
        <f t="shared" si="4"/>
        <v>0.8473282442748091</v>
      </c>
      <c r="S18" s="14">
        <v>146</v>
      </c>
      <c r="T18" s="25">
        <f t="shared" si="5"/>
        <v>0.708</v>
      </c>
      <c r="U18">
        <v>5.8</v>
      </c>
      <c r="V18">
        <v>5.7</v>
      </c>
      <c r="W18">
        <v>5.7</v>
      </c>
      <c r="X18">
        <v>5.6</v>
      </c>
      <c r="Y18">
        <v>5.8</v>
      </c>
      <c r="Z18">
        <v>5.8</v>
      </c>
      <c r="AA18">
        <v>5.5</v>
      </c>
      <c r="AB18">
        <v>5.7</v>
      </c>
      <c r="AC18">
        <v>5.5</v>
      </c>
      <c r="AD18">
        <v>5.6</v>
      </c>
      <c r="AE18">
        <v>5.9</v>
      </c>
      <c r="AF18">
        <v>5.8</v>
      </c>
      <c r="AG18">
        <v>5.7</v>
      </c>
      <c r="AH18">
        <v>5.7</v>
      </c>
      <c r="AI18">
        <v>5.6</v>
      </c>
      <c r="AJ18">
        <v>5.9</v>
      </c>
      <c r="AK18">
        <v>5.7</v>
      </c>
      <c r="AL18">
        <v>5.9</v>
      </c>
      <c r="AM18">
        <v>5.8</v>
      </c>
      <c r="AN18">
        <v>5.9</v>
      </c>
      <c r="AO18">
        <v>5.9</v>
      </c>
      <c r="AP18">
        <v>5.6</v>
      </c>
      <c r="AQ18">
        <v>5.5</v>
      </c>
      <c r="AR18">
        <v>6</v>
      </c>
      <c r="AS18">
        <v>5.9</v>
      </c>
      <c r="AT18">
        <v>5.9</v>
      </c>
      <c r="AU18">
        <v>5.8</v>
      </c>
      <c r="AV18">
        <v>6</v>
      </c>
      <c r="AW18">
        <v>5.7</v>
      </c>
      <c r="AX18">
        <v>5.8</v>
      </c>
      <c r="AY18">
        <v>5.7</v>
      </c>
      <c r="AZ18">
        <v>5.8</v>
      </c>
      <c r="BA18">
        <v>5.8</v>
      </c>
      <c r="BB18">
        <v>6</v>
      </c>
      <c r="BC18">
        <v>5.5</v>
      </c>
      <c r="BD18">
        <v>5.9</v>
      </c>
      <c r="BE18">
        <v>5.4</v>
      </c>
      <c r="BF18">
        <v>5.8</v>
      </c>
      <c r="BG18">
        <v>5.7</v>
      </c>
      <c r="BH18">
        <v>5.8</v>
      </c>
      <c r="BI18">
        <v>5.5</v>
      </c>
      <c r="BJ18">
        <v>5.9</v>
      </c>
      <c r="BK18">
        <v>5.7</v>
      </c>
      <c r="BL18">
        <v>5.8</v>
      </c>
      <c r="BM18">
        <v>5.9</v>
      </c>
      <c r="BN18">
        <v>5.4</v>
      </c>
      <c r="BO18">
        <v>5.8</v>
      </c>
      <c r="BP18">
        <v>5.9</v>
      </c>
      <c r="BQ18">
        <v>5.8</v>
      </c>
      <c r="BR18">
        <v>5.7</v>
      </c>
      <c r="BS18" s="6">
        <f t="shared" si="6"/>
        <v>5.750000000000001</v>
      </c>
      <c r="BT18" s="6">
        <f t="shared" si="7"/>
        <v>99.5811011904762</v>
      </c>
    </row>
    <row r="19" spans="1:72" ht="12.75">
      <c r="A19">
        <v>641513</v>
      </c>
      <c r="B19" s="27">
        <v>39959</v>
      </c>
      <c r="C19" s="27">
        <v>39961</v>
      </c>
      <c r="D19" t="s">
        <v>50</v>
      </c>
      <c r="E19" t="s">
        <v>53</v>
      </c>
      <c r="F19">
        <v>3</v>
      </c>
      <c r="G19" s="14">
        <v>700</v>
      </c>
      <c r="H19" s="6">
        <f t="shared" si="0"/>
        <v>1.4227405247813412</v>
      </c>
      <c r="I19" s="6">
        <v>4.88</v>
      </c>
      <c r="J19" s="6">
        <v>3.82</v>
      </c>
      <c r="K19" s="25">
        <f t="shared" si="1"/>
        <v>0.21721311475409838</v>
      </c>
      <c r="L19" s="7">
        <v>57.4</v>
      </c>
      <c r="M19" s="7">
        <v>1059.8</v>
      </c>
      <c r="N19" s="14">
        <f t="shared" si="2"/>
        <v>9231.707317073171</v>
      </c>
      <c r="O19" s="14">
        <f t="shared" si="3"/>
        <v>1891.7433026789286</v>
      </c>
      <c r="P19">
        <v>116</v>
      </c>
      <c r="Q19">
        <v>26</v>
      </c>
      <c r="R19" s="25">
        <f t="shared" si="4"/>
        <v>0.8169014084507042</v>
      </c>
      <c r="S19" s="14">
        <v>162</v>
      </c>
      <c r="T19" s="25">
        <f t="shared" si="5"/>
        <v>0.676</v>
      </c>
      <c r="U19">
        <v>5.5</v>
      </c>
      <c r="V19">
        <v>5.4</v>
      </c>
      <c r="W19">
        <v>5.5</v>
      </c>
      <c r="X19">
        <v>5.5</v>
      </c>
      <c r="Y19">
        <v>5.8</v>
      </c>
      <c r="Z19">
        <v>5.5</v>
      </c>
      <c r="AA19">
        <v>5.7</v>
      </c>
      <c r="AB19">
        <v>5.7</v>
      </c>
      <c r="AC19">
        <v>5.9</v>
      </c>
      <c r="AD19">
        <v>5.5</v>
      </c>
      <c r="AE19">
        <v>5.6</v>
      </c>
      <c r="AF19">
        <v>5.6</v>
      </c>
      <c r="AG19">
        <v>5.5</v>
      </c>
      <c r="AH19">
        <v>5.2</v>
      </c>
      <c r="AI19">
        <v>5.3</v>
      </c>
      <c r="AJ19">
        <v>5.7</v>
      </c>
      <c r="AK19">
        <v>5.4</v>
      </c>
      <c r="AL19">
        <v>5.6</v>
      </c>
      <c r="AM19">
        <v>5.5</v>
      </c>
      <c r="AN19">
        <v>5.7</v>
      </c>
      <c r="AO19">
        <v>5.8</v>
      </c>
      <c r="AP19">
        <v>5.8</v>
      </c>
      <c r="AQ19">
        <v>4.5</v>
      </c>
      <c r="AR19">
        <v>4.7</v>
      </c>
      <c r="AS19">
        <v>5.6</v>
      </c>
      <c r="AT19">
        <v>5.8</v>
      </c>
      <c r="AU19">
        <v>5.3</v>
      </c>
      <c r="AV19">
        <v>4.3</v>
      </c>
      <c r="AW19">
        <v>5.6</v>
      </c>
      <c r="AX19">
        <v>5.7</v>
      </c>
      <c r="AY19">
        <v>5.7</v>
      </c>
      <c r="AZ19">
        <v>4.4</v>
      </c>
      <c r="BA19">
        <v>5.6</v>
      </c>
      <c r="BB19">
        <v>5.6</v>
      </c>
      <c r="BC19">
        <v>5.8</v>
      </c>
      <c r="BD19">
        <v>5.3</v>
      </c>
      <c r="BE19">
        <v>5.8</v>
      </c>
      <c r="BF19">
        <v>5.7</v>
      </c>
      <c r="BG19">
        <v>5.8</v>
      </c>
      <c r="BH19">
        <v>5.6</v>
      </c>
      <c r="BI19">
        <v>5.8</v>
      </c>
      <c r="BJ19">
        <v>5.5</v>
      </c>
      <c r="BK19">
        <v>5.6</v>
      </c>
      <c r="BL19">
        <v>5.1</v>
      </c>
      <c r="BM19">
        <v>5.6</v>
      </c>
      <c r="BN19">
        <v>5.5</v>
      </c>
      <c r="BO19">
        <v>5.5</v>
      </c>
      <c r="BP19">
        <v>5.5</v>
      </c>
      <c r="BQ19">
        <v>5.5</v>
      </c>
      <c r="BR19">
        <v>5.6</v>
      </c>
      <c r="BS19" s="6">
        <f t="shared" si="6"/>
        <v>5.494000000000001</v>
      </c>
      <c r="BT19" s="6">
        <f t="shared" si="7"/>
        <v>86.86390626780954</v>
      </c>
    </row>
    <row r="20" spans="1:72" ht="12.75">
      <c r="A20">
        <v>622425</v>
      </c>
      <c r="B20" s="27">
        <v>39966</v>
      </c>
      <c r="C20" s="27">
        <v>39969</v>
      </c>
      <c r="D20" s="27" t="s">
        <v>50</v>
      </c>
      <c r="E20" s="27" t="s">
        <v>53</v>
      </c>
      <c r="F20" s="14">
        <v>3</v>
      </c>
      <c r="G20" s="14">
        <v>675</v>
      </c>
      <c r="H20" s="6">
        <f t="shared" si="0"/>
        <v>1.5347253975511863</v>
      </c>
      <c r="I20" s="6">
        <v>4.72</v>
      </c>
      <c r="J20" s="6">
        <v>3.7</v>
      </c>
      <c r="K20" s="25">
        <f t="shared" si="1"/>
        <v>0.21610169491525416</v>
      </c>
      <c r="L20" s="7">
        <v>48.1</v>
      </c>
      <c r="M20" s="7">
        <v>1019</v>
      </c>
      <c r="N20" s="14">
        <f t="shared" si="2"/>
        <v>10592.515592515592</v>
      </c>
      <c r="O20" s="14">
        <f t="shared" si="3"/>
        <v>2244.1770323126257</v>
      </c>
      <c r="P20">
        <v>75</v>
      </c>
      <c r="Q20">
        <v>88</v>
      </c>
      <c r="R20" s="25">
        <f t="shared" si="4"/>
        <v>0.4601226993865031</v>
      </c>
      <c r="S20" s="36" t="s">
        <v>73</v>
      </c>
      <c r="T20" s="37">
        <v>0.25</v>
      </c>
      <c r="U20">
        <v>5.5</v>
      </c>
      <c r="V20">
        <v>5.4</v>
      </c>
      <c r="W20">
        <v>5.3</v>
      </c>
      <c r="X20">
        <v>5.6</v>
      </c>
      <c r="Y20">
        <v>5.6</v>
      </c>
      <c r="Z20">
        <v>5.5</v>
      </c>
      <c r="AA20">
        <v>5.5</v>
      </c>
      <c r="AB20">
        <v>5.4</v>
      </c>
      <c r="AC20">
        <v>5.5</v>
      </c>
      <c r="AD20">
        <v>5.6</v>
      </c>
      <c r="AE20">
        <v>5.5</v>
      </c>
      <c r="AF20">
        <v>5.3</v>
      </c>
      <c r="AG20">
        <v>5.5</v>
      </c>
      <c r="AH20">
        <v>5.5</v>
      </c>
      <c r="AI20">
        <v>5.2</v>
      </c>
      <c r="AJ20">
        <v>5.3</v>
      </c>
      <c r="AK20">
        <v>5.6</v>
      </c>
      <c r="AL20">
        <v>5.3</v>
      </c>
      <c r="AM20">
        <v>5.4</v>
      </c>
      <c r="AN20">
        <v>5.3</v>
      </c>
      <c r="AO20">
        <v>5.3</v>
      </c>
      <c r="AP20">
        <v>5.4</v>
      </c>
      <c r="AQ20">
        <v>5.4</v>
      </c>
      <c r="AR20">
        <v>5.6</v>
      </c>
      <c r="AS20">
        <v>5.5</v>
      </c>
      <c r="AT20">
        <v>5.2</v>
      </c>
      <c r="AU20">
        <v>5.4</v>
      </c>
      <c r="AV20">
        <v>5.4</v>
      </c>
      <c r="AW20">
        <v>5.5</v>
      </c>
      <c r="AX20">
        <v>5.5</v>
      </c>
      <c r="AY20">
        <v>5.5</v>
      </c>
      <c r="AZ20">
        <v>5.4</v>
      </c>
      <c r="BA20">
        <v>5.5</v>
      </c>
      <c r="BB20">
        <v>5.4</v>
      </c>
      <c r="BC20">
        <v>5.3</v>
      </c>
      <c r="BD20">
        <v>5.4</v>
      </c>
      <c r="BE20">
        <v>5.5</v>
      </c>
      <c r="BF20">
        <v>5.2</v>
      </c>
      <c r="BG20">
        <v>5.6</v>
      </c>
      <c r="BH20">
        <v>5.3</v>
      </c>
      <c r="BI20">
        <v>5.3</v>
      </c>
      <c r="BJ20">
        <v>5</v>
      </c>
      <c r="BK20">
        <v>5.4</v>
      </c>
      <c r="BL20">
        <v>5.1</v>
      </c>
      <c r="BM20">
        <v>5.1</v>
      </c>
      <c r="BN20">
        <v>5.7</v>
      </c>
      <c r="BO20">
        <v>5.2</v>
      </c>
      <c r="BP20">
        <v>5.5</v>
      </c>
      <c r="BQ20">
        <v>5.6</v>
      </c>
      <c r="BR20">
        <v>5.3</v>
      </c>
      <c r="BS20" s="6">
        <f t="shared" si="6"/>
        <v>5.406000000000001</v>
      </c>
      <c r="BT20" s="6">
        <f t="shared" si="7"/>
        <v>82.75638559885716</v>
      </c>
    </row>
    <row r="21" spans="1:72" ht="12.75">
      <c r="A21">
        <v>632664</v>
      </c>
      <c r="B21" s="27">
        <v>39966</v>
      </c>
      <c r="C21" s="27">
        <v>39969</v>
      </c>
      <c r="D21" s="27" t="s">
        <v>50</v>
      </c>
      <c r="E21" s="27" t="s">
        <v>53</v>
      </c>
      <c r="F21" s="14">
        <v>3</v>
      </c>
      <c r="G21" s="14">
        <v>665</v>
      </c>
      <c r="H21" s="6">
        <f t="shared" si="0"/>
        <v>1.441786386935171</v>
      </c>
      <c r="I21" s="6">
        <v>4.24</v>
      </c>
      <c r="J21" s="6">
        <v>3.32</v>
      </c>
      <c r="K21" s="25">
        <f t="shared" si="1"/>
        <v>0.2169811320754718</v>
      </c>
      <c r="L21" s="7">
        <v>50.2</v>
      </c>
      <c r="M21" s="7">
        <v>921.8</v>
      </c>
      <c r="N21" s="14">
        <f t="shared" si="2"/>
        <v>9181.274900398404</v>
      </c>
      <c r="O21" s="14">
        <f t="shared" si="3"/>
        <v>2165.3950236788687</v>
      </c>
      <c r="P21">
        <v>63</v>
      </c>
      <c r="Q21">
        <v>65</v>
      </c>
      <c r="R21" s="25">
        <f t="shared" si="4"/>
        <v>0.4921875</v>
      </c>
      <c r="S21" s="36" t="s">
        <v>73</v>
      </c>
      <c r="T21" s="37">
        <v>0.4</v>
      </c>
      <c r="U21">
        <v>5.4</v>
      </c>
      <c r="V21">
        <v>6</v>
      </c>
      <c r="W21">
        <v>5.7</v>
      </c>
      <c r="X21">
        <v>5.4</v>
      </c>
      <c r="Y21">
        <v>5.7</v>
      </c>
      <c r="Z21">
        <v>5.8</v>
      </c>
      <c r="AA21">
        <v>5.6</v>
      </c>
      <c r="AB21">
        <v>5.5</v>
      </c>
      <c r="AC21">
        <v>5.4</v>
      </c>
      <c r="AD21">
        <v>5</v>
      </c>
      <c r="AE21">
        <v>5.7</v>
      </c>
      <c r="AF21">
        <v>6</v>
      </c>
      <c r="AG21">
        <v>5.8</v>
      </c>
      <c r="AH21">
        <v>5.2</v>
      </c>
      <c r="AI21">
        <v>5.8</v>
      </c>
      <c r="AJ21">
        <v>5.1</v>
      </c>
      <c r="AK21">
        <v>5.3</v>
      </c>
      <c r="AL21">
        <v>5.6</v>
      </c>
      <c r="AM21">
        <v>5.7</v>
      </c>
      <c r="AN21">
        <v>5.3</v>
      </c>
      <c r="AO21">
        <v>5.4</v>
      </c>
      <c r="AP21">
        <v>5.5</v>
      </c>
      <c r="AQ21">
        <v>5.7</v>
      </c>
      <c r="AR21">
        <v>5.8</v>
      </c>
      <c r="AS21">
        <v>5.7</v>
      </c>
      <c r="AT21">
        <v>5.7</v>
      </c>
      <c r="AU21">
        <v>5.6</v>
      </c>
      <c r="AV21">
        <v>5.7</v>
      </c>
      <c r="AW21">
        <v>5.4</v>
      </c>
      <c r="AX21">
        <v>5.4</v>
      </c>
      <c r="AY21">
        <v>5.7</v>
      </c>
      <c r="AZ21">
        <v>5.8</v>
      </c>
      <c r="BA21">
        <v>5.6</v>
      </c>
      <c r="BB21">
        <v>4.9</v>
      </c>
      <c r="BC21">
        <v>5.7</v>
      </c>
      <c r="BD21">
        <v>5.4</v>
      </c>
      <c r="BE21">
        <v>5.6</v>
      </c>
      <c r="BF21">
        <v>5.2</v>
      </c>
      <c r="BG21">
        <v>5.1</v>
      </c>
      <c r="BH21">
        <v>5.6</v>
      </c>
      <c r="BI21">
        <v>5.2</v>
      </c>
      <c r="BJ21">
        <v>5.7</v>
      </c>
      <c r="BK21">
        <v>5.2</v>
      </c>
      <c r="BL21">
        <v>5.6</v>
      </c>
      <c r="BM21">
        <v>5.5</v>
      </c>
      <c r="BN21">
        <v>5.5</v>
      </c>
      <c r="BO21">
        <v>5.9</v>
      </c>
      <c r="BP21">
        <v>5.5</v>
      </c>
      <c r="BQ21">
        <v>5.3</v>
      </c>
      <c r="BR21">
        <v>5.5</v>
      </c>
      <c r="BS21" s="6">
        <f t="shared" si="6"/>
        <v>5.527999999999999</v>
      </c>
      <c r="BT21" s="6">
        <f t="shared" si="7"/>
        <v>88.48659702247612</v>
      </c>
    </row>
    <row r="22" spans="1:72" ht="12.75">
      <c r="A22">
        <v>630189</v>
      </c>
      <c r="B22" s="27">
        <v>39974</v>
      </c>
      <c r="C22" s="27">
        <v>39976</v>
      </c>
      <c r="D22" s="27" t="s">
        <v>50</v>
      </c>
      <c r="E22" s="27" t="s">
        <v>53</v>
      </c>
      <c r="F22" s="14">
        <v>3</v>
      </c>
      <c r="G22" s="14">
        <v>680</v>
      </c>
      <c r="H22" s="6">
        <f t="shared" si="0"/>
        <v>1.4247913698351313</v>
      </c>
      <c r="I22" s="6">
        <v>4.48</v>
      </c>
      <c r="J22" s="6">
        <v>3.56</v>
      </c>
      <c r="K22" s="25">
        <f t="shared" si="1"/>
        <v>0.20535714285714293</v>
      </c>
      <c r="L22" s="7">
        <v>53.8</v>
      </c>
      <c r="M22" s="7">
        <v>951.9</v>
      </c>
      <c r="N22" s="14">
        <f t="shared" si="2"/>
        <v>8846.654275092938</v>
      </c>
      <c r="O22" s="14">
        <f t="shared" si="3"/>
        <v>1974.699614976102</v>
      </c>
      <c r="P22">
        <v>111</v>
      </c>
      <c r="Q22">
        <v>8</v>
      </c>
      <c r="R22" s="25">
        <f t="shared" si="4"/>
        <v>0.9327731092436975</v>
      </c>
      <c r="S22" s="14">
        <v>191</v>
      </c>
      <c r="T22" s="25">
        <f t="shared" si="5"/>
        <v>0.618</v>
      </c>
      <c r="U22">
        <v>5.2</v>
      </c>
      <c r="V22">
        <v>5.7</v>
      </c>
      <c r="W22">
        <v>5.5</v>
      </c>
      <c r="X22">
        <v>5.6</v>
      </c>
      <c r="Y22">
        <v>5.6</v>
      </c>
      <c r="Z22">
        <v>4.9</v>
      </c>
      <c r="AA22">
        <v>5.7</v>
      </c>
      <c r="AB22">
        <v>5.7</v>
      </c>
      <c r="AC22">
        <v>5.4</v>
      </c>
      <c r="AD22">
        <v>5.5</v>
      </c>
      <c r="AE22">
        <v>5.6</v>
      </c>
      <c r="AF22">
        <v>5.9</v>
      </c>
      <c r="AG22">
        <v>5.5</v>
      </c>
      <c r="AH22">
        <v>5.9</v>
      </c>
      <c r="AI22">
        <v>5.6</v>
      </c>
      <c r="AJ22">
        <v>5.5</v>
      </c>
      <c r="AK22">
        <v>5.6</v>
      </c>
      <c r="AL22">
        <v>5.7</v>
      </c>
      <c r="AM22">
        <v>5.5</v>
      </c>
      <c r="AN22">
        <v>5.6</v>
      </c>
      <c r="AO22">
        <v>5.8</v>
      </c>
      <c r="AP22">
        <v>5.7</v>
      </c>
      <c r="AQ22">
        <v>5.6</v>
      </c>
      <c r="AR22">
        <v>5.5</v>
      </c>
      <c r="AS22">
        <v>5.5</v>
      </c>
      <c r="AT22">
        <v>5.8</v>
      </c>
      <c r="AU22">
        <v>5.4</v>
      </c>
      <c r="AV22">
        <v>5.6</v>
      </c>
      <c r="AW22">
        <v>5.8</v>
      </c>
      <c r="AX22">
        <v>6</v>
      </c>
      <c r="AY22">
        <v>5.8</v>
      </c>
      <c r="AZ22">
        <v>6</v>
      </c>
      <c r="BA22">
        <v>5.7</v>
      </c>
      <c r="BB22">
        <v>5.6</v>
      </c>
      <c r="BC22">
        <v>5.6</v>
      </c>
      <c r="BD22">
        <v>5.7</v>
      </c>
      <c r="BE22">
        <v>5.5</v>
      </c>
      <c r="BF22">
        <v>5.7</v>
      </c>
      <c r="BG22">
        <v>5.5</v>
      </c>
      <c r="BH22">
        <v>5.7</v>
      </c>
      <c r="BI22">
        <v>5.5</v>
      </c>
      <c r="BJ22">
        <v>5.4</v>
      </c>
      <c r="BK22">
        <v>5.7</v>
      </c>
      <c r="BL22">
        <v>5.2</v>
      </c>
      <c r="BM22">
        <v>5.9</v>
      </c>
      <c r="BN22">
        <v>5.7</v>
      </c>
      <c r="BO22">
        <v>5.6</v>
      </c>
      <c r="BP22">
        <v>5.6</v>
      </c>
      <c r="BQ22">
        <v>5.6</v>
      </c>
      <c r="BR22">
        <v>5.7</v>
      </c>
      <c r="BS22" s="6">
        <f t="shared" si="6"/>
        <v>5.612</v>
      </c>
      <c r="BT22" s="6">
        <f t="shared" si="7"/>
        <v>92.58196143847618</v>
      </c>
    </row>
    <row r="23" ht="12.75"/>
    <row r="24" spans="1:72" ht="12.75">
      <c r="A24">
        <v>628598</v>
      </c>
      <c r="B24" s="27">
        <v>39959</v>
      </c>
      <c r="C24" s="27">
        <v>39961</v>
      </c>
      <c r="D24" t="s">
        <v>50</v>
      </c>
      <c r="E24" t="s">
        <v>52</v>
      </c>
      <c r="F24">
        <v>4</v>
      </c>
      <c r="G24" s="14">
        <v>655</v>
      </c>
      <c r="H24" s="6">
        <f t="shared" si="0"/>
        <v>1.459015671518635</v>
      </c>
      <c r="I24" s="6">
        <v>4.1</v>
      </c>
      <c r="J24" s="6">
        <v>3.14</v>
      </c>
      <c r="K24" s="25">
        <f t="shared" si="1"/>
        <v>0.23414634146341454</v>
      </c>
      <c r="L24" s="7">
        <v>63.3</v>
      </c>
      <c r="M24" s="7">
        <v>991.9</v>
      </c>
      <c r="N24" s="14">
        <f t="shared" si="2"/>
        <v>7834.913112164297</v>
      </c>
      <c r="O24" s="14">
        <f t="shared" si="3"/>
        <v>1910.9544176010481</v>
      </c>
      <c r="P24">
        <v>96</v>
      </c>
      <c r="Q24">
        <v>17</v>
      </c>
      <c r="R24" s="25">
        <f t="shared" si="4"/>
        <v>0.8495575221238938</v>
      </c>
      <c r="S24" s="14">
        <v>156</v>
      </c>
      <c r="T24" s="25">
        <f t="shared" si="5"/>
        <v>0.688</v>
      </c>
      <c r="U24">
        <v>5.9</v>
      </c>
      <c r="V24">
        <v>5.9</v>
      </c>
      <c r="W24">
        <v>5.6</v>
      </c>
      <c r="X24">
        <v>5.8</v>
      </c>
      <c r="Y24">
        <v>5.7</v>
      </c>
      <c r="Z24">
        <v>5.7</v>
      </c>
      <c r="AA24">
        <v>5.8</v>
      </c>
      <c r="AB24">
        <v>5.6</v>
      </c>
      <c r="AC24">
        <v>5.9</v>
      </c>
      <c r="AD24">
        <v>5.7</v>
      </c>
      <c r="AE24">
        <v>5.9</v>
      </c>
      <c r="AF24">
        <v>5.8</v>
      </c>
      <c r="AG24">
        <v>6.1</v>
      </c>
      <c r="AH24">
        <v>5.9</v>
      </c>
      <c r="AI24">
        <v>5.6</v>
      </c>
      <c r="AJ24">
        <v>6</v>
      </c>
      <c r="AK24">
        <v>5.7</v>
      </c>
      <c r="AL24">
        <v>5.9</v>
      </c>
      <c r="AM24">
        <v>5.6</v>
      </c>
      <c r="AN24">
        <v>5.7</v>
      </c>
      <c r="AO24">
        <v>6</v>
      </c>
      <c r="AP24">
        <v>5.8</v>
      </c>
      <c r="AQ24">
        <v>5.8</v>
      </c>
      <c r="AR24">
        <v>5.8</v>
      </c>
      <c r="AS24">
        <v>6</v>
      </c>
      <c r="AT24">
        <v>5.7</v>
      </c>
      <c r="AU24">
        <v>5.7</v>
      </c>
      <c r="AV24">
        <v>5.5</v>
      </c>
      <c r="AW24">
        <v>5.4</v>
      </c>
      <c r="AX24">
        <v>5.5</v>
      </c>
      <c r="AY24">
        <v>5.8</v>
      </c>
      <c r="AZ24">
        <v>5.5</v>
      </c>
      <c r="BA24">
        <v>5.8</v>
      </c>
      <c r="BB24">
        <v>5.6</v>
      </c>
      <c r="BC24">
        <v>5.9</v>
      </c>
      <c r="BD24">
        <v>5.1</v>
      </c>
      <c r="BE24">
        <v>6.1</v>
      </c>
      <c r="BF24">
        <v>5.7</v>
      </c>
      <c r="BG24">
        <v>5.5</v>
      </c>
      <c r="BH24">
        <v>5.8</v>
      </c>
      <c r="BI24">
        <v>5.9</v>
      </c>
      <c r="BJ24">
        <v>5.9</v>
      </c>
      <c r="BK24">
        <v>5.8</v>
      </c>
      <c r="BL24">
        <v>5.3</v>
      </c>
      <c r="BM24">
        <v>5.7</v>
      </c>
      <c r="BN24">
        <v>5.8</v>
      </c>
      <c r="BO24">
        <v>5.8</v>
      </c>
      <c r="BP24">
        <v>5.8</v>
      </c>
      <c r="BQ24">
        <v>5.6</v>
      </c>
      <c r="BR24">
        <v>5.4</v>
      </c>
      <c r="BS24" s="6">
        <f t="shared" si="6"/>
        <v>5.7360000000000015</v>
      </c>
      <c r="BT24" s="6">
        <f t="shared" si="7"/>
        <v>98.85549575314292</v>
      </c>
    </row>
    <row r="25" spans="1:72" ht="12.75">
      <c r="A25">
        <v>654400</v>
      </c>
      <c r="B25" s="27">
        <v>39966</v>
      </c>
      <c r="C25" s="27">
        <v>39969</v>
      </c>
      <c r="D25" s="27" t="s">
        <v>50</v>
      </c>
      <c r="E25" s="27" t="s">
        <v>52</v>
      </c>
      <c r="F25" s="14">
        <v>4</v>
      </c>
      <c r="G25" s="14">
        <v>590</v>
      </c>
      <c r="H25" s="6">
        <f t="shared" si="0"/>
        <v>1.382809342727348</v>
      </c>
      <c r="I25" s="6">
        <v>2.84</v>
      </c>
      <c r="J25" s="6">
        <v>2.36</v>
      </c>
      <c r="K25" s="25">
        <f t="shared" si="1"/>
        <v>0.16901408450704225</v>
      </c>
      <c r="L25" s="7">
        <v>50.7</v>
      </c>
      <c r="M25" s="7">
        <v>426.5</v>
      </c>
      <c r="N25" s="14">
        <f t="shared" si="2"/>
        <v>4206.114398422091</v>
      </c>
      <c r="O25" s="14">
        <f t="shared" si="3"/>
        <v>1481.0261966274968</v>
      </c>
      <c r="P25">
        <v>98</v>
      </c>
      <c r="Q25">
        <v>34</v>
      </c>
      <c r="R25" s="25">
        <f t="shared" si="4"/>
        <v>0.7424242424242424</v>
      </c>
      <c r="S25" s="36" t="s">
        <v>73</v>
      </c>
      <c r="T25" s="37">
        <v>0.8</v>
      </c>
      <c r="U25">
        <v>5.6</v>
      </c>
      <c r="V25">
        <v>5.3</v>
      </c>
      <c r="W25">
        <v>6</v>
      </c>
      <c r="X25">
        <v>5.6</v>
      </c>
      <c r="Y25">
        <v>5.6</v>
      </c>
      <c r="Z25">
        <v>5.6</v>
      </c>
      <c r="AA25">
        <v>5.6</v>
      </c>
      <c r="AB25">
        <v>5.5</v>
      </c>
      <c r="AC25">
        <v>5.6</v>
      </c>
      <c r="AD25">
        <v>5.2</v>
      </c>
      <c r="AE25">
        <v>5.6</v>
      </c>
      <c r="AF25">
        <v>5.7</v>
      </c>
      <c r="AG25">
        <v>5.3</v>
      </c>
      <c r="AH25">
        <v>5.6</v>
      </c>
      <c r="AI25">
        <v>5.6</v>
      </c>
      <c r="AJ25">
        <v>5.9</v>
      </c>
      <c r="AK25">
        <v>5.5</v>
      </c>
      <c r="AL25">
        <v>5.8</v>
      </c>
      <c r="AM25">
        <v>5.3</v>
      </c>
      <c r="AN25">
        <v>5.6</v>
      </c>
      <c r="AO25">
        <v>5.8</v>
      </c>
      <c r="AP25">
        <v>5.8</v>
      </c>
      <c r="AQ25">
        <v>5.5</v>
      </c>
      <c r="AR25">
        <v>5.7</v>
      </c>
      <c r="AS25">
        <v>5.5</v>
      </c>
      <c r="AT25">
        <v>5.7</v>
      </c>
      <c r="AU25">
        <v>5.6</v>
      </c>
      <c r="AV25">
        <v>5.6</v>
      </c>
      <c r="AW25">
        <v>5.5</v>
      </c>
      <c r="AX25">
        <v>5.5</v>
      </c>
      <c r="AY25">
        <v>5.5</v>
      </c>
      <c r="AZ25">
        <v>5.7</v>
      </c>
      <c r="BA25">
        <v>5.8</v>
      </c>
      <c r="BB25">
        <v>5.9</v>
      </c>
      <c r="BC25">
        <v>5.7</v>
      </c>
      <c r="BD25">
        <v>5.6</v>
      </c>
      <c r="BE25">
        <v>5.7</v>
      </c>
      <c r="BF25">
        <v>5.6</v>
      </c>
      <c r="BG25">
        <v>5.3</v>
      </c>
      <c r="BH25">
        <v>5.8</v>
      </c>
      <c r="BI25">
        <v>5.7</v>
      </c>
      <c r="BJ25">
        <v>5.6</v>
      </c>
      <c r="BK25">
        <v>6</v>
      </c>
      <c r="BL25">
        <v>5.4</v>
      </c>
      <c r="BM25">
        <v>5.5</v>
      </c>
      <c r="BN25">
        <v>5.9</v>
      </c>
      <c r="BO25">
        <v>5.4</v>
      </c>
      <c r="BP25">
        <v>5</v>
      </c>
      <c r="BQ25">
        <v>5.5</v>
      </c>
      <c r="BR25">
        <v>5.8</v>
      </c>
      <c r="BS25" s="6">
        <f t="shared" si="6"/>
        <v>5.6019999999999985</v>
      </c>
      <c r="BT25" s="6">
        <f t="shared" si="7"/>
        <v>92.08792853752372</v>
      </c>
    </row>
    <row r="26" spans="1:72" ht="12.75">
      <c r="A26">
        <v>616938</v>
      </c>
      <c r="B26" s="27">
        <v>39966</v>
      </c>
      <c r="C26" s="27">
        <v>39969</v>
      </c>
      <c r="D26" s="27" t="s">
        <v>50</v>
      </c>
      <c r="E26" s="27" t="s">
        <v>52</v>
      </c>
      <c r="F26" s="14">
        <v>4</v>
      </c>
      <c r="G26" s="14">
        <v>705</v>
      </c>
      <c r="H26" s="6">
        <f t="shared" si="0"/>
        <v>1.52966890587649</v>
      </c>
      <c r="I26" s="6">
        <v>5.36</v>
      </c>
      <c r="J26" s="6">
        <v>4.46</v>
      </c>
      <c r="K26" s="25">
        <f t="shared" si="1"/>
        <v>0.1679104477611941</v>
      </c>
      <c r="L26" s="7">
        <v>51.9</v>
      </c>
      <c r="M26" s="7">
        <v>883.6</v>
      </c>
      <c r="N26" s="14">
        <f t="shared" si="2"/>
        <v>8512.524084778419</v>
      </c>
      <c r="O26" s="14">
        <f t="shared" si="3"/>
        <v>1588.1574785034363</v>
      </c>
      <c r="P26">
        <v>77</v>
      </c>
      <c r="Q26">
        <v>42</v>
      </c>
      <c r="R26" s="25">
        <f t="shared" si="4"/>
        <v>0.6470588235294118</v>
      </c>
      <c r="S26" s="36" t="s">
        <v>73</v>
      </c>
      <c r="T26" s="37">
        <v>0.3</v>
      </c>
      <c r="U26">
        <v>5.3</v>
      </c>
      <c r="V26">
        <v>5.3</v>
      </c>
      <c r="W26">
        <v>5.6</v>
      </c>
      <c r="X26">
        <v>6.2</v>
      </c>
      <c r="Y26">
        <v>5.2</v>
      </c>
      <c r="Z26">
        <v>5.3</v>
      </c>
      <c r="AA26">
        <v>5.4</v>
      </c>
      <c r="AB26">
        <v>5.3</v>
      </c>
      <c r="AC26">
        <v>5.4</v>
      </c>
      <c r="AD26">
        <v>6</v>
      </c>
      <c r="AE26">
        <v>5.7</v>
      </c>
      <c r="AF26">
        <v>6</v>
      </c>
      <c r="AG26">
        <v>5.2</v>
      </c>
      <c r="AH26">
        <v>5.8</v>
      </c>
      <c r="AI26">
        <v>5.7</v>
      </c>
      <c r="AJ26">
        <v>5.5</v>
      </c>
      <c r="AK26">
        <v>5.3</v>
      </c>
      <c r="AL26">
        <v>5.3</v>
      </c>
      <c r="AM26">
        <v>5.2</v>
      </c>
      <c r="AN26">
        <v>5.3</v>
      </c>
      <c r="AO26">
        <v>5.4</v>
      </c>
      <c r="AP26">
        <v>5</v>
      </c>
      <c r="AQ26">
        <v>6.2</v>
      </c>
      <c r="AR26">
        <v>5.1</v>
      </c>
      <c r="AS26">
        <v>5.3</v>
      </c>
      <c r="AT26">
        <v>5.3</v>
      </c>
      <c r="AU26">
        <v>5</v>
      </c>
      <c r="AV26">
        <v>5.4</v>
      </c>
      <c r="AW26">
        <v>5.2</v>
      </c>
      <c r="AX26">
        <v>5.8</v>
      </c>
      <c r="AY26">
        <v>5.6</v>
      </c>
      <c r="AZ26">
        <v>5.2</v>
      </c>
      <c r="BA26">
        <v>5.3</v>
      </c>
      <c r="BB26">
        <v>5.1</v>
      </c>
      <c r="BC26">
        <v>5.7</v>
      </c>
      <c r="BD26">
        <v>5.3</v>
      </c>
      <c r="BE26">
        <v>6.1</v>
      </c>
      <c r="BF26">
        <v>5.7</v>
      </c>
      <c r="BG26">
        <v>5.1</v>
      </c>
      <c r="BH26">
        <v>6</v>
      </c>
      <c r="BI26">
        <v>5.1</v>
      </c>
      <c r="BJ26">
        <v>5.8</v>
      </c>
      <c r="BK26">
        <v>6</v>
      </c>
      <c r="BL26">
        <v>5.4</v>
      </c>
      <c r="BM26">
        <v>6.1</v>
      </c>
      <c r="BN26">
        <v>6</v>
      </c>
      <c r="BO26">
        <v>5.2</v>
      </c>
      <c r="BP26">
        <v>5.3</v>
      </c>
      <c r="BQ26">
        <v>5.2</v>
      </c>
      <c r="BR26">
        <v>5.2</v>
      </c>
      <c r="BS26" s="6">
        <f t="shared" si="6"/>
        <v>5.481999999999999</v>
      </c>
      <c r="BT26" s="6">
        <f t="shared" si="7"/>
        <v>86.29596389752375</v>
      </c>
    </row>
    <row r="27" spans="1:72" ht="12.75">
      <c r="A27">
        <v>619854</v>
      </c>
      <c r="B27" s="27">
        <v>39966</v>
      </c>
      <c r="C27" s="27">
        <v>39969</v>
      </c>
      <c r="D27" s="27" t="s">
        <v>50</v>
      </c>
      <c r="E27" s="27" t="s">
        <v>52</v>
      </c>
      <c r="F27" s="14">
        <v>4</v>
      </c>
      <c r="G27" s="14">
        <v>645</v>
      </c>
      <c r="H27" s="6">
        <f t="shared" si="0"/>
        <v>1.4310410124615163</v>
      </c>
      <c r="I27" s="6">
        <v>3.84</v>
      </c>
      <c r="J27" s="6">
        <v>3.12</v>
      </c>
      <c r="K27" s="25">
        <f t="shared" si="1"/>
        <v>0.18749999999999994</v>
      </c>
      <c r="L27" s="7">
        <v>48.7</v>
      </c>
      <c r="M27" s="7">
        <v>713.7</v>
      </c>
      <c r="N27" s="14">
        <f t="shared" si="2"/>
        <v>7327.515400410678</v>
      </c>
      <c r="O27" s="14">
        <f t="shared" si="3"/>
        <v>1908.2071355236142</v>
      </c>
      <c r="P27">
        <v>107</v>
      </c>
      <c r="Q27">
        <v>41</v>
      </c>
      <c r="R27" s="25">
        <f t="shared" si="4"/>
        <v>0.722972972972973</v>
      </c>
      <c r="S27" s="36" t="s">
        <v>73</v>
      </c>
      <c r="T27" s="37">
        <v>0.5</v>
      </c>
      <c r="U27">
        <v>5.6</v>
      </c>
      <c r="V27">
        <v>5.7</v>
      </c>
      <c r="W27">
        <v>6</v>
      </c>
      <c r="X27">
        <v>5.9</v>
      </c>
      <c r="Y27">
        <v>5.9</v>
      </c>
      <c r="Z27">
        <v>5.2</v>
      </c>
      <c r="AA27">
        <v>5.4</v>
      </c>
      <c r="AB27">
        <v>5.2</v>
      </c>
      <c r="AC27">
        <v>5.6</v>
      </c>
      <c r="AD27">
        <v>5.8</v>
      </c>
      <c r="AE27">
        <v>5.3</v>
      </c>
      <c r="AF27">
        <v>5.4</v>
      </c>
      <c r="AG27">
        <v>5.5</v>
      </c>
      <c r="AH27">
        <v>5.3</v>
      </c>
      <c r="AI27">
        <v>5.9</v>
      </c>
      <c r="AJ27">
        <v>5.3</v>
      </c>
      <c r="AK27">
        <v>5.6</v>
      </c>
      <c r="AL27">
        <v>5.3</v>
      </c>
      <c r="AM27">
        <v>5.1</v>
      </c>
      <c r="AN27">
        <v>5.3</v>
      </c>
      <c r="AO27">
        <v>5.8</v>
      </c>
      <c r="AP27">
        <v>5.6</v>
      </c>
      <c r="AQ27">
        <v>5.2</v>
      </c>
      <c r="AR27">
        <v>5.2</v>
      </c>
      <c r="AS27">
        <v>4.9</v>
      </c>
      <c r="AT27">
        <v>5.1</v>
      </c>
      <c r="AU27">
        <v>4.9</v>
      </c>
      <c r="AV27">
        <v>5.3</v>
      </c>
      <c r="AW27">
        <v>5.6</v>
      </c>
      <c r="AX27">
        <v>5.6</v>
      </c>
      <c r="AY27">
        <v>5.3</v>
      </c>
      <c r="AZ27">
        <v>5.2</v>
      </c>
      <c r="BA27">
        <v>5.1</v>
      </c>
      <c r="BB27">
        <v>5.1</v>
      </c>
      <c r="BC27">
        <v>5.3</v>
      </c>
      <c r="BD27">
        <v>5.2</v>
      </c>
      <c r="BE27">
        <v>5.2</v>
      </c>
      <c r="BF27">
        <v>5.2</v>
      </c>
      <c r="BG27">
        <v>5.3</v>
      </c>
      <c r="BH27">
        <v>5.9</v>
      </c>
      <c r="BI27">
        <v>5.3</v>
      </c>
      <c r="BJ27">
        <v>5.6</v>
      </c>
      <c r="BK27">
        <v>5.9</v>
      </c>
      <c r="BL27">
        <v>5.4</v>
      </c>
      <c r="BM27">
        <v>5.2</v>
      </c>
      <c r="BN27">
        <v>5.8</v>
      </c>
      <c r="BO27">
        <v>5.4</v>
      </c>
      <c r="BP27">
        <v>5.2</v>
      </c>
      <c r="BQ27">
        <v>4.9</v>
      </c>
      <c r="BR27">
        <v>5.1</v>
      </c>
      <c r="BS27" s="6">
        <f t="shared" si="6"/>
        <v>5.401999999999999</v>
      </c>
      <c r="BT27" s="6">
        <f t="shared" si="7"/>
        <v>82.57282251847614</v>
      </c>
    </row>
    <row r="28" spans="1:72" ht="12.75">
      <c r="A28">
        <v>645213</v>
      </c>
      <c r="B28" s="27">
        <v>39974</v>
      </c>
      <c r="C28" s="27">
        <v>39976</v>
      </c>
      <c r="D28" s="27" t="s">
        <v>50</v>
      </c>
      <c r="E28" s="27" t="s">
        <v>52</v>
      </c>
      <c r="F28" s="14">
        <v>4</v>
      </c>
      <c r="G28" s="14">
        <v>660</v>
      </c>
      <c r="H28" s="6">
        <f t="shared" si="0"/>
        <v>1.342627375685227</v>
      </c>
      <c r="I28" s="6">
        <v>3.86</v>
      </c>
      <c r="J28" s="6">
        <v>3.5</v>
      </c>
      <c r="K28" s="25">
        <f t="shared" si="1"/>
        <v>0.09326424870466318</v>
      </c>
      <c r="L28" s="7">
        <v>69.4</v>
      </c>
      <c r="M28" s="7">
        <v>351.2</v>
      </c>
      <c r="N28" s="14">
        <f t="shared" si="2"/>
        <v>2530.259365994236</v>
      </c>
      <c r="O28" s="14">
        <f t="shared" si="3"/>
        <v>655.5076077705274</v>
      </c>
      <c r="P28">
        <v>55</v>
      </c>
      <c r="Q28">
        <v>25</v>
      </c>
      <c r="R28" s="25">
        <f t="shared" si="4"/>
        <v>0.6875</v>
      </c>
      <c r="S28" s="14">
        <v>113</v>
      </c>
      <c r="T28" s="25">
        <f t="shared" si="5"/>
        <v>0.774</v>
      </c>
      <c r="U28">
        <v>6.1</v>
      </c>
      <c r="V28">
        <v>6.4</v>
      </c>
      <c r="W28">
        <v>6.1</v>
      </c>
      <c r="X28">
        <v>6.1</v>
      </c>
      <c r="Y28">
        <v>5.9</v>
      </c>
      <c r="Z28">
        <v>6.3</v>
      </c>
      <c r="AA28">
        <v>6.2</v>
      </c>
      <c r="AB28">
        <v>6.3</v>
      </c>
      <c r="AC28">
        <v>6.1</v>
      </c>
      <c r="AD28">
        <v>6.1</v>
      </c>
      <c r="AE28">
        <v>6.2</v>
      </c>
      <c r="AF28">
        <v>6.3</v>
      </c>
      <c r="AG28">
        <v>6.3</v>
      </c>
      <c r="AH28">
        <v>6.1</v>
      </c>
      <c r="AI28">
        <v>5.4</v>
      </c>
      <c r="AJ28">
        <v>6.5</v>
      </c>
      <c r="AK28">
        <v>6.2</v>
      </c>
      <c r="AL28">
        <v>6.3</v>
      </c>
      <c r="AM28">
        <v>6.3</v>
      </c>
      <c r="AN28">
        <v>6.1</v>
      </c>
      <c r="AO28">
        <v>5.8</v>
      </c>
      <c r="AP28">
        <v>6.1</v>
      </c>
      <c r="AQ28">
        <v>6.3</v>
      </c>
      <c r="AR28">
        <v>6.1</v>
      </c>
      <c r="AS28">
        <v>6.6</v>
      </c>
      <c r="AT28">
        <v>6.5</v>
      </c>
      <c r="AU28">
        <v>5.5</v>
      </c>
      <c r="AV28">
        <v>6.2</v>
      </c>
      <c r="AW28">
        <v>6.5</v>
      </c>
      <c r="AX28">
        <v>5.8</v>
      </c>
      <c r="AY28">
        <v>5.4</v>
      </c>
      <c r="AZ28">
        <v>6.3</v>
      </c>
      <c r="BA28">
        <v>6.3</v>
      </c>
      <c r="BB28">
        <v>5.8</v>
      </c>
      <c r="BC28">
        <v>5.5</v>
      </c>
      <c r="BD28">
        <v>6.3</v>
      </c>
      <c r="BE28">
        <v>5.7</v>
      </c>
      <c r="BF28">
        <v>5.6</v>
      </c>
      <c r="BG28">
        <v>6.2</v>
      </c>
      <c r="BH28">
        <v>6.2</v>
      </c>
      <c r="BI28">
        <v>6.2</v>
      </c>
      <c r="BJ28">
        <v>5.8</v>
      </c>
      <c r="BK28">
        <v>5.7</v>
      </c>
      <c r="BL28">
        <v>5.5</v>
      </c>
      <c r="BM28">
        <v>6.2</v>
      </c>
      <c r="BN28">
        <v>5.5</v>
      </c>
      <c r="BO28">
        <v>5.5</v>
      </c>
      <c r="BP28">
        <v>6.4</v>
      </c>
      <c r="BQ28">
        <v>6.2</v>
      </c>
      <c r="BR28">
        <v>6.1</v>
      </c>
      <c r="BS28" s="6">
        <f t="shared" si="6"/>
        <v>6.061999999999999</v>
      </c>
      <c r="BT28" s="6">
        <f t="shared" si="7"/>
        <v>116.6866539813333</v>
      </c>
    </row>
    <row r="29" spans="1:72" ht="12.75">
      <c r="A29">
        <v>661560</v>
      </c>
      <c r="B29" s="27">
        <v>39976</v>
      </c>
      <c r="C29" s="27">
        <v>39980</v>
      </c>
      <c r="D29" s="27" t="s">
        <v>50</v>
      </c>
      <c r="E29" s="27" t="s">
        <v>52</v>
      </c>
      <c r="F29" s="14">
        <v>4</v>
      </c>
      <c r="G29" s="14">
        <v>650</v>
      </c>
      <c r="H29" s="6">
        <f t="shared" si="0"/>
        <v>1.60218479745107</v>
      </c>
      <c r="I29" s="6">
        <v>4.4</v>
      </c>
      <c r="J29" s="6">
        <v>3.54</v>
      </c>
      <c r="K29" s="25">
        <f t="shared" si="1"/>
        <v>0.19545454545454552</v>
      </c>
      <c r="L29" s="7">
        <v>51.4</v>
      </c>
      <c r="M29" s="7">
        <v>798.8</v>
      </c>
      <c r="N29" s="14">
        <f t="shared" si="2"/>
        <v>7770.428015564202</v>
      </c>
      <c r="O29" s="14">
        <f t="shared" si="3"/>
        <v>1766.006367173682</v>
      </c>
      <c r="P29">
        <v>72</v>
      </c>
      <c r="Q29">
        <v>45</v>
      </c>
      <c r="R29" s="25">
        <f t="shared" si="4"/>
        <v>0.6153846153846154</v>
      </c>
      <c r="S29" s="14">
        <v>253</v>
      </c>
      <c r="T29" s="25">
        <f t="shared" si="5"/>
        <v>0.494</v>
      </c>
      <c r="U29">
        <v>6.3</v>
      </c>
      <c r="V29">
        <v>5.3</v>
      </c>
      <c r="W29">
        <v>5.7</v>
      </c>
      <c r="X29">
        <v>5.3</v>
      </c>
      <c r="Y29">
        <v>5.1</v>
      </c>
      <c r="Z29">
        <v>5.4</v>
      </c>
      <c r="AA29">
        <v>5.2</v>
      </c>
      <c r="AB29">
        <v>5.1</v>
      </c>
      <c r="AC29">
        <v>5.9</v>
      </c>
      <c r="AD29">
        <v>5.5</v>
      </c>
      <c r="AE29">
        <v>6.2</v>
      </c>
      <c r="AF29">
        <v>6.1</v>
      </c>
      <c r="AG29">
        <v>5.2</v>
      </c>
      <c r="AH29">
        <v>5.7</v>
      </c>
      <c r="AI29">
        <v>6.2</v>
      </c>
      <c r="AJ29">
        <v>5.2</v>
      </c>
      <c r="AK29">
        <v>5.5</v>
      </c>
      <c r="AL29">
        <v>6.1</v>
      </c>
      <c r="AM29">
        <v>6</v>
      </c>
      <c r="AN29">
        <v>5.3</v>
      </c>
      <c r="AO29">
        <v>5.3</v>
      </c>
      <c r="AP29">
        <v>6.1</v>
      </c>
      <c r="AQ29">
        <v>5.3</v>
      </c>
      <c r="AR29">
        <v>5.2</v>
      </c>
      <c r="AS29">
        <v>5.1</v>
      </c>
      <c r="AT29">
        <v>5.1</v>
      </c>
      <c r="AU29">
        <v>5.3</v>
      </c>
      <c r="AV29">
        <v>5.4</v>
      </c>
      <c r="AW29">
        <v>5.2</v>
      </c>
      <c r="AX29">
        <v>5.8</v>
      </c>
      <c r="AY29">
        <v>5.5</v>
      </c>
      <c r="AZ29">
        <v>5.3</v>
      </c>
      <c r="BA29">
        <v>5.5</v>
      </c>
      <c r="BB29">
        <v>5.7</v>
      </c>
      <c r="BC29">
        <v>5.6</v>
      </c>
      <c r="BD29">
        <v>6.1</v>
      </c>
      <c r="BE29">
        <v>5.2</v>
      </c>
      <c r="BF29">
        <v>5.1</v>
      </c>
      <c r="BG29">
        <v>5.4</v>
      </c>
      <c r="BH29">
        <v>6</v>
      </c>
      <c r="BI29">
        <v>5.1</v>
      </c>
      <c r="BJ29">
        <v>5.5</v>
      </c>
      <c r="BK29">
        <v>5.5</v>
      </c>
      <c r="BL29">
        <v>5.5</v>
      </c>
      <c r="BM29">
        <v>5.9</v>
      </c>
      <c r="BN29">
        <v>5.1</v>
      </c>
      <c r="BO29">
        <v>6.1</v>
      </c>
      <c r="BP29">
        <v>5.3</v>
      </c>
      <c r="BQ29">
        <v>5.3</v>
      </c>
      <c r="BR29">
        <v>5.2</v>
      </c>
      <c r="BS29" s="6">
        <f t="shared" si="6"/>
        <v>5.52</v>
      </c>
      <c r="BT29" s="6">
        <f t="shared" si="7"/>
        <v>88.10298514285711</v>
      </c>
    </row>
    <row r="30" spans="1:72" ht="12.75">
      <c r="A30">
        <v>639394</v>
      </c>
      <c r="B30" s="27">
        <v>39976</v>
      </c>
      <c r="C30" s="27">
        <v>39980</v>
      </c>
      <c r="D30" s="27" t="s">
        <v>50</v>
      </c>
      <c r="E30" s="27" t="s">
        <v>52</v>
      </c>
      <c r="F30" s="14">
        <v>4</v>
      </c>
      <c r="G30" s="14">
        <v>630</v>
      </c>
      <c r="H30" s="6">
        <f t="shared" si="0"/>
        <v>1.5357112862781797</v>
      </c>
      <c r="I30" s="6">
        <v>3.84</v>
      </c>
      <c r="J30" s="6">
        <v>3.08</v>
      </c>
      <c r="K30" s="25">
        <f t="shared" si="1"/>
        <v>0.19791666666666663</v>
      </c>
      <c r="L30" s="7">
        <v>42.1</v>
      </c>
      <c r="M30" s="7">
        <v>653.8</v>
      </c>
      <c r="N30" s="14">
        <f t="shared" si="2"/>
        <v>7764.845605700712</v>
      </c>
      <c r="O30" s="14">
        <f t="shared" si="3"/>
        <v>2022.0952098178939</v>
      </c>
      <c r="P30">
        <v>44</v>
      </c>
      <c r="Q30">
        <v>97</v>
      </c>
      <c r="R30" s="25">
        <f t="shared" si="4"/>
        <v>0.3120567375886525</v>
      </c>
      <c r="S30" s="14">
        <v>411</v>
      </c>
      <c r="T30" s="25">
        <f t="shared" si="5"/>
        <v>0.178</v>
      </c>
      <c r="U30">
        <v>4.8</v>
      </c>
      <c r="V30">
        <v>5.8</v>
      </c>
      <c r="W30">
        <v>5.7</v>
      </c>
      <c r="X30">
        <v>5.2</v>
      </c>
      <c r="Y30">
        <v>4.7</v>
      </c>
      <c r="Z30">
        <v>5.8</v>
      </c>
      <c r="AA30">
        <v>5.9</v>
      </c>
      <c r="AB30">
        <v>4.6</v>
      </c>
      <c r="AC30">
        <v>5.1</v>
      </c>
      <c r="AD30">
        <v>5.7</v>
      </c>
      <c r="AE30">
        <v>4.8</v>
      </c>
      <c r="AF30">
        <v>4.2</v>
      </c>
      <c r="AG30">
        <v>5.8</v>
      </c>
      <c r="AH30">
        <v>4.6</v>
      </c>
      <c r="AI30">
        <v>5.2</v>
      </c>
      <c r="AJ30">
        <v>4.9</v>
      </c>
      <c r="AK30">
        <v>4.7</v>
      </c>
      <c r="AL30">
        <v>5.9</v>
      </c>
      <c r="AM30">
        <v>5.7</v>
      </c>
      <c r="AN30">
        <v>5.3</v>
      </c>
      <c r="AO30">
        <v>4.8</v>
      </c>
      <c r="AP30">
        <v>6</v>
      </c>
      <c r="AQ30">
        <v>4.9</v>
      </c>
      <c r="AR30">
        <v>5.9</v>
      </c>
      <c r="AS30">
        <v>4.7</v>
      </c>
      <c r="AT30">
        <v>4.8</v>
      </c>
      <c r="AU30">
        <v>5.9</v>
      </c>
      <c r="AV30">
        <v>4.9</v>
      </c>
      <c r="AW30">
        <v>5.3</v>
      </c>
      <c r="AX30">
        <v>4.5</v>
      </c>
      <c r="AY30">
        <v>5.3</v>
      </c>
      <c r="AZ30">
        <v>6</v>
      </c>
      <c r="BA30">
        <v>5.2</v>
      </c>
      <c r="BB30">
        <v>5.1</v>
      </c>
      <c r="BC30">
        <v>4.8</v>
      </c>
      <c r="BD30">
        <v>4.6</v>
      </c>
      <c r="BE30">
        <v>4.6</v>
      </c>
      <c r="BF30">
        <v>5.4</v>
      </c>
      <c r="BG30">
        <v>5.6</v>
      </c>
      <c r="BH30">
        <v>5.6</v>
      </c>
      <c r="BI30">
        <v>4.7</v>
      </c>
      <c r="BJ30">
        <v>5.1</v>
      </c>
      <c r="BK30">
        <v>5</v>
      </c>
      <c r="BL30">
        <v>5.5</v>
      </c>
      <c r="BM30">
        <v>4.7</v>
      </c>
      <c r="BN30">
        <v>5.4</v>
      </c>
      <c r="BO30">
        <v>4.9</v>
      </c>
      <c r="BP30">
        <v>5.8</v>
      </c>
      <c r="BQ30">
        <v>4.9</v>
      </c>
      <c r="BR30">
        <v>5.4</v>
      </c>
      <c r="BS30" s="6">
        <f t="shared" si="6"/>
        <v>5.194000000000001</v>
      </c>
      <c r="BT30" s="6">
        <f t="shared" si="7"/>
        <v>73.39715501066668</v>
      </c>
    </row>
    <row r="31" ht="12.75"/>
    <row r="32" spans="1:72" ht="12.75">
      <c r="A32">
        <v>663001</v>
      </c>
      <c r="B32" s="27">
        <v>39966</v>
      </c>
      <c r="C32" s="27">
        <v>39969</v>
      </c>
      <c r="D32" s="27" t="s">
        <v>54</v>
      </c>
      <c r="E32" s="27" t="s">
        <v>53</v>
      </c>
      <c r="F32" s="14">
        <v>5</v>
      </c>
      <c r="G32" s="14">
        <v>765</v>
      </c>
      <c r="H32" s="6">
        <f t="shared" si="0"/>
        <v>1.5635570588039849</v>
      </c>
      <c r="I32" s="6">
        <v>7</v>
      </c>
      <c r="J32" s="6">
        <v>5.56</v>
      </c>
      <c r="K32" s="25">
        <f t="shared" si="1"/>
        <v>0.20571428571428577</v>
      </c>
      <c r="L32" s="7">
        <v>57.6</v>
      </c>
      <c r="M32" s="7">
        <v>1385.6</v>
      </c>
      <c r="N32" s="14">
        <f t="shared" si="2"/>
        <v>12027.777777777777</v>
      </c>
      <c r="O32" s="14">
        <f t="shared" si="3"/>
        <v>1718.2539682539682</v>
      </c>
      <c r="P32">
        <v>99</v>
      </c>
      <c r="Q32">
        <v>49</v>
      </c>
      <c r="R32" s="25">
        <f t="shared" si="4"/>
        <v>0.668918918918919</v>
      </c>
      <c r="S32" s="38">
        <v>223</v>
      </c>
      <c r="T32" s="25">
        <f t="shared" si="5"/>
        <v>0.554</v>
      </c>
      <c r="U32">
        <v>6</v>
      </c>
      <c r="V32">
        <v>5.7</v>
      </c>
      <c r="W32">
        <v>5.7</v>
      </c>
      <c r="X32">
        <v>6.1</v>
      </c>
      <c r="Y32">
        <v>6</v>
      </c>
      <c r="Z32">
        <v>5.9</v>
      </c>
      <c r="AA32">
        <v>6</v>
      </c>
      <c r="AB32">
        <v>5.3</v>
      </c>
      <c r="AC32">
        <v>5.8</v>
      </c>
      <c r="AD32">
        <v>5.7</v>
      </c>
      <c r="AE32">
        <v>5.8</v>
      </c>
      <c r="AF32">
        <v>5.6</v>
      </c>
      <c r="AG32">
        <v>5.9</v>
      </c>
      <c r="AH32">
        <v>6</v>
      </c>
      <c r="AI32">
        <v>5.7</v>
      </c>
      <c r="AJ32">
        <v>5.7</v>
      </c>
      <c r="AK32">
        <v>5.8</v>
      </c>
      <c r="AL32">
        <v>5.8</v>
      </c>
      <c r="AM32">
        <v>6</v>
      </c>
      <c r="AN32">
        <v>5.8</v>
      </c>
      <c r="AO32">
        <v>6.1</v>
      </c>
      <c r="AP32">
        <v>6.1</v>
      </c>
      <c r="AQ32">
        <v>5.4</v>
      </c>
      <c r="AR32">
        <v>6.2</v>
      </c>
      <c r="AS32">
        <v>6</v>
      </c>
      <c r="AT32">
        <v>5.2</v>
      </c>
      <c r="AU32">
        <v>5.7</v>
      </c>
      <c r="AV32">
        <v>5.6</v>
      </c>
      <c r="AW32">
        <v>5.7</v>
      </c>
      <c r="AX32">
        <v>5.6</v>
      </c>
      <c r="AY32">
        <v>5.5</v>
      </c>
      <c r="AZ32">
        <v>5.3</v>
      </c>
      <c r="BA32">
        <v>5.8</v>
      </c>
      <c r="BB32">
        <v>5.5</v>
      </c>
      <c r="BC32">
        <v>5.7</v>
      </c>
      <c r="BD32">
        <v>5.6</v>
      </c>
      <c r="BE32">
        <v>6</v>
      </c>
      <c r="BF32">
        <v>6</v>
      </c>
      <c r="BG32">
        <v>6</v>
      </c>
      <c r="BH32">
        <v>5.7</v>
      </c>
      <c r="BI32">
        <v>5.7</v>
      </c>
      <c r="BJ32">
        <v>5.4</v>
      </c>
      <c r="BK32">
        <v>5.5</v>
      </c>
      <c r="BL32">
        <v>6</v>
      </c>
      <c r="BM32">
        <v>6.1</v>
      </c>
      <c r="BN32">
        <v>5.6</v>
      </c>
      <c r="BO32">
        <v>5.8</v>
      </c>
      <c r="BP32">
        <v>5.8</v>
      </c>
      <c r="BQ32">
        <v>6</v>
      </c>
      <c r="BR32">
        <v>5.7</v>
      </c>
      <c r="BS32" s="6">
        <f t="shared" si="6"/>
        <v>5.771999999999999</v>
      </c>
      <c r="BT32" s="6">
        <f t="shared" si="7"/>
        <v>100.7284979108571</v>
      </c>
    </row>
    <row r="33" spans="1:72" ht="12.75">
      <c r="A33">
        <v>399213</v>
      </c>
      <c r="B33" s="27">
        <v>39966</v>
      </c>
      <c r="C33" s="27">
        <v>39969</v>
      </c>
      <c r="D33" s="27" t="s">
        <v>54</v>
      </c>
      <c r="E33" s="27" t="s">
        <v>53</v>
      </c>
      <c r="F33" s="14">
        <v>5</v>
      </c>
      <c r="G33" s="14">
        <v>775</v>
      </c>
      <c r="H33" s="6">
        <f t="shared" si="0"/>
        <v>1.6241146655030043</v>
      </c>
      <c r="I33" s="6">
        <v>7.56</v>
      </c>
      <c r="J33" s="6">
        <v>5.94</v>
      </c>
      <c r="K33" s="25">
        <f t="shared" si="1"/>
        <v>0.2142857142857142</v>
      </c>
      <c r="L33" s="7">
        <v>59.2</v>
      </c>
      <c r="M33" s="7">
        <v>1598.9</v>
      </c>
      <c r="N33" s="14">
        <f t="shared" si="2"/>
        <v>13504.222972972973</v>
      </c>
      <c r="O33" s="14">
        <f t="shared" si="3"/>
        <v>1786.2728800228801</v>
      </c>
      <c r="P33">
        <v>89</v>
      </c>
      <c r="Q33">
        <v>49</v>
      </c>
      <c r="R33" s="25">
        <f t="shared" si="4"/>
        <v>0.644927536231884</v>
      </c>
      <c r="S33" s="36" t="s">
        <v>73</v>
      </c>
      <c r="T33" s="37">
        <v>0.65</v>
      </c>
      <c r="U33">
        <v>5.2</v>
      </c>
      <c r="V33">
        <v>5.7</v>
      </c>
      <c r="W33">
        <v>5.7</v>
      </c>
      <c r="X33">
        <v>5.7</v>
      </c>
      <c r="Y33">
        <v>6.1</v>
      </c>
      <c r="Z33">
        <v>5.5</v>
      </c>
      <c r="AA33">
        <v>5.5</v>
      </c>
      <c r="AB33">
        <v>5.6</v>
      </c>
      <c r="AC33">
        <v>5.8</v>
      </c>
      <c r="AD33">
        <v>5.9</v>
      </c>
      <c r="AE33">
        <v>6.1</v>
      </c>
      <c r="AF33">
        <v>5.5</v>
      </c>
      <c r="AG33">
        <v>6.2</v>
      </c>
      <c r="AH33">
        <v>6</v>
      </c>
      <c r="AI33">
        <v>5.8</v>
      </c>
      <c r="AJ33">
        <v>6</v>
      </c>
      <c r="AK33">
        <v>5.7</v>
      </c>
      <c r="AL33">
        <v>6</v>
      </c>
      <c r="AM33">
        <v>5.3</v>
      </c>
      <c r="AN33">
        <v>5.7</v>
      </c>
      <c r="AO33">
        <v>5.7</v>
      </c>
      <c r="AP33">
        <v>5.6</v>
      </c>
      <c r="AQ33">
        <v>5.8</v>
      </c>
      <c r="AR33">
        <v>5.1</v>
      </c>
      <c r="AS33">
        <v>5.2</v>
      </c>
      <c r="AT33">
        <v>5.8</v>
      </c>
      <c r="AU33">
        <v>5.3</v>
      </c>
      <c r="AV33">
        <v>5.8</v>
      </c>
      <c r="AW33">
        <v>5.3</v>
      </c>
      <c r="AX33">
        <v>5.5</v>
      </c>
      <c r="AY33">
        <v>5.6</v>
      </c>
      <c r="AZ33">
        <v>5.7</v>
      </c>
      <c r="BA33">
        <v>5.6</v>
      </c>
      <c r="BB33">
        <v>5.8</v>
      </c>
      <c r="BC33">
        <v>5.2</v>
      </c>
      <c r="BD33">
        <v>6</v>
      </c>
      <c r="BE33">
        <v>6</v>
      </c>
      <c r="BF33">
        <v>5.8</v>
      </c>
      <c r="BG33">
        <v>5.9</v>
      </c>
      <c r="BH33">
        <v>5.8</v>
      </c>
      <c r="BI33">
        <v>5.3</v>
      </c>
      <c r="BJ33">
        <v>5.7</v>
      </c>
      <c r="BK33">
        <v>5.7</v>
      </c>
      <c r="BL33">
        <v>6</v>
      </c>
      <c r="BM33">
        <v>5.7</v>
      </c>
      <c r="BN33">
        <v>5.3</v>
      </c>
      <c r="BO33">
        <v>5.3</v>
      </c>
      <c r="BP33">
        <v>6</v>
      </c>
      <c r="BQ33">
        <v>5.8</v>
      </c>
      <c r="BR33">
        <v>5.9</v>
      </c>
      <c r="BS33" s="6">
        <f t="shared" si="6"/>
        <v>5.684</v>
      </c>
      <c r="BT33" s="6">
        <f t="shared" si="7"/>
        <v>96.19125659733332</v>
      </c>
    </row>
    <row r="34" spans="1:72" ht="12.75">
      <c r="A34">
        <v>389358</v>
      </c>
      <c r="B34" s="27">
        <v>39966</v>
      </c>
      <c r="C34" s="27">
        <v>39969</v>
      </c>
      <c r="D34" s="27" t="s">
        <v>54</v>
      </c>
      <c r="E34" s="27" t="s">
        <v>53</v>
      </c>
      <c r="F34" s="14">
        <v>5</v>
      </c>
      <c r="G34" s="14">
        <v>805</v>
      </c>
      <c r="H34" s="6">
        <f t="shared" si="0"/>
        <v>1.3533716037812933</v>
      </c>
      <c r="I34" s="6">
        <v>7.06</v>
      </c>
      <c r="J34" s="6">
        <v>5.38</v>
      </c>
      <c r="K34" s="25">
        <f t="shared" si="1"/>
        <v>0.23796033994334276</v>
      </c>
      <c r="L34" s="7">
        <v>69.8</v>
      </c>
      <c r="M34" s="7">
        <v>1599.4</v>
      </c>
      <c r="N34" s="14">
        <f t="shared" si="2"/>
        <v>11457.020057306592</v>
      </c>
      <c r="O34" s="14">
        <f t="shared" si="3"/>
        <v>1622.8073735561745</v>
      </c>
      <c r="P34">
        <v>67</v>
      </c>
      <c r="Q34">
        <v>32</v>
      </c>
      <c r="R34" s="25">
        <f t="shared" si="4"/>
        <v>0.6767676767676768</v>
      </c>
      <c r="S34" s="36" t="s">
        <v>73</v>
      </c>
      <c r="T34" s="37">
        <v>0.8</v>
      </c>
      <c r="U34">
        <v>6.3</v>
      </c>
      <c r="V34">
        <v>6.3</v>
      </c>
      <c r="W34">
        <v>6.2</v>
      </c>
      <c r="X34">
        <v>6.2</v>
      </c>
      <c r="Y34">
        <v>6.4</v>
      </c>
      <c r="Z34">
        <v>6.4</v>
      </c>
      <c r="AA34">
        <v>6.4</v>
      </c>
      <c r="AB34">
        <v>6.4</v>
      </c>
      <c r="AC34">
        <v>6.1</v>
      </c>
      <c r="AD34">
        <v>6.2</v>
      </c>
      <c r="AE34">
        <v>6.3</v>
      </c>
      <c r="AF34">
        <v>6.3</v>
      </c>
      <c r="AG34">
        <v>6.7</v>
      </c>
      <c r="AH34">
        <v>6.1</v>
      </c>
      <c r="AI34">
        <v>6.3</v>
      </c>
      <c r="AJ34">
        <v>6.4</v>
      </c>
      <c r="AK34">
        <v>6.1</v>
      </c>
      <c r="AL34">
        <v>6.5</v>
      </c>
      <c r="AM34">
        <v>5.9</v>
      </c>
      <c r="AN34">
        <v>6.3</v>
      </c>
      <c r="AO34">
        <v>6.3</v>
      </c>
      <c r="AP34">
        <v>6.1</v>
      </c>
      <c r="AQ34">
        <v>6.3</v>
      </c>
      <c r="AR34">
        <v>6.3</v>
      </c>
      <c r="AS34">
        <v>6.7</v>
      </c>
      <c r="AT34">
        <v>6.1</v>
      </c>
      <c r="AU34">
        <v>6.1</v>
      </c>
      <c r="AV34">
        <v>6.4</v>
      </c>
      <c r="AW34">
        <v>6.1</v>
      </c>
      <c r="AX34">
        <v>6.3</v>
      </c>
      <c r="AY34">
        <v>6.8</v>
      </c>
      <c r="AZ34">
        <v>6.2</v>
      </c>
      <c r="BA34">
        <v>6.6</v>
      </c>
      <c r="BB34">
        <v>6.6</v>
      </c>
      <c r="BC34">
        <v>6.5</v>
      </c>
      <c r="BD34">
        <v>6</v>
      </c>
      <c r="BE34">
        <v>6.3</v>
      </c>
      <c r="BF34">
        <v>6.1</v>
      </c>
      <c r="BG34">
        <v>6.1</v>
      </c>
      <c r="BH34">
        <v>6</v>
      </c>
      <c r="BI34">
        <v>6.5</v>
      </c>
      <c r="BJ34">
        <v>6.8</v>
      </c>
      <c r="BK34">
        <v>6.3</v>
      </c>
      <c r="BL34">
        <v>6.3</v>
      </c>
      <c r="BM34">
        <v>6.3</v>
      </c>
      <c r="BN34">
        <v>6.2</v>
      </c>
      <c r="BO34">
        <v>6.6</v>
      </c>
      <c r="BP34">
        <v>6.3</v>
      </c>
      <c r="BQ34">
        <v>6.4</v>
      </c>
      <c r="BR34">
        <v>6.3</v>
      </c>
      <c r="BS34" s="6">
        <f t="shared" si="6"/>
        <v>6.314000000000001</v>
      </c>
      <c r="BT34" s="6">
        <f t="shared" si="7"/>
        <v>131.85212183733339</v>
      </c>
    </row>
    <row r="35" spans="1:72" ht="12.75">
      <c r="A35">
        <v>418358</v>
      </c>
      <c r="B35" s="27">
        <v>39966</v>
      </c>
      <c r="C35" s="27">
        <v>39969</v>
      </c>
      <c r="D35" s="27" t="s">
        <v>54</v>
      </c>
      <c r="E35" s="27" t="s">
        <v>53</v>
      </c>
      <c r="F35" s="14">
        <v>5</v>
      </c>
      <c r="G35" s="14">
        <v>795</v>
      </c>
      <c r="H35" s="6">
        <f t="shared" si="0"/>
        <v>1.4568327470924918</v>
      </c>
      <c r="I35" s="6">
        <v>7.32</v>
      </c>
      <c r="J35" s="6">
        <v>5.86</v>
      </c>
      <c r="K35" s="25">
        <f t="shared" si="1"/>
        <v>0.1994535519125683</v>
      </c>
      <c r="L35" s="7">
        <v>52.9</v>
      </c>
      <c r="M35" s="7">
        <v>1405.6</v>
      </c>
      <c r="N35" s="14">
        <f t="shared" si="2"/>
        <v>13285.444234404536</v>
      </c>
      <c r="O35" s="14">
        <f t="shared" si="3"/>
        <v>1814.9513981426962</v>
      </c>
      <c r="P35">
        <v>86</v>
      </c>
      <c r="Q35">
        <v>37</v>
      </c>
      <c r="R35" s="25">
        <f t="shared" si="4"/>
        <v>0.6991869918699187</v>
      </c>
      <c r="S35" s="38">
        <v>209</v>
      </c>
      <c r="T35" s="25">
        <f t="shared" si="5"/>
        <v>0.582</v>
      </c>
      <c r="U35">
        <v>5</v>
      </c>
      <c r="V35">
        <v>5.5</v>
      </c>
      <c r="W35">
        <v>5.8</v>
      </c>
      <c r="X35">
        <v>5.5</v>
      </c>
      <c r="Y35">
        <v>5.7</v>
      </c>
      <c r="Z35">
        <v>5.9</v>
      </c>
      <c r="AA35">
        <v>5.8</v>
      </c>
      <c r="AB35">
        <v>5.5</v>
      </c>
      <c r="AC35">
        <v>5.7</v>
      </c>
      <c r="AD35">
        <v>5.4</v>
      </c>
      <c r="AE35">
        <v>6</v>
      </c>
      <c r="AF35">
        <v>5.7</v>
      </c>
      <c r="AG35">
        <v>5.5</v>
      </c>
      <c r="AH35">
        <v>5.6</v>
      </c>
      <c r="AI35">
        <v>5.8</v>
      </c>
      <c r="AJ35">
        <v>5.9</v>
      </c>
      <c r="AK35">
        <v>5.8</v>
      </c>
      <c r="AL35">
        <v>6</v>
      </c>
      <c r="AM35">
        <v>4.9</v>
      </c>
      <c r="AN35">
        <v>5.6</v>
      </c>
      <c r="AO35">
        <v>5.6</v>
      </c>
      <c r="AP35">
        <v>5.8</v>
      </c>
      <c r="AQ35">
        <v>5.6</v>
      </c>
      <c r="AR35">
        <v>5.9</v>
      </c>
      <c r="AS35">
        <v>6</v>
      </c>
      <c r="AT35">
        <v>6.2</v>
      </c>
      <c r="AU35">
        <v>5.7</v>
      </c>
      <c r="AV35">
        <v>5.6</v>
      </c>
      <c r="AW35">
        <v>5.8</v>
      </c>
      <c r="AX35">
        <v>5.7</v>
      </c>
      <c r="AY35">
        <v>5.8</v>
      </c>
      <c r="AZ35">
        <v>5.5</v>
      </c>
      <c r="BA35">
        <v>5.8</v>
      </c>
      <c r="BB35">
        <v>5.7</v>
      </c>
      <c r="BC35">
        <v>5.4</v>
      </c>
      <c r="BD35">
        <v>6.1</v>
      </c>
      <c r="BE35">
        <v>5.9</v>
      </c>
      <c r="BF35">
        <v>6.1</v>
      </c>
      <c r="BG35">
        <v>5.8</v>
      </c>
      <c r="BH35">
        <v>5.8</v>
      </c>
      <c r="BI35">
        <v>5.6</v>
      </c>
      <c r="BJ35">
        <v>5.7</v>
      </c>
      <c r="BK35">
        <v>5.6</v>
      </c>
      <c r="BL35">
        <v>6</v>
      </c>
      <c r="BM35">
        <v>5.1</v>
      </c>
      <c r="BN35">
        <v>5.7</v>
      </c>
      <c r="BO35">
        <v>5.7</v>
      </c>
      <c r="BP35">
        <v>5.5</v>
      </c>
      <c r="BQ35">
        <v>5.6</v>
      </c>
      <c r="BR35">
        <v>5.8</v>
      </c>
      <c r="BS35" s="6">
        <f t="shared" si="6"/>
        <v>5.694</v>
      </c>
      <c r="BT35" s="6">
        <f t="shared" si="7"/>
        <v>96.69984520114284</v>
      </c>
    </row>
    <row r="36" spans="1:72" ht="12.75">
      <c r="A36">
        <v>389807</v>
      </c>
      <c r="B36" s="27">
        <v>39969</v>
      </c>
      <c r="C36" s="27">
        <v>39974</v>
      </c>
      <c r="D36" s="27" t="s">
        <v>54</v>
      </c>
      <c r="E36" s="27" t="s">
        <v>53</v>
      </c>
      <c r="F36" s="14">
        <v>5</v>
      </c>
      <c r="G36" s="14">
        <v>650</v>
      </c>
      <c r="H36" s="6">
        <f t="shared" si="0"/>
        <v>1.8425125170687298</v>
      </c>
      <c r="I36" s="6">
        <v>5.06</v>
      </c>
      <c r="J36" s="6">
        <v>3.98</v>
      </c>
      <c r="K36" s="25">
        <f t="shared" si="1"/>
        <v>0.21343873517786555</v>
      </c>
      <c r="L36" s="7">
        <v>60.2</v>
      </c>
      <c r="M36" s="7">
        <v>1039.9</v>
      </c>
      <c r="N36" s="14">
        <f t="shared" si="2"/>
        <v>8637.043189368771</v>
      </c>
      <c r="O36" s="14">
        <f t="shared" si="3"/>
        <v>1706.9255314958048</v>
      </c>
      <c r="P36">
        <v>86</v>
      </c>
      <c r="Q36">
        <v>47</v>
      </c>
      <c r="R36" s="25">
        <f t="shared" si="4"/>
        <v>0.6466165413533834</v>
      </c>
      <c r="S36" s="14">
        <v>160</v>
      </c>
      <c r="T36" s="25">
        <f t="shared" si="5"/>
        <v>0.68</v>
      </c>
      <c r="U36">
        <v>5.9</v>
      </c>
      <c r="V36">
        <v>5.8</v>
      </c>
      <c r="W36">
        <v>6.4</v>
      </c>
      <c r="X36">
        <v>6.4</v>
      </c>
      <c r="Y36">
        <v>6.5</v>
      </c>
      <c r="Z36">
        <v>6.3</v>
      </c>
      <c r="AA36">
        <v>5.8</v>
      </c>
      <c r="AB36">
        <v>6.3</v>
      </c>
      <c r="AC36">
        <v>6.2</v>
      </c>
      <c r="AD36">
        <v>5.6</v>
      </c>
      <c r="AE36">
        <v>6.3</v>
      </c>
      <c r="AF36">
        <v>6.5</v>
      </c>
      <c r="AG36">
        <v>6.2</v>
      </c>
      <c r="AH36">
        <v>6.5</v>
      </c>
      <c r="AI36">
        <v>5.3</v>
      </c>
      <c r="AJ36">
        <v>6.7</v>
      </c>
      <c r="AK36">
        <v>6.2</v>
      </c>
      <c r="AL36">
        <v>6.3</v>
      </c>
      <c r="AM36">
        <v>5.7</v>
      </c>
      <c r="AN36">
        <v>6.2</v>
      </c>
      <c r="AO36">
        <v>6.2</v>
      </c>
      <c r="AP36">
        <v>6.2</v>
      </c>
      <c r="AQ36">
        <v>5.8</v>
      </c>
      <c r="AR36">
        <v>5.7</v>
      </c>
      <c r="AS36">
        <v>5.4</v>
      </c>
      <c r="AT36">
        <v>6.3</v>
      </c>
      <c r="AU36">
        <v>6.2</v>
      </c>
      <c r="AV36">
        <v>5.8</v>
      </c>
      <c r="AW36">
        <v>6</v>
      </c>
      <c r="AX36">
        <v>6.2</v>
      </c>
      <c r="AY36">
        <v>5.4</v>
      </c>
      <c r="AZ36">
        <v>5.4</v>
      </c>
      <c r="BA36">
        <v>6.3</v>
      </c>
      <c r="BB36">
        <v>6</v>
      </c>
      <c r="BC36">
        <v>5.6</v>
      </c>
      <c r="BD36">
        <v>5.7</v>
      </c>
      <c r="BE36">
        <v>5.6</v>
      </c>
      <c r="BF36">
        <v>5.7</v>
      </c>
      <c r="BG36">
        <v>6.3</v>
      </c>
      <c r="BH36">
        <v>5.8</v>
      </c>
      <c r="BI36">
        <v>5.4</v>
      </c>
      <c r="BJ36">
        <v>5.7</v>
      </c>
      <c r="BK36">
        <v>6.2</v>
      </c>
      <c r="BL36">
        <v>6</v>
      </c>
      <c r="BM36">
        <v>6.2</v>
      </c>
      <c r="BN36">
        <v>5.6</v>
      </c>
      <c r="BO36">
        <v>5.3</v>
      </c>
      <c r="BP36">
        <v>6</v>
      </c>
      <c r="BQ36">
        <v>5.8</v>
      </c>
      <c r="BR36">
        <v>5.5</v>
      </c>
      <c r="BS36" s="6">
        <f t="shared" si="6"/>
        <v>5.968000000000001</v>
      </c>
      <c r="BT36" s="6">
        <f t="shared" si="7"/>
        <v>111.34220912152384</v>
      </c>
    </row>
    <row r="37" spans="1:72" ht="12.75">
      <c r="A37">
        <v>658134</v>
      </c>
      <c r="B37" s="27">
        <v>39974</v>
      </c>
      <c r="C37" s="27">
        <v>39976</v>
      </c>
      <c r="D37" s="27" t="s">
        <v>54</v>
      </c>
      <c r="E37" s="27" t="s">
        <v>53</v>
      </c>
      <c r="F37" s="14">
        <v>5</v>
      </c>
      <c r="G37" s="14">
        <v>645</v>
      </c>
      <c r="H37" s="6">
        <f t="shared" si="0"/>
        <v>1.4608543668877978</v>
      </c>
      <c r="I37" s="6">
        <v>3.92</v>
      </c>
      <c r="J37" s="6">
        <v>3.26</v>
      </c>
      <c r="K37" s="25">
        <f t="shared" si="1"/>
        <v>0.16836734693877556</v>
      </c>
      <c r="L37" s="7">
        <v>49.5</v>
      </c>
      <c r="M37" s="7">
        <v>659</v>
      </c>
      <c r="N37" s="14">
        <f t="shared" si="2"/>
        <v>6656.565656565656</v>
      </c>
      <c r="O37" s="14">
        <f t="shared" si="3"/>
        <v>1698.1034838177695</v>
      </c>
      <c r="P37">
        <v>109</v>
      </c>
      <c r="Q37">
        <v>21</v>
      </c>
      <c r="R37" s="25">
        <f t="shared" si="4"/>
        <v>0.8384615384615385</v>
      </c>
      <c r="S37" s="14">
        <v>115</v>
      </c>
      <c r="T37" s="25">
        <f t="shared" si="5"/>
        <v>0.77</v>
      </c>
      <c r="U37">
        <v>5.5</v>
      </c>
      <c r="V37">
        <v>5.3</v>
      </c>
      <c r="W37">
        <v>5.5</v>
      </c>
      <c r="X37">
        <v>5.5</v>
      </c>
      <c r="Y37">
        <v>5.7</v>
      </c>
      <c r="Z37">
        <v>5.2</v>
      </c>
      <c r="AA37">
        <v>5.9</v>
      </c>
      <c r="AB37">
        <v>5.4</v>
      </c>
      <c r="AC37">
        <v>5</v>
      </c>
      <c r="AD37">
        <v>5.8</v>
      </c>
      <c r="AE37">
        <v>5.3</v>
      </c>
      <c r="AF37">
        <v>5.3</v>
      </c>
      <c r="AG37">
        <v>5.4</v>
      </c>
      <c r="AH37">
        <v>5.1</v>
      </c>
      <c r="AI37">
        <v>5.5</v>
      </c>
      <c r="AJ37">
        <v>5.6</v>
      </c>
      <c r="AK37">
        <v>5.5</v>
      </c>
      <c r="AL37">
        <v>5.8</v>
      </c>
      <c r="AM37">
        <v>5.8</v>
      </c>
      <c r="AN37">
        <v>5.5</v>
      </c>
      <c r="AO37">
        <v>5.1</v>
      </c>
      <c r="AP37">
        <v>5.6</v>
      </c>
      <c r="AQ37">
        <v>5.5</v>
      </c>
      <c r="AR37">
        <v>5.5</v>
      </c>
      <c r="AS37">
        <v>5.6</v>
      </c>
      <c r="AT37">
        <v>5.8</v>
      </c>
      <c r="AU37">
        <v>5.4</v>
      </c>
      <c r="AV37">
        <v>5.8</v>
      </c>
      <c r="AW37">
        <v>5.7</v>
      </c>
      <c r="AX37">
        <v>5.1</v>
      </c>
      <c r="AY37">
        <v>5.9</v>
      </c>
      <c r="AZ37">
        <v>5.6</v>
      </c>
      <c r="BA37">
        <v>5.7</v>
      </c>
      <c r="BB37">
        <v>4.8</v>
      </c>
      <c r="BC37">
        <v>5</v>
      </c>
      <c r="BD37">
        <v>5.6</v>
      </c>
      <c r="BE37">
        <v>5.5</v>
      </c>
      <c r="BF37">
        <v>5.6</v>
      </c>
      <c r="BG37">
        <v>5.4</v>
      </c>
      <c r="BH37">
        <v>5.1</v>
      </c>
      <c r="BI37">
        <v>5.8</v>
      </c>
      <c r="BJ37">
        <v>5.3</v>
      </c>
      <c r="BK37">
        <v>5.7</v>
      </c>
      <c r="BL37">
        <v>5.3</v>
      </c>
      <c r="BM37">
        <v>6</v>
      </c>
      <c r="BN37">
        <v>5.7</v>
      </c>
      <c r="BO37">
        <v>5.3</v>
      </c>
      <c r="BP37">
        <v>5.5</v>
      </c>
      <c r="BQ37">
        <v>5.1</v>
      </c>
      <c r="BR37">
        <v>5.4</v>
      </c>
      <c r="BS37" s="6">
        <f t="shared" si="6"/>
        <v>5.479999999999999</v>
      </c>
      <c r="BT37" s="6">
        <f t="shared" si="7"/>
        <v>86.2015481904761</v>
      </c>
    </row>
    <row r="38" ht="12.75"/>
    <row r="39" spans="1:72" ht="12.75">
      <c r="A39">
        <v>661694</v>
      </c>
      <c r="B39" s="27">
        <v>39974</v>
      </c>
      <c r="C39" s="27">
        <v>39976</v>
      </c>
      <c r="D39" s="27" t="s">
        <v>54</v>
      </c>
      <c r="E39" s="27" t="s">
        <v>52</v>
      </c>
      <c r="F39" s="14">
        <v>6</v>
      </c>
      <c r="G39" s="14">
        <v>710</v>
      </c>
      <c r="H39" s="6">
        <f t="shared" si="0"/>
        <v>1.4640511188535699</v>
      </c>
      <c r="I39" s="6">
        <v>5.24</v>
      </c>
      <c r="J39" s="6">
        <v>4.1</v>
      </c>
      <c r="K39" s="25">
        <f t="shared" si="1"/>
        <v>0.21755725190839706</v>
      </c>
      <c r="L39" s="7">
        <v>57.5</v>
      </c>
      <c r="M39" s="7">
        <v>1169.6</v>
      </c>
      <c r="N39" s="14">
        <f t="shared" si="2"/>
        <v>10170.434782608694</v>
      </c>
      <c r="O39" s="14">
        <f t="shared" si="3"/>
        <v>1940.9226684367736</v>
      </c>
      <c r="P39">
        <v>33</v>
      </c>
      <c r="Q39">
        <v>82</v>
      </c>
      <c r="R39" s="25">
        <f t="shared" si="4"/>
        <v>0.28695652173913044</v>
      </c>
      <c r="S39" s="14">
        <v>340</v>
      </c>
      <c r="T39" s="25">
        <f t="shared" si="5"/>
        <v>0.32</v>
      </c>
      <c r="U39">
        <v>5.9</v>
      </c>
      <c r="V39">
        <v>5.7</v>
      </c>
      <c r="W39">
        <v>5.6</v>
      </c>
      <c r="X39">
        <v>5.5</v>
      </c>
      <c r="Y39">
        <v>5.7</v>
      </c>
      <c r="Z39">
        <v>5.8</v>
      </c>
      <c r="AA39">
        <v>5.6</v>
      </c>
      <c r="AB39">
        <v>5.8</v>
      </c>
      <c r="AC39">
        <v>5.9</v>
      </c>
      <c r="AD39">
        <v>5.6</v>
      </c>
      <c r="AE39">
        <v>5.2</v>
      </c>
      <c r="AF39">
        <v>5.6</v>
      </c>
      <c r="AG39">
        <v>5.9</v>
      </c>
      <c r="AH39">
        <v>5.8</v>
      </c>
      <c r="AI39">
        <v>5.4</v>
      </c>
      <c r="AJ39">
        <v>5.4</v>
      </c>
      <c r="AK39">
        <v>5.9</v>
      </c>
      <c r="AL39">
        <v>6</v>
      </c>
      <c r="AM39">
        <v>5.3</v>
      </c>
      <c r="AN39">
        <v>5.8</v>
      </c>
      <c r="AO39">
        <v>5.6</v>
      </c>
      <c r="AP39">
        <v>5.8</v>
      </c>
      <c r="AQ39">
        <v>5.2</v>
      </c>
      <c r="AR39">
        <v>5.5</v>
      </c>
      <c r="AS39">
        <v>5.9</v>
      </c>
      <c r="AT39">
        <v>5.9</v>
      </c>
      <c r="AU39">
        <v>5.4</v>
      </c>
      <c r="AV39">
        <v>5.9</v>
      </c>
      <c r="AW39">
        <v>5.4</v>
      </c>
      <c r="AX39">
        <v>6</v>
      </c>
      <c r="AY39">
        <v>5.5</v>
      </c>
      <c r="AZ39">
        <v>5.4</v>
      </c>
      <c r="BA39">
        <v>5.2</v>
      </c>
      <c r="BB39">
        <v>5.9</v>
      </c>
      <c r="BC39">
        <v>5.8</v>
      </c>
      <c r="BD39">
        <v>5.8</v>
      </c>
      <c r="BE39">
        <v>5.7</v>
      </c>
      <c r="BF39">
        <v>5.8</v>
      </c>
      <c r="BG39">
        <v>5.2</v>
      </c>
      <c r="BH39">
        <v>5.7</v>
      </c>
      <c r="BI39">
        <v>5.6</v>
      </c>
      <c r="BJ39">
        <v>5.7</v>
      </c>
      <c r="BK39">
        <v>5.7</v>
      </c>
      <c r="BL39">
        <v>5.8</v>
      </c>
      <c r="BM39">
        <v>5.2</v>
      </c>
      <c r="BN39">
        <v>5.9</v>
      </c>
      <c r="BO39">
        <v>5.8</v>
      </c>
      <c r="BP39">
        <v>5.3</v>
      </c>
      <c r="BQ39">
        <v>5.3</v>
      </c>
      <c r="BR39">
        <v>5.8</v>
      </c>
      <c r="BS39" s="6">
        <f t="shared" si="6"/>
        <v>5.642</v>
      </c>
      <c r="BT39" s="6">
        <f t="shared" si="7"/>
        <v>94.07465534133334</v>
      </c>
    </row>
    <row r="40" spans="1:72" ht="12.75">
      <c r="A40">
        <v>623746</v>
      </c>
      <c r="B40" s="27">
        <v>39987</v>
      </c>
      <c r="C40" s="27">
        <v>39990</v>
      </c>
      <c r="D40" s="27" t="s">
        <v>54</v>
      </c>
      <c r="E40" s="27" t="s">
        <v>52</v>
      </c>
      <c r="F40" s="14">
        <v>6</v>
      </c>
      <c r="G40" s="14">
        <v>770</v>
      </c>
      <c r="H40" s="6">
        <f t="shared" si="0"/>
        <v>1.2660640085163613</v>
      </c>
      <c r="I40" s="6">
        <v>5.78</v>
      </c>
      <c r="J40" s="6">
        <v>4.52</v>
      </c>
      <c r="K40" s="25">
        <f t="shared" si="1"/>
        <v>0.2179930795847752</v>
      </c>
      <c r="L40" s="7">
        <v>58.2</v>
      </c>
      <c r="M40" s="7">
        <v>1184.2</v>
      </c>
      <c r="N40" s="14">
        <f t="shared" si="2"/>
        <v>10173.539518900343</v>
      </c>
      <c r="O40" s="14">
        <f t="shared" si="3"/>
        <v>1760.127944446426</v>
      </c>
      <c r="P40">
        <v>94</v>
      </c>
      <c r="Q40">
        <v>10</v>
      </c>
      <c r="R40" s="25">
        <f t="shared" si="4"/>
        <v>0.9038461538461539</v>
      </c>
      <c r="S40" s="14">
        <v>46</v>
      </c>
      <c r="T40" s="25">
        <f t="shared" si="5"/>
        <v>0.908</v>
      </c>
      <c r="U40">
        <v>6.1</v>
      </c>
      <c r="V40">
        <v>5.9</v>
      </c>
      <c r="W40">
        <v>5.9</v>
      </c>
      <c r="X40">
        <v>5.9</v>
      </c>
      <c r="Y40">
        <v>6</v>
      </c>
      <c r="Z40">
        <v>6</v>
      </c>
      <c r="AA40">
        <v>5.7</v>
      </c>
      <c r="AB40">
        <v>5.7</v>
      </c>
      <c r="AC40">
        <v>5.3</v>
      </c>
      <c r="AD40">
        <v>5.9</v>
      </c>
      <c r="AE40">
        <v>6</v>
      </c>
      <c r="AF40">
        <v>5.9</v>
      </c>
      <c r="AG40">
        <v>5.9</v>
      </c>
      <c r="AH40">
        <v>5.8</v>
      </c>
      <c r="AI40">
        <v>5.8</v>
      </c>
      <c r="AJ40">
        <v>5.8</v>
      </c>
      <c r="AK40">
        <v>5.6</v>
      </c>
      <c r="AL40">
        <v>5.9</v>
      </c>
      <c r="AM40">
        <v>5.6</v>
      </c>
      <c r="AN40">
        <v>5.6</v>
      </c>
      <c r="AO40">
        <v>5.9</v>
      </c>
      <c r="AP40">
        <v>5.6</v>
      </c>
      <c r="AQ40">
        <v>6.1</v>
      </c>
      <c r="AR40">
        <v>5.8</v>
      </c>
      <c r="AS40">
        <v>5.9</v>
      </c>
      <c r="AT40">
        <v>5.9</v>
      </c>
      <c r="AU40">
        <v>5.8</v>
      </c>
      <c r="AV40">
        <v>5.8</v>
      </c>
      <c r="AW40">
        <v>5.9</v>
      </c>
      <c r="AX40">
        <v>5.8</v>
      </c>
      <c r="AY40">
        <v>5.7</v>
      </c>
      <c r="AZ40">
        <v>5.6</v>
      </c>
      <c r="BA40">
        <v>5.7</v>
      </c>
      <c r="BB40">
        <v>5.8</v>
      </c>
      <c r="BC40">
        <v>5.7</v>
      </c>
      <c r="BD40">
        <v>5.7</v>
      </c>
      <c r="BE40">
        <v>5.7</v>
      </c>
      <c r="BF40">
        <v>5.7</v>
      </c>
      <c r="BG40">
        <v>5.7</v>
      </c>
      <c r="BH40">
        <v>5.9</v>
      </c>
      <c r="BI40">
        <v>5.8</v>
      </c>
      <c r="BJ40">
        <v>6.2</v>
      </c>
      <c r="BK40">
        <v>5.9</v>
      </c>
      <c r="BL40">
        <v>5.7</v>
      </c>
      <c r="BM40">
        <v>6</v>
      </c>
      <c r="BN40">
        <v>6</v>
      </c>
      <c r="BO40">
        <v>5.7</v>
      </c>
      <c r="BP40">
        <v>5.6</v>
      </c>
      <c r="BQ40">
        <v>5.8</v>
      </c>
      <c r="BR40">
        <v>5.7</v>
      </c>
      <c r="BS40" s="6">
        <f t="shared" si="6"/>
        <v>5.808000000000001</v>
      </c>
      <c r="BT40" s="6">
        <f t="shared" si="7"/>
        <v>102.62501024914286</v>
      </c>
    </row>
    <row r="41" spans="1:72" ht="12.75">
      <c r="A41">
        <v>418954</v>
      </c>
      <c r="B41" s="27">
        <v>39987</v>
      </c>
      <c r="C41" s="27">
        <v>39990</v>
      </c>
      <c r="D41" s="27" t="s">
        <v>54</v>
      </c>
      <c r="E41" s="27" t="s">
        <v>52</v>
      </c>
      <c r="F41" s="14">
        <v>6</v>
      </c>
      <c r="G41" s="14">
        <v>760</v>
      </c>
      <c r="H41" s="6">
        <f t="shared" si="0"/>
        <v>1.4078218399183553</v>
      </c>
      <c r="I41" s="6">
        <v>6.18</v>
      </c>
      <c r="J41" s="6">
        <v>5</v>
      </c>
      <c r="K41" s="25">
        <f t="shared" si="1"/>
        <v>0.1909385113268608</v>
      </c>
      <c r="L41" s="7">
        <v>60.4</v>
      </c>
      <c r="M41" s="7">
        <v>1008.1</v>
      </c>
      <c r="N41" s="14">
        <f t="shared" si="2"/>
        <v>8345.19867549669</v>
      </c>
      <c r="O41" s="14">
        <f t="shared" si="3"/>
        <v>1350.3557727340922</v>
      </c>
      <c r="P41">
        <v>40</v>
      </c>
      <c r="Q41">
        <v>61</v>
      </c>
      <c r="R41" s="25">
        <f t="shared" si="4"/>
        <v>0.39603960396039606</v>
      </c>
      <c r="S41" s="14">
        <v>310</v>
      </c>
      <c r="T41" s="25">
        <f t="shared" si="5"/>
        <v>0.38</v>
      </c>
      <c r="U41">
        <v>5.6</v>
      </c>
      <c r="V41">
        <v>5.7</v>
      </c>
      <c r="W41">
        <v>5.8</v>
      </c>
      <c r="X41">
        <v>5.9</v>
      </c>
      <c r="Y41">
        <v>5.9</v>
      </c>
      <c r="Z41">
        <v>5.9</v>
      </c>
      <c r="AA41">
        <v>5.4</v>
      </c>
      <c r="AB41">
        <v>5.3</v>
      </c>
      <c r="AC41">
        <v>5.5</v>
      </c>
      <c r="AD41">
        <v>5.9</v>
      </c>
      <c r="AE41">
        <v>5.7</v>
      </c>
      <c r="AF41">
        <v>5.6</v>
      </c>
      <c r="AG41">
        <v>6.1</v>
      </c>
      <c r="AH41">
        <v>5.4</v>
      </c>
      <c r="AI41">
        <v>5.7</v>
      </c>
      <c r="AJ41">
        <v>5.6</v>
      </c>
      <c r="AK41">
        <v>6.1</v>
      </c>
      <c r="AL41">
        <v>5.6</v>
      </c>
      <c r="AM41">
        <v>5.8</v>
      </c>
      <c r="AN41">
        <v>5.3</v>
      </c>
      <c r="AO41">
        <v>6</v>
      </c>
      <c r="AP41">
        <v>5.5</v>
      </c>
      <c r="AQ41">
        <v>5.6</v>
      </c>
      <c r="AR41">
        <v>5.7</v>
      </c>
      <c r="AS41">
        <v>5.8</v>
      </c>
      <c r="AT41">
        <v>5.8</v>
      </c>
      <c r="AU41">
        <v>5.3</v>
      </c>
      <c r="AV41">
        <v>5.9</v>
      </c>
      <c r="AW41">
        <v>5.6</v>
      </c>
      <c r="AX41">
        <v>5.8</v>
      </c>
      <c r="AY41">
        <v>5.3</v>
      </c>
      <c r="AZ41">
        <v>5.8</v>
      </c>
      <c r="BA41">
        <v>5.4</v>
      </c>
      <c r="BB41">
        <v>5.8</v>
      </c>
      <c r="BC41">
        <v>5.3</v>
      </c>
      <c r="BD41">
        <v>5.8</v>
      </c>
      <c r="BE41">
        <v>5.7</v>
      </c>
      <c r="BF41">
        <v>5.4</v>
      </c>
      <c r="BG41">
        <v>6</v>
      </c>
      <c r="BH41">
        <v>5.8</v>
      </c>
      <c r="BI41">
        <v>5.7</v>
      </c>
      <c r="BJ41">
        <v>6</v>
      </c>
      <c r="BK41">
        <v>6</v>
      </c>
      <c r="BL41">
        <v>5.7</v>
      </c>
      <c r="BM41">
        <v>5.8</v>
      </c>
      <c r="BN41">
        <v>5.9</v>
      </c>
      <c r="BO41">
        <v>5.7</v>
      </c>
      <c r="BP41">
        <v>6</v>
      </c>
      <c r="BQ41">
        <v>5.7</v>
      </c>
      <c r="BR41">
        <v>5.7</v>
      </c>
      <c r="BS41" s="6">
        <f t="shared" si="6"/>
        <v>5.706</v>
      </c>
      <c r="BT41" s="6">
        <f t="shared" si="7"/>
        <v>97.31251399885717</v>
      </c>
    </row>
    <row r="42" spans="1:72" ht="12.75">
      <c r="A42">
        <v>649019</v>
      </c>
      <c r="B42" s="27">
        <v>39994</v>
      </c>
      <c r="C42" s="27">
        <v>39997</v>
      </c>
      <c r="D42" s="27" t="s">
        <v>54</v>
      </c>
      <c r="E42" s="27" t="s">
        <v>52</v>
      </c>
      <c r="F42" s="14">
        <v>6</v>
      </c>
      <c r="G42" s="14">
        <v>790</v>
      </c>
      <c r="H42" s="6">
        <f t="shared" si="0"/>
        <v>1.5414602090301173</v>
      </c>
      <c r="I42" s="6">
        <v>7.6</v>
      </c>
      <c r="J42" s="6">
        <v>5.78</v>
      </c>
      <c r="K42" s="25">
        <f t="shared" si="1"/>
        <v>0.23947368421052626</v>
      </c>
      <c r="L42" s="7">
        <v>60</v>
      </c>
      <c r="M42" s="7">
        <v>1847.2</v>
      </c>
      <c r="N42" s="14">
        <f t="shared" si="2"/>
        <v>15393.333333333334</v>
      </c>
      <c r="O42" s="14">
        <f t="shared" si="3"/>
        <v>2025.4385964912283</v>
      </c>
      <c r="P42">
        <v>71</v>
      </c>
      <c r="Q42">
        <v>63</v>
      </c>
      <c r="R42" s="25">
        <f t="shared" si="4"/>
        <v>0.5298507462686567</v>
      </c>
      <c r="S42" s="14">
        <v>103</v>
      </c>
      <c r="T42" s="25">
        <f t="shared" si="5"/>
        <v>0.794</v>
      </c>
      <c r="U42">
        <v>6</v>
      </c>
      <c r="V42">
        <v>5.7</v>
      </c>
      <c r="W42">
        <v>6.1</v>
      </c>
      <c r="X42">
        <v>5.9</v>
      </c>
      <c r="Y42">
        <v>5.6</v>
      </c>
      <c r="Z42">
        <v>5.9</v>
      </c>
      <c r="AA42">
        <v>5.9</v>
      </c>
      <c r="AB42">
        <v>5.3</v>
      </c>
      <c r="AC42">
        <v>5.3</v>
      </c>
      <c r="AD42">
        <v>5.7</v>
      </c>
      <c r="AE42">
        <v>6</v>
      </c>
      <c r="AF42">
        <v>5.8</v>
      </c>
      <c r="AG42">
        <v>6</v>
      </c>
      <c r="AH42">
        <v>5.9</v>
      </c>
      <c r="AI42">
        <v>6.1</v>
      </c>
      <c r="AJ42">
        <v>5.7</v>
      </c>
      <c r="AK42">
        <v>5.5</v>
      </c>
      <c r="AL42">
        <v>5.8</v>
      </c>
      <c r="AM42">
        <v>6.2</v>
      </c>
      <c r="AN42">
        <v>5.3</v>
      </c>
      <c r="AO42">
        <v>5.7</v>
      </c>
      <c r="AP42">
        <v>5.6</v>
      </c>
      <c r="AQ42">
        <v>6.2</v>
      </c>
      <c r="AR42">
        <v>5.4</v>
      </c>
      <c r="AS42">
        <v>6.3</v>
      </c>
      <c r="AT42">
        <v>5.8</v>
      </c>
      <c r="AU42">
        <v>5.7</v>
      </c>
      <c r="AV42">
        <v>6</v>
      </c>
      <c r="AW42">
        <v>5.9</v>
      </c>
      <c r="AX42">
        <v>5.6</v>
      </c>
      <c r="AY42">
        <v>5.8</v>
      </c>
      <c r="AZ42">
        <v>5.7</v>
      </c>
      <c r="BA42">
        <v>5.5</v>
      </c>
      <c r="BB42">
        <v>6</v>
      </c>
      <c r="BC42">
        <v>5.9</v>
      </c>
      <c r="BD42">
        <v>5.5</v>
      </c>
      <c r="BE42">
        <v>5.5</v>
      </c>
      <c r="BF42">
        <v>5.8</v>
      </c>
      <c r="BG42">
        <v>5.5</v>
      </c>
      <c r="BH42">
        <v>5.4</v>
      </c>
      <c r="BI42">
        <v>5.9</v>
      </c>
      <c r="BJ42">
        <v>5.3</v>
      </c>
      <c r="BK42">
        <v>5.7</v>
      </c>
      <c r="BL42">
        <v>5.7</v>
      </c>
      <c r="BM42">
        <v>5.8</v>
      </c>
      <c r="BN42">
        <v>5.8</v>
      </c>
      <c r="BO42">
        <v>5.6</v>
      </c>
      <c r="BP42">
        <v>5.5</v>
      </c>
      <c r="BQ42">
        <v>6</v>
      </c>
      <c r="BR42">
        <v>5.7</v>
      </c>
      <c r="BS42" s="6">
        <f t="shared" si="6"/>
        <v>5.750000000000001</v>
      </c>
      <c r="BT42" s="6">
        <f t="shared" si="7"/>
        <v>99.5811011904762</v>
      </c>
    </row>
    <row r="43" ht="12.75"/>
    <row r="44" ht="12.75"/>
    <row r="45" spans="1:15" ht="12.75">
      <c r="A45">
        <v>655265</v>
      </c>
      <c r="B45" s="28" t="s">
        <v>74</v>
      </c>
      <c r="D45" s="27" t="s">
        <v>54</v>
      </c>
      <c r="E45" s="27" t="s">
        <v>52</v>
      </c>
      <c r="F45" s="14">
        <v>6</v>
      </c>
      <c r="G45" s="14">
        <v>840</v>
      </c>
      <c r="H45" s="6">
        <f>(I45/((G45)^3))*100000000</f>
        <v>1.2181459885541517</v>
      </c>
      <c r="I45" s="6">
        <v>7.22</v>
      </c>
      <c r="J45" s="6">
        <v>5.36</v>
      </c>
      <c r="K45" s="25">
        <f>(I45-J45)/I45</f>
        <v>0.2576177285318559</v>
      </c>
      <c r="L45" s="7">
        <v>64.6</v>
      </c>
      <c r="M45" s="7">
        <v>1815</v>
      </c>
      <c r="N45" s="14">
        <f>(M45/L45)*500</f>
        <v>14047.987616099073</v>
      </c>
      <c r="O45" s="14">
        <f>N45/I45</f>
        <v>1945.7046559694008</v>
      </c>
    </row>
    <row r="46" ht="12.75"/>
    <row r="47" ht="12.7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4"/>
  <sheetViews>
    <sheetView zoomScale="110" zoomScaleNormal="110" zoomScalePageLayoutView="0" workbookViewId="0" topLeftCell="A1">
      <selection activeCell="Q1" sqref="Q1"/>
    </sheetView>
  </sheetViews>
  <sheetFormatPr defaultColWidth="9.140625" defaultRowHeight="12.75"/>
  <cols>
    <col min="2" max="2" width="4.8515625" style="14" customWidth="1"/>
    <col min="3" max="3" width="7.140625" style="14" customWidth="1"/>
    <col min="4" max="4" width="7.140625" style="7" customWidth="1"/>
    <col min="5" max="6" width="7.140625" style="6" customWidth="1"/>
    <col min="7" max="8" width="9.140625" style="6" customWidth="1"/>
    <col min="9" max="10" width="6.7109375" style="9" customWidth="1"/>
    <col min="11" max="11" width="9.140625" style="14" customWidth="1"/>
    <col min="12" max="12" width="9.140625" style="7" customWidth="1"/>
    <col min="13" max="13" width="9.140625" style="14" customWidth="1"/>
    <col min="14" max="14" width="9.140625" style="7" customWidth="1"/>
    <col min="15" max="18" width="7.140625" style="9" customWidth="1"/>
    <col min="19" max="19" width="9.140625" style="6" customWidth="1"/>
    <col min="20" max="20" width="6.8515625" style="6" customWidth="1"/>
    <col min="21" max="21" width="9.140625" style="16" customWidth="1"/>
    <col min="22" max="22" width="7.00390625" style="16" customWidth="1"/>
    <col min="23" max="23" width="7.7109375" style="15" customWidth="1"/>
    <col min="24" max="24" width="6.8515625" style="16" customWidth="1"/>
    <col min="25" max="25" width="7.7109375" style="15" customWidth="1"/>
    <col min="26" max="26" width="7.7109375" style="16" customWidth="1"/>
    <col min="27" max="27" width="7.7109375" style="15" customWidth="1"/>
    <col min="28" max="28" width="7.421875" style="16" customWidth="1"/>
  </cols>
  <sheetData>
    <row r="1" spans="1:28" s="29" customFormat="1" ht="29.25" customHeight="1">
      <c r="A1" s="29" t="s">
        <v>55</v>
      </c>
      <c r="B1" s="32" t="s">
        <v>58</v>
      </c>
      <c r="C1" s="32" t="s">
        <v>2</v>
      </c>
      <c r="D1" s="35"/>
      <c r="E1" s="33" t="s">
        <v>59</v>
      </c>
      <c r="F1" s="33"/>
      <c r="G1" s="33" t="s">
        <v>60</v>
      </c>
      <c r="H1" s="33"/>
      <c r="I1" s="39" t="s">
        <v>75</v>
      </c>
      <c r="J1" s="39"/>
      <c r="K1" s="32" t="s">
        <v>15</v>
      </c>
      <c r="L1" s="35"/>
      <c r="M1" s="32" t="s">
        <v>16</v>
      </c>
      <c r="N1" s="35"/>
      <c r="O1" s="80" t="s">
        <v>76</v>
      </c>
      <c r="P1" s="39"/>
      <c r="Q1" s="80" t="s">
        <v>77</v>
      </c>
      <c r="R1" s="39"/>
      <c r="S1" s="33" t="s">
        <v>70</v>
      </c>
      <c r="T1" s="33"/>
      <c r="U1" s="40" t="s">
        <v>71</v>
      </c>
      <c r="V1" s="40"/>
      <c r="W1" s="41" t="s">
        <v>78</v>
      </c>
      <c r="X1" s="40"/>
      <c r="Y1" s="41" t="s">
        <v>79</v>
      </c>
      <c r="Z1" s="40"/>
      <c r="AA1" s="41" t="s">
        <v>80</v>
      </c>
      <c r="AB1" s="40"/>
    </row>
    <row r="2" spans="1:28" ht="12.75">
      <c r="A2">
        <v>655210</v>
      </c>
      <c r="B2" s="14">
        <v>1</v>
      </c>
      <c r="C2" s="14">
        <v>650</v>
      </c>
      <c r="D2" s="7">
        <f>AVERAGE(C2:C8)</f>
        <v>677.1428571428571</v>
      </c>
      <c r="E2" s="6">
        <v>1.456531634046427</v>
      </c>
      <c r="F2" s="6">
        <f>AVERAGE(E2:E8)</f>
        <v>1.4535025846462488</v>
      </c>
      <c r="G2" s="6">
        <v>4</v>
      </c>
      <c r="H2" s="6">
        <f>AVERAGE(G2:G8)</f>
        <v>4.514285714285714</v>
      </c>
      <c r="I2" s="9">
        <v>0.19999999999999996</v>
      </c>
      <c r="J2" s="6">
        <f>((SIN(X2/(180/PI())))^2)*100</f>
        <v>22.894053804211467</v>
      </c>
      <c r="K2" s="14">
        <v>6634.513274336284</v>
      </c>
      <c r="L2" s="7">
        <f>AVERAGE(K2:K8)</f>
        <v>7511.455332467723</v>
      </c>
      <c r="M2" s="14">
        <v>1658.628318584071</v>
      </c>
      <c r="N2" s="7">
        <f>AVERAGE(M2:M8)</f>
        <v>1665.9065995357616</v>
      </c>
      <c r="O2" s="9">
        <v>0.9867549668874173</v>
      </c>
      <c r="P2" s="6">
        <f>((SIN(Z2/(180/PI())))^2)*100</f>
        <v>93.40041085165154</v>
      </c>
      <c r="Q2" s="9">
        <v>0.994</v>
      </c>
      <c r="R2" s="6">
        <f>((SIN(AB2/(180/PI())))^2)*100</f>
        <v>92.33660791573939</v>
      </c>
      <c r="S2" s="6">
        <v>5.747999999999999</v>
      </c>
      <c r="T2" s="6">
        <f>AVERAGE(S2:S8)</f>
        <v>5.9790903790087455</v>
      </c>
      <c r="U2" s="16">
        <v>99.4772266148571</v>
      </c>
      <c r="V2" s="16">
        <f>AVERAGE(U2:U8)</f>
        <v>112.08094936647862</v>
      </c>
      <c r="W2" s="15">
        <f>(ASIN(SQRT(I2)))*(180/PI())</f>
        <v>26.56505117707799</v>
      </c>
      <c r="X2" s="16">
        <v>28.586</v>
      </c>
      <c r="Y2" s="15">
        <f>(ASIN(SQRT(O2)))*(180/PI())</f>
        <v>83.39135300582726</v>
      </c>
      <c r="Z2" s="16">
        <v>75.114</v>
      </c>
      <c r="AA2" s="15">
        <f>(ASIN(SQRT(Q2)))*(180/PI())</f>
        <v>85.55743786488593</v>
      </c>
      <c r="AB2" s="16">
        <v>73.929</v>
      </c>
    </row>
    <row r="3" spans="1:28" ht="12.75">
      <c r="A3">
        <v>648882</v>
      </c>
      <c r="B3" s="14">
        <v>1</v>
      </c>
      <c r="C3" s="14">
        <v>680</v>
      </c>
      <c r="D3" s="7">
        <f>SQRT((VAR(C2:C8)/7))</f>
        <v>8.718968296952644</v>
      </c>
      <c r="E3" s="6">
        <v>1.4947588031752492</v>
      </c>
      <c r="F3" s="6">
        <f>SQRT((VAR(E2:E8)/7))</f>
        <v>0.028836353116106873</v>
      </c>
      <c r="G3" s="6">
        <v>4.7</v>
      </c>
      <c r="H3" s="6">
        <f>SQRT((VAR(G2:G8)/7))</f>
        <v>0.14146945056151478</v>
      </c>
      <c r="I3" s="9">
        <v>0.27234042553191495</v>
      </c>
      <c r="J3" s="6">
        <f>((SIN(X3/(180/PI())))^2)*100</f>
        <v>26.122124716353113</v>
      </c>
      <c r="K3" s="14">
        <v>9399.21875</v>
      </c>
      <c r="L3" s="7">
        <f>SQRT((VAR(K2:K8)/7))</f>
        <v>456.473101601271</v>
      </c>
      <c r="M3" s="14">
        <v>1999.8337765957447</v>
      </c>
      <c r="N3" s="7">
        <f>SQRT((VAR(M2:M8)/7))</f>
        <v>90.80820339809856</v>
      </c>
      <c r="O3" s="9">
        <v>0.9382716049382716</v>
      </c>
      <c r="P3" s="6">
        <f>((SIN(Z3/(180/PI())))^2)*100</f>
        <v>97.52958079121132</v>
      </c>
      <c r="Q3" s="9">
        <v>0.982</v>
      </c>
      <c r="R3" s="6">
        <f>((SIN(AB3/(180/PI())))^2)*100</f>
        <v>98.23982523812424</v>
      </c>
      <c r="S3" s="6">
        <v>6.04</v>
      </c>
      <c r="T3" s="6">
        <f>SQRT((VAR(S2:S8)/7))</f>
        <v>0.045694206955779484</v>
      </c>
      <c r="U3" s="16">
        <v>115.4208335238095</v>
      </c>
      <c r="V3" s="16">
        <f>SQRT((VAR(U2:U8)/7))</f>
        <v>2.5127600123891196</v>
      </c>
      <c r="W3" s="15">
        <f aca="true" t="shared" si="0" ref="W3:W37">(ASIN(SQRT(I3)))*(180/PI())</f>
        <v>31.45726464419302</v>
      </c>
      <c r="X3" s="16">
        <v>30.737</v>
      </c>
      <c r="Y3" s="15">
        <f aca="true" t="shared" si="1" ref="Y3:Y37">(ASIN(SQRT(O3)))*(180/PI())</f>
        <v>75.61407173357573</v>
      </c>
      <c r="Z3" s="16">
        <v>80.957</v>
      </c>
      <c r="AA3" s="15">
        <f aca="true" t="shared" si="2" ref="AA3:AA37">(ASIN(SQRT(Q3)))*(180/PI())</f>
        <v>82.2897146035049</v>
      </c>
      <c r="AB3" s="16">
        <v>82.376</v>
      </c>
    </row>
    <row r="4" spans="1:28" ht="12.75">
      <c r="A4">
        <v>631666</v>
      </c>
      <c r="B4" s="14">
        <v>1</v>
      </c>
      <c r="C4" s="14">
        <v>675</v>
      </c>
      <c r="E4" s="6">
        <v>1.5412284712696236</v>
      </c>
      <c r="G4" s="6">
        <v>4.74</v>
      </c>
      <c r="I4" s="9">
        <v>0.2151898734177215</v>
      </c>
      <c r="J4" s="6">
        <f>((SIN(X4/(180/PI())))^2)*100</f>
        <v>19.8173325728434</v>
      </c>
      <c r="K4" s="14">
        <v>7392.101551480959</v>
      </c>
      <c r="M4" s="14">
        <v>1559.5150952491474</v>
      </c>
      <c r="O4" s="9">
        <v>0.9175257731958762</v>
      </c>
      <c r="P4" s="6">
        <f>((SIN(Z4/(180/PI())))^2)*100</f>
        <v>87.47321777810227</v>
      </c>
      <c r="Q4" s="9">
        <v>0.734</v>
      </c>
      <c r="R4" s="6">
        <f>((SIN(AB4/(180/PI())))^2)*100</f>
        <v>82.77791711944803</v>
      </c>
      <c r="S4" s="6">
        <v>6.06</v>
      </c>
      <c r="U4" s="16">
        <v>116.57119885714283</v>
      </c>
      <c r="W4" s="15">
        <f t="shared" si="0"/>
        <v>27.63812545170039</v>
      </c>
      <c r="X4" s="16">
        <v>26.434</v>
      </c>
      <c r="Y4" s="15">
        <f t="shared" si="1"/>
        <v>73.31060296866269</v>
      </c>
      <c r="Z4" s="16">
        <v>69.272</v>
      </c>
      <c r="AA4" s="15">
        <f t="shared" si="2"/>
        <v>58.952275168364075</v>
      </c>
      <c r="AB4" s="16">
        <v>65.481</v>
      </c>
    </row>
    <row r="5" spans="1:27" ht="12.75">
      <c r="A5">
        <v>627368</v>
      </c>
      <c r="B5">
        <v>1</v>
      </c>
      <c r="C5" s="14">
        <v>670</v>
      </c>
      <c r="E5" s="6">
        <v>1.3698493498202904</v>
      </c>
      <c r="G5" s="6">
        <v>4.12</v>
      </c>
      <c r="I5" s="9">
        <v>0.2135922330097087</v>
      </c>
      <c r="K5" s="14">
        <v>6114.65892597968</v>
      </c>
      <c r="M5" s="14">
        <v>1484.1405160144855</v>
      </c>
      <c r="O5" s="9">
        <v>0.9375</v>
      </c>
      <c r="Q5" s="9">
        <v>0.93</v>
      </c>
      <c r="S5" s="6">
        <v>5.997999999999999</v>
      </c>
      <c r="U5" s="16">
        <v>113.02975199580946</v>
      </c>
      <c r="W5" s="15">
        <f t="shared" si="0"/>
        <v>27.52660210170934</v>
      </c>
      <c r="Y5" s="15">
        <f t="shared" si="1"/>
        <v>75.52248781407009</v>
      </c>
      <c r="AA5" s="15">
        <f t="shared" si="2"/>
        <v>74.65829144551209</v>
      </c>
    </row>
    <row r="6" spans="1:27" ht="12.75">
      <c r="A6">
        <v>622497</v>
      </c>
      <c r="B6" s="14">
        <v>1</v>
      </c>
      <c r="C6" s="14">
        <v>725</v>
      </c>
      <c r="E6" s="6">
        <v>1.333059986059289</v>
      </c>
      <c r="G6" s="6">
        <v>5.08</v>
      </c>
      <c r="I6" s="9">
        <v>0.19291338582677173</v>
      </c>
      <c r="K6" s="14">
        <v>6777.452415812591</v>
      </c>
      <c r="M6" s="14">
        <v>1334.1441763410612</v>
      </c>
      <c r="O6" s="9">
        <v>0.9557522123893806</v>
      </c>
      <c r="Q6" s="9">
        <v>0.956</v>
      </c>
      <c r="S6" s="6">
        <v>5.881632653061224</v>
      </c>
      <c r="U6" s="16">
        <v>106.57788063201718</v>
      </c>
      <c r="W6" s="15">
        <f t="shared" si="0"/>
        <v>26.054064937232678</v>
      </c>
      <c r="Y6" s="15">
        <f t="shared" si="1"/>
        <v>77.85704342380811</v>
      </c>
      <c r="AA6" s="15">
        <f t="shared" si="2"/>
        <v>77.89160829335374</v>
      </c>
    </row>
    <row r="7" spans="1:27" ht="12.75">
      <c r="A7">
        <v>664604</v>
      </c>
      <c r="B7" s="14">
        <v>1</v>
      </c>
      <c r="C7" s="14">
        <v>670</v>
      </c>
      <c r="E7" s="6">
        <v>1.4629459075750675</v>
      </c>
      <c r="G7" s="6">
        <v>4.4</v>
      </c>
      <c r="I7" s="9">
        <v>0.2318181818181819</v>
      </c>
      <c r="K7" s="14">
        <v>7373.906705539359</v>
      </c>
      <c r="M7" s="14">
        <v>1675.8878876225815</v>
      </c>
      <c r="O7" s="9">
        <v>0.9523809523809523</v>
      </c>
      <c r="Q7" s="9">
        <v>0.85</v>
      </c>
      <c r="S7" s="6">
        <v>6.07</v>
      </c>
      <c r="U7" s="16">
        <v>117.1492368095238</v>
      </c>
      <c r="W7" s="15">
        <f t="shared" si="0"/>
        <v>28.781781393875292</v>
      </c>
      <c r="Y7" s="15">
        <f t="shared" si="1"/>
        <v>77.39561735162081</v>
      </c>
      <c r="AA7" s="15">
        <f t="shared" si="2"/>
        <v>67.21350200040285</v>
      </c>
    </row>
    <row r="8" spans="1:27" ht="12.75">
      <c r="A8">
        <v>639102</v>
      </c>
      <c r="B8" s="14">
        <v>1</v>
      </c>
      <c r="C8" s="14">
        <v>670</v>
      </c>
      <c r="E8" s="6">
        <v>1.516143940577797</v>
      </c>
      <c r="G8" s="6">
        <v>4.56</v>
      </c>
      <c r="I8" s="9">
        <v>0.2807017543859649</v>
      </c>
      <c r="K8" s="14">
        <v>8888.335704125178</v>
      </c>
      <c r="M8" s="14">
        <v>1949.196426343241</v>
      </c>
      <c r="O8" s="9">
        <v>0.7894736842105263</v>
      </c>
      <c r="Q8" s="9">
        <v>0.892</v>
      </c>
      <c r="S8" s="6">
        <v>6.055999999999999</v>
      </c>
      <c r="U8" s="16">
        <v>116.3405171321904</v>
      </c>
      <c r="W8" s="15">
        <f t="shared" si="0"/>
        <v>31.992817000181713</v>
      </c>
      <c r="Y8" s="15">
        <f t="shared" si="1"/>
        <v>62.68827007597081</v>
      </c>
      <c r="AA8" s="15">
        <f t="shared" si="2"/>
        <v>70.81414242647149</v>
      </c>
    </row>
    <row r="10" spans="1:28" ht="12.75">
      <c r="A10">
        <v>662201</v>
      </c>
      <c r="B10" s="14">
        <v>2</v>
      </c>
      <c r="C10" s="14">
        <v>735</v>
      </c>
      <c r="D10" s="7">
        <f>AVERAGE(C10:C15)</f>
        <v>737.5</v>
      </c>
      <c r="E10" s="6">
        <v>1.5463448556802515</v>
      </c>
      <c r="F10" s="6">
        <f>AVERAGE(E10:E15)</f>
        <v>1.5105526386444117</v>
      </c>
      <c r="G10" s="6">
        <v>6.14</v>
      </c>
      <c r="H10" s="6">
        <f>AVERAGE(G10:G15)</f>
        <v>6.113333333333333</v>
      </c>
      <c r="I10" s="9">
        <v>0.244299674267101</v>
      </c>
      <c r="J10" s="6">
        <f>((SIN(X10/(180/PI())))^2)*100</f>
        <v>22.427897482298196</v>
      </c>
      <c r="K10" s="14">
        <v>8553.097345132743</v>
      </c>
      <c r="L10" s="7">
        <f>AVERAGE(K10:K15)</f>
        <v>8065.789853310421</v>
      </c>
      <c r="M10" s="14">
        <v>1393.012596927157</v>
      </c>
      <c r="N10" s="7">
        <f>AVERAGE(M10:M15)</f>
        <v>1312.960739427339</v>
      </c>
      <c r="O10" s="9">
        <v>0.8113207547169812</v>
      </c>
      <c r="P10" s="6">
        <f>((SIN(Z10/(180/PI())))^2)*100</f>
        <v>83.73702385274136</v>
      </c>
      <c r="Q10" s="9">
        <v>0.85</v>
      </c>
      <c r="R10" s="6">
        <f>((SIN(AB10/(180/PI())))^2)*100</f>
        <v>84.45948450535302</v>
      </c>
      <c r="S10" s="6">
        <v>6.488</v>
      </c>
      <c r="T10" s="6">
        <f>AVERAGE(S10:S15)</f>
        <v>6.4816666666666665</v>
      </c>
      <c r="U10" s="16">
        <v>143.05594614247622</v>
      </c>
      <c r="V10" s="16">
        <f>AVERAGE(U10:U15)</f>
        <v>142.93558682368246</v>
      </c>
      <c r="W10" s="15">
        <f t="shared" si="0"/>
        <v>29.62141422718672</v>
      </c>
      <c r="X10" s="16">
        <v>28.267</v>
      </c>
      <c r="Y10" s="15">
        <f t="shared" si="1"/>
        <v>64.25464456221756</v>
      </c>
      <c r="Z10" s="16">
        <v>66.217</v>
      </c>
      <c r="AA10" s="15">
        <f t="shared" si="2"/>
        <v>67.21350200040285</v>
      </c>
      <c r="AB10" s="16">
        <v>66.783</v>
      </c>
    </row>
    <row r="11" spans="1:28" ht="12.75">
      <c r="A11">
        <v>432809</v>
      </c>
      <c r="B11" s="14">
        <v>2</v>
      </c>
      <c r="C11" s="14">
        <v>805</v>
      </c>
      <c r="D11" s="7">
        <f>SQRT((VAR(C10:C15)/6))</f>
        <v>21.398987514989273</v>
      </c>
      <c r="E11" s="6">
        <v>1.3878768288068788</v>
      </c>
      <c r="F11" s="6">
        <f>SQRT((VAR(E10:E15)/6))</f>
        <v>0.03133487996658427</v>
      </c>
      <c r="G11" s="6">
        <v>7.24</v>
      </c>
      <c r="H11" s="6">
        <f>SQRT((VAR(G10:G15)/6))</f>
        <v>0.4824843117771925</v>
      </c>
      <c r="I11" s="9">
        <v>0.2624309392265194</v>
      </c>
      <c r="J11" s="6">
        <f>((SIN(X11/(180/PI())))^2)*100</f>
        <v>25.32719140034526</v>
      </c>
      <c r="K11" s="14">
        <v>12158.333333333334</v>
      </c>
      <c r="L11" s="7">
        <f>SQRT((VAR(K10:K15)/6))</f>
        <v>944.8430616529372</v>
      </c>
      <c r="M11" s="14">
        <v>1679.327808471455</v>
      </c>
      <c r="N11" s="7">
        <f>SQRT((VAR(M10:M15)/6))</f>
        <v>88.59153138979295</v>
      </c>
      <c r="O11" s="9">
        <v>0.8623853211009175</v>
      </c>
      <c r="P11" s="6">
        <f>((SIN(Z11/(180/PI())))^2)*100</f>
        <v>90.73919499312649</v>
      </c>
      <c r="Q11" s="9">
        <v>0.898</v>
      </c>
      <c r="R11" s="6">
        <f>((SIN(AB11/(180/PI())))^2)*100</f>
        <v>91.06343605465578</v>
      </c>
      <c r="S11" s="6">
        <v>6.1579999999999995</v>
      </c>
      <c r="T11" s="6">
        <f>SQRT((VAR(S10:S15)/6))</f>
        <v>0.07675661390250206</v>
      </c>
      <c r="U11" s="16">
        <v>122.31858378247614</v>
      </c>
      <c r="V11" s="16">
        <f>SQRT((VAR(U10:U15)/6))</f>
        <v>4.977431102079288</v>
      </c>
      <c r="W11" s="15">
        <f t="shared" si="0"/>
        <v>30.815828255948443</v>
      </c>
      <c r="X11" s="16">
        <v>30.216</v>
      </c>
      <c r="Y11" s="15">
        <f t="shared" si="1"/>
        <v>68.22488565620552</v>
      </c>
      <c r="Z11" s="16">
        <v>72.283</v>
      </c>
      <c r="AA11" s="15">
        <f t="shared" si="2"/>
        <v>71.37490522247465</v>
      </c>
      <c r="AB11" s="16">
        <v>72.606</v>
      </c>
    </row>
    <row r="12" spans="1:28" ht="12.75">
      <c r="A12">
        <v>393055</v>
      </c>
      <c r="B12" s="14">
        <v>2</v>
      </c>
      <c r="C12" s="14">
        <v>750</v>
      </c>
      <c r="E12" s="6">
        <v>1.6071111111111114</v>
      </c>
      <c r="G12" s="6">
        <v>6.78</v>
      </c>
      <c r="I12" s="9">
        <v>0.20058997050147498</v>
      </c>
      <c r="J12" s="6">
        <f>((SIN(X12/(180/PI())))^2)*100</f>
        <v>19.654784115733346</v>
      </c>
      <c r="K12" s="14">
        <v>7856.63082437276</v>
      </c>
      <c r="M12" s="14">
        <v>1158.79510683964</v>
      </c>
      <c r="O12" s="9">
        <v>0.7238095238095238</v>
      </c>
      <c r="P12" s="6">
        <f>((SIN(Z12/(180/PI())))^2)*100</f>
        <v>75.22638119075097</v>
      </c>
      <c r="Q12" s="9">
        <v>0.73</v>
      </c>
      <c r="R12" s="6">
        <f>((SIN(AB12/(180/PI())))^2)*100</f>
        <v>76.43821387428731</v>
      </c>
      <c r="S12" s="6">
        <v>6.689999999999999</v>
      </c>
      <c r="U12" s="16">
        <v>156.83816185714272</v>
      </c>
      <c r="W12" s="15">
        <f t="shared" si="0"/>
        <v>26.607281372578477</v>
      </c>
      <c r="X12" s="16">
        <v>26.317</v>
      </c>
      <c r="Y12" s="15">
        <f t="shared" si="1"/>
        <v>58.29551341444446</v>
      </c>
      <c r="Z12" s="16">
        <v>60.15</v>
      </c>
      <c r="AA12" s="15">
        <f t="shared" si="2"/>
        <v>58.69355375132695</v>
      </c>
      <c r="AB12" s="16">
        <v>60.961</v>
      </c>
    </row>
    <row r="13" spans="1:27" ht="12.75">
      <c r="A13">
        <v>629865</v>
      </c>
      <c r="B13" s="14">
        <v>2</v>
      </c>
      <c r="C13" s="14">
        <v>780</v>
      </c>
      <c r="E13" s="6">
        <v>1.508791449619852</v>
      </c>
      <c r="G13" s="6">
        <v>7.16</v>
      </c>
      <c r="I13" s="9">
        <v>0.19553072625698328</v>
      </c>
      <c r="K13" s="14">
        <v>7861.11111111111</v>
      </c>
      <c r="M13" s="14">
        <v>1097.9205462445684</v>
      </c>
      <c r="O13" s="9">
        <v>0.8623853211009175</v>
      </c>
      <c r="Q13" s="9">
        <v>0.854</v>
      </c>
      <c r="S13" s="6">
        <v>6.4159999999999995</v>
      </c>
      <c r="U13" s="16">
        <v>138.34595201219042</v>
      </c>
      <c r="W13" s="15">
        <f t="shared" si="0"/>
        <v>26.243603726000366</v>
      </c>
      <c r="Y13" s="15">
        <f t="shared" si="1"/>
        <v>68.22488565620552</v>
      </c>
      <c r="AA13" s="15">
        <f t="shared" si="2"/>
        <v>67.53621097122176</v>
      </c>
    </row>
    <row r="14" spans="1:27" ht="12.75">
      <c r="A14">
        <v>634332</v>
      </c>
      <c r="B14" s="14">
        <v>2</v>
      </c>
      <c r="C14" s="14">
        <v>675</v>
      </c>
      <c r="E14" s="6">
        <v>1.4631915866483767</v>
      </c>
      <c r="G14" s="6">
        <v>4.5</v>
      </c>
      <c r="I14" s="9">
        <v>0.20888888888888887</v>
      </c>
      <c r="K14" s="14">
        <v>5264.452644526445</v>
      </c>
      <c r="M14" s="14">
        <v>1169.878365450321</v>
      </c>
      <c r="O14" s="9">
        <v>0.794392523364486</v>
      </c>
      <c r="Q14" s="9">
        <v>0.784</v>
      </c>
      <c r="S14" s="6">
        <v>6.636</v>
      </c>
      <c r="U14" s="16">
        <v>153.07086009599996</v>
      </c>
      <c r="W14" s="15">
        <f t="shared" si="0"/>
        <v>27.19650291008169</v>
      </c>
      <c r="Y14" s="15">
        <f t="shared" si="1"/>
        <v>63.03541937718813</v>
      </c>
      <c r="AA14" s="15">
        <f t="shared" si="2"/>
        <v>62.30543854922324</v>
      </c>
    </row>
    <row r="15" spans="1:27" ht="12.75">
      <c r="A15">
        <v>361992</v>
      </c>
      <c r="B15" s="14">
        <v>2</v>
      </c>
      <c r="C15" s="14">
        <v>680</v>
      </c>
      <c r="E15" s="6">
        <v>1.55</v>
      </c>
      <c r="G15" s="6">
        <v>4.86</v>
      </c>
      <c r="I15" s="9">
        <v>0.23868312757201648</v>
      </c>
      <c r="K15" s="14">
        <v>6701.113861386139</v>
      </c>
      <c r="M15" s="14">
        <v>1378.8300126308927</v>
      </c>
      <c r="O15" s="9">
        <v>0.9354838709677419</v>
      </c>
      <c r="Q15" s="9">
        <v>0.92</v>
      </c>
      <c r="S15" s="6">
        <v>6.501999999999999</v>
      </c>
      <c r="U15" s="16">
        <v>143.98401705180942</v>
      </c>
      <c r="W15" s="15">
        <f t="shared" si="0"/>
        <v>29.24545785658716</v>
      </c>
      <c r="Y15" s="15">
        <f t="shared" si="1"/>
        <v>75.2856464115665</v>
      </c>
      <c r="AA15" s="15">
        <f t="shared" si="2"/>
        <v>73.57005981055545</v>
      </c>
    </row>
    <row r="17" spans="1:28" ht="12.75">
      <c r="A17">
        <v>665572</v>
      </c>
      <c r="B17">
        <v>3</v>
      </c>
      <c r="C17" s="14">
        <v>675</v>
      </c>
      <c r="D17" s="7">
        <f>AVERAGE(C17:C22)</f>
        <v>679.1666666666666</v>
      </c>
      <c r="E17" s="6">
        <v>1.4046639231824418</v>
      </c>
      <c r="F17" s="6">
        <f>AVERAGE(E17:E22)</f>
        <v>1.4454301665658302</v>
      </c>
      <c r="G17" s="6">
        <v>4.32</v>
      </c>
      <c r="H17" s="6">
        <f>AVERAGE(G17:G22)</f>
        <v>4.529999999999999</v>
      </c>
      <c r="I17" s="9">
        <v>0.21759259259259267</v>
      </c>
      <c r="J17" s="6">
        <f>((SIN(X17/(180/PI())))^2)*100</f>
        <v>21.417045759170385</v>
      </c>
      <c r="K17" s="14">
        <v>8731.132075471698</v>
      </c>
      <c r="L17" s="7">
        <f>AVERAGE(K17:K22)</f>
        <v>9005.350509698266</v>
      </c>
      <c r="M17" s="14">
        <v>2021.0953878406708</v>
      </c>
      <c r="N17" s="7">
        <f>AVERAGE(M17:M22)</f>
        <v>1989.6365616295764</v>
      </c>
      <c r="O17" s="9">
        <v>0.8616352201257862</v>
      </c>
      <c r="P17" s="6">
        <f>((SIN(Z17/(180/PI())))^2)*100</f>
        <v>75.55265373002159</v>
      </c>
      <c r="Q17" s="9">
        <v>0.788</v>
      </c>
      <c r="R17" s="6">
        <f>((SIN(AB17/(180/PI())))^2)*100</f>
        <v>57.5923688830567</v>
      </c>
      <c r="S17" s="6">
        <v>5.416000000000001</v>
      </c>
      <c r="T17" s="6">
        <f>AVERAGE(S17:S22)</f>
        <v>5.5343333333333335</v>
      </c>
      <c r="U17" s="16">
        <v>83.21648305980956</v>
      </c>
      <c r="V17" s="16">
        <f>AVERAGE(U17:U22)</f>
        <v>88.91440576298413</v>
      </c>
      <c r="W17" s="15">
        <f t="shared" si="0"/>
        <v>27.805283645562913</v>
      </c>
      <c r="X17" s="16">
        <v>27.567</v>
      </c>
      <c r="Y17" s="15">
        <f t="shared" si="1"/>
        <v>68.16257918809306</v>
      </c>
      <c r="Z17" s="16">
        <v>60.367</v>
      </c>
      <c r="AA17" s="15">
        <f t="shared" si="2"/>
        <v>62.584846461927874</v>
      </c>
      <c r="AB17" s="16">
        <v>49.367</v>
      </c>
    </row>
    <row r="18" spans="1:28" ht="12.75">
      <c r="A18">
        <v>626835</v>
      </c>
      <c r="B18">
        <v>3</v>
      </c>
      <c r="C18" s="14">
        <v>680</v>
      </c>
      <c r="D18" s="7">
        <f>SQRT((VAR(C17:C22)/6))</f>
        <v>4.728753653037036</v>
      </c>
      <c r="E18" s="6">
        <v>1.4438733971097089</v>
      </c>
      <c r="F18" s="6">
        <f>SQRT((VAR(E17:E22)/6))</f>
        <v>0.01879007301055322</v>
      </c>
      <c r="G18" s="6">
        <v>4.54</v>
      </c>
      <c r="H18" s="6">
        <f>SQRT((VAR(G17:G22)/6))</f>
        <v>0.09821744583660609</v>
      </c>
      <c r="I18" s="9">
        <v>0.21145374449339205</v>
      </c>
      <c r="J18" s="6">
        <f>((SIN(X18/(180/PI())))^2)*100</f>
        <v>21.962269593407612</v>
      </c>
      <c r="K18" s="14">
        <v>7448.818897637795</v>
      </c>
      <c r="L18" s="7">
        <f>SQRT((VAR(K17:K22)/6))</f>
        <v>413.2977417267881</v>
      </c>
      <c r="M18" s="14">
        <v>1640.7090082902632</v>
      </c>
      <c r="N18" s="7">
        <f>SQRT((VAR(M17:M22)/6))</f>
        <v>87.22159249993226</v>
      </c>
      <c r="O18" s="9">
        <v>0.8473282442748091</v>
      </c>
      <c r="P18" s="6">
        <f>((SIN(Z18/(180/PI())))^2)*100</f>
        <v>92.8025322255831</v>
      </c>
      <c r="Q18" s="9">
        <v>0.708</v>
      </c>
      <c r="R18" s="6">
        <f>((SIN(AB18/(180/PI())))^2)*100</f>
        <v>78.37063370196438</v>
      </c>
      <c r="S18" s="6">
        <v>5.750000000000001</v>
      </c>
      <c r="T18" s="6">
        <f>SQRT((VAR(S17:S22)/6))</f>
        <v>0.05312982004277612</v>
      </c>
      <c r="U18" s="16">
        <v>99.5811011904762</v>
      </c>
      <c r="V18" s="16">
        <f>SQRT((VAR(U17:U22)/6))</f>
        <v>2.5948953732731184</v>
      </c>
      <c r="W18" s="15">
        <f t="shared" si="0"/>
        <v>27.376847944750644</v>
      </c>
      <c r="X18" s="16">
        <v>27.946</v>
      </c>
      <c r="Y18" s="15">
        <f t="shared" si="1"/>
        <v>66.99992505257697</v>
      </c>
      <c r="Z18" s="16">
        <v>74.438</v>
      </c>
      <c r="AA18" s="15">
        <f t="shared" si="2"/>
        <v>57.29115352198258</v>
      </c>
      <c r="AB18" s="16">
        <v>62.285</v>
      </c>
    </row>
    <row r="19" spans="1:28" ht="12.75">
      <c r="A19">
        <v>641513</v>
      </c>
      <c r="B19">
        <v>3</v>
      </c>
      <c r="C19" s="14">
        <v>700</v>
      </c>
      <c r="E19" s="6">
        <v>1.4227405247813412</v>
      </c>
      <c r="G19" s="6">
        <v>4.88</v>
      </c>
      <c r="I19" s="9">
        <v>0.21721311475409838</v>
      </c>
      <c r="J19" s="6">
        <f>((SIN(X19/(180/PI())))^2)*100</f>
        <v>20.875405818497747</v>
      </c>
      <c r="K19" s="14">
        <v>9231.707317073171</v>
      </c>
      <c r="M19" s="14">
        <v>1891.7433026789286</v>
      </c>
      <c r="O19" s="9">
        <v>0.8169014084507042</v>
      </c>
      <c r="P19" s="6">
        <f>((SIN(Z19/(180/PI())))^2)*100</f>
        <v>52.25943170917438</v>
      </c>
      <c r="Q19" s="9">
        <v>0.676</v>
      </c>
      <c r="R19" s="6">
        <f>((SIN(AB19/(180/PI())))^2)*100</f>
        <v>35.29631557383455</v>
      </c>
      <c r="S19" s="6">
        <v>5.494000000000001</v>
      </c>
      <c r="U19" s="16">
        <v>86.86390626780954</v>
      </c>
      <c r="W19" s="15">
        <f t="shared" si="0"/>
        <v>27.778927776480057</v>
      </c>
      <c r="X19" s="16">
        <v>27.187</v>
      </c>
      <c r="Y19" s="15">
        <f t="shared" si="1"/>
        <v>64.66562404231505</v>
      </c>
      <c r="Z19" s="16">
        <v>46.295</v>
      </c>
      <c r="AA19" s="15">
        <f t="shared" si="2"/>
        <v>55.30484646876604</v>
      </c>
      <c r="AB19" s="16">
        <v>36.449</v>
      </c>
    </row>
    <row r="20" spans="1:27" ht="12.75">
      <c r="A20">
        <v>622425</v>
      </c>
      <c r="B20" s="14">
        <v>3</v>
      </c>
      <c r="C20" s="14">
        <v>675</v>
      </c>
      <c r="E20" s="6">
        <v>1.5347253975511863</v>
      </c>
      <c r="G20" s="6">
        <v>4.72</v>
      </c>
      <c r="I20" s="9">
        <v>0.21610169491525416</v>
      </c>
      <c r="K20" s="14">
        <v>10592.515592515592</v>
      </c>
      <c r="M20" s="14">
        <v>2244.1770323126257</v>
      </c>
      <c r="O20" s="9">
        <v>0.4601226993865031</v>
      </c>
      <c r="Q20" s="9">
        <v>0.25</v>
      </c>
      <c r="S20" s="6">
        <v>5.406000000000001</v>
      </c>
      <c r="U20" s="16">
        <v>82.75638559885716</v>
      </c>
      <c r="W20" s="15">
        <f t="shared" si="0"/>
        <v>27.701640418686555</v>
      </c>
      <c r="Y20" s="15">
        <f t="shared" si="1"/>
        <v>42.71276982456444</v>
      </c>
      <c r="AA20" s="15">
        <f t="shared" si="2"/>
        <v>30.000000000000004</v>
      </c>
    </row>
    <row r="21" spans="1:27" ht="12.75">
      <c r="A21">
        <v>362664</v>
      </c>
      <c r="B21" s="14">
        <v>3</v>
      </c>
      <c r="C21" s="14">
        <v>665</v>
      </c>
      <c r="E21" s="6">
        <v>1.441786386935171</v>
      </c>
      <c r="G21" s="6">
        <v>4.24</v>
      </c>
      <c r="I21" s="9">
        <v>0.2169811320754718</v>
      </c>
      <c r="K21" s="14">
        <v>9181.274900398404</v>
      </c>
      <c r="M21" s="14">
        <v>2165.3950236788687</v>
      </c>
      <c r="O21" s="9">
        <v>0.4921875</v>
      </c>
      <c r="Q21" s="9">
        <v>0.4</v>
      </c>
      <c r="S21" s="6">
        <v>5.527999999999999</v>
      </c>
      <c r="U21" s="16">
        <v>88.48659702247612</v>
      </c>
      <c r="W21" s="15">
        <f t="shared" si="0"/>
        <v>27.762807695081012</v>
      </c>
      <c r="Y21" s="15">
        <f t="shared" si="1"/>
        <v>44.55235850671494</v>
      </c>
      <c r="AA21" s="15">
        <f t="shared" si="2"/>
        <v>39.23152048359226</v>
      </c>
    </row>
    <row r="22" spans="1:27" ht="12.75">
      <c r="A22">
        <v>630189</v>
      </c>
      <c r="B22" s="14">
        <v>3</v>
      </c>
      <c r="C22" s="14">
        <v>680</v>
      </c>
      <c r="E22" s="6">
        <v>1.4247913698351313</v>
      </c>
      <c r="G22" s="6">
        <v>4.48</v>
      </c>
      <c r="I22" s="9">
        <v>0.20535714285714293</v>
      </c>
      <c r="K22" s="14">
        <v>8846.654275092938</v>
      </c>
      <c r="M22" s="14">
        <v>1974.699614976102</v>
      </c>
      <c r="O22" s="9">
        <v>0.9327731092436975</v>
      </c>
      <c r="Q22" s="9">
        <v>0.618</v>
      </c>
      <c r="S22" s="6">
        <v>5.612</v>
      </c>
      <c r="U22" s="16">
        <v>92.58196143847618</v>
      </c>
      <c r="W22" s="15">
        <f t="shared" si="0"/>
        <v>26.946831654909342</v>
      </c>
      <c r="Y22" s="15">
        <f t="shared" si="1"/>
        <v>74.97256745010169</v>
      </c>
      <c r="AA22" s="15">
        <f t="shared" si="2"/>
        <v>51.8252883366188</v>
      </c>
    </row>
    <row r="24" spans="1:28" ht="12.75">
      <c r="A24">
        <v>628598</v>
      </c>
      <c r="B24">
        <v>4</v>
      </c>
      <c r="C24" s="14">
        <v>655</v>
      </c>
      <c r="D24" s="7">
        <f>AVERAGE(C24:C30)</f>
        <v>647.8571428571429</v>
      </c>
      <c r="E24" s="6">
        <v>1.459015671518635</v>
      </c>
      <c r="F24" s="6">
        <f>AVERAGE(E24:E30)</f>
        <v>1.4690083417140667</v>
      </c>
      <c r="G24" s="6">
        <v>4.1</v>
      </c>
      <c r="H24" s="6">
        <f>AVERAGE(G24:G30)</f>
        <v>4.034285714285714</v>
      </c>
      <c r="I24" s="9">
        <v>0.23414634146341454</v>
      </c>
      <c r="J24" s="6">
        <f>((SIN(X24/(180/PI())))^2)*100</f>
        <v>17.575400925999617</v>
      </c>
      <c r="K24" s="14">
        <v>7834.913112164297</v>
      </c>
      <c r="L24" s="7">
        <f>AVERAGE(K24:K30)</f>
        <v>6563.799997576376</v>
      </c>
      <c r="M24" s="14">
        <v>1910.9544176010481</v>
      </c>
      <c r="N24" s="7">
        <f>AVERAGE(M24:M30)</f>
        <v>1618.8506304310997</v>
      </c>
      <c r="O24" s="9">
        <v>0.8495575221238938</v>
      </c>
      <c r="P24" s="6">
        <f>((SIN(Z24/(180/PI())))^2)*100</f>
        <v>65.97112191065624</v>
      </c>
      <c r="Q24" s="9">
        <v>0.688</v>
      </c>
      <c r="R24" s="6">
        <f>((SIN(AB24/(180/PI())))^2)*100</f>
        <v>53.46344818364814</v>
      </c>
      <c r="S24" s="6">
        <v>5.7360000000000015</v>
      </c>
      <c r="T24" s="6">
        <f>AVERAGE(S24:S30)</f>
        <v>5.571142857142858</v>
      </c>
      <c r="U24" s="16">
        <v>98.85549575314292</v>
      </c>
      <c r="V24" s="16">
        <f>AVERAGE(U24:U30)</f>
        <v>91.14271497736051</v>
      </c>
      <c r="W24" s="15">
        <f t="shared" si="0"/>
        <v>28.939557948283667</v>
      </c>
      <c r="X24" s="16">
        <v>24.786</v>
      </c>
      <c r="Y24" s="15">
        <f t="shared" si="1"/>
        <v>67.17802346370004</v>
      </c>
      <c r="Z24" s="16">
        <v>54.314</v>
      </c>
      <c r="AA24" s="15">
        <f t="shared" si="2"/>
        <v>56.043066215280646</v>
      </c>
      <c r="AB24" s="16">
        <v>46.986</v>
      </c>
    </row>
    <row r="25" spans="1:28" ht="12.75">
      <c r="A25">
        <v>654400</v>
      </c>
      <c r="B25" s="14">
        <v>4</v>
      </c>
      <c r="C25" s="14">
        <v>590</v>
      </c>
      <c r="D25" s="7">
        <f>SQRT((VAR(C24:C30)/7))</f>
        <v>13.041013273932528</v>
      </c>
      <c r="E25" s="6">
        <v>1.382809342727348</v>
      </c>
      <c r="F25" s="6">
        <f>SQRT((VAR(E24:E30)/7))</f>
        <v>0.03478120139823683</v>
      </c>
      <c r="G25" s="6">
        <v>2.84</v>
      </c>
      <c r="H25" s="6">
        <f>SQRT((VAR(G24:G30)/7))</f>
        <v>0.2856809504362818</v>
      </c>
      <c r="I25" s="9">
        <v>0.16901408450704225</v>
      </c>
      <c r="J25" s="6">
        <f>((SIN(X25/(180/PI())))^2)*100</f>
        <v>22.017208091945427</v>
      </c>
      <c r="K25" s="14">
        <v>4206.114398422091</v>
      </c>
      <c r="L25" s="7">
        <f>SQRT((VAR(K24:K30)/7))</f>
        <v>855.279242513349</v>
      </c>
      <c r="M25" s="14">
        <v>1481.0261966274968</v>
      </c>
      <c r="N25" s="7">
        <f>SQRT((VAR(M24:M30)/7))</f>
        <v>176.01949530938842</v>
      </c>
      <c r="O25" s="9">
        <v>0.7424242424242424</v>
      </c>
      <c r="P25" s="6">
        <f>((SIN(Z25/(180/PI())))^2)*100</f>
        <v>80.50449250814009</v>
      </c>
      <c r="Q25" s="9">
        <v>0.8</v>
      </c>
      <c r="R25" s="6">
        <f>((SIN(AB25/(180/PI())))^2)*100</f>
        <v>75.4791067699888</v>
      </c>
      <c r="S25" s="6">
        <v>5.6019999999999985</v>
      </c>
      <c r="T25" s="6">
        <f>SQRT((VAR(S24:S30)/7))</f>
        <v>0.10356489306145167</v>
      </c>
      <c r="U25" s="16">
        <v>92.08792853752372</v>
      </c>
      <c r="V25" s="16">
        <f>SQRT((VAR(U24:U30)/7))</f>
        <v>5.196042781343806</v>
      </c>
      <c r="W25" s="15">
        <f t="shared" si="0"/>
        <v>24.274785115058013</v>
      </c>
      <c r="X25" s="16">
        <v>27.984</v>
      </c>
      <c r="Y25" s="15">
        <f t="shared" si="1"/>
        <v>59.501273013335364</v>
      </c>
      <c r="Z25" s="16">
        <v>63.798</v>
      </c>
      <c r="AA25" s="15">
        <f t="shared" si="2"/>
        <v>63.43494882292201</v>
      </c>
      <c r="AB25" s="16">
        <v>60.318</v>
      </c>
    </row>
    <row r="26" spans="1:28" ht="12.75">
      <c r="A26">
        <v>616938</v>
      </c>
      <c r="B26" s="14">
        <v>4</v>
      </c>
      <c r="C26" s="14">
        <v>705</v>
      </c>
      <c r="E26" s="6">
        <v>1.52966890587649</v>
      </c>
      <c r="G26" s="6">
        <v>5.36</v>
      </c>
      <c r="I26" s="9">
        <v>0.1679104477611941</v>
      </c>
      <c r="J26" s="6">
        <f>((SIN(X26/(180/PI())))^2)*100</f>
        <v>13.537234705902707</v>
      </c>
      <c r="K26" s="14">
        <v>8512.524084778419</v>
      </c>
      <c r="M26" s="14">
        <v>1588.1574785034363</v>
      </c>
      <c r="O26" s="9">
        <v>0.6470588235294118</v>
      </c>
      <c r="P26" s="6">
        <f>((SIN(Z26/(180/PI())))^2)*100</f>
        <v>49.70504106721674</v>
      </c>
      <c r="Q26" s="9">
        <v>0.3</v>
      </c>
      <c r="R26" s="6">
        <f>((SIN(AB26/(180/PI())))^2)*100</f>
        <v>30.711138602703496</v>
      </c>
      <c r="S26" s="6">
        <v>5.481999999999999</v>
      </c>
      <c r="U26" s="16">
        <v>86.29596389752375</v>
      </c>
      <c r="W26" s="15">
        <f t="shared" si="0"/>
        <v>24.19031034536477</v>
      </c>
      <c r="X26" s="16">
        <v>21.588</v>
      </c>
      <c r="Y26" s="15">
        <f t="shared" si="1"/>
        <v>53.552317588321905</v>
      </c>
      <c r="Z26" s="16">
        <v>44.831</v>
      </c>
      <c r="AA26" s="15">
        <f t="shared" si="2"/>
        <v>33.21091076089908</v>
      </c>
      <c r="AB26" s="16">
        <v>33.654</v>
      </c>
    </row>
    <row r="27" spans="1:27" ht="12.75">
      <c r="A27">
        <v>619854</v>
      </c>
      <c r="B27" s="14">
        <v>4</v>
      </c>
      <c r="C27" s="14">
        <v>645</v>
      </c>
      <c r="E27" s="6">
        <v>1.4310410124615163</v>
      </c>
      <c r="G27" s="6">
        <v>3.84</v>
      </c>
      <c r="I27" s="9">
        <v>0.18749999999999994</v>
      </c>
      <c r="K27" s="14">
        <v>7327.515400410678</v>
      </c>
      <c r="M27" s="14">
        <v>1908.2071355236142</v>
      </c>
      <c r="O27" s="9">
        <v>0.722972972972973</v>
      </c>
      <c r="Q27" s="9">
        <v>0.5</v>
      </c>
      <c r="S27" s="6">
        <v>5.401999999999999</v>
      </c>
      <c r="U27" s="16">
        <v>82.57282251847614</v>
      </c>
      <c r="W27" s="15">
        <f t="shared" si="0"/>
        <v>25.658906273255273</v>
      </c>
      <c r="Y27" s="15">
        <f t="shared" si="1"/>
        <v>58.24193800463362</v>
      </c>
      <c r="AA27" s="15">
        <f t="shared" si="2"/>
        <v>45.00000000000001</v>
      </c>
    </row>
    <row r="28" spans="1:27" ht="12.75">
      <c r="A28">
        <v>645213</v>
      </c>
      <c r="B28" s="14">
        <v>4</v>
      </c>
      <c r="C28" s="14">
        <v>660</v>
      </c>
      <c r="E28" s="6">
        <v>1.342627375685227</v>
      </c>
      <c r="G28" s="6">
        <v>3.86</v>
      </c>
      <c r="I28" s="9">
        <v>0.09326424870466318</v>
      </c>
      <c r="K28" s="14">
        <v>2530.259365994236</v>
      </c>
      <c r="M28" s="14">
        <v>655.5076077705274</v>
      </c>
      <c r="O28" s="9">
        <v>0.6875</v>
      </c>
      <c r="Q28" s="9">
        <v>0.774</v>
      </c>
      <c r="S28" s="6">
        <v>6.061999999999999</v>
      </c>
      <c r="U28" s="16">
        <v>116.6866539813333</v>
      </c>
      <c r="W28" s="15">
        <f t="shared" si="0"/>
        <v>17.78174665413954</v>
      </c>
      <c r="Y28" s="15">
        <f t="shared" si="1"/>
        <v>56.01215641852108</v>
      </c>
      <c r="AA28" s="15">
        <f t="shared" si="2"/>
        <v>61.61495625871478</v>
      </c>
    </row>
    <row r="29" spans="1:27" ht="12.75">
      <c r="A29">
        <v>661560</v>
      </c>
      <c r="B29" s="14">
        <v>4</v>
      </c>
      <c r="C29" s="14">
        <v>650</v>
      </c>
      <c r="E29" s="6">
        <v>1.60218479745107</v>
      </c>
      <c r="G29" s="6">
        <v>4.4</v>
      </c>
      <c r="I29" s="9">
        <v>0.19545454545454552</v>
      </c>
      <c r="K29" s="14">
        <v>7770.428015564202</v>
      </c>
      <c r="M29" s="14">
        <v>1766.006367173682</v>
      </c>
      <c r="O29" s="9">
        <v>0.6153846153846154</v>
      </c>
      <c r="Q29" s="9">
        <v>0.494</v>
      </c>
      <c r="S29" s="6">
        <v>5.52</v>
      </c>
      <c r="U29" s="16">
        <v>88.10298514285711</v>
      </c>
      <c r="W29" s="15">
        <f t="shared" si="0"/>
        <v>26.238100618856855</v>
      </c>
      <c r="Y29" s="15">
        <f t="shared" si="1"/>
        <v>51.67118189854413</v>
      </c>
      <c r="AA29" s="15">
        <f t="shared" si="2"/>
        <v>44.656217071794565</v>
      </c>
    </row>
    <row r="30" spans="1:27" ht="12.75">
      <c r="A30">
        <v>639394</v>
      </c>
      <c r="B30" s="14">
        <v>4</v>
      </c>
      <c r="C30" s="14">
        <v>630</v>
      </c>
      <c r="E30" s="6">
        <v>1.5357112862781797</v>
      </c>
      <c r="G30" s="6">
        <v>3.84</v>
      </c>
      <c r="I30" s="9">
        <v>0.19791666666666663</v>
      </c>
      <c r="K30" s="14">
        <v>7764.845605700712</v>
      </c>
      <c r="M30" s="14">
        <v>2022.0952098178939</v>
      </c>
      <c r="O30" s="9">
        <v>0.3120567375886525</v>
      </c>
      <c r="Q30" s="9">
        <v>0.178</v>
      </c>
      <c r="S30" s="6">
        <v>5.194000000000001</v>
      </c>
      <c r="U30" s="16">
        <v>73.39715501066668</v>
      </c>
      <c r="W30" s="15">
        <f t="shared" si="0"/>
        <v>26.415550172000273</v>
      </c>
      <c r="Y30" s="15">
        <f t="shared" si="1"/>
        <v>33.960441959368964</v>
      </c>
      <c r="AA30" s="15">
        <f t="shared" si="2"/>
        <v>24.954629875440347</v>
      </c>
    </row>
    <row r="32" spans="1:28" ht="12.75">
      <c r="A32">
        <v>663001</v>
      </c>
      <c r="B32" s="14">
        <v>5</v>
      </c>
      <c r="C32" s="14">
        <v>765</v>
      </c>
      <c r="D32" s="7">
        <f>AVERAGE(C32:C37)</f>
        <v>739.1666666666666</v>
      </c>
      <c r="E32" s="6">
        <v>1.5635570588039849</v>
      </c>
      <c r="F32" s="6">
        <f>AVERAGE(E32:E37)</f>
        <v>1.5502071598562173</v>
      </c>
      <c r="G32" s="6">
        <v>7</v>
      </c>
      <c r="H32" s="6">
        <f>AVERAGE(G32:G37)</f>
        <v>6.32</v>
      </c>
      <c r="I32" s="9">
        <v>0.20571428571428577</v>
      </c>
      <c r="J32" s="6">
        <f>((SIN(X32/(180/PI())))^2)*100</f>
        <v>20.61073738537634</v>
      </c>
      <c r="K32" s="14">
        <v>12027.777777777777</v>
      </c>
      <c r="L32" s="7">
        <f>AVERAGE(K32:K37)</f>
        <v>10928.012314732718</v>
      </c>
      <c r="M32" s="14">
        <v>1718.2539682539682</v>
      </c>
      <c r="N32" s="7">
        <f>AVERAGE(M32:M37)</f>
        <v>1724.552439214882</v>
      </c>
      <c r="O32" s="9">
        <v>0.668918918918919</v>
      </c>
      <c r="P32" s="6">
        <f>((SIN(Z32/(180/PI())))^2)*100</f>
        <v>69.85739453173903</v>
      </c>
      <c r="Q32" s="9">
        <v>0.554</v>
      </c>
      <c r="R32" s="6">
        <f>((SIN(AB32/(180/PI())))^2)*100</f>
        <v>63.306408821335694</v>
      </c>
      <c r="S32" s="6">
        <v>5.771999999999999</v>
      </c>
      <c r="T32" s="6">
        <f>AVERAGE(S32:S37)</f>
        <v>5.818666666666666</v>
      </c>
      <c r="U32" s="16">
        <v>100.7284979108571</v>
      </c>
      <c r="V32" s="16">
        <f>AVERAGE(U32:U37)</f>
        <v>103.83591314311109</v>
      </c>
      <c r="W32" s="15">
        <f t="shared" si="0"/>
        <v>26.972151077908016</v>
      </c>
      <c r="X32" s="16">
        <v>27</v>
      </c>
      <c r="Y32" s="15">
        <f t="shared" si="1"/>
        <v>54.87259905028078</v>
      </c>
      <c r="Z32" s="16">
        <v>56.7</v>
      </c>
      <c r="AA32" s="15">
        <f t="shared" si="2"/>
        <v>48.10001856625819</v>
      </c>
      <c r="AB32" s="16">
        <v>52.717</v>
      </c>
    </row>
    <row r="33" spans="1:28" ht="12.75">
      <c r="A33">
        <v>399213</v>
      </c>
      <c r="B33" s="14">
        <v>5</v>
      </c>
      <c r="C33" s="14">
        <v>775</v>
      </c>
      <c r="D33" s="7">
        <f>SQRT((VAR(C32:C37)/6))</f>
        <v>29.563960793130846</v>
      </c>
      <c r="E33" s="6">
        <v>1.6241146655030043</v>
      </c>
      <c r="F33" s="6">
        <f>SQRT((VAR(E32:E37)/6))</f>
        <v>0.06988798174067026</v>
      </c>
      <c r="G33" s="6">
        <v>7.56</v>
      </c>
      <c r="H33" s="6">
        <f>SQRT((VAR(G32:G37)/6))</f>
        <v>0.6026386424162766</v>
      </c>
      <c r="I33" s="9">
        <v>0.2142857142857142</v>
      </c>
      <c r="J33" s="6">
        <f>((SIN(X33/(180/PI())))^2)*100</f>
        <v>23.101172341972866</v>
      </c>
      <c r="K33" s="14">
        <v>13504.222972972973</v>
      </c>
      <c r="L33" s="7">
        <f>SQRT((VAR(K32:K37)/6))</f>
        <v>1113.2157018275987</v>
      </c>
      <c r="M33" s="14">
        <v>1786.2728800228801</v>
      </c>
      <c r="N33" s="7">
        <f>SQRT((VAR(M32:M37)/6))</f>
        <v>27.918553465656565</v>
      </c>
      <c r="O33" s="9">
        <v>0.644927536231884</v>
      </c>
      <c r="P33" s="6">
        <f>((SIN(Z33/(180/PI())))^2)*100</f>
        <v>77.67393847586186</v>
      </c>
      <c r="Q33" s="9">
        <v>0.6</v>
      </c>
      <c r="R33" s="6">
        <f>((SIN(AB33/(180/PI())))^2)*100</f>
        <v>71.68609952870185</v>
      </c>
      <c r="S33" s="6">
        <v>5.684</v>
      </c>
      <c r="T33" s="6">
        <f>SQRT((VAR(S32:S37)/6))</f>
        <v>0.11806853000600052</v>
      </c>
      <c r="U33" s="16">
        <v>96.19125659733332</v>
      </c>
      <c r="V33" s="16">
        <f>SQRT((VAR(U32:U37)/6))</f>
        <v>6.509591705059618</v>
      </c>
      <c r="W33" s="15">
        <f t="shared" si="0"/>
        <v>27.575047710476753</v>
      </c>
      <c r="X33" s="16">
        <v>28.727</v>
      </c>
      <c r="Y33" s="15">
        <f t="shared" si="1"/>
        <v>53.42463981140844</v>
      </c>
      <c r="Z33" s="16">
        <v>61.803</v>
      </c>
      <c r="AA33" s="15">
        <f t="shared" si="2"/>
        <v>50.768479516407744</v>
      </c>
      <c r="AB33" s="16">
        <v>57.852</v>
      </c>
    </row>
    <row r="34" spans="1:28" ht="12.75">
      <c r="A34">
        <v>389358</v>
      </c>
      <c r="B34" s="14">
        <v>5</v>
      </c>
      <c r="C34" s="14">
        <v>805</v>
      </c>
      <c r="E34" s="6">
        <v>1.3533716037812933</v>
      </c>
      <c r="G34" s="6">
        <v>7.06</v>
      </c>
      <c r="I34" s="9">
        <v>0.23796033994334276</v>
      </c>
      <c r="J34" s="6">
        <f>((SIN(X34/(180/PI())))^2)*100</f>
        <v>18.227074228724163</v>
      </c>
      <c r="K34" s="14">
        <v>11457.020057306592</v>
      </c>
      <c r="M34" s="14">
        <v>1622.8073735561745</v>
      </c>
      <c r="O34" s="9">
        <v>0.6767676767676768</v>
      </c>
      <c r="P34" s="6">
        <f>((SIN(Z34/(180/PI())))^2)*100</f>
        <v>61.4124457957235</v>
      </c>
      <c r="Q34" s="9">
        <v>0.6</v>
      </c>
      <c r="R34" s="6">
        <f>((SIN(AB34/(180/PI())))^2)*100</f>
        <v>54.498603238374166</v>
      </c>
      <c r="S34" s="6">
        <v>6.314000000000001</v>
      </c>
      <c r="U34" s="16">
        <v>131.85212183733339</v>
      </c>
      <c r="W34" s="15">
        <f t="shared" si="0"/>
        <v>29.19685790332037</v>
      </c>
      <c r="X34" s="16">
        <v>25.273</v>
      </c>
      <c r="Y34" s="15">
        <f t="shared" si="1"/>
        <v>55.35185312851632</v>
      </c>
      <c r="Z34" s="16">
        <v>51.597</v>
      </c>
      <c r="AA34" s="15">
        <f t="shared" si="2"/>
        <v>50.768479516407744</v>
      </c>
      <c r="AB34" s="16">
        <v>47.581</v>
      </c>
    </row>
    <row r="35" spans="1:27" ht="12.75">
      <c r="A35">
        <v>418358</v>
      </c>
      <c r="B35" s="14">
        <v>5</v>
      </c>
      <c r="C35" s="14">
        <v>795</v>
      </c>
      <c r="E35" s="6">
        <v>1.4568327470924918</v>
      </c>
      <c r="G35" s="6">
        <v>7.32</v>
      </c>
      <c r="I35" s="9">
        <v>0.1994535519125683</v>
      </c>
      <c r="K35" s="14">
        <v>13285.444234404536</v>
      </c>
      <c r="M35" s="14">
        <v>1814.9513981426962</v>
      </c>
      <c r="O35" s="9">
        <v>0.6991869918699187</v>
      </c>
      <c r="Q35" s="9">
        <v>0.582</v>
      </c>
      <c r="S35" s="6">
        <v>5.694</v>
      </c>
      <c r="U35" s="16">
        <v>96.69984520114284</v>
      </c>
      <c r="W35" s="15">
        <f t="shared" si="0"/>
        <v>26.52589463347503</v>
      </c>
      <c r="Y35" s="15">
        <f t="shared" si="1"/>
        <v>56.738283816601076</v>
      </c>
      <c r="AA35" s="15">
        <f t="shared" si="2"/>
        <v>49.7195736853181</v>
      </c>
    </row>
    <row r="36" spans="1:27" ht="12.75">
      <c r="A36">
        <v>389807</v>
      </c>
      <c r="B36" s="14">
        <v>5</v>
      </c>
      <c r="C36" s="14">
        <v>650</v>
      </c>
      <c r="E36" s="6">
        <v>1.8425125170687298</v>
      </c>
      <c r="G36" s="6">
        <v>5.06</v>
      </c>
      <c r="I36" s="9">
        <v>0.21343873517786555</v>
      </c>
      <c r="K36" s="14">
        <v>8637.043189368771</v>
      </c>
      <c r="M36" s="14">
        <v>1706.9255314958048</v>
      </c>
      <c r="O36" s="9">
        <v>0.6466165413533834</v>
      </c>
      <c r="Q36" s="9">
        <v>0.68</v>
      </c>
      <c r="S36" s="6">
        <v>5.968000000000001</v>
      </c>
      <c r="U36" s="16">
        <v>111.34220912152384</v>
      </c>
      <c r="W36" s="15">
        <f t="shared" si="0"/>
        <v>27.5158712272928</v>
      </c>
      <c r="Y36" s="15">
        <f t="shared" si="1"/>
        <v>53.525807739015875</v>
      </c>
      <c r="AA36" s="15">
        <f t="shared" si="2"/>
        <v>55.55009801204651</v>
      </c>
    </row>
    <row r="37" spans="1:27" ht="12.75">
      <c r="A37">
        <v>658134</v>
      </c>
      <c r="B37" s="14">
        <v>5</v>
      </c>
      <c r="C37" s="14">
        <v>645</v>
      </c>
      <c r="E37" s="6">
        <v>1.4608543668877978</v>
      </c>
      <c r="G37" s="6">
        <v>3.92</v>
      </c>
      <c r="I37" s="9">
        <v>0.16836734693877556</v>
      </c>
      <c r="K37" s="14">
        <v>6656.565656565656</v>
      </c>
      <c r="M37" s="14">
        <v>1698.1034838177695</v>
      </c>
      <c r="O37" s="9">
        <v>0.8384615384615385</v>
      </c>
      <c r="Q37" s="9">
        <v>0.77</v>
      </c>
      <c r="S37" s="6">
        <v>5.479999999999999</v>
      </c>
      <c r="U37" s="16">
        <v>86.2015481904761</v>
      </c>
      <c r="W37" s="15">
        <f t="shared" si="0"/>
        <v>24.225309181119506</v>
      </c>
      <c r="Y37" s="15">
        <f t="shared" si="1"/>
        <v>66.30183340318139</v>
      </c>
      <c r="AA37" s="15">
        <f t="shared" si="2"/>
        <v>61.341819423128975</v>
      </c>
    </row>
    <row r="39" spans="1:28" ht="12.75">
      <c r="A39">
        <v>661694</v>
      </c>
      <c r="B39" s="14">
        <v>6</v>
      </c>
      <c r="C39" s="14">
        <v>710</v>
      </c>
      <c r="D39" s="7">
        <f>AVERAGE(C39:C43)</f>
        <v>774</v>
      </c>
      <c r="E39" s="6">
        <v>1.4640511188535699</v>
      </c>
      <c r="F39" s="6">
        <f>AVERAGE(E39:E43)</f>
        <v>1.379508632974511</v>
      </c>
      <c r="G39" s="6">
        <v>5.24</v>
      </c>
      <c r="H39" s="6">
        <f>AVERAGE(G39:G43)</f>
        <v>6.403999999999999</v>
      </c>
      <c r="I39" s="9">
        <v>0.21755725190839706</v>
      </c>
      <c r="J39" s="6">
        <f>((SIN(X39/(180/PI())))^2)*100</f>
        <v>22.417706468578487</v>
      </c>
      <c r="K39" s="14">
        <v>10170.434782608694</v>
      </c>
      <c r="L39" s="7">
        <f>AVERAGE(K39:K43)</f>
        <v>11626.098785287626</v>
      </c>
      <c r="M39" s="14">
        <v>1940.9226684367736</v>
      </c>
      <c r="N39" s="7">
        <f>AVERAGE(M39:M43)</f>
        <v>1804.509927615584</v>
      </c>
      <c r="O39" s="9">
        <v>0.28695652173913044</v>
      </c>
      <c r="P39" s="6">
        <f>((SIN(Z39/(180/PI())))^2)*100</f>
        <v>54.35778713738289</v>
      </c>
      <c r="Q39" s="9">
        <v>0.32</v>
      </c>
      <c r="R39" s="6">
        <f>((SIN(AB39/(180/PI())))^2)*100</f>
        <v>62.01140212386319</v>
      </c>
      <c r="S39" s="6">
        <v>5.642</v>
      </c>
      <c r="T39" s="6">
        <f>AVERAGE(S39:S43)</f>
        <v>5.726500000000001</v>
      </c>
      <c r="U39" s="16">
        <v>94.07465534133334</v>
      </c>
      <c r="V39" s="16">
        <f>AVERAGE(U39:U43)</f>
        <v>98.39832019495239</v>
      </c>
      <c r="W39" s="15">
        <f>(ASIN(SQRT(I39)))*(180/PI())</f>
        <v>27.80282983071006</v>
      </c>
      <c r="X39" s="16">
        <v>28.26</v>
      </c>
      <c r="Y39" s="15">
        <f>(ASIN(SQRT(O39)))*(180/PI())</f>
        <v>32.39025818563453</v>
      </c>
      <c r="Z39" s="16">
        <v>47.5</v>
      </c>
      <c r="AA39" s="15">
        <f>(ASIN(SQRT(Q39)))*(180/PI())</f>
        <v>34.44990198795349</v>
      </c>
      <c r="AB39" s="16">
        <v>51.95</v>
      </c>
    </row>
    <row r="40" spans="1:28" ht="12.75">
      <c r="A40">
        <v>623746</v>
      </c>
      <c r="B40" s="14">
        <v>6</v>
      </c>
      <c r="C40" s="14">
        <v>770</v>
      </c>
      <c r="D40" s="7">
        <f>SQRT((VAR(C39:C43)/5))</f>
        <v>21.118712081942874</v>
      </c>
      <c r="E40" s="6">
        <v>1.2660640085163613</v>
      </c>
      <c r="F40" s="6">
        <f>SQRT((VAR(E39:E43)/5))</f>
        <v>0.060450379827480236</v>
      </c>
      <c r="G40" s="6">
        <v>5.78</v>
      </c>
      <c r="H40" s="6">
        <f>SQRT((VAR(G39:G43)/5))</f>
        <v>0.4410623538684793</v>
      </c>
      <c r="I40" s="9">
        <v>0.2179930795847752</v>
      </c>
      <c r="J40" s="6">
        <f>((SIN(X40/(180/PI())))^2)*100</f>
        <v>25.63596959806913</v>
      </c>
      <c r="K40" s="14">
        <v>10173.539518900343</v>
      </c>
      <c r="L40" s="7">
        <f>SQRT((VAR(K39:K43)/5))</f>
        <v>1323.8352104829266</v>
      </c>
      <c r="M40" s="14">
        <v>1760.127944446426</v>
      </c>
      <c r="N40" s="7">
        <f>SQRT((VAR(M39:M43)/5))</f>
        <v>121.56883250458839</v>
      </c>
      <c r="O40" s="9">
        <v>0.9038461538461539</v>
      </c>
      <c r="P40" s="6">
        <f>((SIN(Z40/(180/PI())))^2)*100</f>
        <v>93.30388794566935</v>
      </c>
      <c r="Q40" s="9">
        <v>0.908</v>
      </c>
      <c r="R40" s="6">
        <f>((SIN(AB40/(180/PI())))^2)*100</f>
        <v>97.82594093321296</v>
      </c>
      <c r="S40" s="6">
        <v>5.808000000000001</v>
      </c>
      <c r="T40" s="6">
        <f>SQRT((VAR(S39:S43)/4))</f>
        <v>0.03506541506004656</v>
      </c>
      <c r="U40" s="16">
        <v>102.62501024914286</v>
      </c>
      <c r="V40" s="16">
        <f>SQRT((VAR(U39:U43)/4))</f>
        <v>1.805937719474852</v>
      </c>
      <c r="W40" s="15">
        <f>(ASIN(SQRT(I40)))*(180/PI())</f>
        <v>27.833080676005675</v>
      </c>
      <c r="X40" s="16">
        <v>30.419</v>
      </c>
      <c r="Y40" s="15">
        <f>(ASIN(SQRT(O40)))*(180/PI())</f>
        <v>71.93553626403092</v>
      </c>
      <c r="Z40" s="16">
        <v>75.003</v>
      </c>
      <c r="AA40" s="15">
        <f>(ASIN(SQRT(Q40)))*(180/PI())</f>
        <v>72.34317997586562</v>
      </c>
      <c r="AB40" s="16">
        <v>81.521</v>
      </c>
    </row>
    <row r="41" spans="1:28" ht="12.75">
      <c r="A41">
        <v>418954</v>
      </c>
      <c r="B41" s="14">
        <v>6</v>
      </c>
      <c r="C41" s="14">
        <v>760</v>
      </c>
      <c r="E41" s="6">
        <v>1.4078218399183553</v>
      </c>
      <c r="G41" s="6">
        <v>6.18</v>
      </c>
      <c r="I41" s="9">
        <v>0.1909385113268608</v>
      </c>
      <c r="J41" s="6">
        <f>((SIN(X41/(180/PI())))^2)*100</f>
        <v>19.356026416677814</v>
      </c>
      <c r="K41" s="14">
        <v>8345.19867549669</v>
      </c>
      <c r="M41" s="14">
        <v>1350.3557727340922</v>
      </c>
      <c r="O41" s="9">
        <v>0.39603960396039606</v>
      </c>
      <c r="P41" s="6">
        <f>((SIN(Z41/(180/PI())))^2)*100</f>
        <v>11.694412426018669</v>
      </c>
      <c r="Q41" s="9">
        <v>0.38</v>
      </c>
      <c r="R41" s="6">
        <f>((SIN(AB41/(180/PI())))^2)*100</f>
        <v>14.495646514925209</v>
      </c>
      <c r="S41" s="6">
        <v>5.706</v>
      </c>
      <c r="U41" s="16">
        <v>97.31251399885717</v>
      </c>
      <c r="W41" s="15">
        <f>(ASIN(SQRT(I41)))*(180/PI())</f>
        <v>25.910403237340127</v>
      </c>
      <c r="X41" s="16">
        <v>26.101</v>
      </c>
      <c r="Y41" s="15">
        <f>(ASIN(SQRT(O41)))*(180/PI())</f>
        <v>38.999733442895256</v>
      </c>
      <c r="Z41" s="16">
        <v>19.997</v>
      </c>
      <c r="AA41" s="15">
        <f>(ASIN(SQRT(Q41)))*(180/PI())</f>
        <v>38.056729818685504</v>
      </c>
      <c r="AB41" s="16">
        <v>22.379</v>
      </c>
    </row>
    <row r="42" spans="1:27" ht="12.75">
      <c r="A42">
        <v>649019</v>
      </c>
      <c r="B42" s="14">
        <v>6</v>
      </c>
      <c r="C42" s="14">
        <v>790</v>
      </c>
      <c r="E42" s="6">
        <v>1.5414602090301173</v>
      </c>
      <c r="G42" s="6">
        <v>7.6</v>
      </c>
      <c r="I42" s="9">
        <v>0.23947368421052626</v>
      </c>
      <c r="K42" s="14">
        <v>15393.333333333334</v>
      </c>
      <c r="M42" s="14">
        <v>2025.4385964912283</v>
      </c>
      <c r="O42" s="9">
        <v>0.5298507462686567</v>
      </c>
      <c r="Q42" s="9">
        <v>0.794</v>
      </c>
      <c r="S42" s="6">
        <v>5.750000000000001</v>
      </c>
      <c r="U42" s="16">
        <v>99.5811011904762</v>
      </c>
      <c r="W42" s="15">
        <f>(ASIN(SQRT(I42)))*(180/PI())</f>
        <v>29.29855676931061</v>
      </c>
      <c r="Y42" s="15">
        <f>(ASIN(SQRT(O42)))*(180/PI())</f>
        <v>46.711339417161085</v>
      </c>
      <c r="AA42" s="15">
        <f>(ASIN(SQRT(Q42)))*(180/PI())</f>
        <v>63.007605108557925</v>
      </c>
    </row>
    <row r="43" spans="1:23" ht="12.75">
      <c r="A43">
        <v>655265</v>
      </c>
      <c r="B43" s="14">
        <v>6</v>
      </c>
      <c r="C43" s="14">
        <v>840</v>
      </c>
      <c r="E43" s="6">
        <v>1.2181459885541517</v>
      </c>
      <c r="G43" s="6">
        <v>7.22</v>
      </c>
      <c r="I43" s="9">
        <v>0.2576177285318559</v>
      </c>
      <c r="K43" s="14">
        <v>14047.987616099073</v>
      </c>
      <c r="M43" s="14">
        <v>1945.7046559694008</v>
      </c>
      <c r="W43" s="15">
        <f>(ASIN(SQRT(I43)))*(180/PI())</f>
        <v>30.50147647183452</v>
      </c>
    </row>
    <row r="44" ht="12.75">
      <c r="S44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J30" sqref="J30"/>
    </sheetView>
  </sheetViews>
  <sheetFormatPr defaultColWidth="9.140625" defaultRowHeight="12.75"/>
  <sheetData>
    <row r="1" spans="1:10" ht="12.75">
      <c r="A1" t="s">
        <v>81</v>
      </c>
      <c r="B1" t="s">
        <v>82</v>
      </c>
      <c r="H1" t="s">
        <v>83</v>
      </c>
      <c r="I1" t="s">
        <v>84</v>
      </c>
      <c r="J1" t="s">
        <v>85</v>
      </c>
    </row>
    <row r="2" spans="1:10" ht="12.75">
      <c r="A2" s="42" t="s">
        <v>86</v>
      </c>
      <c r="B2" s="43">
        <v>14.58</v>
      </c>
      <c r="H2" t="s">
        <v>87</v>
      </c>
      <c r="I2">
        <v>0.92</v>
      </c>
      <c r="J2">
        <v>0.14</v>
      </c>
    </row>
    <row r="3" spans="1:10" ht="12.75">
      <c r="A3" t="s">
        <v>88</v>
      </c>
      <c r="B3" s="43">
        <v>13.5</v>
      </c>
      <c r="H3" t="s">
        <v>89</v>
      </c>
      <c r="I3">
        <v>0.43</v>
      </c>
      <c r="J3">
        <v>0.01</v>
      </c>
    </row>
    <row r="4" spans="1:2" ht="12.75">
      <c r="A4" t="s">
        <v>90</v>
      </c>
      <c r="B4" s="43">
        <v>11.21</v>
      </c>
    </row>
    <row r="5" spans="1:10" ht="12.75">
      <c r="A5" t="s">
        <v>91</v>
      </c>
      <c r="B5" s="43">
        <v>13.77</v>
      </c>
      <c r="D5" t="s">
        <v>92</v>
      </c>
      <c r="H5" t="s">
        <v>93</v>
      </c>
      <c r="I5">
        <v>4.05</v>
      </c>
      <c r="J5">
        <v>0.36</v>
      </c>
    </row>
    <row r="6" spans="1:10" ht="12.75">
      <c r="A6" t="s">
        <v>94</v>
      </c>
      <c r="B6" s="43">
        <v>12.96</v>
      </c>
      <c r="H6" t="s">
        <v>95</v>
      </c>
      <c r="I6">
        <v>4.05</v>
      </c>
      <c r="J6">
        <v>0.71</v>
      </c>
    </row>
    <row r="7" spans="1:4" ht="12.75">
      <c r="A7" t="s">
        <v>96</v>
      </c>
      <c r="B7" s="43">
        <v>14.58</v>
      </c>
      <c r="D7" t="s">
        <v>97</v>
      </c>
    </row>
    <row r="8" spans="1:10" ht="12.75">
      <c r="A8" t="s">
        <v>98</v>
      </c>
      <c r="B8" s="43">
        <v>2.32</v>
      </c>
      <c r="D8" s="43" t="s">
        <v>99</v>
      </c>
      <c r="H8" t="s">
        <v>100</v>
      </c>
      <c r="I8">
        <v>2.91</v>
      </c>
      <c r="J8">
        <v>0.22</v>
      </c>
    </row>
    <row r="9" spans="1:10" ht="12.75">
      <c r="A9" t="s">
        <v>101</v>
      </c>
      <c r="B9" t="s">
        <v>102</v>
      </c>
      <c r="D9" t="s">
        <v>103</v>
      </c>
      <c r="H9" t="s">
        <v>104</v>
      </c>
      <c r="I9">
        <v>2.63</v>
      </c>
      <c r="J9">
        <v>0.22</v>
      </c>
    </row>
    <row r="10" spans="1:10" ht="12.75">
      <c r="A10" t="s">
        <v>105</v>
      </c>
      <c r="B10">
        <v>0.47</v>
      </c>
      <c r="D10" s="44" t="s">
        <v>106</v>
      </c>
      <c r="H10" t="s">
        <v>107</v>
      </c>
      <c r="I10">
        <v>1.65</v>
      </c>
      <c r="J10">
        <v>0.18</v>
      </c>
    </row>
    <row r="11" spans="1:10" ht="12.75">
      <c r="A11" t="s">
        <v>108</v>
      </c>
      <c r="B11">
        <v>3.51</v>
      </c>
      <c r="D11" t="s">
        <v>109</v>
      </c>
      <c r="H11" t="s">
        <v>110</v>
      </c>
      <c r="I11">
        <v>1.43</v>
      </c>
      <c r="J11">
        <v>0.26</v>
      </c>
    </row>
    <row r="12" spans="1:10" ht="12.75">
      <c r="A12" t="s">
        <v>111</v>
      </c>
      <c r="B12" t="s">
        <v>102</v>
      </c>
      <c r="H12" t="s">
        <v>112</v>
      </c>
      <c r="I12">
        <v>2.15</v>
      </c>
      <c r="J12">
        <v>0.52</v>
      </c>
    </row>
    <row r="13" spans="1:10" ht="12.75">
      <c r="A13" t="s">
        <v>113</v>
      </c>
      <c r="B13" t="s">
        <v>102</v>
      </c>
      <c r="D13" t="s">
        <v>114</v>
      </c>
      <c r="H13" t="s">
        <v>115</v>
      </c>
      <c r="I13">
        <v>1.78</v>
      </c>
      <c r="J13">
        <v>0.19</v>
      </c>
    </row>
    <row r="14" spans="1:4" ht="12.75">
      <c r="A14" t="s">
        <v>116</v>
      </c>
      <c r="B14" t="s">
        <v>102</v>
      </c>
      <c r="D14" t="s">
        <v>117</v>
      </c>
    </row>
    <row r="15" spans="1:10" ht="12.75">
      <c r="A15" t="s">
        <v>118</v>
      </c>
      <c r="B15" t="s">
        <v>102</v>
      </c>
      <c r="D15" t="s">
        <v>119</v>
      </c>
      <c r="H15" t="s">
        <v>120</v>
      </c>
      <c r="I15">
        <v>10.39</v>
      </c>
      <c r="J15">
        <v>0.86</v>
      </c>
    </row>
    <row r="16" spans="1:10" ht="12.75">
      <c r="A16" t="s">
        <v>121</v>
      </c>
      <c r="B16" s="44">
        <v>11.34</v>
      </c>
      <c r="D16" s="45" t="s">
        <v>122</v>
      </c>
      <c r="H16" t="s">
        <v>123</v>
      </c>
      <c r="I16">
        <v>9.24</v>
      </c>
      <c r="J16">
        <v>1.03</v>
      </c>
    </row>
    <row r="17" spans="1:10" ht="12.75">
      <c r="A17" t="s">
        <v>124</v>
      </c>
      <c r="B17" s="44">
        <v>8.1</v>
      </c>
      <c r="H17" t="s">
        <v>125</v>
      </c>
      <c r="I17">
        <v>5.77</v>
      </c>
      <c r="J17">
        <v>0.79</v>
      </c>
    </row>
    <row r="18" spans="1:10" ht="12.75">
      <c r="A18" t="s">
        <v>126</v>
      </c>
      <c r="B18" s="44">
        <v>10.94</v>
      </c>
      <c r="H18" t="s">
        <v>127</v>
      </c>
      <c r="I18">
        <v>2.41</v>
      </c>
      <c r="J18">
        <v>0.43</v>
      </c>
    </row>
    <row r="19" spans="1:10" ht="12.75">
      <c r="A19" t="s">
        <v>128</v>
      </c>
      <c r="B19" s="44">
        <v>8.1</v>
      </c>
      <c r="D19" t="s">
        <v>129</v>
      </c>
      <c r="H19" t="s">
        <v>130</v>
      </c>
      <c r="I19">
        <v>6.65</v>
      </c>
      <c r="J19">
        <v>1.53</v>
      </c>
    </row>
    <row r="20" spans="1:10" ht="12.75">
      <c r="A20" t="s">
        <v>131</v>
      </c>
      <c r="B20" s="44">
        <v>8.64</v>
      </c>
      <c r="H20" t="s">
        <v>132</v>
      </c>
      <c r="I20">
        <v>5.11</v>
      </c>
      <c r="J20">
        <v>1.12</v>
      </c>
    </row>
    <row r="21" spans="1:2" ht="12.75">
      <c r="A21" t="s">
        <v>133</v>
      </c>
      <c r="B21" s="44">
        <v>8.78</v>
      </c>
    </row>
    <row r="22" spans="1:10" ht="12.75">
      <c r="A22" t="s">
        <v>134</v>
      </c>
      <c r="B22" s="44">
        <v>7.56</v>
      </c>
      <c r="H22" t="s">
        <v>135</v>
      </c>
      <c r="I22">
        <v>31.15</v>
      </c>
      <c r="J22">
        <v>3.52</v>
      </c>
    </row>
    <row r="23" spans="1:10" ht="12.75">
      <c r="A23" t="s">
        <v>136</v>
      </c>
      <c r="B23" t="s">
        <v>102</v>
      </c>
      <c r="H23" t="s">
        <v>137</v>
      </c>
      <c r="I23">
        <v>24.94</v>
      </c>
      <c r="J23">
        <v>2.08</v>
      </c>
    </row>
    <row r="24" spans="1:10" ht="12.75">
      <c r="A24" t="s">
        <v>138</v>
      </c>
      <c r="B24" t="s">
        <v>102</v>
      </c>
      <c r="H24" t="s">
        <v>139</v>
      </c>
      <c r="I24">
        <v>19.89</v>
      </c>
      <c r="J24">
        <v>1.95</v>
      </c>
    </row>
    <row r="25" spans="1:10" ht="12.75">
      <c r="A25" t="s">
        <v>140</v>
      </c>
      <c r="B25" t="s">
        <v>102</v>
      </c>
      <c r="H25" t="s">
        <v>141</v>
      </c>
      <c r="I25">
        <v>17.73</v>
      </c>
      <c r="J25">
        <v>2.06</v>
      </c>
    </row>
    <row r="26" spans="1:10" ht="12.75">
      <c r="A26" t="s">
        <v>142</v>
      </c>
      <c r="B26" t="s">
        <v>102</v>
      </c>
      <c r="H26" t="s">
        <v>143</v>
      </c>
      <c r="I26">
        <v>21.6</v>
      </c>
      <c r="J26">
        <v>1.56</v>
      </c>
    </row>
    <row r="27" spans="1:10" ht="12.75">
      <c r="A27" t="s">
        <v>144</v>
      </c>
      <c r="B27" t="s">
        <v>102</v>
      </c>
      <c r="H27" t="s">
        <v>145</v>
      </c>
      <c r="I27">
        <v>17.73</v>
      </c>
      <c r="J27">
        <v>3.23</v>
      </c>
    </row>
    <row r="28" spans="1:2" ht="12.75">
      <c r="A28" t="s">
        <v>146</v>
      </c>
      <c r="B28" t="s">
        <v>102</v>
      </c>
    </row>
    <row r="29" spans="1:2" ht="12.75">
      <c r="A29" t="s">
        <v>147</v>
      </c>
      <c r="B29" t="s">
        <v>102</v>
      </c>
    </row>
    <row r="30" spans="1:2" ht="12.75">
      <c r="A30" t="s">
        <v>148</v>
      </c>
      <c r="B30" s="43">
        <v>6.21</v>
      </c>
    </row>
    <row r="31" spans="1:2" ht="12.75">
      <c r="A31" t="s">
        <v>149</v>
      </c>
      <c r="B31" s="43">
        <v>11.61</v>
      </c>
    </row>
    <row r="32" spans="1:2" ht="12.75">
      <c r="A32" t="s">
        <v>150</v>
      </c>
      <c r="B32" s="43">
        <v>10.67</v>
      </c>
    </row>
    <row r="33" spans="1:2" ht="12.75">
      <c r="A33" t="s">
        <v>151</v>
      </c>
      <c r="B33" s="43">
        <v>7.43</v>
      </c>
    </row>
    <row r="34" spans="1:2" ht="12.75">
      <c r="A34" t="s">
        <v>152</v>
      </c>
      <c r="B34" s="43">
        <v>9.31</v>
      </c>
    </row>
    <row r="35" spans="1:2" ht="12.75">
      <c r="A35" t="s">
        <v>153</v>
      </c>
      <c r="B35" s="43">
        <v>8.64</v>
      </c>
    </row>
    <row r="36" spans="1:2" ht="12.75">
      <c r="A36" t="s">
        <v>154</v>
      </c>
      <c r="B36" s="43">
        <v>3.65</v>
      </c>
    </row>
    <row r="37" spans="1:2" ht="12.75">
      <c r="A37" t="s">
        <v>155</v>
      </c>
      <c r="B37" t="s">
        <v>102</v>
      </c>
    </row>
    <row r="38" spans="1:2" ht="12.75">
      <c r="A38" t="s">
        <v>156</v>
      </c>
      <c r="B38" t="s">
        <v>102</v>
      </c>
    </row>
    <row r="39" spans="1:2" ht="12.75">
      <c r="A39" t="s">
        <v>157</v>
      </c>
      <c r="B39" t="s">
        <v>102</v>
      </c>
    </row>
    <row r="40" spans="1:2" ht="12.75">
      <c r="A40" t="s">
        <v>158</v>
      </c>
      <c r="B40" t="s">
        <v>102</v>
      </c>
    </row>
    <row r="41" spans="1:2" ht="12.75">
      <c r="A41" t="s">
        <v>159</v>
      </c>
      <c r="B41" t="s">
        <v>102</v>
      </c>
    </row>
    <row r="42" spans="1:2" ht="12.75">
      <c r="A42" t="s">
        <v>160</v>
      </c>
      <c r="B42" t="s">
        <v>102</v>
      </c>
    </row>
    <row r="43" spans="1:2" ht="12.75">
      <c r="A43" t="s">
        <v>161</v>
      </c>
      <c r="B43" t="s">
        <v>102</v>
      </c>
    </row>
    <row r="44" spans="1:2" ht="12.75">
      <c r="A44" t="s">
        <v>162</v>
      </c>
      <c r="B44" s="44">
        <v>7.83</v>
      </c>
    </row>
    <row r="45" spans="1:2" ht="12.75">
      <c r="A45" t="s">
        <v>163</v>
      </c>
      <c r="B45" s="44">
        <v>6.62</v>
      </c>
    </row>
    <row r="46" spans="1:2" ht="12.75">
      <c r="A46" t="s">
        <v>164</v>
      </c>
      <c r="B46" s="44">
        <v>6.89</v>
      </c>
    </row>
    <row r="47" spans="1:2" ht="12.75">
      <c r="A47" t="s">
        <v>165</v>
      </c>
      <c r="B47" s="44">
        <v>6.75</v>
      </c>
    </row>
    <row r="48" spans="1:2" ht="12.75">
      <c r="A48" t="s">
        <v>166</v>
      </c>
      <c r="B48" s="44">
        <v>8.24</v>
      </c>
    </row>
    <row r="49" spans="1:2" ht="12.75">
      <c r="A49" t="s">
        <v>167</v>
      </c>
      <c r="B49" s="44">
        <v>5.06</v>
      </c>
    </row>
    <row r="50" spans="1:2" ht="12.75">
      <c r="A50" t="s">
        <v>168</v>
      </c>
      <c r="B50" s="44">
        <v>6.08</v>
      </c>
    </row>
    <row r="51" spans="1:2" ht="12.75">
      <c r="A51" t="s">
        <v>169</v>
      </c>
      <c r="B51" s="46">
        <v>0.42</v>
      </c>
    </row>
    <row r="52" spans="1:2" ht="12.75">
      <c r="A52" t="s">
        <v>170</v>
      </c>
      <c r="B52" s="46" t="s">
        <v>102</v>
      </c>
    </row>
    <row r="53" spans="1:2" ht="12.75">
      <c r="A53" t="s">
        <v>171</v>
      </c>
      <c r="B53" s="46">
        <v>0.62</v>
      </c>
    </row>
    <row r="54" spans="1:2" ht="12.75">
      <c r="A54" t="s">
        <v>172</v>
      </c>
      <c r="B54" s="46">
        <v>0.72</v>
      </c>
    </row>
    <row r="55" spans="1:2" ht="12.75">
      <c r="A55" t="s">
        <v>173</v>
      </c>
      <c r="B55" s="46">
        <v>0.76</v>
      </c>
    </row>
    <row r="56" spans="1:2" ht="12.75">
      <c r="A56" t="s">
        <v>174</v>
      </c>
      <c r="B56" s="46">
        <v>0.57</v>
      </c>
    </row>
    <row r="57" spans="1:2" ht="12.75">
      <c r="A57" t="s">
        <v>175</v>
      </c>
      <c r="B57" s="46" t="s">
        <v>102</v>
      </c>
    </row>
    <row r="58" spans="1:2" ht="12.75">
      <c r="A58" t="s">
        <v>176</v>
      </c>
      <c r="B58" s="43">
        <v>8.1</v>
      </c>
    </row>
    <row r="59" spans="1:2" ht="12.75">
      <c r="A59" t="s">
        <v>177</v>
      </c>
      <c r="B59" s="43">
        <v>8.91</v>
      </c>
    </row>
    <row r="60" spans="1:2" ht="12.75">
      <c r="A60" t="s">
        <v>178</v>
      </c>
      <c r="B60" s="43">
        <v>7.56</v>
      </c>
    </row>
    <row r="61" spans="1:2" ht="12.75">
      <c r="A61" t="s">
        <v>179</v>
      </c>
      <c r="B61" s="43">
        <v>8.64</v>
      </c>
    </row>
    <row r="62" spans="1:2" ht="12.75">
      <c r="A62" t="s">
        <v>180</v>
      </c>
      <c r="B62" s="43">
        <v>4.73</v>
      </c>
    </row>
    <row r="63" spans="1:2" ht="12.75">
      <c r="A63" t="s">
        <v>181</v>
      </c>
      <c r="B63" s="43">
        <v>5.13</v>
      </c>
    </row>
    <row r="64" spans="1:2" ht="12.75">
      <c r="A64" t="s">
        <v>182</v>
      </c>
      <c r="B64" s="43">
        <v>5.06</v>
      </c>
    </row>
    <row r="65" spans="1:2" ht="12.75">
      <c r="A65" t="s">
        <v>183</v>
      </c>
      <c r="B65" s="46" t="s">
        <v>102</v>
      </c>
    </row>
    <row r="66" spans="1:2" ht="12.75">
      <c r="A66" t="s">
        <v>184</v>
      </c>
      <c r="B66" s="46">
        <v>0.52</v>
      </c>
    </row>
    <row r="67" spans="1:2" ht="12.75">
      <c r="A67" t="s">
        <v>185</v>
      </c>
      <c r="B67" s="46">
        <v>0.64</v>
      </c>
    </row>
    <row r="68" spans="1:2" ht="12.75">
      <c r="A68" t="s">
        <v>186</v>
      </c>
      <c r="B68" s="46" t="s">
        <v>102</v>
      </c>
    </row>
    <row r="69" spans="1:2" ht="12.75">
      <c r="A69" t="s">
        <v>187</v>
      </c>
      <c r="B69" s="46" t="s">
        <v>102</v>
      </c>
    </row>
    <row r="70" spans="1:2" ht="12.75">
      <c r="A70" t="s">
        <v>188</v>
      </c>
      <c r="B70" s="46">
        <v>1.3</v>
      </c>
    </row>
    <row r="71" spans="1:2" ht="12.75">
      <c r="A71" t="s">
        <v>189</v>
      </c>
      <c r="B71" s="46" t="s">
        <v>102</v>
      </c>
    </row>
    <row r="72" spans="1:2" ht="12.75">
      <c r="A72" t="s">
        <v>190</v>
      </c>
      <c r="B72" s="44">
        <v>3.51</v>
      </c>
    </row>
    <row r="73" spans="1:2" ht="12.75">
      <c r="A73" t="s">
        <v>191</v>
      </c>
      <c r="B73" s="44">
        <v>6.21</v>
      </c>
    </row>
    <row r="74" spans="1:2" ht="12.75">
      <c r="A74" t="s">
        <v>192</v>
      </c>
      <c r="B74" s="44">
        <v>2.9</v>
      </c>
    </row>
    <row r="75" spans="1:2" ht="12.75">
      <c r="A75" t="s">
        <v>193</v>
      </c>
      <c r="B75" s="44">
        <v>3.04</v>
      </c>
    </row>
    <row r="76" spans="1:2" ht="12.75">
      <c r="A76" t="s">
        <v>194</v>
      </c>
      <c r="B76" s="44">
        <v>2.77</v>
      </c>
    </row>
    <row r="77" spans="1:2" ht="12.75">
      <c r="A77" t="s">
        <v>195</v>
      </c>
      <c r="B77" s="44">
        <v>3.44</v>
      </c>
    </row>
    <row r="78" spans="1:2" ht="12.75">
      <c r="A78" t="s">
        <v>196</v>
      </c>
      <c r="B78" s="44">
        <v>2.24</v>
      </c>
    </row>
    <row r="79" spans="1:2" ht="12.75">
      <c r="A79" t="s">
        <v>197</v>
      </c>
      <c r="B79" s="46" t="s">
        <v>102</v>
      </c>
    </row>
    <row r="80" spans="1:2" ht="12.75">
      <c r="A80" t="s">
        <v>198</v>
      </c>
      <c r="B80" s="46">
        <v>0.55</v>
      </c>
    </row>
    <row r="81" spans="1:2" ht="12.75">
      <c r="A81" t="s">
        <v>199</v>
      </c>
      <c r="B81" s="46" t="s">
        <v>102</v>
      </c>
    </row>
    <row r="82" spans="1:2" ht="12.75">
      <c r="A82" t="s">
        <v>200</v>
      </c>
      <c r="B82" s="46">
        <v>0.51</v>
      </c>
    </row>
    <row r="83" spans="1:2" ht="12.75">
      <c r="A83" t="s">
        <v>201</v>
      </c>
      <c r="B83" s="46">
        <v>0.41</v>
      </c>
    </row>
    <row r="84" spans="1:2" ht="12.75">
      <c r="A84" t="s">
        <v>202</v>
      </c>
      <c r="B84" s="46">
        <v>0.48</v>
      </c>
    </row>
    <row r="85" spans="1:2" ht="12.75">
      <c r="A85" t="s">
        <v>203</v>
      </c>
      <c r="B85" s="46">
        <v>0.7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King</dc:creator>
  <cp:keywords/>
  <dc:description/>
  <cp:lastModifiedBy>Kelli Anderson</cp:lastModifiedBy>
  <dcterms:created xsi:type="dcterms:W3CDTF">2008-11-10T10:13:38Z</dcterms:created>
  <dcterms:modified xsi:type="dcterms:W3CDTF">2017-06-18T03:06:49Z</dcterms:modified>
  <cp:category/>
  <cp:version/>
  <cp:contentType/>
  <cp:contentStatus/>
</cp:coreProperties>
</file>