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BOS\Desktop\bENJI HANDY GPS\Koordinaten_Feb_2018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5" i="1" l="1"/>
  <c r="H655" i="1"/>
  <c r="I655" i="1"/>
  <c r="G656" i="1"/>
  <c r="H656" i="1"/>
  <c r="I656" i="1"/>
  <c r="G657" i="1"/>
  <c r="H657" i="1"/>
  <c r="I657" i="1"/>
  <c r="G658" i="1"/>
  <c r="H658" i="1"/>
  <c r="J658" i="1" s="1"/>
  <c r="I658" i="1"/>
  <c r="K658" i="1" s="1"/>
  <c r="G659" i="1"/>
  <c r="H659" i="1"/>
  <c r="I659" i="1"/>
  <c r="G660" i="1"/>
  <c r="H660" i="1"/>
  <c r="I660" i="1"/>
  <c r="G661" i="1"/>
  <c r="H661" i="1"/>
  <c r="J661" i="1" s="1"/>
  <c r="I661" i="1"/>
  <c r="G662" i="1"/>
  <c r="H662" i="1"/>
  <c r="J662" i="1" s="1"/>
  <c r="I662" i="1"/>
  <c r="K662" i="1" s="1"/>
  <c r="G663" i="1"/>
  <c r="H663" i="1"/>
  <c r="I663" i="1"/>
  <c r="H664" i="1"/>
  <c r="I664" i="1"/>
  <c r="G665" i="1"/>
  <c r="H665" i="1"/>
  <c r="I665" i="1"/>
  <c r="G666" i="1"/>
  <c r="H666" i="1"/>
  <c r="I666" i="1"/>
  <c r="K666" i="1" s="1"/>
  <c r="G667" i="1"/>
  <c r="H667" i="1"/>
  <c r="I667" i="1"/>
  <c r="G668" i="1"/>
  <c r="H668" i="1"/>
  <c r="I668" i="1"/>
  <c r="G669" i="1"/>
  <c r="H669" i="1"/>
  <c r="I669" i="1"/>
  <c r="G670" i="1"/>
  <c r="H670" i="1"/>
  <c r="I670" i="1"/>
  <c r="K670" i="1" s="1"/>
  <c r="G671" i="1"/>
  <c r="H671" i="1"/>
  <c r="I671" i="1"/>
  <c r="G672" i="1"/>
  <c r="H672" i="1"/>
  <c r="I672" i="1"/>
  <c r="G673" i="1"/>
  <c r="H673" i="1"/>
  <c r="J673" i="1" s="1"/>
  <c r="I673" i="1"/>
  <c r="K673" i="1" s="1"/>
  <c r="G674" i="1"/>
  <c r="H674" i="1"/>
  <c r="I674" i="1"/>
  <c r="K674" i="1" s="1"/>
  <c r="G675" i="1"/>
  <c r="H675" i="1"/>
  <c r="I675" i="1"/>
  <c r="G676" i="1"/>
  <c r="H676" i="1"/>
  <c r="J676" i="1" s="1"/>
  <c r="I676" i="1"/>
  <c r="H677" i="1"/>
  <c r="I677" i="1"/>
  <c r="G678" i="1"/>
  <c r="H678" i="1"/>
  <c r="I678" i="1"/>
  <c r="G679" i="1"/>
  <c r="H679" i="1"/>
  <c r="I679" i="1"/>
  <c r="G680" i="1"/>
  <c r="H680" i="1"/>
  <c r="J680" i="1" s="1"/>
  <c r="I680" i="1"/>
  <c r="K680" i="1" s="1"/>
  <c r="H681" i="1"/>
  <c r="I681" i="1"/>
  <c r="G682" i="1"/>
  <c r="H682" i="1"/>
  <c r="I682" i="1"/>
  <c r="G683" i="1"/>
  <c r="H683" i="1"/>
  <c r="I683" i="1"/>
  <c r="G684" i="1"/>
  <c r="H684" i="1"/>
  <c r="I684" i="1"/>
  <c r="K684" i="1" s="1"/>
  <c r="H685" i="1"/>
  <c r="I685" i="1"/>
  <c r="G686" i="1"/>
  <c r="H686" i="1"/>
  <c r="J686" i="1" s="1"/>
  <c r="I686" i="1"/>
  <c r="K686" i="1" s="1"/>
  <c r="G687" i="1"/>
  <c r="H687" i="1"/>
  <c r="I687" i="1"/>
  <c r="K687" i="1" s="1"/>
  <c r="G688" i="1"/>
  <c r="H688" i="1"/>
  <c r="I688" i="1"/>
  <c r="H697" i="1"/>
  <c r="H698" i="1"/>
  <c r="J698" i="1" s="1"/>
  <c r="H699" i="1"/>
  <c r="H696" i="1"/>
  <c r="H654" i="1"/>
  <c r="I654" i="1"/>
  <c r="G654" i="1"/>
  <c r="F664" i="1"/>
  <c r="G664" i="1" s="1"/>
  <c r="G697" i="1"/>
  <c r="I697" i="1"/>
  <c r="K697" i="1" s="1"/>
  <c r="G698" i="1"/>
  <c r="I698" i="1"/>
  <c r="G699" i="1"/>
  <c r="I699" i="1"/>
  <c r="K699" i="1" s="1"/>
  <c r="I696" i="1"/>
  <c r="K696" i="1" s="1"/>
  <c r="G696" i="1"/>
  <c r="G645" i="1"/>
  <c r="H645" i="1"/>
  <c r="J645" i="1" s="1"/>
  <c r="I645" i="1"/>
  <c r="H646" i="1"/>
  <c r="I646" i="1"/>
  <c r="I644" i="1"/>
  <c r="K644" i="1" s="1"/>
  <c r="H644" i="1"/>
  <c r="J644" i="1" s="1"/>
  <c r="G644" i="1"/>
  <c r="H636" i="1"/>
  <c r="I636" i="1"/>
  <c r="G635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K619" i="1" s="1"/>
  <c r="G620" i="1"/>
  <c r="H620" i="1"/>
  <c r="I620" i="1"/>
  <c r="G621" i="1"/>
  <c r="H621" i="1"/>
  <c r="I621" i="1"/>
  <c r="G622" i="1"/>
  <c r="H622" i="1"/>
  <c r="I622" i="1"/>
  <c r="G623" i="1"/>
  <c r="H623" i="1"/>
  <c r="I623" i="1"/>
  <c r="K623" i="1" s="1"/>
  <c r="G624" i="1"/>
  <c r="H624" i="1"/>
  <c r="I624" i="1"/>
  <c r="G625" i="1"/>
  <c r="H625" i="1"/>
  <c r="J625" i="1" s="1"/>
  <c r="I625" i="1"/>
  <c r="G626" i="1"/>
  <c r="H626" i="1"/>
  <c r="I626" i="1"/>
  <c r="G627" i="1"/>
  <c r="H627" i="1"/>
  <c r="I627" i="1"/>
  <c r="K627" i="1" s="1"/>
  <c r="G628" i="1"/>
  <c r="H628" i="1"/>
  <c r="I628" i="1"/>
  <c r="G629" i="1"/>
  <c r="H629" i="1"/>
  <c r="J629" i="1" s="1"/>
  <c r="I629" i="1"/>
  <c r="G630" i="1"/>
  <c r="H630" i="1"/>
  <c r="I630" i="1"/>
  <c r="G631" i="1"/>
  <c r="H631" i="1"/>
  <c r="I631" i="1"/>
  <c r="K631" i="1" s="1"/>
  <c r="G632" i="1"/>
  <c r="H632" i="1"/>
  <c r="I632" i="1"/>
  <c r="G633" i="1"/>
  <c r="H633" i="1"/>
  <c r="J633" i="1" s="1"/>
  <c r="I633" i="1"/>
  <c r="G634" i="1"/>
  <c r="H634" i="1"/>
  <c r="J634" i="1" s="1"/>
  <c r="I634" i="1"/>
  <c r="K634" i="1" s="1"/>
  <c r="H635" i="1"/>
  <c r="I635" i="1"/>
  <c r="I613" i="1"/>
  <c r="H613" i="1"/>
  <c r="G613" i="1"/>
  <c r="G589" i="1"/>
  <c r="H589" i="1"/>
  <c r="I589" i="1"/>
  <c r="G590" i="1"/>
  <c r="H590" i="1"/>
  <c r="I590" i="1"/>
  <c r="K590" i="1" s="1"/>
  <c r="G591" i="1"/>
  <c r="H591" i="1"/>
  <c r="I591" i="1"/>
  <c r="G592" i="1"/>
  <c r="H592" i="1"/>
  <c r="J592" i="1" s="1"/>
  <c r="I592" i="1"/>
  <c r="G593" i="1"/>
  <c r="H593" i="1"/>
  <c r="I593" i="1"/>
  <c r="G594" i="1"/>
  <c r="H594" i="1"/>
  <c r="I594" i="1"/>
  <c r="K594" i="1" s="1"/>
  <c r="G595" i="1"/>
  <c r="H595" i="1"/>
  <c r="I595" i="1"/>
  <c r="G596" i="1"/>
  <c r="H596" i="1"/>
  <c r="J596" i="1" s="1"/>
  <c r="I596" i="1"/>
  <c r="H597" i="1"/>
  <c r="I597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I588" i="1"/>
  <c r="H588" i="1"/>
  <c r="J588" i="1" s="1"/>
  <c r="G588" i="1"/>
  <c r="F598" i="1"/>
  <c r="G598" i="1" s="1"/>
  <c r="F597" i="1"/>
  <c r="G597" i="1" s="1"/>
  <c r="G570" i="1"/>
  <c r="H570" i="1"/>
  <c r="I570" i="1"/>
  <c r="G571" i="1"/>
  <c r="H571" i="1"/>
  <c r="J571" i="1" s="1"/>
  <c r="I571" i="1"/>
  <c r="G572" i="1"/>
  <c r="H572" i="1"/>
  <c r="J572" i="1" s="1"/>
  <c r="I572" i="1"/>
  <c r="K572" i="1" s="1"/>
  <c r="H573" i="1"/>
  <c r="I573" i="1"/>
  <c r="G574" i="1"/>
  <c r="H574" i="1"/>
  <c r="J574" i="1" s="1"/>
  <c r="I574" i="1"/>
  <c r="G575" i="1"/>
  <c r="H575" i="1"/>
  <c r="I575" i="1"/>
  <c r="G576" i="1"/>
  <c r="H576" i="1"/>
  <c r="I576" i="1"/>
  <c r="K576" i="1" s="1"/>
  <c r="G577" i="1"/>
  <c r="H577" i="1"/>
  <c r="I577" i="1"/>
  <c r="H578" i="1"/>
  <c r="J578" i="1" s="1"/>
  <c r="I578" i="1"/>
  <c r="K578" i="1" s="1"/>
  <c r="G579" i="1"/>
  <c r="H579" i="1"/>
  <c r="I579" i="1"/>
  <c r="G580" i="1"/>
  <c r="H580" i="1"/>
  <c r="I580" i="1"/>
  <c r="I569" i="1"/>
  <c r="H569" i="1"/>
  <c r="G569" i="1"/>
  <c r="F578" i="1"/>
  <c r="G578" i="1" s="1"/>
  <c r="F573" i="1"/>
  <c r="G573" i="1" s="1"/>
  <c r="G560" i="1"/>
  <c r="G561" i="1"/>
  <c r="H560" i="1"/>
  <c r="I560" i="1"/>
  <c r="H561" i="1"/>
  <c r="I561" i="1"/>
  <c r="G559" i="1"/>
  <c r="I559" i="1"/>
  <c r="H559" i="1"/>
  <c r="G537" i="1"/>
  <c r="H537" i="1"/>
  <c r="I537" i="1"/>
  <c r="K537" i="1" s="1"/>
  <c r="G538" i="1"/>
  <c r="H538" i="1"/>
  <c r="I538" i="1"/>
  <c r="G539" i="1"/>
  <c r="H539" i="1"/>
  <c r="I539" i="1"/>
  <c r="G540" i="1"/>
  <c r="H540" i="1"/>
  <c r="J540" i="1" s="1"/>
  <c r="I540" i="1"/>
  <c r="K540" i="1" s="1"/>
  <c r="G541" i="1"/>
  <c r="H541" i="1"/>
  <c r="I541" i="1"/>
  <c r="K541" i="1" s="1"/>
  <c r="G542" i="1"/>
  <c r="H542" i="1"/>
  <c r="I542" i="1"/>
  <c r="G543" i="1"/>
  <c r="H543" i="1"/>
  <c r="I543" i="1"/>
  <c r="G544" i="1"/>
  <c r="H544" i="1"/>
  <c r="I544" i="1"/>
  <c r="G545" i="1"/>
  <c r="H545" i="1"/>
  <c r="I545" i="1"/>
  <c r="K545" i="1" s="1"/>
  <c r="G546" i="1"/>
  <c r="H546" i="1"/>
  <c r="I546" i="1"/>
  <c r="G547" i="1"/>
  <c r="H547" i="1"/>
  <c r="I547" i="1"/>
  <c r="G548" i="1"/>
  <c r="H548" i="1"/>
  <c r="J548" i="1" s="1"/>
  <c r="I548" i="1"/>
  <c r="K548" i="1" s="1"/>
  <c r="G549" i="1"/>
  <c r="H549" i="1"/>
  <c r="I549" i="1"/>
  <c r="K549" i="1" s="1"/>
  <c r="G550" i="1"/>
  <c r="H550" i="1"/>
  <c r="I550" i="1"/>
  <c r="G551" i="1"/>
  <c r="H551" i="1"/>
  <c r="I551" i="1"/>
  <c r="I536" i="1"/>
  <c r="H536" i="1"/>
  <c r="G536" i="1"/>
  <c r="G515" i="1"/>
  <c r="H515" i="1"/>
  <c r="I515" i="1"/>
  <c r="K515" i="1" s="1"/>
  <c r="G516" i="1"/>
  <c r="H516" i="1"/>
  <c r="I516" i="1"/>
  <c r="G517" i="1"/>
  <c r="H517" i="1"/>
  <c r="J517" i="1" s="1"/>
  <c r="I517" i="1"/>
  <c r="G518" i="1"/>
  <c r="H518" i="1"/>
  <c r="J518" i="1" s="1"/>
  <c r="I518" i="1"/>
  <c r="K518" i="1" s="1"/>
  <c r="G519" i="1"/>
  <c r="H519" i="1"/>
  <c r="I519" i="1"/>
  <c r="G520" i="1"/>
  <c r="H520" i="1"/>
  <c r="I520" i="1"/>
  <c r="G521" i="1"/>
  <c r="H521" i="1"/>
  <c r="J521" i="1" s="1"/>
  <c r="I521" i="1"/>
  <c r="G522" i="1"/>
  <c r="H522" i="1"/>
  <c r="J522" i="1" s="1"/>
  <c r="I522" i="1"/>
  <c r="K522" i="1" s="1"/>
  <c r="G523" i="1"/>
  <c r="H523" i="1"/>
  <c r="I523" i="1"/>
  <c r="G524" i="1"/>
  <c r="H524" i="1"/>
  <c r="I524" i="1"/>
  <c r="G525" i="1"/>
  <c r="H525" i="1"/>
  <c r="J525" i="1" s="1"/>
  <c r="I525" i="1"/>
  <c r="G526" i="1"/>
  <c r="H526" i="1"/>
  <c r="J526" i="1" s="1"/>
  <c r="I526" i="1"/>
  <c r="K526" i="1" s="1"/>
  <c r="G527" i="1"/>
  <c r="H527" i="1"/>
  <c r="I527" i="1"/>
  <c r="G528" i="1"/>
  <c r="H528" i="1"/>
  <c r="I528" i="1"/>
  <c r="I514" i="1"/>
  <c r="H514" i="1"/>
  <c r="J514" i="1" s="1"/>
  <c r="G514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J505" i="1" s="1"/>
  <c r="I505" i="1"/>
  <c r="H506" i="1"/>
  <c r="I506" i="1"/>
  <c r="I471" i="1"/>
  <c r="H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471" i="1"/>
  <c r="G428" i="1"/>
  <c r="H428" i="1"/>
  <c r="I428" i="1"/>
  <c r="G429" i="1"/>
  <c r="H429" i="1"/>
  <c r="I429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27" i="1"/>
  <c r="I427" i="1"/>
  <c r="H427" i="1"/>
  <c r="F456" i="1"/>
  <c r="G456" i="1" s="1"/>
  <c r="F436" i="1"/>
  <c r="G436" i="1" s="1"/>
  <c r="F430" i="1"/>
  <c r="G430" i="1" s="1"/>
  <c r="G408" i="1"/>
  <c r="H408" i="1"/>
  <c r="I408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K414" i="1" s="1"/>
  <c r="G415" i="1"/>
  <c r="H415" i="1"/>
  <c r="I415" i="1"/>
  <c r="G416" i="1"/>
  <c r="H416" i="1"/>
  <c r="I416" i="1"/>
  <c r="G417" i="1"/>
  <c r="H417" i="1"/>
  <c r="I417" i="1"/>
  <c r="H418" i="1"/>
  <c r="I418" i="1"/>
  <c r="G419" i="1"/>
  <c r="H419" i="1"/>
  <c r="I419" i="1"/>
  <c r="I407" i="1"/>
  <c r="H407" i="1"/>
  <c r="G407" i="1"/>
  <c r="F418" i="1"/>
  <c r="G418" i="1" s="1"/>
  <c r="G392" i="1"/>
  <c r="H392" i="1"/>
  <c r="I392" i="1"/>
  <c r="G393" i="1"/>
  <c r="H393" i="1"/>
  <c r="I393" i="1"/>
  <c r="K393" i="1" s="1"/>
  <c r="G394" i="1"/>
  <c r="H394" i="1"/>
  <c r="I394" i="1"/>
  <c r="H395" i="1"/>
  <c r="I395" i="1"/>
  <c r="G396" i="1"/>
  <c r="H396" i="1"/>
  <c r="I396" i="1"/>
  <c r="K396" i="1" s="1"/>
  <c r="G397" i="1"/>
  <c r="H397" i="1"/>
  <c r="I397" i="1"/>
  <c r="G398" i="1"/>
  <c r="H398" i="1"/>
  <c r="J398" i="1" s="1"/>
  <c r="I398" i="1"/>
  <c r="G399" i="1"/>
  <c r="H399" i="1"/>
  <c r="I399" i="1"/>
  <c r="G391" i="1"/>
  <c r="I391" i="1"/>
  <c r="H391" i="1"/>
  <c r="F395" i="1"/>
  <c r="G395" i="1" s="1"/>
  <c r="G367" i="1"/>
  <c r="H367" i="1"/>
  <c r="I367" i="1"/>
  <c r="G368" i="1"/>
  <c r="H368" i="1"/>
  <c r="I368" i="1"/>
  <c r="G369" i="1"/>
  <c r="H369" i="1"/>
  <c r="J369" i="1" s="1"/>
  <c r="I369" i="1"/>
  <c r="G370" i="1"/>
  <c r="H370" i="1"/>
  <c r="J370" i="1" s="1"/>
  <c r="I370" i="1"/>
  <c r="K370" i="1" s="1"/>
  <c r="H371" i="1"/>
  <c r="J371" i="1" s="1"/>
  <c r="I371" i="1"/>
  <c r="H372" i="1"/>
  <c r="I372" i="1"/>
  <c r="G373" i="1"/>
  <c r="H373" i="1"/>
  <c r="I373" i="1"/>
  <c r="K373" i="1" s="1"/>
  <c r="G374" i="1"/>
  <c r="H374" i="1"/>
  <c r="I374" i="1"/>
  <c r="G375" i="1"/>
  <c r="H375" i="1"/>
  <c r="I375" i="1"/>
  <c r="G376" i="1"/>
  <c r="H376" i="1"/>
  <c r="J376" i="1" s="1"/>
  <c r="I376" i="1"/>
  <c r="K376" i="1" s="1"/>
  <c r="G377" i="1"/>
  <c r="H377" i="1"/>
  <c r="I377" i="1"/>
  <c r="K377" i="1" s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J383" i="1" s="1"/>
  <c r="I383" i="1"/>
  <c r="I366" i="1"/>
  <c r="H366" i="1"/>
  <c r="G366" i="1"/>
  <c r="F372" i="1"/>
  <c r="G372" i="1" s="1"/>
  <c r="F371" i="1"/>
  <c r="G371" i="1" s="1"/>
  <c r="I358" i="1"/>
  <c r="H358" i="1"/>
  <c r="G347" i="1"/>
  <c r="G348" i="1"/>
  <c r="G349" i="1"/>
  <c r="G350" i="1"/>
  <c r="H347" i="1"/>
  <c r="J347" i="1" s="1"/>
  <c r="I347" i="1"/>
  <c r="H348" i="1"/>
  <c r="I348" i="1"/>
  <c r="H349" i="1"/>
  <c r="I349" i="1"/>
  <c r="H350" i="1"/>
  <c r="I350" i="1"/>
  <c r="K350" i="1" s="1"/>
  <c r="I346" i="1"/>
  <c r="H346" i="1"/>
  <c r="G346" i="1"/>
  <c r="G336" i="1"/>
  <c r="G338" i="1"/>
  <c r="H336" i="1"/>
  <c r="I336" i="1"/>
  <c r="H337" i="1"/>
  <c r="I337" i="1"/>
  <c r="H338" i="1"/>
  <c r="I338" i="1"/>
  <c r="G334" i="1"/>
  <c r="H334" i="1"/>
  <c r="I334" i="1"/>
  <c r="G335" i="1"/>
  <c r="H335" i="1"/>
  <c r="J335" i="1" s="1"/>
  <c r="I335" i="1"/>
  <c r="I333" i="1"/>
  <c r="H333" i="1"/>
  <c r="G333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I307" i="1"/>
  <c r="H307" i="1"/>
  <c r="G30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I287" i="1"/>
  <c r="H287" i="1"/>
  <c r="G28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I257" i="1"/>
  <c r="H257" i="1"/>
  <c r="G257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I232" i="1"/>
  <c r="H232" i="1"/>
  <c r="G232" i="1"/>
  <c r="G200" i="1"/>
  <c r="H200" i="1"/>
  <c r="I200" i="1"/>
  <c r="H201" i="1"/>
  <c r="I201" i="1"/>
  <c r="G202" i="1"/>
  <c r="H202" i="1"/>
  <c r="I202" i="1"/>
  <c r="H203" i="1"/>
  <c r="I203" i="1"/>
  <c r="G204" i="1"/>
  <c r="H204" i="1"/>
  <c r="I204" i="1"/>
  <c r="G205" i="1"/>
  <c r="H205" i="1"/>
  <c r="I205" i="1"/>
  <c r="G206" i="1"/>
  <c r="H206" i="1"/>
  <c r="I206" i="1"/>
  <c r="K206" i="1" s="1"/>
  <c r="G207" i="1"/>
  <c r="H207" i="1"/>
  <c r="I207" i="1"/>
  <c r="G208" i="1"/>
  <c r="H208" i="1"/>
  <c r="J208" i="1" s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J216" i="1" s="1"/>
  <c r="I216" i="1"/>
  <c r="G217" i="1"/>
  <c r="H217" i="1"/>
  <c r="I217" i="1"/>
  <c r="G218" i="1"/>
  <c r="H218" i="1"/>
  <c r="I218" i="1"/>
  <c r="G219" i="1"/>
  <c r="H219" i="1"/>
  <c r="I219" i="1"/>
  <c r="G220" i="1"/>
  <c r="H220" i="1"/>
  <c r="J220" i="1" s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I199" i="1"/>
  <c r="H199" i="1"/>
  <c r="G199" i="1"/>
  <c r="F203" i="1"/>
  <c r="G203" i="1" s="1"/>
  <c r="F201" i="1"/>
  <c r="G201" i="1" s="1"/>
  <c r="G172" i="1"/>
  <c r="H172" i="1"/>
  <c r="I172" i="1"/>
  <c r="G173" i="1"/>
  <c r="H173" i="1"/>
  <c r="J173" i="1" s="1"/>
  <c r="I173" i="1"/>
  <c r="K173" i="1" s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K185" i="1" s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I171" i="1"/>
  <c r="H171" i="1"/>
  <c r="G171" i="1"/>
  <c r="F180" i="1"/>
  <c r="G180" i="1" s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J153" i="1" s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I143" i="1"/>
  <c r="H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43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K135" i="1" s="1"/>
  <c r="G126" i="1"/>
  <c r="I126" i="1"/>
  <c r="H126" i="1"/>
  <c r="H117" i="1"/>
  <c r="H118" i="1"/>
  <c r="I113" i="1"/>
  <c r="I114" i="1"/>
  <c r="I115" i="1"/>
  <c r="I116" i="1"/>
  <c r="I117" i="1"/>
  <c r="I118" i="1"/>
  <c r="H112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J87" i="1" s="1"/>
  <c r="I87" i="1"/>
  <c r="H88" i="1"/>
  <c r="I88" i="1"/>
  <c r="H89" i="1"/>
  <c r="J89" i="1" s="1"/>
  <c r="I89" i="1"/>
  <c r="H90" i="1"/>
  <c r="I90" i="1"/>
  <c r="H91" i="1"/>
  <c r="J91" i="1" s="1"/>
  <c r="I91" i="1"/>
  <c r="H92" i="1"/>
  <c r="I92" i="1"/>
  <c r="H93" i="1"/>
  <c r="I93" i="1"/>
  <c r="H94" i="1"/>
  <c r="I94" i="1"/>
  <c r="K94" i="1" s="1"/>
  <c r="H95" i="1"/>
  <c r="I95" i="1"/>
  <c r="H96" i="1"/>
  <c r="I96" i="1"/>
  <c r="H97" i="1"/>
  <c r="I97" i="1"/>
  <c r="H98" i="1"/>
  <c r="I98" i="1"/>
  <c r="K98" i="1" s="1"/>
  <c r="H99" i="1"/>
  <c r="I99" i="1"/>
  <c r="H100" i="1"/>
  <c r="I100" i="1"/>
  <c r="H101" i="1"/>
  <c r="I101" i="1"/>
  <c r="H102" i="1"/>
  <c r="I102" i="1"/>
  <c r="K102" i="1" s="1"/>
  <c r="H103" i="1"/>
  <c r="I103" i="1"/>
  <c r="H104" i="1"/>
  <c r="I104" i="1"/>
  <c r="H105" i="1"/>
  <c r="J105" i="1" s="1"/>
  <c r="I105" i="1"/>
  <c r="H106" i="1"/>
  <c r="I106" i="1"/>
  <c r="K106" i="1" s="1"/>
  <c r="H107" i="1"/>
  <c r="I107" i="1"/>
  <c r="H108" i="1"/>
  <c r="I108" i="1"/>
  <c r="H109" i="1"/>
  <c r="I109" i="1"/>
  <c r="H110" i="1"/>
  <c r="I110" i="1"/>
  <c r="H111" i="1"/>
  <c r="J111" i="1" s="1"/>
  <c r="I111" i="1"/>
  <c r="H113" i="1"/>
  <c r="I112" i="1"/>
  <c r="H114" i="1"/>
  <c r="H115" i="1"/>
  <c r="H116" i="1"/>
  <c r="I80" i="1"/>
  <c r="H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8" i="1"/>
  <c r="G80" i="1"/>
  <c r="K104" i="1" l="1"/>
  <c r="J112" i="1"/>
  <c r="K160" i="1"/>
  <c r="J199" i="1"/>
  <c r="K336" i="1"/>
  <c r="J350" i="1"/>
  <c r="K514" i="1"/>
  <c r="K588" i="1"/>
  <c r="K597" i="1"/>
  <c r="J697" i="1"/>
  <c r="J106" i="1"/>
  <c r="J104" i="1"/>
  <c r="J102" i="1"/>
  <c r="J100" i="1"/>
  <c r="J98" i="1"/>
  <c r="J96" i="1"/>
  <c r="J94" i="1"/>
  <c r="J92" i="1"/>
  <c r="J135" i="1"/>
  <c r="J160" i="1"/>
  <c r="K190" i="1"/>
  <c r="J185" i="1"/>
  <c r="K199" i="1"/>
  <c r="K223" i="1"/>
  <c r="K219" i="1"/>
  <c r="K215" i="1"/>
  <c r="J206" i="1"/>
  <c r="K203" i="1"/>
  <c r="K333" i="1"/>
  <c r="K334" i="1"/>
  <c r="J336" i="1"/>
  <c r="J346" i="1"/>
  <c r="K349" i="1"/>
  <c r="K347" i="1"/>
  <c r="J377" i="1"/>
  <c r="J373" i="1"/>
  <c r="K371" i="1"/>
  <c r="K397" i="1"/>
  <c r="J396" i="1"/>
  <c r="K394" i="1"/>
  <c r="J393" i="1"/>
  <c r="K415" i="1"/>
  <c r="J414" i="1"/>
  <c r="K408" i="1"/>
  <c r="K524" i="1"/>
  <c r="K520" i="1"/>
  <c r="K516" i="1"/>
  <c r="J515" i="1"/>
  <c r="J549" i="1"/>
  <c r="J545" i="1"/>
  <c r="J541" i="1"/>
  <c r="O537" i="1"/>
  <c r="P537" i="1" s="1"/>
  <c r="J537" i="1"/>
  <c r="J576" i="1"/>
  <c r="K573" i="1"/>
  <c r="K605" i="1"/>
  <c r="J597" i="1"/>
  <c r="J594" i="1"/>
  <c r="K591" i="1"/>
  <c r="J590" i="1"/>
  <c r="J631" i="1"/>
  <c r="K628" i="1"/>
  <c r="J627" i="1"/>
  <c r="J623" i="1"/>
  <c r="J619" i="1"/>
  <c r="K698" i="1"/>
  <c r="J696" i="1"/>
  <c r="K688" i="1"/>
  <c r="J687" i="1"/>
  <c r="J684" i="1"/>
  <c r="K678" i="1"/>
  <c r="K675" i="1"/>
  <c r="J674" i="1"/>
  <c r="K671" i="1"/>
  <c r="J670" i="1"/>
  <c r="K667" i="1"/>
  <c r="J666" i="1"/>
  <c r="K660" i="1"/>
  <c r="K656" i="1"/>
  <c r="K395" i="1"/>
  <c r="K112" i="1"/>
  <c r="K100" i="1"/>
  <c r="K96" i="1"/>
  <c r="K92" i="1"/>
  <c r="J333" i="1"/>
  <c r="J395" i="1"/>
  <c r="K111" i="1"/>
  <c r="K105" i="1"/>
  <c r="K91" i="1"/>
  <c r="K89" i="1"/>
  <c r="K87" i="1"/>
  <c r="K153" i="1"/>
  <c r="J190" i="1"/>
  <c r="J223" i="1"/>
  <c r="K220" i="1"/>
  <c r="J219" i="1"/>
  <c r="K216" i="1"/>
  <c r="J215" i="1"/>
  <c r="K208" i="1"/>
  <c r="J203" i="1"/>
  <c r="K335" i="1"/>
  <c r="J334" i="1"/>
  <c r="K346" i="1"/>
  <c r="J349" i="1"/>
  <c r="K383" i="1"/>
  <c r="K369" i="1"/>
  <c r="K398" i="1"/>
  <c r="J397" i="1"/>
  <c r="J394" i="1"/>
  <c r="J415" i="1"/>
  <c r="J408" i="1"/>
  <c r="K505" i="1"/>
  <c r="K525" i="1"/>
  <c r="J524" i="1"/>
  <c r="K521" i="1"/>
  <c r="J520" i="1"/>
  <c r="K517" i="1"/>
  <c r="J516" i="1"/>
  <c r="K574" i="1"/>
  <c r="J573" i="1"/>
  <c r="K571" i="1"/>
  <c r="J605" i="1"/>
  <c r="K596" i="1"/>
  <c r="K592" i="1"/>
  <c r="J591" i="1"/>
  <c r="K633" i="1"/>
  <c r="K629" i="1"/>
  <c r="J628" i="1"/>
  <c r="K625" i="1"/>
  <c r="K645" i="1"/>
  <c r="J699" i="1"/>
  <c r="J688" i="1"/>
  <c r="J678" i="1"/>
  <c r="K676" i="1"/>
  <c r="J675" i="1"/>
  <c r="J671" i="1"/>
  <c r="J667" i="1"/>
  <c r="K661" i="1"/>
  <c r="J660" i="1"/>
  <c r="J656" i="1"/>
  <c r="G70" i="1"/>
  <c r="G69" i="1"/>
  <c r="H70" i="1"/>
  <c r="J70" i="1" s="1"/>
  <c r="I70" i="1"/>
  <c r="K70" i="1" s="1"/>
  <c r="H71" i="1"/>
  <c r="I71" i="1"/>
  <c r="H72" i="1"/>
  <c r="I72" i="1"/>
  <c r="I69" i="1"/>
  <c r="K69" i="1" s="1"/>
  <c r="H69" i="1"/>
  <c r="J69" i="1" s="1"/>
  <c r="G25" i="1"/>
  <c r="G19" i="1"/>
  <c r="G13" i="1"/>
  <c r="G14" i="1"/>
  <c r="G8" i="1"/>
  <c r="H35" i="1"/>
  <c r="I35" i="1"/>
  <c r="H36" i="1"/>
  <c r="I36" i="1"/>
  <c r="H37" i="1"/>
  <c r="I37" i="1"/>
  <c r="H38" i="1"/>
  <c r="I38" i="1"/>
  <c r="I34" i="1"/>
  <c r="H34" i="1"/>
  <c r="G35" i="1"/>
  <c r="G36" i="1"/>
  <c r="G37" i="1"/>
  <c r="G38" i="1"/>
  <c r="G3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H47" i="1"/>
  <c r="I47" i="1"/>
  <c r="H48" i="1"/>
  <c r="I48" i="1"/>
  <c r="K48" i="1" s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K56" i="1" s="1"/>
  <c r="H57" i="1"/>
  <c r="J57" i="1" s="1"/>
  <c r="I57" i="1"/>
  <c r="H58" i="1"/>
  <c r="I58" i="1"/>
  <c r="H59" i="1"/>
  <c r="I59" i="1"/>
  <c r="H60" i="1"/>
  <c r="I60" i="1"/>
  <c r="H61" i="1"/>
  <c r="J61" i="1" s="1"/>
  <c r="I61" i="1"/>
  <c r="H46" i="1"/>
  <c r="I46" i="1"/>
  <c r="G46" i="1"/>
  <c r="H25" i="1"/>
  <c r="I25" i="1"/>
  <c r="H19" i="1"/>
  <c r="I19" i="1"/>
  <c r="H13" i="1"/>
  <c r="I13" i="1"/>
  <c r="H14" i="1"/>
  <c r="I14" i="1"/>
  <c r="H8" i="1"/>
  <c r="I8" i="1"/>
  <c r="I9" i="1"/>
  <c r="K9" i="1" s="1"/>
  <c r="I10" i="1"/>
  <c r="I11" i="1"/>
  <c r="I12" i="1"/>
  <c r="K12" i="1" s="1"/>
  <c r="I15" i="1"/>
  <c r="K15" i="1" s="1"/>
  <c r="I16" i="1"/>
  <c r="I17" i="1"/>
  <c r="I18" i="1"/>
  <c r="K18" i="1" s="1"/>
  <c r="I20" i="1"/>
  <c r="K20" i="1" s="1"/>
  <c r="I21" i="1"/>
  <c r="I22" i="1"/>
  <c r="I23" i="1"/>
  <c r="K23" i="1" s="1"/>
  <c r="I24" i="1"/>
  <c r="K24" i="1" s="1"/>
  <c r="I26" i="1"/>
  <c r="H9" i="1"/>
  <c r="H10" i="1"/>
  <c r="H11" i="1"/>
  <c r="H12" i="1"/>
  <c r="H15" i="1"/>
  <c r="H16" i="1"/>
  <c r="H17" i="1"/>
  <c r="H18" i="1"/>
  <c r="H20" i="1"/>
  <c r="H21" i="1"/>
  <c r="H22" i="1"/>
  <c r="H23" i="1"/>
  <c r="H24" i="1"/>
  <c r="H26" i="1"/>
  <c r="I7" i="1"/>
  <c r="H7" i="1"/>
  <c r="G9" i="1"/>
  <c r="G10" i="1"/>
  <c r="G11" i="1"/>
  <c r="G12" i="1"/>
  <c r="G15" i="1"/>
  <c r="G16" i="1"/>
  <c r="G17" i="1"/>
  <c r="G18" i="1"/>
  <c r="G20" i="1"/>
  <c r="G21" i="1"/>
  <c r="G22" i="1"/>
  <c r="G23" i="1"/>
  <c r="G24" i="1"/>
  <c r="G26" i="1"/>
  <c r="G7" i="1"/>
  <c r="J21" i="1" l="1"/>
  <c r="J10" i="1"/>
  <c r="J48" i="1"/>
  <c r="J24" i="1"/>
  <c r="J20" i="1"/>
  <c r="J15" i="1"/>
  <c r="J9" i="1"/>
  <c r="K22" i="1"/>
  <c r="K17" i="1"/>
  <c r="K11" i="1"/>
  <c r="K61" i="1"/>
  <c r="K59" i="1"/>
  <c r="K57" i="1"/>
  <c r="K7" i="1"/>
  <c r="J22" i="1"/>
  <c r="J17" i="1"/>
  <c r="J11" i="1"/>
  <c r="J26" i="1"/>
  <c r="J16" i="1"/>
  <c r="J56" i="1"/>
  <c r="J7" i="1"/>
  <c r="J23" i="1"/>
  <c r="J18" i="1"/>
  <c r="J12" i="1"/>
  <c r="K26" i="1"/>
  <c r="K21" i="1"/>
  <c r="K16" i="1"/>
  <c r="K10" i="1"/>
  <c r="J59" i="1"/>
</calcChain>
</file>

<file path=xl/sharedStrings.xml><?xml version="1.0" encoding="utf-8"?>
<sst xmlns="http://schemas.openxmlformats.org/spreadsheetml/2006/main" count="1392" uniqueCount="132">
  <si>
    <t>Date</t>
  </si>
  <si>
    <t>Time</t>
  </si>
  <si>
    <t>N</t>
  </si>
  <si>
    <t>E</t>
  </si>
  <si>
    <t>R–</t>
  </si>
  <si>
    <t>G–</t>
  </si>
  <si>
    <t>B–</t>
  </si>
  <si>
    <t>Gr–</t>
  </si>
  <si>
    <t>W–</t>
  </si>
  <si>
    <t>–B</t>
  </si>
  <si>
    <t>–R</t>
  </si>
  <si>
    <t>–G</t>
  </si>
  <si>
    <t>–W</t>
  </si>
  <si>
    <t>time feeder left</t>
  </si>
  <si>
    <t>time when reteurned to feeder</t>
  </si>
  <si>
    <t>flight direction [°]</t>
  </si>
  <si>
    <t>calculated maximum nest distance [m]</t>
  </si>
  <si>
    <t>GR–</t>
  </si>
  <si>
    <t>HB–</t>
  </si>
  <si>
    <t>Bee tree</t>
  </si>
  <si>
    <t>A</t>
  </si>
  <si>
    <t>GR-W</t>
  </si>
  <si>
    <t>GrGr</t>
  </si>
  <si>
    <t>notes</t>
  </si>
  <si>
    <t>used for predicting bee tree A</t>
  </si>
  <si>
    <t>unmarked</t>
  </si>
  <si>
    <t>–Gr</t>
  </si>
  <si>
    <t>–HB</t>
  </si>
  <si>
    <t>WW</t>
  </si>
  <si>
    <t>Hb–</t>
  </si>
  <si>
    <t>GrW</t>
  </si>
  <si>
    <t>GG</t>
  </si>
  <si>
    <t>GrR</t>
  </si>
  <si>
    <t>HBR</t>
  </si>
  <si>
    <t>WR</t>
  </si>
  <si>
    <t>GR</t>
  </si>
  <si>
    <t>GrRG</t>
  </si>
  <si>
    <t>HbHb</t>
  </si>
  <si>
    <t>WGr</t>
  </si>
  <si>
    <t>WHb</t>
  </si>
  <si>
    <t>G-</t>
  </si>
  <si>
    <t>RR</t>
  </si>
  <si>
    <t>WG</t>
  </si>
  <si>
    <t>WB</t>
  </si>
  <si>
    <t>RG</t>
  </si>
  <si>
    <t>RGr</t>
  </si>
  <si>
    <t>RW</t>
  </si>
  <si>
    <t>RB</t>
  </si>
  <si>
    <t>BG</t>
  </si>
  <si>
    <t>BGr</t>
  </si>
  <si>
    <t>BW</t>
  </si>
  <si>
    <t>BR</t>
  </si>
  <si>
    <t>–BGr</t>
  </si>
  <si>
    <t>GrG</t>
  </si>
  <si>
    <t>GrB</t>
  </si>
  <si>
    <t>GGr</t>
  </si>
  <si>
    <t>GW</t>
  </si>
  <si>
    <t>GB</t>
  </si>
  <si>
    <t>BRG</t>
  </si>
  <si>
    <t>–GBW</t>
  </si>
  <si>
    <t>–GR</t>
  </si>
  <si>
    <t>–RW</t>
  </si>
  <si>
    <t>–WG</t>
  </si>
  <si>
    <t>–BW</t>
  </si>
  <si>
    <t>WRW</t>
  </si>
  <si>
    <t>–DGr</t>
  </si>
  <si>
    <t>violett</t>
  </si>
  <si>
    <t>Ohne Farbe</t>
  </si>
  <si>
    <t>-</t>
  </si>
  <si>
    <t>W-</t>
  </si>
  <si>
    <t>only directional information</t>
  </si>
  <si>
    <t xml:space="preserve">G – </t>
  </si>
  <si>
    <t>Y –</t>
  </si>
  <si>
    <t>R–.2</t>
  </si>
  <si>
    <t>–R.2</t>
  </si>
  <si>
    <t>–O</t>
  </si>
  <si>
    <t xml:space="preserve"> –H</t>
  </si>
  <si>
    <t>H–</t>
  </si>
  <si>
    <t>V–</t>
  </si>
  <si>
    <t>–V</t>
  </si>
  <si>
    <t>–H</t>
  </si>
  <si>
    <t>–G.2</t>
  </si>
  <si>
    <t xml:space="preserve"> –G</t>
  </si>
  <si>
    <t xml:space="preserve"> –Y.2</t>
  </si>
  <si>
    <t>YY.2</t>
  </si>
  <si>
    <t>HH</t>
  </si>
  <si>
    <t>VV</t>
  </si>
  <si>
    <t>OO</t>
  </si>
  <si>
    <t xml:space="preserve"> –W</t>
  </si>
  <si>
    <t xml:space="preserve"> –Y</t>
  </si>
  <si>
    <t>–Y</t>
  </si>
  <si>
    <t>HH.2</t>
  </si>
  <si>
    <t>–O.2</t>
  </si>
  <si>
    <t>Y–</t>
  </si>
  <si>
    <t>Y-</t>
  </si>
  <si>
    <t>B-</t>
  </si>
  <si>
    <t>-Y</t>
  </si>
  <si>
    <t>-B</t>
  </si>
  <si>
    <t>R-</t>
  </si>
  <si>
    <t>-R</t>
  </si>
  <si>
    <t>-G</t>
  </si>
  <si>
    <t>BB</t>
  </si>
  <si>
    <t>YB</t>
  </si>
  <si>
    <t>-W</t>
  </si>
  <si>
    <t>Feeder location coordinates</t>
  </si>
  <si>
    <t>B</t>
  </si>
  <si>
    <t>C</t>
  </si>
  <si>
    <t>D</t>
  </si>
  <si>
    <t>F</t>
  </si>
  <si>
    <t>G</t>
  </si>
  <si>
    <t>H</t>
  </si>
  <si>
    <t>no directional information</t>
  </si>
  <si>
    <t>only directional infromation</t>
  </si>
  <si>
    <t>round trip time [min]</t>
  </si>
  <si>
    <t>calculated nest site location coordinates</t>
  </si>
  <si>
    <t>feeder location coordinates</t>
  </si>
  <si>
    <t>incomplete dataset</t>
  </si>
  <si>
    <t>discarded, probably error in round trip time</t>
  </si>
  <si>
    <t>time when returned to feeder</t>
  </si>
  <si>
    <t>C and D</t>
  </si>
  <si>
    <t>only directional information, 5000m distance estimated</t>
  </si>
  <si>
    <t>used for predicting bee tree C</t>
  </si>
  <si>
    <t>used for predicting bee tree D</t>
  </si>
  <si>
    <t>used for predicting bee tree B</t>
  </si>
  <si>
    <t>extremely fast round trip time, used for predicting bee tree C</t>
  </si>
  <si>
    <t>used for predicting bee tree F</t>
  </si>
  <si>
    <t>I</t>
  </si>
  <si>
    <t>used for predicting bee tree I</t>
  </si>
  <si>
    <t>used for predicting bee tree E</t>
  </si>
  <si>
    <t>used for predicting bee tree H</t>
  </si>
  <si>
    <t>used for predicting bee tree G</t>
  </si>
  <si>
    <t>Individual bee colour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</si>
</sst>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00"/>
    <numFmt numFmtId="166" formatCode="[$-F400]h:mm:ss\ AM/PM"/>
    <numFmt numFmtId="167" formatCode="0.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9" fontId="0" fillId="0" borderId="0" xfId="0" applyNumberForma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0" fontId="2" fillId="0" borderId="0" xfId="0" applyFont="1" applyFill="1" applyAlignment="1">
      <alignment vertical="top"/>
    </xf>
    <xf numFmtId="2" fontId="0" fillId="0" borderId="0" xfId="0" applyNumberFormat="1" applyFill="1"/>
    <xf numFmtId="164" fontId="1" fillId="0" borderId="0" xfId="0" applyNumberFormat="1" applyFont="1" applyFill="1"/>
    <xf numFmtId="165" fontId="1" fillId="0" borderId="0" xfId="0" applyNumberFormat="1" applyFont="1" applyFill="1"/>
    <xf numFmtId="19" fontId="0" fillId="0" borderId="0" xfId="0" applyNumberFormat="1" applyFill="1"/>
    <xf numFmtId="166" fontId="0" fillId="0" borderId="0" xfId="0" applyNumberFormat="1" applyFill="1"/>
    <xf numFmtId="0" fontId="0" fillId="2" borderId="0" xfId="0" applyFill="1"/>
    <xf numFmtId="19" fontId="0" fillId="2" borderId="0" xfId="0" applyNumberFormat="1" applyFill="1"/>
    <xf numFmtId="0" fontId="4" fillId="0" borderId="0" xfId="0" applyNumberFormat="1" applyFont="1" applyFill="1"/>
    <xf numFmtId="2" fontId="2" fillId="0" borderId="0" xfId="0" applyNumberFormat="1" applyFont="1" applyFill="1" applyAlignment="1">
      <alignment vertical="top"/>
    </xf>
    <xf numFmtId="0" fontId="6" fillId="0" borderId="0" xfId="0" applyFont="1"/>
    <xf numFmtId="21" fontId="0" fillId="0" borderId="0" xfId="0" applyNumberFormat="1" applyFill="1"/>
    <xf numFmtId="0" fontId="0" fillId="0" borderId="0" xfId="0" applyFont="1" applyFill="1"/>
    <xf numFmtId="14" fontId="0" fillId="3" borderId="0" xfId="0" applyNumberFormat="1" applyFill="1" applyAlignment="1">
      <alignment vertical="top"/>
    </xf>
    <xf numFmtId="0" fontId="3" fillId="3" borderId="0" xfId="0" applyNumberFormat="1" applyFont="1" applyFill="1"/>
    <xf numFmtId="0" fontId="3" fillId="3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/>
    <xf numFmtId="0" fontId="7" fillId="2" borderId="0" xfId="0" applyFont="1" applyFill="1"/>
    <xf numFmtId="21" fontId="0" fillId="2" borderId="0" xfId="0" applyNumberFormat="1" applyFill="1"/>
    <xf numFmtId="0" fontId="0" fillId="0" borderId="0" xfId="0" quotePrefix="1"/>
    <xf numFmtId="0" fontId="0" fillId="0" borderId="0" xfId="0" quotePrefix="1" applyFill="1"/>
    <xf numFmtId="166" fontId="0" fillId="2" borderId="0" xfId="0" applyNumberFormat="1" applyFill="1"/>
    <xf numFmtId="0" fontId="3" fillId="3" borderId="0" xfId="0" applyFont="1" applyFill="1" applyAlignment="1">
      <alignment vertical="top"/>
    </xf>
    <xf numFmtId="21" fontId="0" fillId="0" borderId="0" xfId="0" applyNumberFormat="1" applyFont="1" applyFill="1"/>
    <xf numFmtId="20" fontId="0" fillId="2" borderId="0" xfId="0" applyNumberFormat="1" applyFill="1"/>
    <xf numFmtId="0" fontId="4" fillId="3" borderId="0" xfId="0" applyFont="1" applyFill="1"/>
    <xf numFmtId="167" fontId="0" fillId="0" borderId="0" xfId="0" applyNumberFormat="1"/>
    <xf numFmtId="167" fontId="0" fillId="0" borderId="0" xfId="0" applyNumberFormat="1" applyFill="1"/>
    <xf numFmtId="167" fontId="4" fillId="0" borderId="0" xfId="0" applyNumberFormat="1" applyFont="1" applyFill="1"/>
    <xf numFmtId="1" fontId="0" fillId="0" borderId="0" xfId="0" applyNumberFormat="1"/>
    <xf numFmtId="168" fontId="0" fillId="0" borderId="0" xfId="0" applyNumberFormat="1"/>
    <xf numFmtId="168" fontId="0" fillId="2" borderId="0" xfId="0" applyNumberFormat="1" applyFill="1"/>
    <xf numFmtId="168" fontId="4" fillId="0" borderId="0" xfId="0" applyNumberFormat="1" applyFont="1" applyFill="1"/>
    <xf numFmtId="0" fontId="0" fillId="3" borderId="0" xfId="0" applyFont="1" applyFill="1" applyAlignment="1">
      <alignment horizontal="right"/>
    </xf>
    <xf numFmtId="1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right"/>
    </xf>
    <xf numFmtId="19" fontId="7" fillId="0" borderId="0" xfId="0" applyNumberFormat="1" applyFont="1" applyFill="1"/>
    <xf numFmtId="19" fontId="0" fillId="3" borderId="0" xfId="0" applyNumberFormat="1" applyFill="1" applyAlignment="1">
      <alignment vertical="top"/>
    </xf>
    <xf numFmtId="167" fontId="4" fillId="0" borderId="0" xfId="0" applyNumberFormat="1" applyFont="1"/>
    <xf numFmtId="167" fontId="5" fillId="0" borderId="0" xfId="0" applyNumberFormat="1" applyFont="1" applyAlignment="1">
      <alignment vertical="top"/>
    </xf>
    <xf numFmtId="167" fontId="0" fillId="0" borderId="0" xfId="0" applyNumberFormat="1" applyFont="1"/>
    <xf numFmtId="167" fontId="10" fillId="0" borderId="0" xfId="0" applyNumberFormat="1" applyFont="1" applyFill="1"/>
    <xf numFmtId="167" fontId="0" fillId="0" borderId="0" xfId="0" applyNumberFormat="1" applyFont="1" applyFill="1"/>
    <xf numFmtId="167" fontId="0" fillId="2" borderId="0" xfId="0" applyNumberFormat="1" applyFill="1"/>
    <xf numFmtId="167" fontId="4" fillId="2" borderId="0" xfId="0" applyNumberFormat="1" applyFont="1" applyFill="1"/>
    <xf numFmtId="1" fontId="0" fillId="2" borderId="0" xfId="0" applyNumberFormat="1" applyFill="1"/>
    <xf numFmtId="1" fontId="0" fillId="0" borderId="0" xfId="0" applyNumberFormat="1" applyFill="1"/>
    <xf numFmtId="1" fontId="7" fillId="2" borderId="0" xfId="0" applyNumberFormat="1" applyFont="1" applyFill="1"/>
    <xf numFmtId="168" fontId="0" fillId="0" borderId="0" xfId="0" applyNumberFormat="1" applyFill="1"/>
    <xf numFmtId="168" fontId="4" fillId="0" borderId="0" xfId="0" applyNumberFormat="1" applyFont="1"/>
    <xf numFmtId="168" fontId="0" fillId="2" borderId="0" xfId="0" applyNumberFormat="1" applyFont="1" applyFill="1"/>
    <xf numFmtId="168" fontId="0" fillId="0" borderId="0" xfId="0" applyNumberFormat="1" applyFont="1"/>
    <xf numFmtId="168" fontId="10" fillId="2" borderId="0" xfId="0" applyNumberFormat="1" applyFont="1" applyFill="1"/>
    <xf numFmtId="19" fontId="4" fillId="0" borderId="0" xfId="0" applyNumberFormat="1" applyFont="1"/>
    <xf numFmtId="1" fontId="4" fillId="0" borderId="0" xfId="0" applyNumberFormat="1" applyFont="1"/>
    <xf numFmtId="168" fontId="4" fillId="2" borderId="0" xfId="0" applyNumberFormat="1" applyFont="1" applyFill="1"/>
    <xf numFmtId="0" fontId="0" fillId="0" borderId="0" xfId="0" applyNumberFormat="1" applyFont="1"/>
    <xf numFmtId="0" fontId="8" fillId="0" borderId="0" xfId="0" applyFont="1" applyFill="1"/>
    <xf numFmtId="19" fontId="11" fillId="0" borderId="0" xfId="0" applyNumberFormat="1" applyFont="1" applyFill="1"/>
    <xf numFmtId="0" fontId="11" fillId="0" borderId="0" xfId="0" applyFont="1" applyFill="1"/>
    <xf numFmtId="1" fontId="4" fillId="0" borderId="0" xfId="0" applyNumberFormat="1" applyFont="1" applyFill="1"/>
    <xf numFmtId="1" fontId="0" fillId="0" borderId="0" xfId="0" applyNumberFormat="1" applyFont="1" applyFill="1"/>
    <xf numFmtId="19" fontId="7" fillId="2" borderId="0" xfId="0" applyNumberFormat="1" applyFont="1" applyFill="1"/>
    <xf numFmtId="21" fontId="4" fillId="2" borderId="0" xfId="0" applyNumberFormat="1" applyFont="1" applyFill="1"/>
    <xf numFmtId="167" fontId="11" fillId="0" borderId="0" xfId="0" applyNumberFormat="1" applyFont="1" applyFill="1"/>
    <xf numFmtId="168" fontId="11" fillId="2" borderId="0" xfId="0" applyNumberFormat="1" applyFont="1" applyFill="1"/>
    <xf numFmtId="0" fontId="4" fillId="0" borderId="0" xfId="0" quotePrefix="1" applyFont="1" applyFill="1"/>
    <xf numFmtId="19" fontId="4" fillId="0" borderId="0" xfId="0" applyNumberFormat="1" applyFont="1" applyFill="1"/>
    <xf numFmtId="0" fontId="4" fillId="0" borderId="0" xfId="0" quotePrefix="1" applyFont="1"/>
    <xf numFmtId="168" fontId="0" fillId="3" borderId="0" xfId="0" applyNumberFormat="1" applyFill="1"/>
    <xf numFmtId="0" fontId="0" fillId="0" borderId="0" xfId="0"/>
    <xf numFmtId="19" fontId="0" fillId="0" borderId="0" xfId="0" applyNumberFormat="1" applyFont="1"/>
    <xf numFmtId="1" fontId="0" fillId="0" borderId="0" xfId="0" applyNumberFormat="1" applyFont="1"/>
    <xf numFmtId="168" fontId="0" fillId="0" borderId="0" xfId="0" applyNumberFormat="1" applyFont="1" applyFill="1"/>
    <xf numFmtId="0" fontId="0" fillId="3" borderId="0" xfId="0" quotePrefix="1" applyFont="1" applyFill="1" applyAlignment="1">
      <alignment horizontal="right"/>
    </xf>
    <xf numFmtId="0" fontId="0" fillId="0" borderId="0" xfId="0" applyNumberFormat="1" applyFont="1" applyFill="1"/>
    <xf numFmtId="21" fontId="0" fillId="2" borderId="0" xfId="0" applyNumberFormat="1" applyFont="1" applyFill="1"/>
    <xf numFmtId="0" fontId="0" fillId="0" borderId="0" xfId="0" quotePrefix="1" applyFont="1" applyFill="1"/>
    <xf numFmtId="19" fontId="0" fillId="0" borderId="0" xfId="0" applyNumberFormat="1" applyFont="1" applyFill="1"/>
    <xf numFmtId="0" fontId="0" fillId="2" borderId="0" xfId="0" applyFont="1" applyFill="1"/>
    <xf numFmtId="20" fontId="0" fillId="2" borderId="0" xfId="0" applyNumberFormat="1" applyFont="1" applyFill="1"/>
    <xf numFmtId="46" fontId="0" fillId="2" borderId="0" xfId="0" applyNumberFormat="1" applyFont="1" applyFill="1"/>
    <xf numFmtId="19" fontId="0" fillId="2" borderId="0" xfId="0" applyNumberFormat="1" applyFont="1" applyFill="1"/>
    <xf numFmtId="0" fontId="5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89376</xdr:rowOff>
    </xdr:from>
    <xdr:ext cx="195476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8280368" y="279876"/>
              <a:ext cx="195476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distance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[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m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] = 243</m:t>
                    </m:r>
                    <m:r>
                      <m:rPr>
                        <m:nor/>
                      </m:rPr>
                      <a:rPr lang="de-DE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∗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t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[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min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]</m:t>
                    </m:r>
                    <m:r>
                      <m:rPr>
                        <m:nor/>
                      </m:rPr>
                      <a:rPr lang="de-DE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627</m:t>
                    </m:r>
                    <m:r>
                      <m:rPr>
                        <m:nor/>
                      </m:rPr>
                      <a:rPr lang="de-DE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nor/>
                      </m:rPr>
                      <a:rPr lang="de-CH" sz="1100" b="0" i="0" u="none" strike="noStrike" baseline="0" smtClean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75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8280368" y="279876"/>
              <a:ext cx="195476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"distance[m] = 243</a:t>
              </a:r>
              <a:r>
                <a:rPr lang="de-DE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*</a:t>
              </a:r>
              <a:r>
                <a:rPr lang="de-CH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t[min]</a:t>
              </a:r>
              <a:r>
                <a:rPr lang="de-DE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-</a:t>
              </a:r>
              <a:r>
                <a:rPr lang="de-CH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627</a:t>
              </a:r>
              <a:r>
                <a:rPr lang="de-DE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de-CH" sz="1100" b="0" i="0" u="none" strike="noStrike" baseline="0" smtClean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75</a:t>
              </a:r>
              <a:r>
                <a:rPr lang="de-CH" sz="1100" b="0" i="0" u="none" strike="noStrike" baseline="0" smtClean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0"/>
  <sheetViews>
    <sheetView tabSelected="1" topLeftCell="A13" zoomScale="75" zoomScaleNormal="75" workbookViewId="0">
      <selection activeCell="C43" sqref="C43"/>
    </sheetView>
  </sheetViews>
  <sheetFormatPr baseColWidth="10" defaultRowHeight="15" x14ac:dyDescent="0.25"/>
  <cols>
    <col min="1" max="1" width="25.5703125" customWidth="1"/>
    <col min="2" max="2" width="17.42578125" customWidth="1"/>
    <col min="3" max="3" width="31.5703125" customWidth="1"/>
    <col min="4" max="4" width="17" customWidth="1"/>
    <col min="5" max="5" width="28" customWidth="1"/>
    <col min="6" max="6" width="23" customWidth="1"/>
    <col min="7" max="7" width="35.28515625" customWidth="1"/>
    <col min="8" max="8" width="19.42578125" customWidth="1"/>
    <col min="9" max="9" width="19.28515625" customWidth="1"/>
  </cols>
  <sheetData>
    <row r="1" spans="1:11" x14ac:dyDescent="0.25">
      <c r="A1" s="36" t="s">
        <v>19</v>
      </c>
      <c r="B1" s="44" t="s">
        <v>20</v>
      </c>
    </row>
    <row r="2" spans="1:11" x14ac:dyDescent="0.25">
      <c r="A2" s="36" t="s">
        <v>0</v>
      </c>
      <c r="B2" s="45">
        <v>42613</v>
      </c>
      <c r="J2" s="42" t="s">
        <v>116</v>
      </c>
      <c r="K2" s="14"/>
    </row>
    <row r="3" spans="1:11" x14ac:dyDescent="0.25">
      <c r="A3" s="36" t="s">
        <v>1</v>
      </c>
      <c r="B3" s="48">
        <v>0.73611111111111105</v>
      </c>
    </row>
    <row r="4" spans="1:11" x14ac:dyDescent="0.25">
      <c r="A4" s="36" t="s">
        <v>104</v>
      </c>
      <c r="B4" s="22">
        <v>51.080599999999997</v>
      </c>
      <c r="C4" s="22">
        <v>10.42497</v>
      </c>
    </row>
    <row r="5" spans="1:11" x14ac:dyDescent="0.25">
      <c r="H5" s="1" t="s">
        <v>115</v>
      </c>
      <c r="J5" s="6" t="s">
        <v>114</v>
      </c>
    </row>
    <row r="6" spans="1:11" x14ac:dyDescent="0.25">
      <c r="A6" s="1" t="s">
        <v>131</v>
      </c>
      <c r="B6" s="1" t="s">
        <v>13</v>
      </c>
      <c r="C6" s="1" t="s">
        <v>118</v>
      </c>
      <c r="D6" s="1" t="s">
        <v>15</v>
      </c>
      <c r="E6" s="1" t="s">
        <v>23</v>
      </c>
      <c r="F6" s="1" t="s">
        <v>113</v>
      </c>
      <c r="G6" s="2" t="s">
        <v>16</v>
      </c>
      <c r="H6" s="1" t="s">
        <v>2</v>
      </c>
      <c r="I6" s="1" t="s">
        <v>3</v>
      </c>
      <c r="J6" s="1" t="s">
        <v>2</v>
      </c>
      <c r="K6" s="1" t="s">
        <v>3</v>
      </c>
    </row>
    <row r="7" spans="1:11" x14ac:dyDescent="0.25">
      <c r="A7" t="s">
        <v>4</v>
      </c>
      <c r="B7" s="3">
        <v>0.749305555555556</v>
      </c>
      <c r="C7" s="3">
        <v>0.75659722222222203</v>
      </c>
      <c r="D7">
        <v>260</v>
      </c>
      <c r="F7" s="37">
        <v>10.5</v>
      </c>
      <c r="G7" s="40">
        <f t="shared" ref="G7:G12" si="0">243*F7-627.75</f>
        <v>1923.75</v>
      </c>
      <c r="H7" s="41">
        <f>$B$4</f>
        <v>51.080599999999997</v>
      </c>
      <c r="I7" s="41">
        <f>$C$4</f>
        <v>10.42497</v>
      </c>
      <c r="J7" s="41">
        <f>H7+G7*COS(RADIANS(D7))/1850/60</f>
        <v>51.07759048935327</v>
      </c>
      <c r="K7" s="41">
        <f>I7+G7*SIN(RADIANS(D7))/(1850*COS(RADIANS(H7)))/60</f>
        <v>10.397801801585272</v>
      </c>
    </row>
    <row r="8" spans="1:11" x14ac:dyDescent="0.25">
      <c r="A8" t="s">
        <v>5</v>
      </c>
      <c r="B8" s="3">
        <v>0.75138888888888899</v>
      </c>
      <c r="C8" s="3">
        <v>0.75937500000000002</v>
      </c>
      <c r="D8" s="14"/>
      <c r="E8" t="s">
        <v>111</v>
      </c>
      <c r="F8" s="37">
        <v>11.5</v>
      </c>
      <c r="G8" s="40">
        <f t="shared" si="0"/>
        <v>2166.75</v>
      </c>
      <c r="H8" s="41">
        <f t="shared" ref="H8:H26" si="1">$B$4</f>
        <v>51.080599999999997</v>
      </c>
      <c r="I8" s="41">
        <f t="shared" ref="I8:I26" si="2">$C$4</f>
        <v>10.42497</v>
      </c>
      <c r="J8" s="42"/>
      <c r="K8" s="42"/>
    </row>
    <row r="9" spans="1:11" x14ac:dyDescent="0.25">
      <c r="A9" s="4" t="s">
        <v>6</v>
      </c>
      <c r="B9" s="3">
        <v>0.75208333333333299</v>
      </c>
      <c r="C9" s="3">
        <v>0.75763888888888897</v>
      </c>
      <c r="D9">
        <v>210</v>
      </c>
      <c r="F9" s="37">
        <v>8</v>
      </c>
      <c r="G9" s="40">
        <f t="shared" si="0"/>
        <v>1316.25</v>
      </c>
      <c r="H9" s="41">
        <f t="shared" si="1"/>
        <v>51.080599999999997</v>
      </c>
      <c r="I9" s="41">
        <f t="shared" si="2"/>
        <v>10.42497</v>
      </c>
      <c r="J9" s="41">
        <f>H9+G9*COS(RADIANS(D9))/1850/60</f>
        <v>51.070330577137554</v>
      </c>
      <c r="K9" s="41">
        <f>I9+G9*SIN(RADIANS(D9))/(1850*COS(RADIANS(H9)))/60</f>
        <v>10.415532235482237</v>
      </c>
    </row>
    <row r="10" spans="1:11" x14ac:dyDescent="0.25">
      <c r="A10" s="4" t="s">
        <v>7</v>
      </c>
      <c r="B10" s="3">
        <v>0.75312500000000004</v>
      </c>
      <c r="C10" s="3">
        <v>0.75868055555555503</v>
      </c>
      <c r="D10">
        <v>210</v>
      </c>
      <c r="F10" s="37">
        <v>8</v>
      </c>
      <c r="G10" s="40">
        <f t="shared" si="0"/>
        <v>1316.25</v>
      </c>
      <c r="H10" s="41">
        <f t="shared" si="1"/>
        <v>51.080599999999997</v>
      </c>
      <c r="I10" s="41">
        <f t="shared" si="2"/>
        <v>10.42497</v>
      </c>
      <c r="J10" s="41">
        <f>H10+G10*COS(RADIANS(D10))/1850/60</f>
        <v>51.070330577137554</v>
      </c>
      <c r="K10" s="41">
        <f>I10+G10*SIN(RADIANS(D10))/(1850*COS(RADIANS(H10)))/60</f>
        <v>10.415532235482237</v>
      </c>
    </row>
    <row r="11" spans="1:11" x14ac:dyDescent="0.25">
      <c r="A11" s="4" t="s">
        <v>9</v>
      </c>
      <c r="B11" s="3">
        <v>0.76666666666666705</v>
      </c>
      <c r="C11" s="3">
        <v>0.77152777777777803</v>
      </c>
      <c r="D11">
        <v>255</v>
      </c>
      <c r="F11" s="37">
        <v>7</v>
      </c>
      <c r="G11" s="40">
        <f t="shared" si="0"/>
        <v>1073.25</v>
      </c>
      <c r="H11" s="41">
        <f t="shared" si="1"/>
        <v>51.080599999999997</v>
      </c>
      <c r="I11" s="41">
        <f t="shared" si="2"/>
        <v>10.42497</v>
      </c>
      <c r="J11" s="41">
        <f>H11+G11*COS(RADIANS(D11))/1850/60</f>
        <v>51.078097499638226</v>
      </c>
      <c r="K11" s="41">
        <f>I11+G11*SIN(RADIANS(D11))/(1850*COS(RADIANS(H11)))/60</f>
        <v>10.410103613354538</v>
      </c>
    </row>
    <row r="12" spans="1:11" x14ac:dyDescent="0.25">
      <c r="A12" s="4" t="s">
        <v>10</v>
      </c>
      <c r="B12" s="3">
        <v>0.76041666666666696</v>
      </c>
      <c r="C12" s="3">
        <v>0.76736111111111105</v>
      </c>
      <c r="D12">
        <v>225</v>
      </c>
      <c r="F12" s="37">
        <v>10</v>
      </c>
      <c r="G12" s="40">
        <f t="shared" si="0"/>
        <v>1802.25</v>
      </c>
      <c r="H12" s="41">
        <f t="shared" si="1"/>
        <v>51.080599999999997</v>
      </c>
      <c r="I12" s="41">
        <f t="shared" si="2"/>
        <v>10.42497</v>
      </c>
      <c r="J12" s="41">
        <f>H12+G12*COS(RADIANS(D12))/1850/60</f>
        <v>51.069119070302762</v>
      </c>
      <c r="K12" s="41">
        <f>I12+G12*SIN(RADIANS(D12))/(1850*COS(RADIANS(H12)))/60</f>
        <v>10.406694856960373</v>
      </c>
    </row>
    <row r="13" spans="1:11" x14ac:dyDescent="0.25">
      <c r="A13" s="4" t="s">
        <v>11</v>
      </c>
      <c r="B13" s="3">
        <v>0.76458333333333395</v>
      </c>
      <c r="C13" s="3">
        <v>0.77152777777777803</v>
      </c>
      <c r="D13" s="14"/>
      <c r="E13" t="s">
        <v>111</v>
      </c>
      <c r="F13" s="37">
        <v>10</v>
      </c>
      <c r="G13" s="40">
        <f>243*F13-627.75</f>
        <v>1802.25</v>
      </c>
      <c r="H13" s="41">
        <f t="shared" si="1"/>
        <v>51.080599999999997</v>
      </c>
      <c r="I13" s="41">
        <f t="shared" si="2"/>
        <v>10.42497</v>
      </c>
      <c r="J13" s="42"/>
      <c r="K13" s="42"/>
    </row>
    <row r="14" spans="1:11" x14ac:dyDescent="0.25">
      <c r="A14" s="4" t="s">
        <v>12</v>
      </c>
      <c r="B14" s="3">
        <v>0.76076388888888902</v>
      </c>
      <c r="C14" s="3">
        <v>0.76666666666666705</v>
      </c>
      <c r="D14" s="14"/>
      <c r="E14" t="s">
        <v>111</v>
      </c>
      <c r="F14" s="37">
        <v>8.5</v>
      </c>
      <c r="G14" s="40">
        <f>243*F14-627.75</f>
        <v>1437.75</v>
      </c>
      <c r="H14" s="41">
        <f t="shared" si="1"/>
        <v>51.080599999999997</v>
      </c>
      <c r="I14" s="41">
        <f t="shared" si="2"/>
        <v>10.42497</v>
      </c>
      <c r="J14" s="42"/>
      <c r="K14" s="42"/>
    </row>
    <row r="15" spans="1:11" x14ac:dyDescent="0.25">
      <c r="A15" s="4" t="s">
        <v>7</v>
      </c>
      <c r="B15" s="3">
        <v>0.76041666666666696</v>
      </c>
      <c r="C15" s="3">
        <v>0.76597222222222205</v>
      </c>
      <c r="D15">
        <v>225</v>
      </c>
      <c r="F15" s="37">
        <v>8</v>
      </c>
      <c r="G15" s="40">
        <f t="shared" ref="G15:G26" si="3">243*F15-627.75</f>
        <v>1316.25</v>
      </c>
      <c r="H15" s="41">
        <f t="shared" si="1"/>
        <v>51.080599999999997</v>
      </c>
      <c r="I15" s="41">
        <f t="shared" si="2"/>
        <v>10.42497</v>
      </c>
      <c r="J15" s="41">
        <f>H15+G15*COS(RADIANS(D15))/1850/60</f>
        <v>51.072215051344713</v>
      </c>
      <c r="K15" s="41">
        <f>I15+G15*SIN(RADIANS(D15))/(1850*COS(RADIANS(H15)))/60</f>
        <v>10.411622985420497</v>
      </c>
    </row>
    <row r="16" spans="1:11" x14ac:dyDescent="0.25">
      <c r="A16" s="4" t="s">
        <v>4</v>
      </c>
      <c r="B16" s="3">
        <v>0.76527777777777795</v>
      </c>
      <c r="C16" s="3">
        <v>0.77083333333333304</v>
      </c>
      <c r="D16">
        <v>255</v>
      </c>
      <c r="F16" s="37">
        <v>8</v>
      </c>
      <c r="G16" s="40">
        <f t="shared" si="3"/>
        <v>1316.25</v>
      </c>
      <c r="H16" s="41">
        <f t="shared" si="1"/>
        <v>51.080599999999997</v>
      </c>
      <c r="I16" s="41">
        <f t="shared" si="2"/>
        <v>10.42497</v>
      </c>
      <c r="J16" s="41">
        <f>H16+G16*COS(RADIANS(D16))/1850/60</f>
        <v>51.077530895782736</v>
      </c>
      <c r="K16" s="41">
        <f>I16+G16*SIN(RADIANS(D16))/(1850*COS(RADIANS(H16)))/60</f>
        <v>10.406737639019717</v>
      </c>
    </row>
    <row r="17" spans="1:14" x14ac:dyDescent="0.25">
      <c r="A17" s="4" t="s">
        <v>6</v>
      </c>
      <c r="B17" s="3">
        <v>0.76527777777777795</v>
      </c>
      <c r="C17" s="3">
        <v>0.76944444444444404</v>
      </c>
      <c r="D17">
        <v>250</v>
      </c>
      <c r="F17" s="38">
        <v>6</v>
      </c>
      <c r="G17" s="40">
        <f t="shared" si="3"/>
        <v>830.25</v>
      </c>
      <c r="H17" s="41">
        <f t="shared" si="1"/>
        <v>51.080599999999997</v>
      </c>
      <c r="I17" s="41">
        <f t="shared" si="2"/>
        <v>10.42497</v>
      </c>
      <c r="J17" s="41">
        <f>H17+G17*COS(RADIANS(D17))/1850/60</f>
        <v>51.078041781765798</v>
      </c>
      <c r="K17" s="41">
        <f>I17+G17*SIN(RADIANS(D17))/(1850*COS(RADIANS(H17)))/60</f>
        <v>10.413781922934268</v>
      </c>
    </row>
    <row r="18" spans="1:14" x14ac:dyDescent="0.25">
      <c r="A18" s="4" t="s">
        <v>7</v>
      </c>
      <c r="B18" s="3">
        <v>0.76736111111111105</v>
      </c>
      <c r="C18" s="3">
        <v>0.77291666666666703</v>
      </c>
      <c r="D18">
        <v>235</v>
      </c>
      <c r="F18" s="38">
        <v>8</v>
      </c>
      <c r="G18" s="40">
        <f t="shared" si="3"/>
        <v>1316.25</v>
      </c>
      <c r="H18" s="41">
        <f t="shared" si="1"/>
        <v>51.080599999999997</v>
      </c>
      <c r="I18" s="41">
        <f t="shared" si="2"/>
        <v>10.42497</v>
      </c>
      <c r="J18" s="41">
        <f>H18+G18*COS(RADIANS(D18))/1850/60</f>
        <v>51.073798468609482</v>
      </c>
      <c r="K18" s="41">
        <f>I18+G18*SIN(RADIANS(D18))/(1850*COS(RADIANS(H18)))/60</f>
        <v>10.409508071803513</v>
      </c>
    </row>
    <row r="19" spans="1:14" x14ac:dyDescent="0.25">
      <c r="A19" s="4" t="s">
        <v>8</v>
      </c>
      <c r="B19" s="3">
        <v>0.76736111111111105</v>
      </c>
      <c r="C19" s="3">
        <v>0.77361111111111103</v>
      </c>
      <c r="D19" s="14"/>
      <c r="E19" t="s">
        <v>111</v>
      </c>
      <c r="F19" s="38">
        <v>9</v>
      </c>
      <c r="G19" s="40">
        <f t="shared" si="3"/>
        <v>1559.25</v>
      </c>
      <c r="H19" s="41">
        <f t="shared" si="1"/>
        <v>51.080599999999997</v>
      </c>
      <c r="I19" s="41">
        <f t="shared" si="2"/>
        <v>10.42497</v>
      </c>
      <c r="J19" s="42"/>
      <c r="K19" s="42"/>
    </row>
    <row r="20" spans="1:14" x14ac:dyDescent="0.25">
      <c r="A20" s="4" t="s">
        <v>12</v>
      </c>
      <c r="B20" s="3">
        <v>0.76736111111111105</v>
      </c>
      <c r="C20" s="3">
        <v>0.77222222222222203</v>
      </c>
      <c r="D20">
        <v>260</v>
      </c>
      <c r="F20" s="38">
        <v>7</v>
      </c>
      <c r="G20" s="40">
        <f t="shared" si="3"/>
        <v>1073.25</v>
      </c>
      <c r="H20" s="41">
        <f t="shared" si="1"/>
        <v>51.080599999999997</v>
      </c>
      <c r="I20" s="41">
        <f t="shared" si="2"/>
        <v>10.42497</v>
      </c>
      <c r="J20" s="41">
        <f>H20+G20*COS(RADIANS(D20))/1850/60</f>
        <v>51.078921009849715</v>
      </c>
      <c r="K20" s="41">
        <f>I20+G20*SIN(RADIANS(D20))/(1850*COS(RADIANS(H20)))/60</f>
        <v>10.409813005094941</v>
      </c>
    </row>
    <row r="21" spans="1:14" x14ac:dyDescent="0.25">
      <c r="A21" s="4" t="s">
        <v>10</v>
      </c>
      <c r="B21" s="3">
        <v>0.76909722222222199</v>
      </c>
      <c r="C21" s="3">
        <v>0.77465277777777797</v>
      </c>
      <c r="D21">
        <v>255</v>
      </c>
      <c r="F21" s="38">
        <v>8</v>
      </c>
      <c r="G21" s="40">
        <f t="shared" si="3"/>
        <v>1316.25</v>
      </c>
      <c r="H21" s="41">
        <f t="shared" si="1"/>
        <v>51.080599999999997</v>
      </c>
      <c r="I21" s="41">
        <f t="shared" si="2"/>
        <v>10.42497</v>
      </c>
      <c r="J21" s="41">
        <f>H21+G21*COS(RADIANS(D21))/1850/60</f>
        <v>51.077530895782736</v>
      </c>
      <c r="K21" s="41">
        <f>I21+G21*SIN(RADIANS(D21))/(1850*COS(RADIANS(H21)))/60</f>
        <v>10.406737639019717</v>
      </c>
    </row>
    <row r="22" spans="1:14" x14ac:dyDescent="0.25">
      <c r="A22" s="4" t="s">
        <v>5</v>
      </c>
      <c r="B22" s="3">
        <v>0.77152777777777803</v>
      </c>
      <c r="C22" s="3">
        <v>0.77847222222222201</v>
      </c>
      <c r="D22">
        <v>255</v>
      </c>
      <c r="F22" s="38">
        <v>10</v>
      </c>
      <c r="G22" s="40">
        <f t="shared" si="3"/>
        <v>1802.25</v>
      </c>
      <c r="H22" s="41">
        <f t="shared" si="1"/>
        <v>51.080599999999997</v>
      </c>
      <c r="I22" s="41">
        <f t="shared" si="2"/>
        <v>10.42497</v>
      </c>
      <c r="J22" s="41">
        <f>H22+G22*COS(RADIANS(D22))/1850/60</f>
        <v>51.076397688071744</v>
      </c>
      <c r="K22" s="41">
        <f>I22+G22*SIN(RADIANS(D22))/(1850*COS(RADIANS(H22)))/60</f>
        <v>10.400005690350074</v>
      </c>
    </row>
    <row r="23" spans="1:14" x14ac:dyDescent="0.25">
      <c r="A23" s="5" t="s">
        <v>6</v>
      </c>
      <c r="B23" s="64">
        <v>0.77152777777777803</v>
      </c>
      <c r="C23" s="64">
        <v>0.77500000000000002</v>
      </c>
      <c r="D23" s="6">
        <v>255</v>
      </c>
      <c r="E23" s="5" t="s">
        <v>24</v>
      </c>
      <c r="F23" s="39">
        <v>5</v>
      </c>
      <c r="G23" s="65">
        <f t="shared" si="3"/>
        <v>587.25</v>
      </c>
      <c r="H23" s="60">
        <f t="shared" si="1"/>
        <v>51.080599999999997</v>
      </c>
      <c r="I23" s="60">
        <f t="shared" si="2"/>
        <v>10.42497</v>
      </c>
      <c r="J23" s="60">
        <f>H23+G23*COS(RADIANS(D23))/1850/60</f>
        <v>51.079230707349218</v>
      </c>
      <c r="K23" s="60">
        <f>I23+G23*SIN(RADIANS(D23))/(1850*COS(RADIANS(H23)))/60</f>
        <v>10.416835562024181</v>
      </c>
      <c r="N23" s="41"/>
    </row>
    <row r="24" spans="1:14" x14ac:dyDescent="0.25">
      <c r="A24" s="4" t="s">
        <v>4</v>
      </c>
      <c r="B24" s="3">
        <v>0.77187499999999998</v>
      </c>
      <c r="C24" s="3">
        <v>0.77708333333333302</v>
      </c>
      <c r="D24">
        <v>255</v>
      </c>
      <c r="F24" s="38">
        <v>7.5</v>
      </c>
      <c r="G24" s="40">
        <f t="shared" si="3"/>
        <v>1194.75</v>
      </c>
      <c r="H24" s="41">
        <f t="shared" si="1"/>
        <v>51.080599999999997</v>
      </c>
      <c r="I24" s="41">
        <f t="shared" si="2"/>
        <v>10.42497</v>
      </c>
      <c r="J24" s="41">
        <f>H24+G24*COS(RADIANS(D24))/1850/60</f>
        <v>51.077814197710481</v>
      </c>
      <c r="K24" s="41">
        <f>I24+G24*SIN(RADIANS(D24))/(1850*COS(RADIANS(H24)))/60</f>
        <v>10.408420626187128</v>
      </c>
      <c r="N24" s="41"/>
    </row>
    <row r="25" spans="1:14" x14ac:dyDescent="0.25">
      <c r="A25" s="4" t="s">
        <v>12</v>
      </c>
      <c r="B25" s="3">
        <v>0.77430555555555503</v>
      </c>
      <c r="C25" s="3">
        <v>0.77951388888888895</v>
      </c>
      <c r="D25" s="14"/>
      <c r="E25" t="s">
        <v>111</v>
      </c>
      <c r="F25" s="38">
        <v>7.5</v>
      </c>
      <c r="G25" s="40">
        <f t="shared" si="3"/>
        <v>1194.75</v>
      </c>
      <c r="H25" s="41">
        <f t="shared" si="1"/>
        <v>51.080599999999997</v>
      </c>
      <c r="I25" s="41">
        <f t="shared" si="2"/>
        <v>10.42497</v>
      </c>
      <c r="J25" s="42"/>
      <c r="K25" s="42"/>
      <c r="N25" s="41"/>
    </row>
    <row r="26" spans="1:14" x14ac:dyDescent="0.25">
      <c r="A26" s="4" t="s">
        <v>10</v>
      </c>
      <c r="B26" s="3">
        <v>0.77592592592592602</v>
      </c>
      <c r="C26" s="3">
        <v>0.780324074074074</v>
      </c>
      <c r="D26">
        <v>255</v>
      </c>
      <c r="F26" s="38">
        <v>6.33</v>
      </c>
      <c r="G26" s="40">
        <f t="shared" si="3"/>
        <v>910.44</v>
      </c>
      <c r="H26" s="41">
        <f t="shared" si="1"/>
        <v>51.080599999999997</v>
      </c>
      <c r="I26" s="41">
        <f t="shared" si="2"/>
        <v>10.42497</v>
      </c>
      <c r="J26" s="41">
        <f>H26+G26*COS(RADIANS(D26))/1850/60</f>
        <v>51.078477124221408</v>
      </c>
      <c r="K26" s="41">
        <f>I26+G26*SIN(RADIANS(D26))/(1850*COS(RADIANS(H26)))/60</f>
        <v>10.41235881615887</v>
      </c>
      <c r="N26" s="41"/>
    </row>
    <row r="27" spans="1:14" x14ac:dyDescent="0.25">
      <c r="N27" s="41"/>
    </row>
    <row r="28" spans="1:14" x14ac:dyDescent="0.25">
      <c r="A28" s="36" t="s">
        <v>19</v>
      </c>
      <c r="B28" s="46" t="s">
        <v>20</v>
      </c>
      <c r="N28" s="41"/>
    </row>
    <row r="29" spans="1:14" x14ac:dyDescent="0.25">
      <c r="A29" s="36" t="s">
        <v>0</v>
      </c>
      <c r="B29" s="21">
        <v>42614</v>
      </c>
      <c r="N29" s="41"/>
    </row>
    <row r="30" spans="1:14" x14ac:dyDescent="0.25">
      <c r="A30" s="36" t="s">
        <v>1</v>
      </c>
      <c r="B30" s="48">
        <v>0.48958333333333331</v>
      </c>
      <c r="N30" s="41"/>
    </row>
    <row r="31" spans="1:14" x14ac:dyDescent="0.25">
      <c r="A31" s="36" t="s">
        <v>104</v>
      </c>
      <c r="B31" s="23">
        <v>51.080280000000002</v>
      </c>
      <c r="C31" s="23">
        <v>10.4208</v>
      </c>
      <c r="N31" s="41"/>
    </row>
    <row r="32" spans="1:14" x14ac:dyDescent="0.25">
      <c r="H32" s="1" t="s">
        <v>115</v>
      </c>
      <c r="J32" s="6" t="s">
        <v>114</v>
      </c>
      <c r="N32" s="41"/>
    </row>
    <row r="33" spans="1:22" x14ac:dyDescent="0.25">
      <c r="A33" s="1" t="s">
        <v>131</v>
      </c>
      <c r="B33" s="1" t="s">
        <v>13</v>
      </c>
      <c r="C33" s="1" t="s">
        <v>118</v>
      </c>
      <c r="D33" s="1" t="s">
        <v>15</v>
      </c>
      <c r="E33" s="1"/>
      <c r="F33" s="1" t="s">
        <v>113</v>
      </c>
      <c r="G33" s="2" t="s">
        <v>16</v>
      </c>
      <c r="H33" s="1" t="s">
        <v>2</v>
      </c>
      <c r="I33" s="1" t="s">
        <v>3</v>
      </c>
      <c r="J33" s="1" t="s">
        <v>2</v>
      </c>
      <c r="K33" s="1" t="s">
        <v>3</v>
      </c>
      <c r="N33" s="41"/>
    </row>
    <row r="34" spans="1:22" x14ac:dyDescent="0.25">
      <c r="A34" t="s">
        <v>17</v>
      </c>
      <c r="B34" s="3">
        <v>0.50312500000000004</v>
      </c>
      <c r="C34" s="3">
        <v>0.50694444444444398</v>
      </c>
      <c r="F34" s="37">
        <v>5.5</v>
      </c>
      <c r="G34" s="40">
        <f>243*F34-627.75</f>
        <v>708.75</v>
      </c>
      <c r="H34" s="41">
        <f>$B$31</f>
        <v>51.080280000000002</v>
      </c>
      <c r="I34" s="41">
        <f>$C$31</f>
        <v>10.4208</v>
      </c>
      <c r="J34" s="42"/>
      <c r="K34" s="42"/>
      <c r="N34" s="41"/>
    </row>
    <row r="35" spans="1:22" x14ac:dyDescent="0.25">
      <c r="A35" t="s">
        <v>18</v>
      </c>
      <c r="B35" s="3">
        <v>0.50520833333333304</v>
      </c>
      <c r="C35" s="3">
        <v>0.51145833333333302</v>
      </c>
      <c r="F35" s="37">
        <v>9</v>
      </c>
      <c r="G35" s="40">
        <f>243*F35-627.75</f>
        <v>1559.25</v>
      </c>
      <c r="H35" s="41">
        <f>$B$31</f>
        <v>51.080280000000002</v>
      </c>
      <c r="I35" s="41">
        <f>$C$31</f>
        <v>10.4208</v>
      </c>
      <c r="J35" s="42"/>
      <c r="K35" s="42"/>
      <c r="N35" s="41"/>
    </row>
    <row r="36" spans="1:22" x14ac:dyDescent="0.25">
      <c r="A36" t="s">
        <v>8</v>
      </c>
      <c r="B36" s="3">
        <v>0.50347222222222199</v>
      </c>
      <c r="C36" s="3">
        <v>0.51041666666666696</v>
      </c>
      <c r="F36" s="37">
        <v>10</v>
      </c>
      <c r="G36" s="40">
        <f>243*F36-627.75</f>
        <v>1802.25</v>
      </c>
      <c r="H36" s="41">
        <f>$B$31</f>
        <v>51.080280000000002</v>
      </c>
      <c r="I36" s="41">
        <f>$C$31</f>
        <v>10.4208</v>
      </c>
      <c r="J36" s="42"/>
      <c r="K36" s="42"/>
      <c r="N36" s="41"/>
    </row>
    <row r="37" spans="1:22" x14ac:dyDescent="0.25">
      <c r="A37" t="s">
        <v>5</v>
      </c>
      <c r="B37" s="3">
        <v>0.50590277777777803</v>
      </c>
      <c r="C37" s="3">
        <v>0.51180555555555496</v>
      </c>
      <c r="F37" s="37">
        <v>8.5</v>
      </c>
      <c r="G37" s="40">
        <f>243*F37-627.75</f>
        <v>1437.75</v>
      </c>
      <c r="H37" s="41">
        <f>$B$31</f>
        <v>51.080280000000002</v>
      </c>
      <c r="I37" s="41">
        <f>$C$31</f>
        <v>10.4208</v>
      </c>
      <c r="J37" s="42"/>
      <c r="K37" s="42"/>
      <c r="N37" s="41"/>
    </row>
    <row r="38" spans="1:22" x14ac:dyDescent="0.25">
      <c r="A38" s="5" t="s">
        <v>9</v>
      </c>
      <c r="B38" s="64">
        <v>0.50694444444444398</v>
      </c>
      <c r="C38" s="64">
        <v>0.50937500000000002</v>
      </c>
      <c r="D38" s="6"/>
      <c r="E38" s="5" t="s">
        <v>24</v>
      </c>
      <c r="F38" s="49">
        <v>3.5</v>
      </c>
      <c r="G38" s="65">
        <f>243*F38-627.75</f>
        <v>222.75</v>
      </c>
      <c r="H38" s="60">
        <f>$B$31</f>
        <v>51.080280000000002</v>
      </c>
      <c r="I38" s="60">
        <f>$C$31</f>
        <v>10.4208</v>
      </c>
      <c r="J38" s="66"/>
      <c r="K38" s="66"/>
      <c r="N38" s="41"/>
    </row>
    <row r="39" spans="1:22" x14ac:dyDescent="0.25">
      <c r="N39" s="41"/>
    </row>
    <row r="40" spans="1:22" x14ac:dyDescent="0.25">
      <c r="A40" s="36" t="s">
        <v>19</v>
      </c>
      <c r="B40" s="44" t="s">
        <v>119</v>
      </c>
      <c r="N40" s="41"/>
    </row>
    <row r="41" spans="1:22" x14ac:dyDescent="0.25">
      <c r="A41" s="36" t="s">
        <v>0</v>
      </c>
      <c r="B41" s="21">
        <v>42614</v>
      </c>
      <c r="N41" s="41"/>
    </row>
    <row r="42" spans="1:22" x14ac:dyDescent="0.25">
      <c r="A42" s="36" t="s">
        <v>1</v>
      </c>
      <c r="B42" s="48">
        <v>0.64583333333333337</v>
      </c>
      <c r="N42" s="41"/>
    </row>
    <row r="43" spans="1:22" x14ac:dyDescent="0.25">
      <c r="A43" s="36" t="s">
        <v>104</v>
      </c>
      <c r="B43" s="23">
        <v>51.086779999999997</v>
      </c>
      <c r="C43" s="23">
        <v>10.40253</v>
      </c>
      <c r="N43" s="41"/>
    </row>
    <row r="44" spans="1:22" x14ac:dyDescent="0.25">
      <c r="H44" s="1" t="s">
        <v>115</v>
      </c>
      <c r="J44" s="6" t="s">
        <v>114</v>
      </c>
      <c r="L44" s="4"/>
      <c r="M44" s="4"/>
      <c r="N44" s="41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" t="s">
        <v>131</v>
      </c>
      <c r="B45" s="1" t="s">
        <v>13</v>
      </c>
      <c r="C45" s="1" t="s">
        <v>118</v>
      </c>
      <c r="D45" s="1" t="s">
        <v>15</v>
      </c>
      <c r="E45" s="1" t="s">
        <v>23</v>
      </c>
      <c r="F45" s="1" t="s">
        <v>113</v>
      </c>
      <c r="G45" s="2" t="s">
        <v>16</v>
      </c>
      <c r="H45" s="1" t="s">
        <v>2</v>
      </c>
      <c r="I45" s="1" t="s">
        <v>3</v>
      </c>
      <c r="J45" s="1" t="s">
        <v>2</v>
      </c>
      <c r="K45" s="1" t="s">
        <v>3</v>
      </c>
      <c r="L45" s="4"/>
      <c r="M45" s="4"/>
      <c r="N45" s="4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4" t="s">
        <v>17</v>
      </c>
      <c r="B46" s="3">
        <v>0.67013888888888895</v>
      </c>
      <c r="C46" s="3">
        <v>0.68055555555555503</v>
      </c>
      <c r="D46" s="14"/>
      <c r="E46" t="s">
        <v>111</v>
      </c>
      <c r="F46" s="37">
        <v>15</v>
      </c>
      <c r="G46" s="40">
        <f>243*F46-627.75</f>
        <v>3017.25</v>
      </c>
      <c r="H46" s="41">
        <f>$B$43</f>
        <v>51.086779999999997</v>
      </c>
      <c r="I46" s="59">
        <f>$C$43</f>
        <v>10.40253</v>
      </c>
      <c r="J46" s="42"/>
      <c r="K46" s="42"/>
      <c r="L46" s="8"/>
      <c r="M46" s="8"/>
      <c r="N46" s="41"/>
      <c r="O46" s="8"/>
      <c r="P46" s="8"/>
      <c r="Q46" s="8"/>
      <c r="R46" s="8"/>
      <c r="S46" s="8"/>
      <c r="T46" s="4"/>
      <c r="U46" s="4"/>
      <c r="V46" s="4"/>
    </row>
    <row r="47" spans="1:22" x14ac:dyDescent="0.25">
      <c r="A47" s="4" t="s">
        <v>4</v>
      </c>
      <c r="B47" s="3">
        <v>0.67152777777777795</v>
      </c>
      <c r="C47" s="3">
        <v>0.68125000000000002</v>
      </c>
      <c r="D47" s="14"/>
      <c r="E47" t="s">
        <v>111</v>
      </c>
      <c r="F47" s="50">
        <v>14</v>
      </c>
      <c r="G47" s="40">
        <f t="shared" ref="G47:G60" si="4">243*F47-627.75</f>
        <v>2774.25</v>
      </c>
      <c r="H47" s="41">
        <f t="shared" ref="H47:H61" si="5">$B$43</f>
        <v>51.086779999999997</v>
      </c>
      <c r="I47" s="59">
        <f t="shared" ref="I47:I61" si="6">$C$43</f>
        <v>10.40253</v>
      </c>
      <c r="J47" s="42"/>
      <c r="K47" s="42"/>
      <c r="L47" s="8"/>
      <c r="M47" s="4"/>
      <c r="N47" s="41"/>
      <c r="O47" s="4"/>
      <c r="P47" s="4"/>
      <c r="Q47" s="4"/>
      <c r="R47" s="10"/>
      <c r="S47" s="11"/>
      <c r="T47" s="4"/>
      <c r="U47" s="4"/>
      <c r="V47" s="4"/>
    </row>
    <row r="48" spans="1:22" x14ac:dyDescent="0.25">
      <c r="A48" s="20" t="s">
        <v>6</v>
      </c>
      <c r="B48" s="82">
        <v>0.672569444444445</v>
      </c>
      <c r="C48" s="82">
        <v>0.6875</v>
      </c>
      <c r="D48" s="20">
        <v>155</v>
      </c>
      <c r="E48" s="20"/>
      <c r="F48" s="51">
        <v>21.5</v>
      </c>
      <c r="G48" s="83">
        <f t="shared" si="4"/>
        <v>4596.75</v>
      </c>
      <c r="H48" s="62">
        <f t="shared" si="5"/>
        <v>51.086779999999997</v>
      </c>
      <c r="I48" s="84">
        <f t="shared" si="6"/>
        <v>10.40253</v>
      </c>
      <c r="J48" s="62">
        <f>H48+G48*COS(RADIANS(D48))/1850/60</f>
        <v>51.049247834954407</v>
      </c>
      <c r="K48" s="62">
        <f>I48+G48*SIN(RADIANS(D48))/(1850*COS(RADIANS(H48)))/60</f>
        <v>10.430392360862832</v>
      </c>
      <c r="L48" s="4"/>
      <c r="M48" s="4"/>
      <c r="N48" s="80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4" t="s">
        <v>8</v>
      </c>
      <c r="B49" s="3">
        <v>0.67708333333333304</v>
      </c>
      <c r="C49" s="3">
        <v>0.68541666666666701</v>
      </c>
      <c r="D49" s="14"/>
      <c r="E49" t="s">
        <v>111</v>
      </c>
      <c r="F49" s="37">
        <v>12</v>
      </c>
      <c r="G49" s="40">
        <f t="shared" si="4"/>
        <v>2288.25</v>
      </c>
      <c r="H49" s="41">
        <f t="shared" si="5"/>
        <v>51.086779999999997</v>
      </c>
      <c r="I49" s="59">
        <f t="shared" si="6"/>
        <v>10.40253</v>
      </c>
      <c r="J49" s="42"/>
      <c r="K49" s="42"/>
      <c r="L49" s="4"/>
      <c r="M49" s="4"/>
      <c r="N49" s="4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4" t="s">
        <v>5</v>
      </c>
      <c r="B50" s="3">
        <v>0.67812499999999998</v>
      </c>
      <c r="C50" s="3">
        <v>0.68645833333333295</v>
      </c>
      <c r="D50" s="14"/>
      <c r="E50" t="s">
        <v>111</v>
      </c>
      <c r="F50" s="37">
        <v>12</v>
      </c>
      <c r="G50" s="40">
        <f t="shared" si="4"/>
        <v>2288.25</v>
      </c>
      <c r="H50" s="41">
        <f t="shared" si="5"/>
        <v>51.086779999999997</v>
      </c>
      <c r="I50" s="59">
        <f t="shared" si="6"/>
        <v>10.40253</v>
      </c>
      <c r="J50" s="42"/>
      <c r="K50" s="42"/>
      <c r="L50" s="4"/>
      <c r="M50" s="4"/>
      <c r="N50" s="4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4" t="s">
        <v>12</v>
      </c>
      <c r="B51" s="3">
        <v>0.67951388888888897</v>
      </c>
      <c r="C51" s="3">
        <v>0.68888888888888899</v>
      </c>
      <c r="D51" s="14"/>
      <c r="E51" t="s">
        <v>111</v>
      </c>
      <c r="F51" s="37">
        <v>13.5</v>
      </c>
      <c r="G51" s="40">
        <f t="shared" si="4"/>
        <v>2652.75</v>
      </c>
      <c r="H51" s="41">
        <f t="shared" si="5"/>
        <v>51.086779999999997</v>
      </c>
      <c r="I51" s="59">
        <f t="shared" si="6"/>
        <v>10.40253</v>
      </c>
      <c r="J51" s="42"/>
      <c r="K51" s="42"/>
      <c r="L51" s="4"/>
      <c r="M51" s="4"/>
      <c r="N51" s="41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4" t="s">
        <v>9</v>
      </c>
      <c r="B52" s="3">
        <v>0.68263888888888902</v>
      </c>
      <c r="C52" s="3">
        <v>0.69305555555555598</v>
      </c>
      <c r="D52" s="14"/>
      <c r="E52" t="s">
        <v>111</v>
      </c>
      <c r="F52" s="37">
        <v>15</v>
      </c>
      <c r="G52" s="40">
        <f t="shared" si="4"/>
        <v>3017.25</v>
      </c>
      <c r="H52" s="41">
        <f t="shared" si="5"/>
        <v>51.086779999999997</v>
      </c>
      <c r="I52" s="59">
        <f t="shared" si="6"/>
        <v>10.40253</v>
      </c>
      <c r="J52" s="42"/>
      <c r="K52" s="42"/>
      <c r="L52" s="4"/>
      <c r="M52" s="4"/>
      <c r="N52" s="41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4" t="s">
        <v>4</v>
      </c>
      <c r="B53" s="3">
        <v>0.68368055555555596</v>
      </c>
      <c r="C53" s="3">
        <v>0.69201388888888904</v>
      </c>
      <c r="D53" s="14"/>
      <c r="E53" t="s">
        <v>111</v>
      </c>
      <c r="F53" s="37">
        <v>12</v>
      </c>
      <c r="G53" s="40">
        <f t="shared" si="4"/>
        <v>2288.25</v>
      </c>
      <c r="H53" s="41">
        <f t="shared" si="5"/>
        <v>51.086779999999997</v>
      </c>
      <c r="I53" s="59">
        <f t="shared" si="6"/>
        <v>10.40253</v>
      </c>
      <c r="J53" s="42"/>
      <c r="K53" s="42"/>
      <c r="L53" s="4"/>
      <c r="M53" s="4"/>
      <c r="N53" s="41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4" t="s">
        <v>21</v>
      </c>
      <c r="B54" s="3">
        <v>0.686805555555556</v>
      </c>
      <c r="C54" s="3">
        <v>0.69513888888888897</v>
      </c>
      <c r="D54" s="14"/>
      <c r="E54" t="s">
        <v>111</v>
      </c>
      <c r="F54" s="37">
        <v>12</v>
      </c>
      <c r="G54" s="40">
        <f t="shared" si="4"/>
        <v>2288.25</v>
      </c>
      <c r="H54" s="41">
        <f t="shared" si="5"/>
        <v>51.086779999999997</v>
      </c>
      <c r="I54" s="59">
        <f t="shared" si="6"/>
        <v>10.40253</v>
      </c>
      <c r="J54" s="42"/>
      <c r="K54" s="42"/>
      <c r="L54" s="4"/>
      <c r="M54" s="4"/>
      <c r="N54" s="41"/>
      <c r="O54" s="4"/>
      <c r="P54" s="4"/>
      <c r="Q54" s="4"/>
      <c r="R54" s="4"/>
      <c r="S54" s="4"/>
      <c r="T54" s="4"/>
      <c r="U54" s="4"/>
      <c r="V54" s="4"/>
    </row>
    <row r="55" spans="1:22" x14ac:dyDescent="0.25">
      <c r="A55" s="4" t="s">
        <v>22</v>
      </c>
      <c r="B55" s="3">
        <v>0.6875</v>
      </c>
      <c r="C55" s="3">
        <v>0.69409722222222203</v>
      </c>
      <c r="D55" s="14"/>
      <c r="E55" t="s">
        <v>111</v>
      </c>
      <c r="F55" s="51">
        <v>9.5</v>
      </c>
      <c r="G55" s="40">
        <f t="shared" si="4"/>
        <v>1680.75</v>
      </c>
      <c r="H55" s="41">
        <f t="shared" si="5"/>
        <v>51.086779999999997</v>
      </c>
      <c r="I55" s="59">
        <f t="shared" si="6"/>
        <v>10.40253</v>
      </c>
      <c r="J55" s="42"/>
      <c r="K55" s="42"/>
      <c r="L55" s="4"/>
      <c r="M55" s="4"/>
      <c r="N55" s="41"/>
      <c r="O55" s="4"/>
      <c r="P55" s="4"/>
      <c r="Q55" s="4"/>
      <c r="R55" s="4"/>
      <c r="S55" s="4"/>
      <c r="T55" s="4"/>
      <c r="U55" s="4"/>
      <c r="V55" s="4"/>
    </row>
    <row r="56" spans="1:22" x14ac:dyDescent="0.25">
      <c r="A56" s="5" t="s">
        <v>5</v>
      </c>
      <c r="B56" s="64">
        <v>0.68715277777777795</v>
      </c>
      <c r="C56" s="64">
        <v>0.69548611111111103</v>
      </c>
      <c r="D56" s="5">
        <v>145</v>
      </c>
      <c r="E56" s="5" t="s">
        <v>122</v>
      </c>
      <c r="F56" s="49">
        <v>12</v>
      </c>
      <c r="G56" s="65">
        <f t="shared" si="4"/>
        <v>2288.25</v>
      </c>
      <c r="H56" s="60">
        <f t="shared" si="5"/>
        <v>51.086779999999997</v>
      </c>
      <c r="I56" s="43">
        <f t="shared" si="6"/>
        <v>10.40253</v>
      </c>
      <c r="J56" s="60">
        <f>H56+G56*COS(RADIANS(D56))/1850/60</f>
        <v>51.069893291303202</v>
      </c>
      <c r="K56" s="60">
        <f>I56+G56*SIN(RADIANS(D56))/(1850*COS(RADIANS(H56)))/60</f>
        <v>10.421354070512649</v>
      </c>
      <c r="L56" s="4"/>
      <c r="M56" s="4"/>
      <c r="N56" s="41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4" t="s">
        <v>6</v>
      </c>
      <c r="B57" s="3">
        <v>0.68888888888888899</v>
      </c>
      <c r="C57" s="3">
        <v>0.70173611111111101</v>
      </c>
      <c r="D57" s="4">
        <v>155</v>
      </c>
      <c r="F57" s="37">
        <v>18.5</v>
      </c>
      <c r="G57" s="40">
        <f t="shared" si="4"/>
        <v>3867.75</v>
      </c>
      <c r="H57" s="41">
        <f t="shared" si="5"/>
        <v>51.086779999999997</v>
      </c>
      <c r="I57" s="59">
        <f t="shared" si="6"/>
        <v>10.40253</v>
      </c>
      <c r="J57" s="62">
        <f>H57+G57*COS(RADIANS(D57))/1850/60</f>
        <v>51.055200072582778</v>
      </c>
      <c r="K57" s="41">
        <f>I57+G57*SIN(RADIANS(D57))/(1850*COS(RADIANS(H57)))/60</f>
        <v>10.425973660461679</v>
      </c>
      <c r="L57" s="4"/>
      <c r="M57" s="4"/>
      <c r="N57" s="4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4" t="s">
        <v>4</v>
      </c>
      <c r="B58" s="3">
        <v>0.69340277777777803</v>
      </c>
      <c r="C58" s="3">
        <v>0.70208333333333295</v>
      </c>
      <c r="D58" s="14"/>
      <c r="E58" t="s">
        <v>111</v>
      </c>
      <c r="F58" s="37">
        <v>12.5</v>
      </c>
      <c r="G58" s="40">
        <f t="shared" si="4"/>
        <v>2409.75</v>
      </c>
      <c r="H58" s="41">
        <f t="shared" si="5"/>
        <v>51.086779999999997</v>
      </c>
      <c r="I58" s="59">
        <f t="shared" si="6"/>
        <v>10.40253</v>
      </c>
      <c r="J58" s="42"/>
      <c r="K58" s="42"/>
      <c r="L58" s="4"/>
      <c r="M58" s="4"/>
      <c r="N58" s="41"/>
      <c r="O58" s="4"/>
      <c r="P58" s="4"/>
      <c r="Q58" s="4"/>
      <c r="R58" s="10"/>
      <c r="S58" s="11"/>
      <c r="T58" s="4"/>
      <c r="U58" s="4"/>
      <c r="V58" s="4"/>
    </row>
    <row r="59" spans="1:22" x14ac:dyDescent="0.25">
      <c r="A59" s="5" t="s">
        <v>22</v>
      </c>
      <c r="B59" s="64">
        <v>0.69513888888888897</v>
      </c>
      <c r="C59" s="64">
        <v>0.702430555555556</v>
      </c>
      <c r="D59" s="5">
        <v>100</v>
      </c>
      <c r="E59" s="5" t="s">
        <v>121</v>
      </c>
      <c r="F59" s="39">
        <v>10.5</v>
      </c>
      <c r="G59" s="65">
        <f t="shared" si="4"/>
        <v>1923.75</v>
      </c>
      <c r="H59" s="60">
        <f t="shared" si="5"/>
        <v>51.086779999999997</v>
      </c>
      <c r="I59" s="43">
        <f t="shared" si="6"/>
        <v>10.40253</v>
      </c>
      <c r="J59" s="60">
        <f>H59+G59*COS(RADIANS(D59))/1850/60</f>
        <v>51.08377048935327</v>
      </c>
      <c r="K59" s="60">
        <f>I59+G59*SIN(RADIANS(D59))/(1850*COS(RADIANS(H59)))/60</f>
        <v>10.429701828225223</v>
      </c>
      <c r="L59" s="4"/>
      <c r="M59" s="4"/>
      <c r="N59" s="4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4" t="s">
        <v>7</v>
      </c>
      <c r="B60" s="3">
        <v>0.69965277777777801</v>
      </c>
      <c r="C60" s="3">
        <v>0.71006944444444398</v>
      </c>
      <c r="D60" s="14"/>
      <c r="E60" t="s">
        <v>111</v>
      </c>
      <c r="F60" s="37">
        <v>15</v>
      </c>
      <c r="G60" s="40">
        <f t="shared" si="4"/>
        <v>3017.25</v>
      </c>
      <c r="H60" s="41">
        <f t="shared" si="5"/>
        <v>51.086779999999997</v>
      </c>
      <c r="I60" s="59">
        <f t="shared" si="6"/>
        <v>10.40253</v>
      </c>
      <c r="J60" s="42"/>
      <c r="K60" s="42"/>
      <c r="L60" s="4"/>
      <c r="M60" s="4"/>
      <c r="N60" s="4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20" t="s">
        <v>25</v>
      </c>
      <c r="B61" s="93"/>
      <c r="C61" s="93"/>
      <c r="D61" s="7">
        <v>255</v>
      </c>
      <c r="E61" s="7" t="s">
        <v>120</v>
      </c>
      <c r="F61" s="53"/>
      <c r="G61" s="72">
        <v>5000</v>
      </c>
      <c r="H61" s="62">
        <f t="shared" si="5"/>
        <v>51.086779999999997</v>
      </c>
      <c r="I61" s="84">
        <f t="shared" si="6"/>
        <v>10.40253</v>
      </c>
      <c r="J61" s="62">
        <f>H61+G61*COS(RADIANS(D61))/1850/60</f>
        <v>51.07512148445484</v>
      </c>
      <c r="K61" s="62">
        <f>I61+G61*SIN(RADIANS(D61))/(1850*COS(RADIANS(H61)))/60</f>
        <v>10.333262015509524</v>
      </c>
      <c r="L61" s="4"/>
      <c r="M61" s="4"/>
      <c r="N61" s="41"/>
      <c r="O61" s="4"/>
      <c r="P61" s="4"/>
      <c r="Q61" s="4"/>
      <c r="R61" s="10"/>
      <c r="S61" s="11"/>
      <c r="T61" s="4"/>
      <c r="U61" s="4"/>
      <c r="V61" s="4"/>
    </row>
    <row r="62" spans="1:22" x14ac:dyDescent="0.25">
      <c r="A62" s="4"/>
      <c r="B62" s="12"/>
      <c r="C62" s="12"/>
      <c r="D62" s="13"/>
      <c r="E62" s="13"/>
      <c r="F62" s="4"/>
      <c r="G62" s="4"/>
      <c r="H62" s="4"/>
      <c r="I62" s="4"/>
      <c r="J62" s="4"/>
      <c r="K62" s="4"/>
      <c r="L62" s="4"/>
      <c r="M62" s="4"/>
      <c r="N62" s="4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36" t="s">
        <v>19</v>
      </c>
      <c r="B63" s="85" t="s">
        <v>68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1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36" t="s">
        <v>0</v>
      </c>
      <c r="B64" s="21">
        <v>42614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1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36" t="s">
        <v>1</v>
      </c>
      <c r="B65" s="48">
        <v>0.77083333333333337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1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36" t="s">
        <v>104</v>
      </c>
      <c r="B66" s="23">
        <v>51.090580000000003</v>
      </c>
      <c r="C66" s="23">
        <v>10.42192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1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H67" s="1" t="s">
        <v>115</v>
      </c>
      <c r="J67" s="6" t="s">
        <v>114</v>
      </c>
      <c r="L67" s="4"/>
      <c r="M67" s="4"/>
      <c r="N67" s="41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1" t="s">
        <v>131</v>
      </c>
      <c r="B68" s="1" t="s">
        <v>13</v>
      </c>
      <c r="C68" s="1" t="s">
        <v>118</v>
      </c>
      <c r="D68" s="1" t="s">
        <v>15</v>
      </c>
      <c r="E68" s="1" t="s">
        <v>23</v>
      </c>
      <c r="F68" s="1" t="s">
        <v>113</v>
      </c>
      <c r="G68" s="2" t="s">
        <v>16</v>
      </c>
      <c r="H68" s="1" t="s">
        <v>2</v>
      </c>
      <c r="I68" s="1" t="s">
        <v>3</v>
      </c>
      <c r="J68" s="1" t="s">
        <v>2</v>
      </c>
      <c r="K68" s="1" t="s">
        <v>3</v>
      </c>
      <c r="L68" s="4"/>
      <c r="M68" s="4"/>
      <c r="N68" s="41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t="s">
        <v>7</v>
      </c>
      <c r="B69" s="3">
        <v>0.77870370370370401</v>
      </c>
      <c r="C69" s="3">
        <v>0.79652777777777795</v>
      </c>
      <c r="D69" s="67">
        <v>110</v>
      </c>
      <c r="F69" s="37">
        <v>25.66</v>
      </c>
      <c r="G69" s="40">
        <f>243*F69-627.75</f>
        <v>5607.63</v>
      </c>
      <c r="H69" s="41">
        <f>$B$66</f>
        <v>51.090580000000003</v>
      </c>
      <c r="I69" s="41">
        <f>$C$66</f>
        <v>10.42192</v>
      </c>
      <c r="J69" s="62">
        <f>H69+G69*COS(RADIANS(D69))/1850/60</f>
        <v>51.073301419672816</v>
      </c>
      <c r="K69" s="41">
        <f>I69+G69*SIN(RADIANS(D69))/(1850*COS(RADIANS(H69)))/60</f>
        <v>10.497502215442283</v>
      </c>
      <c r="L69" s="4"/>
      <c r="M69" s="4"/>
      <c r="N69" s="41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7" t="s">
        <v>8</v>
      </c>
      <c r="B70" s="82">
        <v>0.78298611111111105</v>
      </c>
      <c r="C70" s="82">
        <v>0.79010416666666705</v>
      </c>
      <c r="D70" s="86">
        <v>155</v>
      </c>
      <c r="E70" s="20"/>
      <c r="F70" s="51">
        <v>10.25</v>
      </c>
      <c r="G70" s="83">
        <f>243*F70-627.75</f>
        <v>1863</v>
      </c>
      <c r="H70" s="62">
        <f>$B$66</f>
        <v>51.090580000000003</v>
      </c>
      <c r="I70" s="62">
        <f>$C$66</f>
        <v>10.42192</v>
      </c>
      <c r="J70" s="62">
        <f>H70+G70*COS(RADIANS(D70))/1850/60</f>
        <v>51.075368726060823</v>
      </c>
      <c r="K70" s="62">
        <f>I70+G70*SIN(RADIANS(D70))/(1850*COS(RADIANS(H70)))/60</f>
        <v>10.433213162179793</v>
      </c>
      <c r="L70" s="20"/>
      <c r="M70" s="4"/>
      <c r="N70" s="41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t="s">
        <v>8</v>
      </c>
      <c r="B71" s="15"/>
      <c r="C71" s="15"/>
      <c r="D71">
        <v>155</v>
      </c>
      <c r="E71" t="s">
        <v>111</v>
      </c>
      <c r="F71" s="54"/>
      <c r="G71" s="56"/>
      <c r="H71" s="41">
        <f>$B$66</f>
        <v>51.090580000000003</v>
      </c>
      <c r="I71" s="41">
        <f>$C$66</f>
        <v>10.42192</v>
      </c>
      <c r="J71" s="61"/>
      <c r="K71" s="61"/>
      <c r="L71" s="4"/>
      <c r="M71" s="4"/>
      <c r="N71" s="41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t="s">
        <v>7</v>
      </c>
      <c r="B72" s="15"/>
      <c r="C72" s="15"/>
      <c r="D72" s="7">
        <v>185</v>
      </c>
      <c r="E72" t="s">
        <v>111</v>
      </c>
      <c r="F72" s="54"/>
      <c r="G72" s="56"/>
      <c r="H72" s="41">
        <f>$B$66</f>
        <v>51.090580000000003</v>
      </c>
      <c r="I72" s="41">
        <f>$C$66</f>
        <v>10.42192</v>
      </c>
      <c r="J72" s="61"/>
      <c r="K72" s="61"/>
      <c r="L72" s="4"/>
      <c r="M72" s="4"/>
      <c r="N72" s="41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I73" s="4"/>
      <c r="J73" s="4"/>
      <c r="K73" s="4"/>
      <c r="L73" s="4"/>
      <c r="M73" s="4"/>
      <c r="N73" s="41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36" t="s">
        <v>19</v>
      </c>
      <c r="B74" s="44" t="s">
        <v>105</v>
      </c>
      <c r="I74" s="4"/>
      <c r="J74" s="4"/>
      <c r="K74" s="4"/>
      <c r="L74" s="4"/>
      <c r="M74" s="4"/>
      <c r="N74" s="41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36" t="s">
        <v>0</v>
      </c>
      <c r="B75" s="21">
        <v>42615</v>
      </c>
      <c r="I75" s="4"/>
      <c r="J75" s="4"/>
      <c r="K75" s="4"/>
      <c r="L75" s="4"/>
      <c r="M75" s="4"/>
      <c r="N75" s="41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36" t="s">
        <v>1</v>
      </c>
      <c r="B76" s="48">
        <v>0.44444444444444442</v>
      </c>
      <c r="I76" s="4"/>
      <c r="J76" s="4"/>
      <c r="K76" s="4"/>
      <c r="L76" s="4"/>
      <c r="M76" s="4"/>
      <c r="N76" s="41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36" t="s">
        <v>104</v>
      </c>
      <c r="B77" s="23">
        <v>51.075290000000003</v>
      </c>
      <c r="C77" s="23">
        <v>10.4703</v>
      </c>
      <c r="I77" s="4"/>
      <c r="J77" s="4"/>
      <c r="K77" s="4"/>
      <c r="L77" s="4"/>
      <c r="M77" s="4"/>
      <c r="N77" s="41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24"/>
      <c r="B78" s="24"/>
      <c r="C78" s="24"/>
      <c r="D78" s="24"/>
      <c r="F78" s="4"/>
      <c r="G78" s="4"/>
      <c r="H78" s="8" t="s">
        <v>115</v>
      </c>
      <c r="I78" s="4"/>
      <c r="J78" s="6" t="s">
        <v>114</v>
      </c>
      <c r="K78" s="4"/>
      <c r="L78" s="4"/>
      <c r="M78" s="4"/>
      <c r="N78" s="41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25" t="s">
        <v>131</v>
      </c>
      <c r="B79" s="25" t="s">
        <v>13</v>
      </c>
      <c r="C79" s="25" t="s">
        <v>118</v>
      </c>
      <c r="D79" s="1" t="s">
        <v>15</v>
      </c>
      <c r="E79" s="25" t="s">
        <v>23</v>
      </c>
      <c r="F79" s="8" t="s">
        <v>113</v>
      </c>
      <c r="G79" s="17" t="s">
        <v>16</v>
      </c>
      <c r="H79" s="8" t="s">
        <v>2</v>
      </c>
      <c r="I79" s="8" t="s">
        <v>3</v>
      </c>
      <c r="J79" s="8" t="s">
        <v>2</v>
      </c>
      <c r="K79" s="8" t="s">
        <v>3</v>
      </c>
      <c r="L79" s="4"/>
      <c r="M79" s="4"/>
      <c r="N79" s="41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24" t="s">
        <v>6</v>
      </c>
      <c r="B80" s="47">
        <v>0.47013888888888899</v>
      </c>
      <c r="C80" s="47">
        <v>0.48749999999999999</v>
      </c>
      <c r="D80" s="28"/>
      <c r="E80" t="s">
        <v>111</v>
      </c>
      <c r="F80" s="37">
        <v>25</v>
      </c>
      <c r="G80" s="57">
        <f>243*F80-627.75</f>
        <v>5447.25</v>
      </c>
      <c r="H80" s="41">
        <f>$B$77</f>
        <v>51.075290000000003</v>
      </c>
      <c r="I80" s="41">
        <f>$C$77</f>
        <v>10.4703</v>
      </c>
      <c r="J80" s="61"/>
      <c r="K80" s="61"/>
      <c r="M80" s="4"/>
      <c r="N80" s="41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26" t="s">
        <v>8</v>
      </c>
      <c r="B81" s="47">
        <v>0.47708333333333303</v>
      </c>
      <c r="C81" s="47">
        <v>0.49236111111111103</v>
      </c>
      <c r="D81" s="28"/>
      <c r="E81" t="s">
        <v>111</v>
      </c>
      <c r="F81" s="37">
        <v>22</v>
      </c>
      <c r="G81" s="57">
        <f t="shared" ref="G81:G118" si="7">243*F81-627.75</f>
        <v>4718.25</v>
      </c>
      <c r="H81" s="41">
        <f t="shared" ref="H81:H118" si="8">$B$77</f>
        <v>51.075290000000003</v>
      </c>
      <c r="I81" s="41">
        <f t="shared" ref="I81:I118" si="9">$C$77</f>
        <v>10.4703</v>
      </c>
      <c r="J81" s="61"/>
      <c r="K81" s="61"/>
      <c r="M81" s="4"/>
      <c r="N81" s="41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26" t="s">
        <v>7</v>
      </c>
      <c r="B82" s="47">
        <v>0.48611111111111099</v>
      </c>
      <c r="C82" s="47">
        <v>0.49722222222222201</v>
      </c>
      <c r="D82" s="28"/>
      <c r="E82" t="s">
        <v>111</v>
      </c>
      <c r="F82" s="37">
        <v>16</v>
      </c>
      <c r="G82" s="57">
        <f t="shared" si="7"/>
        <v>3260.25</v>
      </c>
      <c r="H82" s="41">
        <f t="shared" si="8"/>
        <v>51.075290000000003</v>
      </c>
      <c r="I82" s="41">
        <f t="shared" si="9"/>
        <v>10.4703</v>
      </c>
      <c r="J82" s="61"/>
      <c r="K82" s="61"/>
      <c r="M82" s="4"/>
      <c r="N82" s="41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24" t="s">
        <v>6</v>
      </c>
      <c r="B83" s="47">
        <v>0.49027777777777798</v>
      </c>
      <c r="C83" s="47">
        <v>0.516319444444445</v>
      </c>
      <c r="D83" s="28"/>
      <c r="E83" t="s">
        <v>111</v>
      </c>
      <c r="F83" s="37">
        <v>37.5</v>
      </c>
      <c r="G83" s="57">
        <f t="shared" si="7"/>
        <v>8484.75</v>
      </c>
      <c r="H83" s="41">
        <f t="shared" si="8"/>
        <v>51.075290000000003</v>
      </c>
      <c r="I83" s="41">
        <f t="shared" si="9"/>
        <v>10.4703</v>
      </c>
      <c r="J83" s="61"/>
      <c r="K83" s="61"/>
      <c r="M83" s="4"/>
      <c r="N83" s="41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26" t="s">
        <v>5</v>
      </c>
      <c r="B84" s="47">
        <v>0.48749999999999999</v>
      </c>
      <c r="C84" s="47">
        <v>0.50486111111111098</v>
      </c>
      <c r="D84" s="28"/>
      <c r="E84" t="s">
        <v>111</v>
      </c>
      <c r="F84" s="37">
        <v>25</v>
      </c>
      <c r="G84" s="57">
        <f t="shared" si="7"/>
        <v>5447.25</v>
      </c>
      <c r="H84" s="41">
        <f t="shared" si="8"/>
        <v>51.075290000000003</v>
      </c>
      <c r="I84" s="41">
        <f t="shared" si="9"/>
        <v>10.4703</v>
      </c>
      <c r="J84" s="61"/>
      <c r="K84" s="61"/>
      <c r="M84" s="4"/>
      <c r="N84" s="41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26" t="s">
        <v>4</v>
      </c>
      <c r="B85" s="47">
        <v>0.49444444444444402</v>
      </c>
      <c r="C85" s="47">
        <v>0.50277777777777799</v>
      </c>
      <c r="D85" s="28"/>
      <c r="E85" t="s">
        <v>111</v>
      </c>
      <c r="F85" s="37">
        <v>12</v>
      </c>
      <c r="G85" s="57">
        <f t="shared" si="7"/>
        <v>2288.25</v>
      </c>
      <c r="H85" s="41">
        <f t="shared" si="8"/>
        <v>51.075290000000003</v>
      </c>
      <c r="I85" s="41">
        <f t="shared" si="9"/>
        <v>10.4703</v>
      </c>
      <c r="J85" s="61"/>
      <c r="K85" s="61"/>
      <c r="M85" s="4"/>
      <c r="N85" s="41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24" t="s">
        <v>26</v>
      </c>
      <c r="B86" s="47">
        <v>0.49791666666666701</v>
      </c>
      <c r="C86" s="47">
        <v>0.51840277777777799</v>
      </c>
      <c r="D86" s="28"/>
      <c r="E86" t="s">
        <v>111</v>
      </c>
      <c r="F86" s="37">
        <v>29.5</v>
      </c>
      <c r="G86" s="57">
        <f t="shared" si="7"/>
        <v>6540.75</v>
      </c>
      <c r="H86" s="41">
        <f t="shared" si="8"/>
        <v>51.075290000000003</v>
      </c>
      <c r="I86" s="41">
        <f t="shared" si="9"/>
        <v>10.4703</v>
      </c>
      <c r="J86" s="61"/>
      <c r="K86" s="61"/>
      <c r="M86" s="4"/>
      <c r="N86" s="41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26" t="s">
        <v>8</v>
      </c>
      <c r="B87" s="47">
        <v>0.49583333333333302</v>
      </c>
      <c r="C87" s="47">
        <v>0.50659722222222203</v>
      </c>
      <c r="D87" s="24">
        <v>235</v>
      </c>
      <c r="E87" s="20"/>
      <c r="F87" s="53">
        <v>15.5</v>
      </c>
      <c r="G87" s="72">
        <f t="shared" si="7"/>
        <v>3138.75</v>
      </c>
      <c r="H87" s="62">
        <f t="shared" si="8"/>
        <v>51.075290000000003</v>
      </c>
      <c r="I87" s="62">
        <f t="shared" si="9"/>
        <v>10.4703</v>
      </c>
      <c r="J87" s="62">
        <f>H87+G87*COS(RADIANS(D87))/1850/60</f>
        <v>51.05907096360724</v>
      </c>
      <c r="K87" s="62">
        <f>I87+G87*SIN(RADIANS(D87))/(1850*COS(RADIANS(H87)))/60</f>
        <v>10.4334334793914</v>
      </c>
      <c r="L87" s="7"/>
      <c r="M87" s="4"/>
      <c r="N87" s="41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24" t="s">
        <v>27</v>
      </c>
      <c r="B88" s="47">
        <v>0.49791666666666701</v>
      </c>
      <c r="C88" s="47">
        <v>0.50763888888888897</v>
      </c>
      <c r="D88" s="28"/>
      <c r="E88" t="s">
        <v>111</v>
      </c>
      <c r="F88" s="37">
        <v>14</v>
      </c>
      <c r="G88" s="57">
        <f t="shared" si="7"/>
        <v>2774.25</v>
      </c>
      <c r="H88" s="41">
        <f t="shared" si="8"/>
        <v>51.075290000000003</v>
      </c>
      <c r="I88" s="41">
        <f t="shared" si="9"/>
        <v>10.4703</v>
      </c>
      <c r="J88" s="61"/>
      <c r="K88" s="61"/>
      <c r="M88" s="4"/>
      <c r="N88" s="41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26" t="s">
        <v>12</v>
      </c>
      <c r="B89" s="47">
        <v>0.49861111111111101</v>
      </c>
      <c r="C89" s="47">
        <v>0.51041666666666696</v>
      </c>
      <c r="D89" s="24">
        <v>100</v>
      </c>
      <c r="F89" s="37">
        <v>17</v>
      </c>
      <c r="G89" s="57">
        <f t="shared" si="7"/>
        <v>3503.25</v>
      </c>
      <c r="H89" s="41">
        <f t="shared" si="8"/>
        <v>51.075290000000003</v>
      </c>
      <c r="I89" s="41">
        <f t="shared" si="9"/>
        <v>10.4703</v>
      </c>
      <c r="J89" s="62">
        <f>H89+G89*COS(RADIANS(D89))/1850/60</f>
        <v>51.069809522717016</v>
      </c>
      <c r="K89" s="41">
        <f>I89+G89*SIN(RADIANS(D89))/(1850*COS(RADIANS(H89)))/60</f>
        <v>10.519769041557213</v>
      </c>
      <c r="M89" s="4"/>
      <c r="N89" s="41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26" t="s">
        <v>7</v>
      </c>
      <c r="B90" s="47">
        <v>0.499652777777778</v>
      </c>
      <c r="C90" s="47">
        <v>0.51180555555555496</v>
      </c>
      <c r="D90" s="28"/>
      <c r="E90" t="s">
        <v>111</v>
      </c>
      <c r="F90" s="37">
        <v>17.5</v>
      </c>
      <c r="G90" s="57">
        <f t="shared" si="7"/>
        <v>3624.75</v>
      </c>
      <c r="H90" s="41">
        <f t="shared" si="8"/>
        <v>51.075290000000003</v>
      </c>
      <c r="I90" s="41">
        <f t="shared" si="9"/>
        <v>10.4703</v>
      </c>
      <c r="J90" s="61"/>
      <c r="K90" s="61"/>
      <c r="M90" s="4"/>
      <c r="N90" s="41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26" t="s">
        <v>18</v>
      </c>
      <c r="B91" s="47">
        <v>0.50312500000000004</v>
      </c>
      <c r="C91" s="47">
        <v>0.52361111111111103</v>
      </c>
      <c r="D91" s="24">
        <v>195</v>
      </c>
      <c r="E91" s="20"/>
      <c r="F91" s="51">
        <v>29.5</v>
      </c>
      <c r="G91" s="72">
        <f t="shared" si="7"/>
        <v>6540.75</v>
      </c>
      <c r="H91" s="62">
        <f t="shared" si="8"/>
        <v>51.075290000000003</v>
      </c>
      <c r="I91" s="62">
        <f t="shared" si="9"/>
        <v>10.4703</v>
      </c>
      <c r="J91" s="62">
        <f>H91+G91*COS(RADIANS(D91))/1850/60</f>
        <v>51.018372168033331</v>
      </c>
      <c r="K91" s="62">
        <f>I91+G91*SIN(RADIANS(D91))/(1850*COS(RADIANS(H91)))/60</f>
        <v>10.446026372279865</v>
      </c>
      <c r="L91" s="6"/>
      <c r="M91" s="4"/>
      <c r="N91" s="41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26" t="s">
        <v>4</v>
      </c>
      <c r="B92" s="47">
        <v>0.50451388888888904</v>
      </c>
      <c r="C92" s="47">
        <v>0.51666666666666705</v>
      </c>
      <c r="D92" s="24">
        <v>235</v>
      </c>
      <c r="F92" s="37">
        <v>17.5</v>
      </c>
      <c r="G92" s="57">
        <f t="shared" si="7"/>
        <v>3624.75</v>
      </c>
      <c r="H92" s="41">
        <f t="shared" si="8"/>
        <v>51.075290000000003</v>
      </c>
      <c r="I92" s="41">
        <f t="shared" si="9"/>
        <v>10.4703</v>
      </c>
      <c r="J92" s="62">
        <f>H92+G92*COS(RADIANS(D92))/1850/60</f>
        <v>51.056559628939972</v>
      </c>
      <c r="K92" s="41">
        <f>I92+G92*SIN(RADIANS(D92))/(1850*COS(RADIANS(H92)))/60</f>
        <v>10.42772511491007</v>
      </c>
      <c r="M92" s="4"/>
      <c r="N92" s="41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26" t="s">
        <v>8</v>
      </c>
      <c r="B93" s="47">
        <v>0.50729166666666703</v>
      </c>
      <c r="C93" s="47">
        <v>0.51944444444444404</v>
      </c>
      <c r="D93" s="28"/>
      <c r="E93" t="s">
        <v>111</v>
      </c>
      <c r="F93" s="37">
        <v>17.5</v>
      </c>
      <c r="G93" s="57">
        <f t="shared" si="7"/>
        <v>3624.75</v>
      </c>
      <c r="H93" s="41">
        <f t="shared" si="8"/>
        <v>51.075290000000003</v>
      </c>
      <c r="I93" s="41">
        <f t="shared" si="9"/>
        <v>10.4703</v>
      </c>
      <c r="J93" s="61"/>
      <c r="K93" s="61"/>
      <c r="M93" s="4"/>
      <c r="N93" s="41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26" t="s">
        <v>5</v>
      </c>
      <c r="B94" s="47">
        <v>0.50902777777777797</v>
      </c>
      <c r="C94" s="47">
        <v>0.52361111111111103</v>
      </c>
      <c r="D94" s="24">
        <v>105</v>
      </c>
      <c r="F94" s="37">
        <v>21</v>
      </c>
      <c r="G94" s="57">
        <f t="shared" si="7"/>
        <v>4475.25</v>
      </c>
      <c r="H94" s="41">
        <f t="shared" si="8"/>
        <v>51.075290000000003</v>
      </c>
      <c r="I94" s="41">
        <f t="shared" si="9"/>
        <v>10.4703</v>
      </c>
      <c r="J94" s="62">
        <f>H94+G94*COS(RADIANS(D94))/1850/60</f>
        <v>51.064855045661311</v>
      </c>
      <c r="K94" s="41">
        <f>I94+G94*SIN(RADIANS(D94))/(1850*COS(RADIANS(H94)))/60</f>
        <v>10.532282913429588</v>
      </c>
      <c r="M94" s="4"/>
      <c r="N94" s="41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24" t="s">
        <v>27</v>
      </c>
      <c r="B95" s="47">
        <v>0.51006944444444402</v>
      </c>
      <c r="C95" s="47">
        <v>0.51701388888888899</v>
      </c>
      <c r="D95" s="28"/>
      <c r="E95" t="s">
        <v>111</v>
      </c>
      <c r="F95" s="37">
        <v>10</v>
      </c>
      <c r="G95" s="57">
        <f t="shared" si="7"/>
        <v>1802.25</v>
      </c>
      <c r="H95" s="41">
        <f t="shared" si="8"/>
        <v>51.075290000000003</v>
      </c>
      <c r="I95" s="41">
        <f t="shared" si="9"/>
        <v>10.4703</v>
      </c>
      <c r="J95" s="61"/>
      <c r="K95" s="61"/>
      <c r="M95" s="4"/>
      <c r="N95" s="41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26" t="s">
        <v>12</v>
      </c>
      <c r="B96" s="47">
        <v>0.51215277777777801</v>
      </c>
      <c r="C96" s="47">
        <v>0.52569444444444402</v>
      </c>
      <c r="D96" s="24">
        <v>110</v>
      </c>
      <c r="F96" s="37">
        <v>19.5</v>
      </c>
      <c r="G96" s="57">
        <f t="shared" si="7"/>
        <v>4110.75</v>
      </c>
      <c r="H96" s="41">
        <f t="shared" si="8"/>
        <v>51.075290000000003</v>
      </c>
      <c r="I96" s="41">
        <f t="shared" si="9"/>
        <v>10.4703</v>
      </c>
      <c r="J96" s="62">
        <f>H96+G96*COS(RADIANS(D96))/1850/60</f>
        <v>51.06262369996238</v>
      </c>
      <c r="K96" s="41">
        <f>I96+G96*SIN(RADIANS(D96))/(1850*COS(RADIANS(H96)))/60</f>
        <v>10.525688268449064</v>
      </c>
      <c r="M96" s="4"/>
      <c r="N96" s="41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26" t="s">
        <v>7</v>
      </c>
      <c r="B97" s="47">
        <v>0.51284722222222201</v>
      </c>
      <c r="C97" s="47">
        <v>0.52534722222222197</v>
      </c>
      <c r="D97" s="28"/>
      <c r="E97" t="s">
        <v>111</v>
      </c>
      <c r="F97" s="37">
        <v>18</v>
      </c>
      <c r="G97" s="57">
        <f t="shared" si="7"/>
        <v>3746.25</v>
      </c>
      <c r="H97" s="41">
        <f t="shared" si="8"/>
        <v>51.075290000000003</v>
      </c>
      <c r="I97" s="41">
        <f t="shared" si="9"/>
        <v>10.4703</v>
      </c>
      <c r="J97" s="61"/>
      <c r="K97" s="61"/>
      <c r="M97" s="4"/>
      <c r="N97" s="41"/>
      <c r="O97" s="4"/>
      <c r="P97" s="4"/>
      <c r="Q97" s="4"/>
      <c r="R97" s="4"/>
      <c r="S97" s="4"/>
      <c r="T97" s="4"/>
      <c r="U97" s="4"/>
      <c r="V97" s="4"/>
    </row>
    <row r="98" spans="1:22" x14ac:dyDescent="0.25">
      <c r="A98" s="26" t="s">
        <v>28</v>
      </c>
      <c r="B98" s="47">
        <v>0.514930555555556</v>
      </c>
      <c r="C98" s="47">
        <v>0.52361111111111103</v>
      </c>
      <c r="D98" s="24">
        <v>340</v>
      </c>
      <c r="F98" s="37">
        <v>12.5</v>
      </c>
      <c r="G98" s="57">
        <f t="shared" si="7"/>
        <v>2409.75</v>
      </c>
      <c r="H98" s="41">
        <f t="shared" si="8"/>
        <v>51.075290000000003</v>
      </c>
      <c r="I98" s="41">
        <f t="shared" si="9"/>
        <v>10.4703</v>
      </c>
      <c r="J98" s="62">
        <f>H98+G98*COS(RADIANS(D98))/1850/60</f>
        <v>51.09569021885531</v>
      </c>
      <c r="K98" s="41">
        <f>I98+G98*SIN(RADIANS(D98))/(1850*COS(RADIANS(H98)))/60</f>
        <v>10.458482255940307</v>
      </c>
      <c r="M98" s="4"/>
      <c r="N98" s="41"/>
      <c r="O98" s="4"/>
      <c r="P98" s="4"/>
      <c r="Q98" s="4"/>
      <c r="R98" s="4"/>
      <c r="S98" s="4"/>
      <c r="T98" s="4"/>
      <c r="U98" s="4"/>
      <c r="V98" s="4"/>
    </row>
    <row r="99" spans="1:22" x14ac:dyDescent="0.25">
      <c r="A99" s="24" t="s">
        <v>27</v>
      </c>
      <c r="B99" s="47">
        <v>0.52673611111111096</v>
      </c>
      <c r="C99" s="47">
        <v>0.53645833333333304</v>
      </c>
      <c r="D99" s="28"/>
      <c r="E99" t="s">
        <v>111</v>
      </c>
      <c r="F99" s="37">
        <v>14</v>
      </c>
      <c r="G99" s="57">
        <f t="shared" si="7"/>
        <v>2774.25</v>
      </c>
      <c r="H99" s="41">
        <f t="shared" si="8"/>
        <v>51.075290000000003</v>
      </c>
      <c r="I99" s="41">
        <f t="shared" si="9"/>
        <v>10.4703</v>
      </c>
      <c r="J99" s="61"/>
      <c r="K99" s="61"/>
      <c r="M99" s="4"/>
      <c r="N99" s="41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26" t="s">
        <v>4</v>
      </c>
      <c r="B100" s="47">
        <v>0.51944444444444404</v>
      </c>
      <c r="C100" s="47">
        <v>0.530555555555556</v>
      </c>
      <c r="D100" s="24">
        <v>220</v>
      </c>
      <c r="F100" s="37">
        <v>16</v>
      </c>
      <c r="G100" s="57">
        <f t="shared" si="7"/>
        <v>3260.25</v>
      </c>
      <c r="H100" s="41">
        <f t="shared" si="8"/>
        <v>51.075290000000003</v>
      </c>
      <c r="I100" s="41">
        <f t="shared" si="9"/>
        <v>10.4703</v>
      </c>
      <c r="J100" s="62">
        <f>H100+G100*COS(RADIANS(D100))/1850/60</f>
        <v>51.052790032471364</v>
      </c>
      <c r="K100" s="41">
        <f>I100+G100*SIN(RADIANS(D100))/(1850*COS(RADIANS(H100)))/60</f>
        <v>10.44025104959926</v>
      </c>
      <c r="M100" s="4"/>
      <c r="N100" s="41"/>
      <c r="O100" s="4"/>
      <c r="P100" s="4"/>
      <c r="Q100" s="4"/>
      <c r="R100" s="4"/>
      <c r="S100" s="4"/>
      <c r="T100" s="4"/>
      <c r="U100" s="4"/>
      <c r="V100" s="4"/>
    </row>
    <row r="101" spans="1:22" x14ac:dyDescent="0.25">
      <c r="A101" s="24" t="s">
        <v>26</v>
      </c>
      <c r="B101" s="47">
        <v>0.52291666666666703</v>
      </c>
      <c r="C101" s="47">
        <v>0.53680555555555598</v>
      </c>
      <c r="D101" s="28"/>
      <c r="E101" t="s">
        <v>111</v>
      </c>
      <c r="F101" s="37">
        <v>20</v>
      </c>
      <c r="G101" s="57">
        <f t="shared" si="7"/>
        <v>4232.25</v>
      </c>
      <c r="H101" s="41">
        <f t="shared" si="8"/>
        <v>51.075290000000003</v>
      </c>
      <c r="I101" s="41">
        <f t="shared" si="9"/>
        <v>10.4703</v>
      </c>
      <c r="J101" s="61"/>
      <c r="K101" s="61"/>
      <c r="M101" s="4"/>
      <c r="N101" s="41"/>
      <c r="O101" s="4"/>
      <c r="P101" s="4"/>
      <c r="Q101" s="4"/>
      <c r="R101" s="4"/>
      <c r="S101" s="4"/>
      <c r="T101" s="4"/>
      <c r="U101" s="4"/>
      <c r="V101" s="4"/>
    </row>
    <row r="102" spans="1:22" x14ac:dyDescent="0.25">
      <c r="A102" s="26" t="s">
        <v>8</v>
      </c>
      <c r="B102" s="47">
        <v>0.52083333333333304</v>
      </c>
      <c r="C102" s="47">
        <v>0.53298611111111105</v>
      </c>
      <c r="D102" s="24">
        <v>230</v>
      </c>
      <c r="F102" s="37">
        <v>17.5</v>
      </c>
      <c r="G102" s="57">
        <f t="shared" si="7"/>
        <v>3624.75</v>
      </c>
      <c r="H102" s="41">
        <f t="shared" si="8"/>
        <v>51.075290000000003</v>
      </c>
      <c r="I102" s="41">
        <f t="shared" si="9"/>
        <v>10.4703</v>
      </c>
      <c r="J102" s="62">
        <f>H102+G102*COS(RADIANS(D102))/1850/60</f>
        <v>51.054299510016115</v>
      </c>
      <c r="K102" s="41">
        <f>I102+G102*SIN(RADIANS(D102))/(1850*COS(RADIANS(H102)))/60</f>
        <v>10.430485347315004</v>
      </c>
      <c r="M102" s="4"/>
      <c r="N102" s="41"/>
      <c r="O102" s="4"/>
      <c r="P102" s="4"/>
      <c r="Q102" s="4"/>
      <c r="R102" s="4"/>
      <c r="S102" s="4"/>
      <c r="T102" s="4"/>
      <c r="U102" s="4"/>
      <c r="V102" s="4"/>
    </row>
    <row r="103" spans="1:22" x14ac:dyDescent="0.25">
      <c r="A103" s="26" t="s">
        <v>28</v>
      </c>
      <c r="B103" s="47">
        <v>0.52534722222222197</v>
      </c>
      <c r="C103" s="47">
        <v>0.53229166666666705</v>
      </c>
      <c r="D103" s="28"/>
      <c r="E103" t="s">
        <v>111</v>
      </c>
      <c r="F103" s="37">
        <v>10</v>
      </c>
      <c r="G103" s="57">
        <f t="shared" si="7"/>
        <v>1802.25</v>
      </c>
      <c r="H103" s="41">
        <f t="shared" si="8"/>
        <v>51.075290000000003</v>
      </c>
      <c r="I103" s="41">
        <f t="shared" si="9"/>
        <v>10.4703</v>
      </c>
      <c r="J103" s="61"/>
      <c r="K103" s="61"/>
      <c r="M103" s="4"/>
      <c r="N103" s="41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26" t="s">
        <v>29</v>
      </c>
      <c r="B104" s="47">
        <v>0.52534722222222197</v>
      </c>
      <c r="C104" s="47">
        <v>0.54826388888888899</v>
      </c>
      <c r="D104" s="24">
        <v>220</v>
      </c>
      <c r="E104" s="7"/>
      <c r="F104" s="53">
        <v>33</v>
      </c>
      <c r="G104" s="72">
        <f t="shared" si="7"/>
        <v>7391.25</v>
      </c>
      <c r="H104" s="62">
        <f t="shared" si="8"/>
        <v>51.075290000000003</v>
      </c>
      <c r="I104" s="62">
        <f t="shared" si="9"/>
        <v>10.4703</v>
      </c>
      <c r="J104" s="62">
        <f>H104+G104*COS(RADIANS(D104))/1850/60</f>
        <v>51.024280756845016</v>
      </c>
      <c r="K104" s="41">
        <f>I104+G104*SIN(RADIANS(D104))/(1850*COS(RADIANS(H104)))/60</f>
        <v>10.402176603128757</v>
      </c>
      <c r="M104" s="4"/>
      <c r="N104" s="41"/>
      <c r="O104" s="4"/>
      <c r="P104" s="4"/>
      <c r="Q104" s="4"/>
      <c r="R104" s="4"/>
      <c r="S104" s="4"/>
      <c r="T104" s="4"/>
      <c r="U104" s="4"/>
      <c r="V104" s="4"/>
    </row>
    <row r="105" spans="1:22" x14ac:dyDescent="0.25">
      <c r="A105" s="26" t="s">
        <v>7</v>
      </c>
      <c r="B105" s="47">
        <v>0.52638888888888902</v>
      </c>
      <c r="C105" s="47">
        <v>0.54131944444444402</v>
      </c>
      <c r="D105" s="24">
        <v>105</v>
      </c>
      <c r="F105" s="37">
        <v>21.5</v>
      </c>
      <c r="G105" s="57">
        <f t="shared" si="7"/>
        <v>4596.75</v>
      </c>
      <c r="H105" s="41">
        <f t="shared" si="8"/>
        <v>51.075290000000003</v>
      </c>
      <c r="I105" s="41">
        <f t="shared" si="9"/>
        <v>10.4703</v>
      </c>
      <c r="J105" s="62">
        <f>H105+G105*COS(RADIANS(D105))/1850/60</f>
        <v>51.064571743733559</v>
      </c>
      <c r="K105" s="41">
        <f>I105+G105*SIN(RADIANS(D105))/(1850*COS(RADIANS(H105)))/60</f>
        <v>10.53396570745935</v>
      </c>
      <c r="M105" s="4"/>
      <c r="N105" s="41"/>
      <c r="O105" s="4"/>
      <c r="P105" s="4"/>
      <c r="Q105" s="4"/>
      <c r="R105" s="4"/>
      <c r="S105" s="4"/>
      <c r="T105" s="4"/>
      <c r="U105" s="4"/>
      <c r="V105" s="4"/>
    </row>
    <row r="106" spans="1:22" x14ac:dyDescent="0.25">
      <c r="A106" s="26" t="s">
        <v>5</v>
      </c>
      <c r="B106" s="47">
        <v>0.52881944444444395</v>
      </c>
      <c r="C106" s="47">
        <v>0.54444444444444395</v>
      </c>
      <c r="D106" s="24">
        <v>105</v>
      </c>
      <c r="F106" s="37">
        <v>22.5</v>
      </c>
      <c r="G106" s="57">
        <f t="shared" si="7"/>
        <v>4839.75</v>
      </c>
      <c r="H106" s="41">
        <f t="shared" si="8"/>
        <v>51.075290000000003</v>
      </c>
      <c r="I106" s="41">
        <f t="shared" si="9"/>
        <v>10.4703</v>
      </c>
      <c r="J106" s="62">
        <f>H106+G106*COS(RADIANS(D106))/1850/60</f>
        <v>51.064005139878063</v>
      </c>
      <c r="K106" s="41">
        <f>I106+G106*SIN(RADIANS(D106))/(1850*COS(RADIANS(H106)))/60</f>
        <v>10.537331295518875</v>
      </c>
      <c r="M106" s="4"/>
      <c r="N106" s="41"/>
      <c r="O106" s="4"/>
      <c r="P106" s="4"/>
      <c r="Q106" s="4"/>
      <c r="R106" s="4"/>
      <c r="S106" s="4"/>
      <c r="T106" s="4"/>
      <c r="U106" s="4"/>
      <c r="V106" s="4"/>
    </row>
    <row r="107" spans="1:22" x14ac:dyDescent="0.25">
      <c r="A107" s="24" t="s">
        <v>11</v>
      </c>
      <c r="B107" s="47">
        <v>0.53368055555555605</v>
      </c>
      <c r="C107" s="47">
        <v>0.547569444444445</v>
      </c>
      <c r="D107" s="28"/>
      <c r="E107" t="s">
        <v>111</v>
      </c>
      <c r="F107" s="37">
        <v>20</v>
      </c>
      <c r="G107" s="57">
        <f t="shared" si="7"/>
        <v>4232.25</v>
      </c>
      <c r="H107" s="41">
        <f t="shared" si="8"/>
        <v>51.075290000000003</v>
      </c>
      <c r="I107" s="41">
        <f t="shared" si="9"/>
        <v>10.4703</v>
      </c>
      <c r="J107" s="61"/>
      <c r="K107" s="61"/>
      <c r="M107" s="4"/>
      <c r="N107" s="41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24" t="s">
        <v>10</v>
      </c>
      <c r="B108" s="47">
        <v>0.53229166666666705</v>
      </c>
      <c r="C108" s="47">
        <v>0.53993055555555602</v>
      </c>
      <c r="D108" s="28"/>
      <c r="E108" t="s">
        <v>111</v>
      </c>
      <c r="F108" s="37">
        <v>11</v>
      </c>
      <c r="G108" s="57">
        <f t="shared" si="7"/>
        <v>2045.25</v>
      </c>
      <c r="H108" s="41">
        <f t="shared" si="8"/>
        <v>51.075290000000003</v>
      </c>
      <c r="I108" s="41">
        <f t="shared" si="9"/>
        <v>10.4703</v>
      </c>
      <c r="J108" s="61"/>
      <c r="K108" s="61"/>
      <c r="M108" s="4"/>
      <c r="N108" s="41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A109" s="26" t="s">
        <v>28</v>
      </c>
      <c r="B109" s="47">
        <v>0.53333333333333299</v>
      </c>
      <c r="C109" s="47">
        <v>0.53993055555555602</v>
      </c>
      <c r="D109" s="28"/>
      <c r="E109" t="s">
        <v>111</v>
      </c>
      <c r="F109" s="37">
        <v>9.5</v>
      </c>
      <c r="G109" s="57">
        <f t="shared" si="7"/>
        <v>1680.75</v>
      </c>
      <c r="H109" s="41">
        <f t="shared" si="8"/>
        <v>51.075290000000003</v>
      </c>
      <c r="I109" s="41">
        <f t="shared" si="9"/>
        <v>10.4703</v>
      </c>
      <c r="J109" s="61"/>
      <c r="K109" s="61"/>
      <c r="M109" s="4"/>
      <c r="N109" s="41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A110" s="26" t="s">
        <v>4</v>
      </c>
      <c r="B110" s="47">
        <v>0.53437500000000004</v>
      </c>
      <c r="C110" s="47">
        <v>0.54583333333333295</v>
      </c>
      <c r="D110" s="28"/>
      <c r="E110" t="s">
        <v>111</v>
      </c>
      <c r="F110" s="37">
        <v>16.5</v>
      </c>
      <c r="G110" s="57">
        <f t="shared" si="7"/>
        <v>3381.75</v>
      </c>
      <c r="H110" s="41">
        <f t="shared" si="8"/>
        <v>51.075290000000003</v>
      </c>
      <c r="I110" s="41">
        <f t="shared" si="9"/>
        <v>10.4703</v>
      </c>
      <c r="J110" s="61"/>
      <c r="K110" s="61"/>
      <c r="M110" s="4"/>
      <c r="N110" s="41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A111" s="26" t="s">
        <v>7</v>
      </c>
      <c r="B111" s="47">
        <v>0.53923611111111103</v>
      </c>
      <c r="C111" s="47">
        <v>0.55034722222222199</v>
      </c>
      <c r="D111" s="24">
        <v>110</v>
      </c>
      <c r="E111" s="20"/>
      <c r="F111" s="53">
        <v>16</v>
      </c>
      <c r="G111" s="72">
        <f t="shared" si="7"/>
        <v>3260.25</v>
      </c>
      <c r="H111" s="62">
        <f t="shared" si="8"/>
        <v>51.075290000000003</v>
      </c>
      <c r="I111" s="62">
        <f t="shared" si="9"/>
        <v>10.4703</v>
      </c>
      <c r="J111" s="62">
        <f>H111+G111*COS(RADIANS(D111))/1850/60</f>
        <v>51.065244313763266</v>
      </c>
      <c r="K111" s="62">
        <f>I111+G111*SIN(RADIANS(D111))/(1850*COS(RADIANS(H111)))/60</f>
        <v>10.514228626700982</v>
      </c>
      <c r="L111" s="7"/>
      <c r="M111" s="4"/>
      <c r="N111" s="41"/>
      <c r="O111" s="4"/>
      <c r="P111" s="4"/>
      <c r="Q111" s="4"/>
      <c r="R111" s="4"/>
      <c r="S111" s="4"/>
      <c r="T111" s="4"/>
      <c r="U111" s="4"/>
      <c r="V111" s="4"/>
    </row>
    <row r="112" spans="1:22" x14ac:dyDescent="0.25">
      <c r="A112" s="68" t="s">
        <v>28</v>
      </c>
      <c r="B112" s="69">
        <v>0.54131944444444402</v>
      </c>
      <c r="C112" s="69">
        <v>0.546875</v>
      </c>
      <c r="D112" s="70">
        <v>325</v>
      </c>
      <c r="E112" s="5" t="s">
        <v>123</v>
      </c>
      <c r="F112" s="39">
        <v>8</v>
      </c>
      <c r="G112" s="71">
        <f t="shared" si="7"/>
        <v>1316.25</v>
      </c>
      <c r="H112" s="60">
        <f t="shared" si="8"/>
        <v>51.075290000000003</v>
      </c>
      <c r="I112" s="60">
        <f t="shared" si="9"/>
        <v>10.4703</v>
      </c>
      <c r="J112" s="60">
        <f>H112+G112*COS(RADIANS(D112))/1850/60</f>
        <v>51.085003593498158</v>
      </c>
      <c r="K112" s="60">
        <f>I112+G112*SIN(RADIANS(D112))/(1850*COS(RADIANS(H112)))/60</f>
        <v>10.459474683764833</v>
      </c>
      <c r="M112" s="4"/>
      <c r="N112" s="41"/>
      <c r="O112" s="4"/>
      <c r="P112" s="4"/>
      <c r="Q112" s="4"/>
      <c r="R112" s="4"/>
      <c r="S112" s="4"/>
      <c r="T112" s="4"/>
      <c r="U112" s="4"/>
      <c r="V112" s="4"/>
    </row>
    <row r="113" spans="1:22" x14ac:dyDescent="0.25">
      <c r="A113" s="24" t="s">
        <v>10</v>
      </c>
      <c r="B113" s="73"/>
      <c r="C113" s="73"/>
      <c r="D113" s="24">
        <v>325</v>
      </c>
      <c r="E113" t="s">
        <v>70</v>
      </c>
      <c r="F113" s="54"/>
      <c r="G113" s="58"/>
      <c r="H113" s="41">
        <f t="shared" si="8"/>
        <v>51.075290000000003</v>
      </c>
      <c r="I113" s="41">
        <f t="shared" si="9"/>
        <v>10.4703</v>
      </c>
      <c r="J113" s="61"/>
      <c r="K113" s="61"/>
      <c r="M113" s="4"/>
      <c r="N113" s="41"/>
      <c r="O113" s="4"/>
      <c r="P113" s="4"/>
      <c r="Q113" s="4"/>
      <c r="R113" s="4"/>
      <c r="S113" s="4"/>
      <c r="T113" s="4"/>
      <c r="U113" s="4"/>
      <c r="V113" s="4"/>
    </row>
    <row r="114" spans="1:22" x14ac:dyDescent="0.25">
      <c r="A114" s="26" t="s">
        <v>12</v>
      </c>
      <c r="B114" s="47">
        <v>0.54236111111111096</v>
      </c>
      <c r="C114" s="47">
        <v>0.55625000000000002</v>
      </c>
      <c r="D114" s="28"/>
      <c r="E114" t="s">
        <v>111</v>
      </c>
      <c r="F114" s="37">
        <v>20</v>
      </c>
      <c r="G114" s="57">
        <f t="shared" si="7"/>
        <v>4232.25</v>
      </c>
      <c r="H114" s="41">
        <f t="shared" si="8"/>
        <v>51.075290000000003</v>
      </c>
      <c r="I114" s="41">
        <f t="shared" si="9"/>
        <v>10.4703</v>
      </c>
      <c r="J114" s="61"/>
      <c r="K114" s="61"/>
      <c r="M114" s="4"/>
      <c r="N114" s="41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26" t="s">
        <v>8</v>
      </c>
      <c r="B115" s="47">
        <v>0.54791666666666705</v>
      </c>
      <c r="C115" s="47">
        <v>0.55902777777777801</v>
      </c>
      <c r="D115" s="28"/>
      <c r="E115" t="s">
        <v>111</v>
      </c>
      <c r="F115" s="37">
        <v>16</v>
      </c>
      <c r="G115" s="57">
        <f t="shared" si="7"/>
        <v>3260.25</v>
      </c>
      <c r="H115" s="41">
        <f t="shared" si="8"/>
        <v>51.075290000000003</v>
      </c>
      <c r="I115" s="41">
        <f t="shared" si="9"/>
        <v>10.4703</v>
      </c>
      <c r="J115" s="61"/>
      <c r="K115" s="61"/>
      <c r="M115" s="4"/>
      <c r="N115" s="41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26" t="s">
        <v>28</v>
      </c>
      <c r="B116" s="47">
        <v>0.54826388888888899</v>
      </c>
      <c r="C116" s="47">
        <v>0.55451388888888897</v>
      </c>
      <c r="D116" s="28"/>
      <c r="E116" t="s">
        <v>111</v>
      </c>
      <c r="F116" s="37">
        <v>9</v>
      </c>
      <c r="G116" s="57">
        <f t="shared" si="7"/>
        <v>1559.25</v>
      </c>
      <c r="H116" s="41">
        <f t="shared" si="8"/>
        <v>51.075290000000003</v>
      </c>
      <c r="I116" s="41">
        <f t="shared" si="9"/>
        <v>10.4703</v>
      </c>
      <c r="J116" s="61"/>
      <c r="K116" s="61"/>
      <c r="M116" s="4"/>
      <c r="N116" s="41"/>
      <c r="O116" s="4"/>
      <c r="P116" s="4"/>
      <c r="Q116" s="4"/>
      <c r="R116" s="4"/>
      <c r="S116" s="4"/>
      <c r="T116" s="4"/>
      <c r="U116" s="4"/>
      <c r="V116" s="4"/>
    </row>
    <row r="117" spans="1:22" x14ac:dyDescent="0.25">
      <c r="A117" s="24" t="s">
        <v>6</v>
      </c>
      <c r="B117" s="73"/>
      <c r="C117" s="73"/>
      <c r="D117" s="24">
        <v>320</v>
      </c>
      <c r="E117" t="s">
        <v>70</v>
      </c>
      <c r="F117" s="54"/>
      <c r="G117" s="56"/>
      <c r="H117" s="41">
        <f t="shared" si="8"/>
        <v>51.075290000000003</v>
      </c>
      <c r="I117" s="41">
        <f t="shared" si="9"/>
        <v>10.4703</v>
      </c>
      <c r="J117" s="61"/>
      <c r="K117" s="61"/>
      <c r="M117" s="4"/>
      <c r="N117" s="41"/>
      <c r="O117" s="4"/>
      <c r="P117" s="4"/>
      <c r="Q117" s="4"/>
      <c r="R117" s="4"/>
      <c r="S117" s="4"/>
      <c r="T117" s="4"/>
      <c r="U117" s="4"/>
      <c r="V117" s="4"/>
    </row>
    <row r="118" spans="1:22" x14ac:dyDescent="0.25">
      <c r="A118" s="24" t="s">
        <v>10</v>
      </c>
      <c r="B118" s="47">
        <v>0.55347222222222203</v>
      </c>
      <c r="C118" s="47">
        <v>0.55972222222222201</v>
      </c>
      <c r="D118" s="28"/>
      <c r="E118" t="s">
        <v>111</v>
      </c>
      <c r="F118" s="37">
        <v>9</v>
      </c>
      <c r="G118" s="57">
        <f t="shared" si="7"/>
        <v>1559.25</v>
      </c>
      <c r="H118" s="41">
        <f t="shared" si="8"/>
        <v>51.075290000000003</v>
      </c>
      <c r="I118" s="41">
        <f t="shared" si="9"/>
        <v>10.4703</v>
      </c>
      <c r="J118" s="61"/>
      <c r="K118" s="61"/>
      <c r="N118" s="41"/>
    </row>
    <row r="119" spans="1:22" x14ac:dyDescent="0.25">
      <c r="A119" s="24"/>
      <c r="B119" s="24"/>
      <c r="C119" s="24"/>
      <c r="D119" s="24"/>
      <c r="N119" s="41"/>
    </row>
    <row r="120" spans="1:22" x14ac:dyDescent="0.25">
      <c r="A120" s="36" t="s">
        <v>19</v>
      </c>
      <c r="B120" s="44" t="s">
        <v>105</v>
      </c>
      <c r="N120" s="41"/>
    </row>
    <row r="121" spans="1:22" x14ac:dyDescent="0.25">
      <c r="A121" s="36" t="s">
        <v>0</v>
      </c>
      <c r="B121" s="21">
        <v>42615</v>
      </c>
      <c r="N121" s="41"/>
    </row>
    <row r="122" spans="1:22" x14ac:dyDescent="0.25">
      <c r="A122" s="36" t="s">
        <v>1</v>
      </c>
      <c r="B122" s="48">
        <v>0.56944444444444442</v>
      </c>
      <c r="N122" s="41"/>
    </row>
    <row r="123" spans="1:22" x14ac:dyDescent="0.25">
      <c r="A123" s="36" t="s">
        <v>104</v>
      </c>
      <c r="B123" s="33">
        <v>51.07638</v>
      </c>
      <c r="C123" s="33">
        <v>10.470140000000001</v>
      </c>
      <c r="N123" s="41"/>
    </row>
    <row r="124" spans="1:22" x14ac:dyDescent="0.25">
      <c r="A124" s="4"/>
      <c r="B124" s="4"/>
      <c r="C124" s="4"/>
      <c r="D124" s="4"/>
      <c r="E124" s="4"/>
      <c r="F124" s="4"/>
      <c r="G124" s="4"/>
      <c r="H124" s="8" t="s">
        <v>115</v>
      </c>
      <c r="I124" s="4"/>
      <c r="J124" s="6" t="s">
        <v>114</v>
      </c>
      <c r="K124" s="4"/>
      <c r="N124" s="41"/>
    </row>
    <row r="125" spans="1:22" x14ac:dyDescent="0.25">
      <c r="A125" s="8" t="s">
        <v>131</v>
      </c>
      <c r="B125" s="8" t="s">
        <v>13</v>
      </c>
      <c r="C125" s="8" t="s">
        <v>14</v>
      </c>
      <c r="D125" s="1" t="s">
        <v>15</v>
      </c>
      <c r="E125" s="8" t="s">
        <v>23</v>
      </c>
      <c r="F125" s="8" t="s">
        <v>113</v>
      </c>
      <c r="G125" s="17" t="s">
        <v>16</v>
      </c>
      <c r="H125" s="8" t="s">
        <v>2</v>
      </c>
      <c r="I125" s="8" t="s">
        <v>3</v>
      </c>
      <c r="J125" s="8" t="s">
        <v>2</v>
      </c>
      <c r="K125" s="8" t="s">
        <v>3</v>
      </c>
      <c r="N125" s="41"/>
    </row>
    <row r="126" spans="1:22" x14ac:dyDescent="0.25">
      <c r="A126" t="s">
        <v>30</v>
      </c>
      <c r="B126" s="3">
        <v>0.57222222222222197</v>
      </c>
      <c r="C126" s="3">
        <v>0.57986111111111105</v>
      </c>
      <c r="D126" s="29"/>
      <c r="E126" t="s">
        <v>111</v>
      </c>
      <c r="F126" s="37">
        <v>11</v>
      </c>
      <c r="G126" s="57">
        <f t="shared" ref="G126:G135" si="10">243*F126-627.75</f>
        <v>2045.25</v>
      </c>
      <c r="H126" s="41">
        <f>$B$123</f>
        <v>51.07638</v>
      </c>
      <c r="I126" s="41">
        <f>$C$123</f>
        <v>10.470140000000001</v>
      </c>
      <c r="J126" s="61"/>
      <c r="K126" s="61"/>
      <c r="N126" s="41"/>
    </row>
    <row r="127" spans="1:22" x14ac:dyDescent="0.25">
      <c r="A127" t="s">
        <v>28</v>
      </c>
      <c r="B127" s="3">
        <v>0.59322916666666703</v>
      </c>
      <c r="C127" s="3">
        <v>0.600868055555556</v>
      </c>
      <c r="D127" s="29"/>
      <c r="E127" t="s">
        <v>111</v>
      </c>
      <c r="F127" s="37">
        <v>11</v>
      </c>
      <c r="G127" s="57">
        <f t="shared" si="10"/>
        <v>2045.25</v>
      </c>
      <c r="H127" s="41">
        <f t="shared" ref="H127:H135" si="11">$B$123</f>
        <v>51.07638</v>
      </c>
      <c r="I127" s="41">
        <f t="shared" ref="I127:I135" si="12">$C$123</f>
        <v>10.470140000000001</v>
      </c>
      <c r="J127" s="61"/>
      <c r="K127" s="61"/>
      <c r="N127" s="41"/>
    </row>
    <row r="128" spans="1:22" x14ac:dyDescent="0.25">
      <c r="A128" t="s">
        <v>10</v>
      </c>
      <c r="B128" s="3">
        <v>0.59774305555555496</v>
      </c>
      <c r="C128" s="3">
        <v>0.60590277777777801</v>
      </c>
      <c r="D128" s="29"/>
      <c r="E128" t="s">
        <v>111</v>
      </c>
      <c r="F128" s="37">
        <v>11.75</v>
      </c>
      <c r="G128" s="57">
        <f t="shared" si="10"/>
        <v>2227.5</v>
      </c>
      <c r="H128" s="41">
        <f t="shared" si="11"/>
        <v>51.07638</v>
      </c>
      <c r="I128" s="41">
        <f t="shared" si="12"/>
        <v>10.470140000000001</v>
      </c>
      <c r="J128" s="61"/>
      <c r="K128" s="61"/>
      <c r="N128" s="41"/>
    </row>
    <row r="129" spans="1:14" x14ac:dyDescent="0.25">
      <c r="A129" t="s">
        <v>28</v>
      </c>
      <c r="B129" s="3">
        <v>0.60208333333333297</v>
      </c>
      <c r="C129" s="3">
        <v>0.60763888888888895</v>
      </c>
      <c r="D129" s="29"/>
      <c r="E129" t="s">
        <v>111</v>
      </c>
      <c r="F129" s="37">
        <v>8</v>
      </c>
      <c r="G129" s="57">
        <f t="shared" si="10"/>
        <v>1316.25</v>
      </c>
      <c r="H129" s="41">
        <f t="shared" si="11"/>
        <v>51.07638</v>
      </c>
      <c r="I129" s="41">
        <f t="shared" si="12"/>
        <v>10.470140000000001</v>
      </c>
      <c r="J129" s="61"/>
      <c r="K129" s="61"/>
      <c r="N129" s="41"/>
    </row>
    <row r="130" spans="1:14" x14ac:dyDescent="0.25">
      <c r="A130" t="s">
        <v>30</v>
      </c>
      <c r="B130" s="3">
        <v>0.60439814814814796</v>
      </c>
      <c r="C130" s="3">
        <v>0.61296296296296304</v>
      </c>
      <c r="D130" s="29"/>
      <c r="E130" t="s">
        <v>111</v>
      </c>
      <c r="F130" s="37">
        <v>12.33</v>
      </c>
      <c r="G130" s="57">
        <f t="shared" si="10"/>
        <v>2368.44</v>
      </c>
      <c r="H130" s="41">
        <f t="shared" si="11"/>
        <v>51.07638</v>
      </c>
      <c r="I130" s="41">
        <f t="shared" si="12"/>
        <v>10.470140000000001</v>
      </c>
      <c r="J130" s="61"/>
      <c r="K130" s="61"/>
      <c r="N130" s="41"/>
    </row>
    <row r="131" spans="1:14" x14ac:dyDescent="0.25">
      <c r="A131" t="s">
        <v>31</v>
      </c>
      <c r="B131" s="3">
        <v>0.60451388888888902</v>
      </c>
      <c r="C131" s="3">
        <v>0.61041666666666705</v>
      </c>
      <c r="D131" s="29"/>
      <c r="E131" t="s">
        <v>111</v>
      </c>
      <c r="F131" s="37">
        <v>8.5</v>
      </c>
      <c r="G131" s="57">
        <f t="shared" si="10"/>
        <v>1437.75</v>
      </c>
      <c r="H131" s="41">
        <f t="shared" si="11"/>
        <v>51.07638</v>
      </c>
      <c r="I131" s="41">
        <f t="shared" si="12"/>
        <v>10.470140000000001</v>
      </c>
      <c r="J131" s="61"/>
      <c r="K131" s="61"/>
      <c r="N131" s="41"/>
    </row>
    <row r="132" spans="1:14" x14ac:dyDescent="0.25">
      <c r="A132" t="s">
        <v>10</v>
      </c>
      <c r="B132" s="3">
        <v>0.60729166666666701</v>
      </c>
      <c r="C132" s="3">
        <v>0.61388888888888904</v>
      </c>
      <c r="D132" s="29"/>
      <c r="E132" t="s">
        <v>111</v>
      </c>
      <c r="F132" s="37">
        <v>9.5</v>
      </c>
      <c r="G132" s="57">
        <f t="shared" si="10"/>
        <v>1680.75</v>
      </c>
      <c r="H132" s="41">
        <f t="shared" si="11"/>
        <v>51.07638</v>
      </c>
      <c r="I132" s="41">
        <f t="shared" si="12"/>
        <v>10.470140000000001</v>
      </c>
      <c r="J132" s="61"/>
      <c r="K132" s="61"/>
      <c r="N132" s="41"/>
    </row>
    <row r="133" spans="1:14" x14ac:dyDescent="0.25">
      <c r="A133" t="s">
        <v>28</v>
      </c>
      <c r="B133" s="3">
        <v>0.60902777777777795</v>
      </c>
      <c r="C133" s="3">
        <v>0.61493055555555598</v>
      </c>
      <c r="D133" s="29"/>
      <c r="E133" t="s">
        <v>111</v>
      </c>
      <c r="F133" s="37">
        <v>8.5</v>
      </c>
      <c r="G133" s="57">
        <f t="shared" si="10"/>
        <v>1437.75</v>
      </c>
      <c r="H133" s="41">
        <f t="shared" si="11"/>
        <v>51.07638</v>
      </c>
      <c r="I133" s="41">
        <f t="shared" si="12"/>
        <v>10.470140000000001</v>
      </c>
      <c r="J133" s="61"/>
      <c r="K133" s="61"/>
      <c r="N133" s="41"/>
    </row>
    <row r="134" spans="1:14" x14ac:dyDescent="0.25">
      <c r="A134" t="s">
        <v>30</v>
      </c>
      <c r="B134" s="3">
        <v>0.61180555555555605</v>
      </c>
      <c r="C134" s="3">
        <v>0.61875000000000002</v>
      </c>
      <c r="D134" s="29"/>
      <c r="E134" t="s">
        <v>111</v>
      </c>
      <c r="F134" s="37">
        <v>10</v>
      </c>
      <c r="G134" s="57">
        <f t="shared" si="10"/>
        <v>1802.25</v>
      </c>
      <c r="H134" s="41">
        <f t="shared" si="11"/>
        <v>51.07638</v>
      </c>
      <c r="I134" s="41">
        <f t="shared" si="12"/>
        <v>10.470140000000001</v>
      </c>
      <c r="J134" s="61"/>
      <c r="K134" s="61"/>
      <c r="N134" s="41"/>
    </row>
    <row r="135" spans="1:14" x14ac:dyDescent="0.25">
      <c r="A135" s="6" t="s">
        <v>28</v>
      </c>
      <c r="B135" s="64">
        <v>0.61631944444444398</v>
      </c>
      <c r="C135" s="64">
        <v>0.62152777777777801</v>
      </c>
      <c r="D135" s="5">
        <v>310</v>
      </c>
      <c r="E135" s="5" t="s">
        <v>123</v>
      </c>
      <c r="F135" s="49">
        <v>7.5</v>
      </c>
      <c r="G135" s="71">
        <f t="shared" si="10"/>
        <v>1194.75</v>
      </c>
      <c r="H135" s="60">
        <f t="shared" si="11"/>
        <v>51.07638</v>
      </c>
      <c r="I135" s="60">
        <f t="shared" si="12"/>
        <v>10.470140000000001</v>
      </c>
      <c r="J135" s="60">
        <f>H135+G135*COS(RADIANS(D135))/1850/60</f>
        <v>51.08329865312318</v>
      </c>
      <c r="K135" s="60">
        <f>I135+G135*SIN(RADIANS(D135))/(1850*COS(RADIANS(H135)))/60</f>
        <v>10.457016425448343</v>
      </c>
      <c r="N135" s="41"/>
    </row>
    <row r="136" spans="1:14" x14ac:dyDescent="0.25">
      <c r="N136" s="41"/>
    </row>
    <row r="137" spans="1:14" x14ac:dyDescent="0.25">
      <c r="A137" s="36" t="s">
        <v>19</v>
      </c>
      <c r="B137" s="44" t="s">
        <v>105</v>
      </c>
      <c r="N137" s="41"/>
    </row>
    <row r="138" spans="1:14" x14ac:dyDescent="0.25">
      <c r="A138" s="36" t="s">
        <v>0</v>
      </c>
      <c r="B138" s="21">
        <v>42615</v>
      </c>
      <c r="N138" s="41"/>
    </row>
    <row r="139" spans="1:14" x14ac:dyDescent="0.25">
      <c r="A139" s="36" t="s">
        <v>1</v>
      </c>
      <c r="B139" s="48">
        <v>0.64583333333333337</v>
      </c>
      <c r="N139" s="41"/>
    </row>
    <row r="140" spans="1:14" x14ac:dyDescent="0.25">
      <c r="A140" s="36" t="s">
        <v>104</v>
      </c>
      <c r="B140" s="23">
        <v>51.082479999999997</v>
      </c>
      <c r="C140" s="23">
        <v>10.465159999999999</v>
      </c>
      <c r="N140" s="41"/>
    </row>
    <row r="141" spans="1:14" x14ac:dyDescent="0.25">
      <c r="A141" s="4"/>
      <c r="B141" s="4"/>
      <c r="C141" s="4"/>
      <c r="D141" s="4"/>
      <c r="E141" s="4"/>
      <c r="F141" s="4"/>
      <c r="G141" s="4"/>
      <c r="H141" s="8" t="s">
        <v>115</v>
      </c>
      <c r="I141" s="4"/>
      <c r="J141" s="6" t="s">
        <v>114</v>
      </c>
      <c r="K141" s="4"/>
      <c r="L141" s="4"/>
      <c r="M141" s="4"/>
      <c r="N141" s="41"/>
    </row>
    <row r="142" spans="1:14" x14ac:dyDescent="0.25">
      <c r="A142" s="8" t="s">
        <v>131</v>
      </c>
      <c r="B142" s="8" t="s">
        <v>13</v>
      </c>
      <c r="C142" s="8" t="s">
        <v>14</v>
      </c>
      <c r="D142" s="1" t="s">
        <v>15</v>
      </c>
      <c r="E142" s="8" t="s">
        <v>23</v>
      </c>
      <c r="F142" s="8" t="s">
        <v>113</v>
      </c>
      <c r="G142" s="17" t="s">
        <v>16</v>
      </c>
      <c r="H142" s="8" t="s">
        <v>2</v>
      </c>
      <c r="I142" s="8" t="s">
        <v>3</v>
      </c>
      <c r="J142" s="8" t="s">
        <v>2</v>
      </c>
      <c r="K142" s="8" t="s">
        <v>3</v>
      </c>
      <c r="L142" s="8"/>
      <c r="M142" s="4"/>
      <c r="N142" s="41"/>
    </row>
    <row r="143" spans="1:14" x14ac:dyDescent="0.25">
      <c r="A143" t="s">
        <v>32</v>
      </c>
      <c r="B143" s="3">
        <v>0.66504629629629597</v>
      </c>
      <c r="C143" s="3">
        <v>0.66874999999999996</v>
      </c>
      <c r="D143" s="14"/>
      <c r="E143" t="s">
        <v>111</v>
      </c>
      <c r="F143" s="37">
        <v>5.33</v>
      </c>
      <c r="G143" s="57">
        <f t="shared" ref="G143:G163" si="13">243*F143-627.75</f>
        <v>667.44</v>
      </c>
      <c r="H143" s="62">
        <f>$B$140</f>
        <v>51.082479999999997</v>
      </c>
      <c r="I143" s="62">
        <f>$C$140</f>
        <v>10.465159999999999</v>
      </c>
      <c r="J143" s="61"/>
      <c r="K143" s="61"/>
      <c r="L143" s="4"/>
      <c r="M143" s="4"/>
      <c r="N143" s="41"/>
    </row>
    <row r="144" spans="1:14" x14ac:dyDescent="0.25">
      <c r="A144" t="s">
        <v>33</v>
      </c>
      <c r="B144" s="3">
        <v>0.66458333333333297</v>
      </c>
      <c r="C144" s="3">
        <v>0.68541666666666701</v>
      </c>
      <c r="D144" s="14"/>
      <c r="E144" t="s">
        <v>111</v>
      </c>
      <c r="F144" s="37">
        <v>30</v>
      </c>
      <c r="G144" s="57">
        <f t="shared" si="13"/>
        <v>6662.25</v>
      </c>
      <c r="H144" s="62">
        <f t="shared" ref="H144:H163" si="14">$B$140</f>
        <v>51.082479999999997</v>
      </c>
      <c r="I144" s="62">
        <f t="shared" ref="I144:I163" si="15">$C$140</f>
        <v>10.465159999999999</v>
      </c>
      <c r="J144" s="61"/>
      <c r="K144" s="61"/>
      <c r="L144" s="4"/>
      <c r="M144" s="4"/>
      <c r="N144" s="41"/>
    </row>
    <row r="145" spans="1:14" x14ac:dyDescent="0.25">
      <c r="A145" t="s">
        <v>34</v>
      </c>
      <c r="B145" s="3">
        <v>0.67152777777777795</v>
      </c>
      <c r="C145" s="3">
        <v>0.67708333333333304</v>
      </c>
      <c r="D145" s="14"/>
      <c r="E145" t="s">
        <v>111</v>
      </c>
      <c r="F145" s="37">
        <v>8</v>
      </c>
      <c r="G145" s="57">
        <f t="shared" si="13"/>
        <v>1316.25</v>
      </c>
      <c r="H145" s="62">
        <f t="shared" si="14"/>
        <v>51.082479999999997</v>
      </c>
      <c r="I145" s="62">
        <f t="shared" si="15"/>
        <v>10.465159999999999</v>
      </c>
      <c r="J145" s="61"/>
      <c r="K145" s="61"/>
      <c r="L145" s="4"/>
      <c r="M145" s="4"/>
      <c r="N145" s="41"/>
    </row>
    <row r="146" spans="1:14" x14ac:dyDescent="0.25">
      <c r="A146" t="s">
        <v>11</v>
      </c>
      <c r="B146" s="3">
        <v>0.67083333333333295</v>
      </c>
      <c r="C146" s="3">
        <v>0.67951388888888897</v>
      </c>
      <c r="D146" s="14"/>
      <c r="E146" t="s">
        <v>111</v>
      </c>
      <c r="F146" s="37">
        <v>12.5</v>
      </c>
      <c r="G146" s="57">
        <f t="shared" si="13"/>
        <v>2409.75</v>
      </c>
      <c r="H146" s="62">
        <f t="shared" si="14"/>
        <v>51.082479999999997</v>
      </c>
      <c r="I146" s="62">
        <f t="shared" si="15"/>
        <v>10.465159999999999</v>
      </c>
      <c r="J146" s="61"/>
      <c r="K146" s="61"/>
      <c r="L146" s="4"/>
      <c r="M146" s="4"/>
      <c r="N146" s="41"/>
    </row>
    <row r="147" spans="1:14" x14ac:dyDescent="0.25">
      <c r="A147" t="s">
        <v>35</v>
      </c>
      <c r="B147" s="3">
        <v>0.67083333333333295</v>
      </c>
      <c r="C147" s="3">
        <v>0.67847222222222203</v>
      </c>
      <c r="D147" s="14"/>
      <c r="E147" t="s">
        <v>111</v>
      </c>
      <c r="F147" s="37">
        <v>11</v>
      </c>
      <c r="G147" s="57">
        <f t="shared" si="13"/>
        <v>2045.25</v>
      </c>
      <c r="H147" s="62">
        <f t="shared" si="14"/>
        <v>51.082479999999997</v>
      </c>
      <c r="I147" s="62">
        <f t="shared" si="15"/>
        <v>10.465159999999999</v>
      </c>
      <c r="J147" s="61"/>
      <c r="K147" s="61"/>
      <c r="L147" s="4"/>
      <c r="M147" s="4"/>
      <c r="N147" s="41"/>
    </row>
    <row r="148" spans="1:14" x14ac:dyDescent="0.25">
      <c r="A148" t="s">
        <v>26</v>
      </c>
      <c r="B148" s="3">
        <v>0.67743055555555598</v>
      </c>
      <c r="C148" s="3">
        <v>0.68368055555555596</v>
      </c>
      <c r="D148" s="14"/>
      <c r="E148" t="s">
        <v>111</v>
      </c>
      <c r="F148" s="37">
        <v>9</v>
      </c>
      <c r="G148" s="57">
        <f t="shared" si="13"/>
        <v>1559.25</v>
      </c>
      <c r="H148" s="62">
        <f t="shared" si="14"/>
        <v>51.082479999999997</v>
      </c>
      <c r="I148" s="62">
        <f t="shared" si="15"/>
        <v>10.465159999999999</v>
      </c>
      <c r="J148" s="61"/>
      <c r="K148" s="61"/>
      <c r="L148" s="4"/>
      <c r="M148" s="4"/>
      <c r="N148" s="41"/>
    </row>
    <row r="149" spans="1:14" x14ac:dyDescent="0.25">
      <c r="A149" t="s">
        <v>36</v>
      </c>
      <c r="B149" s="3">
        <v>0.67482638888888902</v>
      </c>
      <c r="C149" s="3">
        <v>0.68020833333333297</v>
      </c>
      <c r="D149" s="14"/>
      <c r="E149" t="s">
        <v>111</v>
      </c>
      <c r="F149" s="37">
        <v>7.75</v>
      </c>
      <c r="G149" s="57">
        <f t="shared" si="13"/>
        <v>1255.5</v>
      </c>
      <c r="H149" s="62">
        <f t="shared" si="14"/>
        <v>51.082479999999997</v>
      </c>
      <c r="I149" s="62">
        <f t="shared" si="15"/>
        <v>10.465159999999999</v>
      </c>
      <c r="J149" s="61"/>
      <c r="K149" s="61"/>
      <c r="L149" s="4"/>
      <c r="M149" s="4"/>
      <c r="N149" s="41"/>
    </row>
    <row r="150" spans="1:14" x14ac:dyDescent="0.25">
      <c r="A150" t="s">
        <v>32</v>
      </c>
      <c r="B150" s="3">
        <v>0.67673611111111098</v>
      </c>
      <c r="C150" s="3">
        <v>0.68020833333333297</v>
      </c>
      <c r="D150" s="14"/>
      <c r="E150" t="s">
        <v>111</v>
      </c>
      <c r="F150" s="37">
        <v>5</v>
      </c>
      <c r="G150" s="57">
        <f t="shared" si="13"/>
        <v>587.25</v>
      </c>
      <c r="H150" s="62">
        <f t="shared" si="14"/>
        <v>51.082479999999997</v>
      </c>
      <c r="I150" s="62">
        <f t="shared" si="15"/>
        <v>10.465159999999999</v>
      </c>
      <c r="J150" s="61"/>
      <c r="K150" s="61"/>
      <c r="L150" s="4"/>
      <c r="M150" s="4"/>
      <c r="N150" s="41"/>
    </row>
    <row r="151" spans="1:14" x14ac:dyDescent="0.25">
      <c r="A151" t="s">
        <v>10</v>
      </c>
      <c r="B151" s="3">
        <v>0.672569444444445</v>
      </c>
      <c r="C151" s="3">
        <v>0.68356481481481501</v>
      </c>
      <c r="D151" s="14"/>
      <c r="E151" t="s">
        <v>111</v>
      </c>
      <c r="F151" s="37">
        <v>15.83</v>
      </c>
      <c r="G151" s="57">
        <f t="shared" si="13"/>
        <v>3218.94</v>
      </c>
      <c r="H151" s="62">
        <f t="shared" si="14"/>
        <v>51.082479999999997</v>
      </c>
      <c r="I151" s="62">
        <f t="shared" si="15"/>
        <v>10.465159999999999</v>
      </c>
      <c r="J151" s="61"/>
      <c r="K151" s="61"/>
      <c r="L151" s="4"/>
      <c r="M151" s="4"/>
      <c r="N151" s="41"/>
    </row>
    <row r="152" spans="1:14" x14ac:dyDescent="0.25">
      <c r="A152" t="s">
        <v>34</v>
      </c>
      <c r="B152" s="3">
        <v>0.67847222222222203</v>
      </c>
      <c r="C152" s="3">
        <v>0.68263888888888902</v>
      </c>
      <c r="D152" s="14"/>
      <c r="E152" t="s">
        <v>111</v>
      </c>
      <c r="F152" s="37">
        <v>6</v>
      </c>
      <c r="G152" s="57">
        <f t="shared" si="13"/>
        <v>830.25</v>
      </c>
      <c r="H152" s="62">
        <f t="shared" si="14"/>
        <v>51.082479999999997</v>
      </c>
      <c r="I152" s="62">
        <f t="shared" si="15"/>
        <v>10.465159999999999</v>
      </c>
      <c r="J152" s="61"/>
      <c r="K152" s="61"/>
      <c r="L152" s="4"/>
      <c r="M152" s="4"/>
      <c r="N152" s="41"/>
    </row>
    <row r="153" spans="1:14" x14ac:dyDescent="0.25">
      <c r="A153" t="s">
        <v>35</v>
      </c>
      <c r="B153" s="3">
        <v>0.68003472222222205</v>
      </c>
      <c r="C153" s="3">
        <v>0.68472222222222201</v>
      </c>
      <c r="D153" s="4">
        <v>240</v>
      </c>
      <c r="E153" s="4"/>
      <c r="F153" s="51">
        <v>6.75</v>
      </c>
      <c r="G153" s="72">
        <f t="shared" si="13"/>
        <v>1012.5</v>
      </c>
      <c r="H153" s="62">
        <f t="shared" si="14"/>
        <v>51.082479999999997</v>
      </c>
      <c r="I153" s="62">
        <f t="shared" si="15"/>
        <v>10.465159999999999</v>
      </c>
      <c r="J153" s="62">
        <f>H153+G153*COS(RADIANS(D153))/1850/60</f>
        <v>51.077919189189188</v>
      </c>
      <c r="K153" s="41">
        <f>I153+G153*SIN(RADIANS(D153))/(1850*COS(RADIANS(H153)))/60</f>
        <v>10.45258511387579</v>
      </c>
      <c r="L153" s="4"/>
      <c r="M153" s="4"/>
      <c r="N153" s="41"/>
    </row>
    <row r="154" spans="1:14" x14ac:dyDescent="0.25">
      <c r="A154" t="s">
        <v>11</v>
      </c>
      <c r="B154" s="3">
        <v>0.68125000000000002</v>
      </c>
      <c r="C154" s="3">
        <v>0.68923611111111105</v>
      </c>
      <c r="D154" s="14"/>
      <c r="E154" t="s">
        <v>111</v>
      </c>
      <c r="F154" s="37">
        <v>11.5</v>
      </c>
      <c r="G154" s="57">
        <f t="shared" si="13"/>
        <v>2166.75</v>
      </c>
      <c r="H154" s="62">
        <f t="shared" si="14"/>
        <v>51.082479999999997</v>
      </c>
      <c r="I154" s="62">
        <f t="shared" si="15"/>
        <v>10.465159999999999</v>
      </c>
      <c r="J154" s="61"/>
      <c r="K154" s="61"/>
      <c r="L154" s="4"/>
      <c r="M154" s="4"/>
      <c r="N154" s="41"/>
    </row>
    <row r="155" spans="1:14" x14ac:dyDescent="0.25">
      <c r="A155" t="s">
        <v>32</v>
      </c>
      <c r="B155" s="3">
        <v>0.68159722222222197</v>
      </c>
      <c r="C155" s="3">
        <v>0.68524305555555598</v>
      </c>
      <c r="D155" s="14"/>
      <c r="E155" t="s">
        <v>111</v>
      </c>
      <c r="F155" s="37">
        <v>5.25</v>
      </c>
      <c r="G155" s="57">
        <f t="shared" si="13"/>
        <v>648</v>
      </c>
      <c r="H155" s="62">
        <f t="shared" si="14"/>
        <v>51.082479999999997</v>
      </c>
      <c r="I155" s="62">
        <f t="shared" si="15"/>
        <v>10.465159999999999</v>
      </c>
      <c r="J155" s="61"/>
      <c r="K155" s="61"/>
      <c r="L155" s="4"/>
      <c r="M155" s="4"/>
      <c r="N155" s="41"/>
    </row>
    <row r="156" spans="1:14" x14ac:dyDescent="0.25">
      <c r="A156" t="s">
        <v>36</v>
      </c>
      <c r="B156" s="3">
        <v>0.68113425925925897</v>
      </c>
      <c r="C156" s="3">
        <v>0.68576388888888895</v>
      </c>
      <c r="D156" s="14"/>
      <c r="E156" t="s">
        <v>111</v>
      </c>
      <c r="F156" s="37">
        <v>6.67</v>
      </c>
      <c r="G156" s="57">
        <f t="shared" si="13"/>
        <v>993.06</v>
      </c>
      <c r="H156" s="62">
        <f t="shared" si="14"/>
        <v>51.082479999999997</v>
      </c>
      <c r="I156" s="62">
        <f t="shared" si="15"/>
        <v>10.465159999999999</v>
      </c>
      <c r="J156" s="61"/>
      <c r="K156" s="61"/>
      <c r="L156" s="4"/>
      <c r="M156" s="4"/>
      <c r="N156" s="41"/>
    </row>
    <row r="157" spans="1:14" x14ac:dyDescent="0.25">
      <c r="A157" t="s">
        <v>35</v>
      </c>
      <c r="B157" s="3">
        <v>0.68576388888888895</v>
      </c>
      <c r="C157" s="3">
        <v>0.68975694444444502</v>
      </c>
      <c r="D157" s="14"/>
      <c r="E157" t="s">
        <v>111</v>
      </c>
      <c r="F157" s="37">
        <v>5.75</v>
      </c>
      <c r="G157" s="57">
        <f t="shared" si="13"/>
        <v>769.5</v>
      </c>
      <c r="H157" s="62">
        <f t="shared" si="14"/>
        <v>51.082479999999997</v>
      </c>
      <c r="I157" s="62">
        <f t="shared" si="15"/>
        <v>10.465159999999999</v>
      </c>
      <c r="J157" s="61"/>
      <c r="K157" s="61"/>
      <c r="L157" s="4"/>
      <c r="M157" s="4"/>
      <c r="N157" s="41"/>
    </row>
    <row r="158" spans="1:14" x14ac:dyDescent="0.25">
      <c r="A158" t="s">
        <v>36</v>
      </c>
      <c r="B158" s="3">
        <v>0.686805555555556</v>
      </c>
      <c r="C158" s="3">
        <v>0.69166666666666698</v>
      </c>
      <c r="D158" s="14"/>
      <c r="E158" t="s">
        <v>111</v>
      </c>
      <c r="F158" s="37">
        <v>7</v>
      </c>
      <c r="G158" s="57">
        <f t="shared" si="13"/>
        <v>1073.25</v>
      </c>
      <c r="H158" s="62">
        <f t="shared" si="14"/>
        <v>51.082479999999997</v>
      </c>
      <c r="I158" s="62">
        <f t="shared" si="15"/>
        <v>10.465159999999999</v>
      </c>
      <c r="J158" s="61"/>
      <c r="K158" s="61"/>
      <c r="L158" s="4"/>
      <c r="M158" s="4"/>
      <c r="N158" s="41"/>
    </row>
    <row r="159" spans="1:14" x14ac:dyDescent="0.25">
      <c r="A159" t="s">
        <v>34</v>
      </c>
      <c r="B159" s="3">
        <v>0.68923611111111105</v>
      </c>
      <c r="C159" s="3">
        <v>0.69305555555555598</v>
      </c>
      <c r="D159" s="14"/>
      <c r="E159" t="s">
        <v>111</v>
      </c>
      <c r="F159" s="37">
        <v>5.5</v>
      </c>
      <c r="G159" s="57">
        <f t="shared" si="13"/>
        <v>708.75</v>
      </c>
      <c r="H159" s="62">
        <f t="shared" si="14"/>
        <v>51.082479999999997</v>
      </c>
      <c r="I159" s="62">
        <f t="shared" si="15"/>
        <v>10.465159999999999</v>
      </c>
      <c r="J159" s="61"/>
      <c r="K159" s="61"/>
      <c r="L159" s="4"/>
      <c r="M159" s="4"/>
      <c r="N159" s="41"/>
    </row>
    <row r="160" spans="1:14" x14ac:dyDescent="0.25">
      <c r="A160" s="6" t="s">
        <v>10</v>
      </c>
      <c r="B160" s="64">
        <v>0.69409722222222203</v>
      </c>
      <c r="C160" s="64">
        <v>0.69687500000000002</v>
      </c>
      <c r="D160" s="5">
        <v>230</v>
      </c>
      <c r="E160" s="5" t="s">
        <v>123</v>
      </c>
      <c r="F160" s="49">
        <v>4</v>
      </c>
      <c r="G160" s="71">
        <f t="shared" si="13"/>
        <v>344.25</v>
      </c>
      <c r="H160" s="60">
        <f t="shared" si="14"/>
        <v>51.082479999999997</v>
      </c>
      <c r="I160" s="60">
        <f t="shared" si="15"/>
        <v>10.465159999999999</v>
      </c>
      <c r="J160" s="60">
        <f>H160+G160*COS(RADIANS(D160))/1850/60</f>
        <v>51.08048648977806</v>
      </c>
      <c r="K160" s="60">
        <f>I160+G160*SIN(RADIANS(D160))/(1850*COS(RADIANS(H160)))/60</f>
        <v>10.461378132467349</v>
      </c>
      <c r="L160" s="4"/>
      <c r="M160" s="4"/>
      <c r="N160" s="41"/>
    </row>
    <row r="161" spans="1:14" x14ac:dyDescent="0.25">
      <c r="A161" t="s">
        <v>31</v>
      </c>
      <c r="B161" s="3">
        <v>0.69166666666666698</v>
      </c>
      <c r="C161" s="3">
        <v>0.69583333333333297</v>
      </c>
      <c r="D161" s="14"/>
      <c r="E161" t="s">
        <v>111</v>
      </c>
      <c r="F161" s="37">
        <v>6</v>
      </c>
      <c r="G161" s="57">
        <f t="shared" si="13"/>
        <v>830.25</v>
      </c>
      <c r="H161" s="62">
        <f t="shared" si="14"/>
        <v>51.082479999999997</v>
      </c>
      <c r="I161" s="62">
        <f t="shared" si="15"/>
        <v>10.465159999999999</v>
      </c>
      <c r="J161" s="61"/>
      <c r="K161" s="61"/>
      <c r="L161" s="4"/>
      <c r="M161" s="4"/>
      <c r="N161" s="41"/>
    </row>
    <row r="162" spans="1:14" x14ac:dyDescent="0.25">
      <c r="A162" t="s">
        <v>36</v>
      </c>
      <c r="B162" s="3">
        <v>0.69305555555555598</v>
      </c>
      <c r="C162" s="3">
        <v>0.69826388888888902</v>
      </c>
      <c r="D162" s="14"/>
      <c r="E162" t="s">
        <v>111</v>
      </c>
      <c r="F162" s="37">
        <v>7.5</v>
      </c>
      <c r="G162" s="57">
        <f t="shared" si="13"/>
        <v>1194.75</v>
      </c>
      <c r="H162" s="62">
        <f t="shared" si="14"/>
        <v>51.082479999999997</v>
      </c>
      <c r="I162" s="62">
        <f t="shared" si="15"/>
        <v>10.465159999999999</v>
      </c>
      <c r="J162" s="61"/>
      <c r="K162" s="61"/>
      <c r="L162" s="4"/>
      <c r="M162" s="4"/>
      <c r="N162" s="41"/>
    </row>
    <row r="163" spans="1:14" x14ac:dyDescent="0.25">
      <c r="A163" t="s">
        <v>34</v>
      </c>
      <c r="B163" s="3">
        <v>0.69496527777777795</v>
      </c>
      <c r="C163" s="3">
        <v>0.69826388888888902</v>
      </c>
      <c r="D163" s="14"/>
      <c r="E163" t="s">
        <v>111</v>
      </c>
      <c r="F163" s="37">
        <v>4.75</v>
      </c>
      <c r="G163" s="57">
        <f t="shared" si="13"/>
        <v>526.5</v>
      </c>
      <c r="H163" s="62">
        <f t="shared" si="14"/>
        <v>51.082479999999997</v>
      </c>
      <c r="I163" s="62">
        <f t="shared" si="15"/>
        <v>10.465159999999999</v>
      </c>
      <c r="J163" s="61"/>
      <c r="K163" s="61"/>
      <c r="L163" s="4"/>
      <c r="M163" s="4"/>
      <c r="N163" s="41"/>
    </row>
    <row r="164" spans="1:14" x14ac:dyDescent="0.25">
      <c r="N164" s="41"/>
    </row>
    <row r="165" spans="1:14" x14ac:dyDescent="0.25">
      <c r="A165" s="36" t="s">
        <v>19</v>
      </c>
      <c r="B165" s="44" t="s">
        <v>105</v>
      </c>
      <c r="N165" s="41"/>
    </row>
    <row r="166" spans="1:14" x14ac:dyDescent="0.25">
      <c r="A166" s="36" t="s">
        <v>0</v>
      </c>
      <c r="B166" s="21">
        <v>42615</v>
      </c>
      <c r="N166" s="41"/>
    </row>
    <row r="167" spans="1:14" x14ac:dyDescent="0.25">
      <c r="A167" s="36" t="s">
        <v>1</v>
      </c>
      <c r="B167" s="48">
        <v>0.69791666666666663</v>
      </c>
      <c r="N167" s="41"/>
    </row>
    <row r="168" spans="1:14" x14ac:dyDescent="0.25">
      <c r="A168" s="36" t="s">
        <v>104</v>
      </c>
      <c r="B168" s="22">
        <v>51.081180000000003</v>
      </c>
      <c r="C168" s="22">
        <v>10.46317</v>
      </c>
      <c r="N168" s="41"/>
    </row>
    <row r="169" spans="1:14" x14ac:dyDescent="0.25">
      <c r="A169" s="4"/>
      <c r="B169" s="4"/>
      <c r="C169" s="4"/>
      <c r="D169" s="4"/>
      <c r="E169" s="4"/>
      <c r="F169" s="4"/>
      <c r="G169" s="4"/>
      <c r="H169" s="8" t="s">
        <v>115</v>
      </c>
      <c r="I169" s="4"/>
      <c r="J169" s="6" t="s">
        <v>114</v>
      </c>
      <c r="K169" s="4"/>
      <c r="L169" s="4"/>
      <c r="N169" s="41"/>
    </row>
    <row r="170" spans="1:14" x14ac:dyDescent="0.25">
      <c r="A170" s="8" t="s">
        <v>131</v>
      </c>
      <c r="B170" s="8" t="s">
        <v>13</v>
      </c>
      <c r="C170" s="8" t="s">
        <v>14</v>
      </c>
      <c r="D170" s="1" t="s">
        <v>15</v>
      </c>
      <c r="E170" s="8" t="s">
        <v>23</v>
      </c>
      <c r="F170" s="8" t="s">
        <v>113</v>
      </c>
      <c r="G170" s="17" t="s">
        <v>16</v>
      </c>
      <c r="H170" s="8" t="s">
        <v>2</v>
      </c>
      <c r="I170" s="8" t="s">
        <v>3</v>
      </c>
      <c r="J170" s="8" t="s">
        <v>2</v>
      </c>
      <c r="K170" s="8" t="s">
        <v>3</v>
      </c>
      <c r="L170" s="4"/>
      <c r="N170" s="41"/>
    </row>
    <row r="171" spans="1:14" x14ac:dyDescent="0.25">
      <c r="A171" t="s">
        <v>37</v>
      </c>
      <c r="B171" s="3">
        <v>0.71319444444444502</v>
      </c>
      <c r="C171" s="3">
        <v>0.71840277777777795</v>
      </c>
      <c r="D171" s="29"/>
      <c r="E171" t="s">
        <v>111</v>
      </c>
      <c r="F171" s="37">
        <v>7.5</v>
      </c>
      <c r="G171" s="57">
        <f t="shared" ref="G171:G191" si="16">243*F171-627.75</f>
        <v>1194.75</v>
      </c>
      <c r="H171" s="41">
        <f>$B$168</f>
        <v>51.081180000000003</v>
      </c>
      <c r="I171" s="41">
        <f>$C$168</f>
        <v>10.46317</v>
      </c>
      <c r="J171" s="61"/>
      <c r="K171" s="61"/>
      <c r="N171" s="41"/>
    </row>
    <row r="172" spans="1:14" x14ac:dyDescent="0.25">
      <c r="A172" t="s">
        <v>22</v>
      </c>
      <c r="B172" s="3">
        <v>0.71388888888888902</v>
      </c>
      <c r="C172" s="3">
        <v>0.72048611111111105</v>
      </c>
      <c r="D172" s="29"/>
      <c r="E172" t="s">
        <v>111</v>
      </c>
      <c r="F172" s="37">
        <v>9.5</v>
      </c>
      <c r="G172" s="57">
        <f t="shared" si="16"/>
        <v>1680.75</v>
      </c>
      <c r="H172" s="41">
        <f t="shared" ref="H172:H191" si="17">$B$168</f>
        <v>51.081180000000003</v>
      </c>
      <c r="I172" s="41">
        <f t="shared" ref="I172:I191" si="18">$C$168</f>
        <v>10.46317</v>
      </c>
      <c r="J172" s="61"/>
      <c r="K172" s="61"/>
      <c r="N172" s="41"/>
    </row>
    <row r="173" spans="1:14" x14ac:dyDescent="0.25">
      <c r="A173" t="s">
        <v>38</v>
      </c>
      <c r="B173" s="3">
        <v>0.71545138888888904</v>
      </c>
      <c r="C173" s="3">
        <v>0.71875</v>
      </c>
      <c r="D173" s="4">
        <v>260</v>
      </c>
      <c r="E173" s="4"/>
      <c r="F173" s="37">
        <v>4.75</v>
      </c>
      <c r="G173" s="57">
        <f t="shared" si="16"/>
        <v>526.5</v>
      </c>
      <c r="H173" s="41">
        <f t="shared" si="17"/>
        <v>51.081180000000003</v>
      </c>
      <c r="I173" s="41">
        <f t="shared" si="18"/>
        <v>10.46317</v>
      </c>
      <c r="J173" s="62">
        <f>H173+G173*COS(RADIANS(D173))/1850/60</f>
        <v>51.080356344454586</v>
      </c>
      <c r="K173" s="41">
        <f>I173+G173*SIN(RADIANS(D173))/(1850*COS(RADIANS(H173)))/60</f>
        <v>10.455734399846644</v>
      </c>
      <c r="N173" s="41"/>
    </row>
    <row r="174" spans="1:14" x14ac:dyDescent="0.25">
      <c r="A174" t="s">
        <v>37</v>
      </c>
      <c r="B174" s="3">
        <v>0.719444444444445</v>
      </c>
      <c r="C174" s="3">
        <v>0.72430555555555598</v>
      </c>
      <c r="D174" s="14"/>
      <c r="E174" t="s">
        <v>111</v>
      </c>
      <c r="F174" s="37">
        <v>7</v>
      </c>
      <c r="G174" s="57">
        <f t="shared" si="16"/>
        <v>1073.25</v>
      </c>
      <c r="H174" s="41">
        <f t="shared" si="17"/>
        <v>51.081180000000003</v>
      </c>
      <c r="I174" s="41">
        <f t="shared" si="18"/>
        <v>10.46317</v>
      </c>
      <c r="J174" s="61"/>
      <c r="K174" s="61"/>
      <c r="N174" s="41"/>
    </row>
    <row r="175" spans="1:14" x14ac:dyDescent="0.25">
      <c r="A175" t="s">
        <v>38</v>
      </c>
      <c r="B175" s="3">
        <v>0.71979166666666705</v>
      </c>
      <c r="C175" s="3">
        <v>0.72222222222222199</v>
      </c>
      <c r="D175" s="14"/>
      <c r="E175" t="s">
        <v>111</v>
      </c>
      <c r="F175" s="37">
        <v>3.5</v>
      </c>
      <c r="G175" s="57">
        <f t="shared" si="16"/>
        <v>222.75</v>
      </c>
      <c r="H175" s="41">
        <f t="shared" si="17"/>
        <v>51.081180000000003</v>
      </c>
      <c r="I175" s="41">
        <f t="shared" si="18"/>
        <v>10.46317</v>
      </c>
      <c r="J175" s="61"/>
      <c r="K175" s="61"/>
      <c r="N175" s="41"/>
    </row>
    <row r="176" spans="1:14" x14ac:dyDescent="0.25">
      <c r="A176" t="s">
        <v>39</v>
      </c>
      <c r="B176" s="3">
        <v>0.72013888888888899</v>
      </c>
      <c r="C176" s="3">
        <v>0.72743055555555503</v>
      </c>
      <c r="D176" s="14"/>
      <c r="E176" t="s">
        <v>111</v>
      </c>
      <c r="F176" s="37">
        <v>10.5</v>
      </c>
      <c r="G176" s="57">
        <f t="shared" si="16"/>
        <v>1923.75</v>
      </c>
      <c r="H176" s="41">
        <f t="shared" si="17"/>
        <v>51.081180000000003</v>
      </c>
      <c r="I176" s="41">
        <f t="shared" si="18"/>
        <v>10.46317</v>
      </c>
      <c r="J176" s="61"/>
      <c r="K176" s="61"/>
      <c r="N176" s="41"/>
    </row>
    <row r="177" spans="1:14" x14ac:dyDescent="0.25">
      <c r="A177" t="s">
        <v>22</v>
      </c>
      <c r="B177" s="3">
        <v>0.72118055555555605</v>
      </c>
      <c r="C177" s="3">
        <v>0.72650462962962903</v>
      </c>
      <c r="D177" s="14"/>
      <c r="E177" t="s">
        <v>111</v>
      </c>
      <c r="F177" s="37">
        <v>7.66</v>
      </c>
      <c r="G177" s="57">
        <f t="shared" si="16"/>
        <v>1233.6300000000001</v>
      </c>
      <c r="H177" s="41">
        <f t="shared" si="17"/>
        <v>51.081180000000003</v>
      </c>
      <c r="I177" s="41">
        <f t="shared" si="18"/>
        <v>10.46317</v>
      </c>
      <c r="J177" s="61"/>
      <c r="K177" s="61"/>
      <c r="N177" s="41"/>
    </row>
    <row r="178" spans="1:14" x14ac:dyDescent="0.25">
      <c r="A178" t="s">
        <v>38</v>
      </c>
      <c r="B178" s="3">
        <v>0.72314814814814798</v>
      </c>
      <c r="C178" s="3">
        <v>0.72650462962962903</v>
      </c>
      <c r="D178" s="14"/>
      <c r="E178" t="s">
        <v>111</v>
      </c>
      <c r="F178" s="37">
        <v>4.83</v>
      </c>
      <c r="G178" s="57">
        <f t="shared" si="16"/>
        <v>545.94000000000005</v>
      </c>
      <c r="H178" s="41">
        <f t="shared" si="17"/>
        <v>51.081180000000003</v>
      </c>
      <c r="I178" s="41">
        <f t="shared" si="18"/>
        <v>10.46317</v>
      </c>
      <c r="J178" s="61"/>
      <c r="K178" s="61"/>
      <c r="N178" s="41"/>
    </row>
    <row r="179" spans="1:14" x14ac:dyDescent="0.25">
      <c r="A179" t="s">
        <v>37</v>
      </c>
      <c r="B179" s="3">
        <v>0.72476851851851898</v>
      </c>
      <c r="C179" s="3">
        <v>0.72777777777777797</v>
      </c>
      <c r="D179" s="14"/>
      <c r="E179" t="s">
        <v>111</v>
      </c>
      <c r="F179" s="37">
        <v>4.33</v>
      </c>
      <c r="G179" s="57">
        <f t="shared" si="16"/>
        <v>424.44000000000005</v>
      </c>
      <c r="H179" s="41">
        <f t="shared" si="17"/>
        <v>51.081180000000003</v>
      </c>
      <c r="I179" s="41">
        <f t="shared" si="18"/>
        <v>10.46317</v>
      </c>
      <c r="J179" s="61"/>
      <c r="K179" s="61"/>
      <c r="N179" s="41"/>
    </row>
    <row r="180" spans="1:14" x14ac:dyDescent="0.25">
      <c r="A180" t="s">
        <v>38</v>
      </c>
      <c r="B180" s="3">
        <v>0.72760416666666705</v>
      </c>
      <c r="C180" s="3">
        <v>0.73148148148148195</v>
      </c>
      <c r="D180" s="14"/>
      <c r="E180" t="s">
        <v>111</v>
      </c>
      <c r="F180" s="37">
        <f>335/60</f>
        <v>5.583333333333333</v>
      </c>
      <c r="G180" s="57">
        <f t="shared" si="16"/>
        <v>729</v>
      </c>
      <c r="H180" s="41">
        <f t="shared" si="17"/>
        <v>51.081180000000003</v>
      </c>
      <c r="I180" s="41">
        <f t="shared" si="18"/>
        <v>10.46317</v>
      </c>
      <c r="J180" s="61"/>
      <c r="K180" s="61"/>
      <c r="N180" s="41"/>
    </row>
    <row r="181" spans="1:14" x14ac:dyDescent="0.25">
      <c r="A181" t="s">
        <v>39</v>
      </c>
      <c r="B181" s="3">
        <v>0.72847222222222197</v>
      </c>
      <c r="C181" s="3">
        <v>0.73333333333333395</v>
      </c>
      <c r="D181" s="14"/>
      <c r="E181" t="s">
        <v>111</v>
      </c>
      <c r="F181" s="37">
        <v>7</v>
      </c>
      <c r="G181" s="57">
        <f t="shared" si="16"/>
        <v>1073.25</v>
      </c>
      <c r="H181" s="41">
        <f t="shared" si="17"/>
        <v>51.081180000000003</v>
      </c>
      <c r="I181" s="41">
        <f t="shared" si="18"/>
        <v>10.46317</v>
      </c>
      <c r="J181" s="61"/>
      <c r="K181" s="61"/>
      <c r="N181" s="41"/>
    </row>
    <row r="182" spans="1:14" x14ac:dyDescent="0.25">
      <c r="A182" t="s">
        <v>37</v>
      </c>
      <c r="B182" s="3">
        <v>0.72916666666666696</v>
      </c>
      <c r="C182" s="3">
        <v>0.73263888888888895</v>
      </c>
      <c r="D182" s="14"/>
      <c r="E182" t="s">
        <v>111</v>
      </c>
      <c r="F182" s="37">
        <v>5</v>
      </c>
      <c r="G182" s="57">
        <f t="shared" si="16"/>
        <v>587.25</v>
      </c>
      <c r="H182" s="41">
        <f t="shared" si="17"/>
        <v>51.081180000000003</v>
      </c>
      <c r="I182" s="41">
        <f t="shared" si="18"/>
        <v>10.46317</v>
      </c>
      <c r="J182" s="61"/>
      <c r="K182" s="61"/>
      <c r="N182" s="41"/>
    </row>
    <row r="183" spans="1:14" x14ac:dyDescent="0.25">
      <c r="A183" t="s">
        <v>38</v>
      </c>
      <c r="B183" s="3">
        <v>0.73263888888888895</v>
      </c>
      <c r="C183" s="3">
        <v>0.73611111111111105</v>
      </c>
      <c r="D183" s="14"/>
      <c r="E183" t="s">
        <v>111</v>
      </c>
      <c r="F183" s="37">
        <v>5</v>
      </c>
      <c r="G183" s="57">
        <f t="shared" si="16"/>
        <v>587.25</v>
      </c>
      <c r="H183" s="41">
        <f t="shared" si="17"/>
        <v>51.081180000000003</v>
      </c>
      <c r="I183" s="41">
        <f t="shared" si="18"/>
        <v>10.46317</v>
      </c>
      <c r="J183" s="61"/>
      <c r="K183" s="61"/>
      <c r="N183" s="41"/>
    </row>
    <row r="184" spans="1:14" x14ac:dyDescent="0.25">
      <c r="A184" t="s">
        <v>22</v>
      </c>
      <c r="B184" s="3">
        <v>0.73333333333333395</v>
      </c>
      <c r="C184" s="3">
        <v>0.73784722222222199</v>
      </c>
      <c r="D184" s="14"/>
      <c r="E184" t="s">
        <v>111</v>
      </c>
      <c r="F184" s="37">
        <v>6.5</v>
      </c>
      <c r="G184" s="57">
        <f t="shared" si="16"/>
        <v>951.75</v>
      </c>
      <c r="H184" s="41">
        <f t="shared" si="17"/>
        <v>51.081180000000003</v>
      </c>
      <c r="I184" s="41">
        <f t="shared" si="18"/>
        <v>10.46317</v>
      </c>
      <c r="J184" s="61"/>
      <c r="K184" s="61"/>
      <c r="N184" s="41"/>
    </row>
    <row r="185" spans="1:14" x14ac:dyDescent="0.25">
      <c r="A185" s="6" t="s">
        <v>37</v>
      </c>
      <c r="B185" s="64">
        <v>0.733912037037037</v>
      </c>
      <c r="C185" s="64">
        <v>0.73599537037036999</v>
      </c>
      <c r="D185" s="5">
        <v>225</v>
      </c>
      <c r="E185" s="5" t="s">
        <v>123</v>
      </c>
      <c r="F185" s="49">
        <v>3</v>
      </c>
      <c r="G185" s="71">
        <f t="shared" si="16"/>
        <v>101.25</v>
      </c>
      <c r="H185" s="60">
        <f t="shared" si="17"/>
        <v>51.081180000000003</v>
      </c>
      <c r="I185" s="60">
        <f t="shared" si="18"/>
        <v>10.46317</v>
      </c>
      <c r="J185" s="60">
        <f>H185+G185*COS(RADIANS(D185))/1850/60</f>
        <v>51.080535003949599</v>
      </c>
      <c r="K185" s="60">
        <f>I185+G185*SIN(RADIANS(D185))/(1850*COS(RADIANS(H185)))/60</f>
        <v>10.462143293699173</v>
      </c>
      <c r="N185" s="41"/>
    </row>
    <row r="186" spans="1:14" x14ac:dyDescent="0.25">
      <c r="A186" t="s">
        <v>39</v>
      </c>
      <c r="B186" s="3">
        <v>0.734375</v>
      </c>
      <c r="C186" s="3">
        <v>0.73900462962962998</v>
      </c>
      <c r="D186" s="14"/>
      <c r="E186" t="s">
        <v>111</v>
      </c>
      <c r="F186" s="37">
        <v>6.66</v>
      </c>
      <c r="G186" s="57">
        <f t="shared" si="16"/>
        <v>990.63000000000011</v>
      </c>
      <c r="H186" s="41">
        <f t="shared" si="17"/>
        <v>51.081180000000003</v>
      </c>
      <c r="I186" s="41">
        <f t="shared" si="18"/>
        <v>10.46317</v>
      </c>
      <c r="J186" s="61"/>
      <c r="K186" s="61"/>
      <c r="N186" s="41"/>
    </row>
    <row r="187" spans="1:14" x14ac:dyDescent="0.25">
      <c r="A187" t="s">
        <v>37</v>
      </c>
      <c r="B187" s="3">
        <v>0.73715277777777799</v>
      </c>
      <c r="C187" s="3">
        <v>0.73946759259259298</v>
      </c>
      <c r="D187" s="14"/>
      <c r="E187" t="s">
        <v>111</v>
      </c>
      <c r="F187" s="37">
        <v>3.33</v>
      </c>
      <c r="G187" s="57">
        <f t="shared" si="16"/>
        <v>181.44000000000005</v>
      </c>
      <c r="H187" s="41">
        <f t="shared" si="17"/>
        <v>51.081180000000003</v>
      </c>
      <c r="I187" s="41">
        <f t="shared" si="18"/>
        <v>10.46317</v>
      </c>
      <c r="J187" s="61"/>
      <c r="K187" s="61"/>
      <c r="N187" s="41"/>
    </row>
    <row r="188" spans="1:14" x14ac:dyDescent="0.25">
      <c r="A188" t="s">
        <v>38</v>
      </c>
      <c r="B188" s="3">
        <v>0.73750000000000004</v>
      </c>
      <c r="C188" s="3">
        <v>0.74079861111111101</v>
      </c>
      <c r="D188" s="14"/>
      <c r="E188" t="s">
        <v>111</v>
      </c>
      <c r="F188" s="37">
        <v>4.75</v>
      </c>
      <c r="G188" s="57">
        <f t="shared" si="16"/>
        <v>526.5</v>
      </c>
      <c r="H188" s="41">
        <f t="shared" si="17"/>
        <v>51.081180000000003</v>
      </c>
      <c r="I188" s="41">
        <f t="shared" si="18"/>
        <v>10.46317</v>
      </c>
      <c r="J188" s="61"/>
      <c r="K188" s="61"/>
      <c r="N188" s="41"/>
    </row>
    <row r="189" spans="1:14" x14ac:dyDescent="0.25">
      <c r="A189" t="s">
        <v>39</v>
      </c>
      <c r="B189" s="3">
        <v>0.73993055555555598</v>
      </c>
      <c r="C189" s="3">
        <v>0.74479166666666696</v>
      </c>
      <c r="D189" s="14"/>
      <c r="E189" t="s">
        <v>111</v>
      </c>
      <c r="F189" s="37">
        <v>7</v>
      </c>
      <c r="G189" s="57">
        <f t="shared" si="16"/>
        <v>1073.25</v>
      </c>
      <c r="H189" s="41">
        <f t="shared" si="17"/>
        <v>51.081180000000003</v>
      </c>
      <c r="I189" s="41">
        <f t="shared" si="18"/>
        <v>10.46317</v>
      </c>
      <c r="J189" s="61"/>
      <c r="K189" s="61"/>
      <c r="N189" s="41"/>
    </row>
    <row r="190" spans="1:14" x14ac:dyDescent="0.25">
      <c r="A190" t="s">
        <v>37</v>
      </c>
      <c r="B190" s="3">
        <v>0.74062499999999998</v>
      </c>
      <c r="C190" s="3">
        <v>0.74305555555555503</v>
      </c>
      <c r="D190" s="4">
        <v>225</v>
      </c>
      <c r="E190" s="4"/>
      <c r="F190" s="37">
        <v>3.5</v>
      </c>
      <c r="G190" s="57">
        <f t="shared" si="16"/>
        <v>222.75</v>
      </c>
      <c r="H190" s="41">
        <f t="shared" si="17"/>
        <v>51.081180000000003</v>
      </c>
      <c r="I190" s="41">
        <f t="shared" si="18"/>
        <v>10.46317</v>
      </c>
      <c r="J190" s="62">
        <f>H190+G190*COS(RADIANS(D190))/1850/60</f>
        <v>51.079761008689111</v>
      </c>
      <c r="K190" s="41">
        <f>I190+G190*SIN(RADIANS(D190))/(1850*COS(RADIANS(H190)))/60</f>
        <v>10.460911246138179</v>
      </c>
      <c r="N190" s="41"/>
    </row>
    <row r="191" spans="1:14" x14ac:dyDescent="0.25">
      <c r="A191" t="s">
        <v>38</v>
      </c>
      <c r="B191" s="3">
        <v>0.74201388888888897</v>
      </c>
      <c r="C191" s="3">
        <v>0.74565972222222199</v>
      </c>
      <c r="D191" s="29"/>
      <c r="E191" t="s">
        <v>111</v>
      </c>
      <c r="F191" s="38">
        <v>5.25</v>
      </c>
      <c r="G191" s="57">
        <f t="shared" si="16"/>
        <v>648</v>
      </c>
      <c r="H191" s="41">
        <f t="shared" si="17"/>
        <v>51.081180000000003</v>
      </c>
      <c r="I191" s="41">
        <f t="shared" si="18"/>
        <v>10.46317</v>
      </c>
      <c r="J191" s="61"/>
      <c r="K191" s="61"/>
      <c r="N191" s="41"/>
    </row>
    <row r="192" spans="1:14" x14ac:dyDescent="0.25">
      <c r="N192" s="41"/>
    </row>
    <row r="193" spans="1:14" x14ac:dyDescent="0.25">
      <c r="A193" s="36" t="s">
        <v>19</v>
      </c>
      <c r="B193" s="44" t="s">
        <v>106</v>
      </c>
      <c r="N193" s="41"/>
    </row>
    <row r="194" spans="1:14" x14ac:dyDescent="0.25">
      <c r="A194" s="36" t="s">
        <v>0</v>
      </c>
      <c r="B194" s="21">
        <v>42616</v>
      </c>
      <c r="N194" s="41"/>
    </row>
    <row r="195" spans="1:14" x14ac:dyDescent="0.25">
      <c r="A195" s="36" t="s">
        <v>1</v>
      </c>
      <c r="B195" s="48">
        <v>0.47916666666666669</v>
      </c>
      <c r="N195" s="41"/>
    </row>
    <row r="196" spans="1:14" x14ac:dyDescent="0.25">
      <c r="A196" s="36" t="s">
        <v>104</v>
      </c>
      <c r="B196" s="23">
        <v>51.061010000000003</v>
      </c>
      <c r="C196" s="23">
        <v>10.411160000000001</v>
      </c>
      <c r="N196" s="41"/>
    </row>
    <row r="197" spans="1:14" x14ac:dyDescent="0.25">
      <c r="A197" s="4"/>
      <c r="B197" s="4"/>
      <c r="C197" s="4"/>
      <c r="D197" s="4"/>
      <c r="E197" s="4"/>
      <c r="F197" s="4"/>
      <c r="G197" s="4"/>
      <c r="H197" s="8" t="s">
        <v>115</v>
      </c>
      <c r="I197" s="4"/>
      <c r="J197" s="6" t="s">
        <v>114</v>
      </c>
      <c r="K197" s="4"/>
      <c r="L197" s="4"/>
      <c r="N197" s="41"/>
    </row>
    <row r="198" spans="1:14" x14ac:dyDescent="0.25">
      <c r="A198" s="8" t="s">
        <v>131</v>
      </c>
      <c r="B198" s="8" t="s">
        <v>13</v>
      </c>
      <c r="C198" s="8" t="s">
        <v>14</v>
      </c>
      <c r="D198" s="1" t="s">
        <v>15</v>
      </c>
      <c r="E198" s="8" t="s">
        <v>23</v>
      </c>
      <c r="F198" s="8" t="s">
        <v>113</v>
      </c>
      <c r="G198" s="17" t="s">
        <v>16</v>
      </c>
      <c r="H198" s="8" t="s">
        <v>2</v>
      </c>
      <c r="I198" s="8" t="s">
        <v>3</v>
      </c>
      <c r="J198" s="8" t="s">
        <v>2</v>
      </c>
      <c r="K198" s="8" t="s">
        <v>3</v>
      </c>
      <c r="L198" s="8"/>
      <c r="N198" s="41"/>
    </row>
    <row r="199" spans="1:14" x14ac:dyDescent="0.25">
      <c r="A199" s="18" t="s">
        <v>40</v>
      </c>
      <c r="B199" s="3">
        <v>0.48819444444444399</v>
      </c>
      <c r="C199" s="3">
        <v>0.49513888888888902</v>
      </c>
      <c r="D199">
        <v>300</v>
      </c>
      <c r="E199" s="4"/>
      <c r="F199" s="37">
        <v>10</v>
      </c>
      <c r="G199" s="57">
        <f t="shared" ref="G199:G224" si="19">243*F199-627.75</f>
        <v>1802.25</v>
      </c>
      <c r="H199" s="41">
        <f>$B$196</f>
        <v>51.061010000000003</v>
      </c>
      <c r="I199" s="41">
        <f>$C$196</f>
        <v>10.411160000000001</v>
      </c>
      <c r="J199" s="62">
        <f>H199+G199*COS(RADIANS(D199))/1850/60</f>
        <v>51.069128243243249</v>
      </c>
      <c r="K199" s="41">
        <f>I199+G199*SIN(RADIANS(D199))/(1850*COS(RADIANS(H199)))/60</f>
        <v>10.388787084573357</v>
      </c>
      <c r="N199" s="41"/>
    </row>
    <row r="200" spans="1:14" x14ac:dyDescent="0.25">
      <c r="A200" t="s">
        <v>18</v>
      </c>
      <c r="B200" s="3">
        <v>0.48993055555555598</v>
      </c>
      <c r="C200" s="3">
        <v>0.50208333333333299</v>
      </c>
      <c r="D200" s="14"/>
      <c r="E200" t="s">
        <v>111</v>
      </c>
      <c r="F200" s="37">
        <v>17.5</v>
      </c>
      <c r="G200" s="57">
        <f t="shared" si="19"/>
        <v>3624.75</v>
      </c>
      <c r="H200" s="41">
        <f t="shared" ref="H200:H224" si="20">$B$196</f>
        <v>51.061010000000003</v>
      </c>
      <c r="I200" s="41">
        <f t="shared" ref="I200:I224" si="21">$C$196</f>
        <v>10.411160000000001</v>
      </c>
      <c r="J200" s="61"/>
      <c r="K200" s="61"/>
      <c r="N200" s="41"/>
    </row>
    <row r="201" spans="1:14" x14ac:dyDescent="0.25">
      <c r="A201" t="s">
        <v>8</v>
      </c>
      <c r="B201" s="3">
        <v>0.49212962962963003</v>
      </c>
      <c r="C201" s="3">
        <v>0.49913194444444398</v>
      </c>
      <c r="D201" s="14"/>
      <c r="E201" t="s">
        <v>111</v>
      </c>
      <c r="F201" s="37">
        <f>605/60</f>
        <v>10.083333333333334</v>
      </c>
      <c r="G201" s="57">
        <f t="shared" si="19"/>
        <v>1822.5</v>
      </c>
      <c r="H201" s="41">
        <f t="shared" si="20"/>
        <v>51.061010000000003</v>
      </c>
      <c r="I201" s="41">
        <f t="shared" si="21"/>
        <v>10.411160000000001</v>
      </c>
      <c r="J201" s="61"/>
      <c r="K201" s="61"/>
      <c r="N201" s="41"/>
    </row>
    <row r="202" spans="1:14" x14ac:dyDescent="0.25">
      <c r="A202" t="s">
        <v>7</v>
      </c>
      <c r="B202" s="3">
        <v>0.49270833333333303</v>
      </c>
      <c r="C202" s="3">
        <v>0.499652777777778</v>
      </c>
      <c r="D202" s="14"/>
      <c r="E202" t="s">
        <v>111</v>
      </c>
      <c r="F202" s="37">
        <v>10</v>
      </c>
      <c r="G202" s="57">
        <f t="shared" si="19"/>
        <v>1802.25</v>
      </c>
      <c r="H202" s="41">
        <f t="shared" si="20"/>
        <v>51.061010000000003</v>
      </c>
      <c r="I202" s="41">
        <f t="shared" si="21"/>
        <v>10.411160000000001</v>
      </c>
      <c r="J202" s="61"/>
      <c r="K202" s="61"/>
      <c r="N202" s="41"/>
    </row>
    <row r="203" spans="1:14" x14ac:dyDescent="0.25">
      <c r="A203" t="s">
        <v>10</v>
      </c>
      <c r="B203" s="3">
        <v>0.492881944444444</v>
      </c>
      <c r="C203" s="3">
        <v>0.50231481481481499</v>
      </c>
      <c r="D203">
        <v>5</v>
      </c>
      <c r="E203" s="4"/>
      <c r="F203" s="37">
        <f>(13*60+35)/60</f>
        <v>13.583333333333334</v>
      </c>
      <c r="G203" s="57">
        <f t="shared" si="19"/>
        <v>2673</v>
      </c>
      <c r="H203" s="41">
        <f t="shared" si="20"/>
        <v>51.061010000000003</v>
      </c>
      <c r="I203" s="41">
        <f t="shared" si="21"/>
        <v>10.411160000000001</v>
      </c>
      <c r="J203" s="62">
        <f>H203+G203*COS(RADIANS(D203))/1850/60</f>
        <v>51.084999445297292</v>
      </c>
      <c r="K203" s="41">
        <f>I203+G203*SIN(RADIANS(D203))/(1850*COS(RADIANS(H203)))/60</f>
        <v>10.414499426445726</v>
      </c>
      <c r="N203" s="41"/>
    </row>
    <row r="204" spans="1:14" x14ac:dyDescent="0.25">
      <c r="A204" t="s">
        <v>12</v>
      </c>
      <c r="B204" s="3">
        <v>0.49444444444444402</v>
      </c>
      <c r="C204" s="3">
        <v>0.50300925925925899</v>
      </c>
      <c r="D204" s="14"/>
      <c r="E204" t="s">
        <v>111</v>
      </c>
      <c r="F204" s="37">
        <v>12.33</v>
      </c>
      <c r="G204" s="57">
        <f t="shared" si="19"/>
        <v>2368.44</v>
      </c>
      <c r="H204" s="41">
        <f t="shared" si="20"/>
        <v>51.061010000000003</v>
      </c>
      <c r="I204" s="41">
        <f t="shared" si="21"/>
        <v>10.411160000000001</v>
      </c>
      <c r="J204" s="61"/>
      <c r="K204" s="61"/>
      <c r="N204" s="41"/>
    </row>
    <row r="205" spans="1:14" x14ac:dyDescent="0.25">
      <c r="A205" t="s">
        <v>11</v>
      </c>
      <c r="B205" s="3">
        <v>0.49560185185185202</v>
      </c>
      <c r="C205" s="3">
        <v>0.50486111111111098</v>
      </c>
      <c r="D205" s="14"/>
      <c r="E205" t="s">
        <v>111</v>
      </c>
      <c r="F205" s="37">
        <v>13.33</v>
      </c>
      <c r="G205" s="57">
        <f t="shared" si="19"/>
        <v>2611.44</v>
      </c>
      <c r="H205" s="41">
        <f t="shared" si="20"/>
        <v>51.061010000000003</v>
      </c>
      <c r="I205" s="41">
        <f t="shared" si="21"/>
        <v>10.411160000000001</v>
      </c>
      <c r="J205" s="61"/>
      <c r="K205" s="61"/>
      <c r="N205" s="41"/>
    </row>
    <row r="206" spans="1:14" x14ac:dyDescent="0.25">
      <c r="A206" s="6" t="s">
        <v>27</v>
      </c>
      <c r="B206" s="64">
        <v>0.49490740740740702</v>
      </c>
      <c r="C206" s="64">
        <v>0.500694444444445</v>
      </c>
      <c r="D206" s="6">
        <v>20</v>
      </c>
      <c r="E206" s="5" t="s">
        <v>121</v>
      </c>
      <c r="F206" s="49">
        <v>8.33</v>
      </c>
      <c r="G206" s="71">
        <f t="shared" si="19"/>
        <v>1396.44</v>
      </c>
      <c r="H206" s="60">
        <f t="shared" si="20"/>
        <v>51.061010000000003</v>
      </c>
      <c r="I206" s="60">
        <f t="shared" si="21"/>
        <v>10.411160000000001</v>
      </c>
      <c r="J206" s="60">
        <f>H206+G206*COS(RADIANS(D206))/1850/60</f>
        <v>51.072831841111444</v>
      </c>
      <c r="K206" s="60">
        <f>I206+G206*SIN(RADIANS(D206))/(1850*COS(RADIANS(H206)))/60</f>
        <v>10.418006220460027</v>
      </c>
      <c r="L206" s="4"/>
      <c r="N206" s="41"/>
    </row>
    <row r="207" spans="1:14" x14ac:dyDescent="0.25">
      <c r="A207" t="s">
        <v>26</v>
      </c>
      <c r="B207" s="3">
        <v>0.49687500000000001</v>
      </c>
      <c r="C207" s="3">
        <v>0.50451388888888904</v>
      </c>
      <c r="D207" s="14"/>
      <c r="E207" t="s">
        <v>111</v>
      </c>
      <c r="F207" s="37">
        <v>11</v>
      </c>
      <c r="G207" s="57">
        <f t="shared" si="19"/>
        <v>2045.25</v>
      </c>
      <c r="H207" s="41">
        <f t="shared" si="20"/>
        <v>51.061010000000003</v>
      </c>
      <c r="I207" s="41">
        <f t="shared" si="21"/>
        <v>10.411160000000001</v>
      </c>
      <c r="J207" s="61"/>
      <c r="K207" s="61"/>
      <c r="L207" s="4"/>
      <c r="N207" s="41"/>
    </row>
    <row r="208" spans="1:14" x14ac:dyDescent="0.25">
      <c r="A208" s="18" t="s">
        <v>5</v>
      </c>
      <c r="B208" s="3">
        <v>0.49583333333333302</v>
      </c>
      <c r="C208" s="3">
        <v>0.50416666666666698</v>
      </c>
      <c r="D208">
        <v>346</v>
      </c>
      <c r="E208" s="4"/>
      <c r="F208" s="37">
        <v>12</v>
      </c>
      <c r="G208" s="57">
        <f t="shared" si="19"/>
        <v>2288.25</v>
      </c>
      <c r="H208" s="41">
        <f t="shared" si="20"/>
        <v>51.061010000000003</v>
      </c>
      <c r="I208" s="41">
        <f t="shared" si="21"/>
        <v>10.411160000000001</v>
      </c>
      <c r="J208" s="62">
        <f>H208+G208*COS(RADIANS(D208))/1850/60</f>
        <v>51.081012515276136</v>
      </c>
      <c r="K208" s="41">
        <f>I208+G208*SIN(RADIANS(D208))/(1850*COS(RADIANS(H208)))/60</f>
        <v>10.403224842287262</v>
      </c>
      <c r="L208" s="4"/>
      <c r="N208" s="41"/>
    </row>
    <row r="209" spans="1:14" x14ac:dyDescent="0.25">
      <c r="A209" t="s">
        <v>31</v>
      </c>
      <c r="B209" s="3">
        <v>0.5</v>
      </c>
      <c r="C209" s="3">
        <v>0.50787037037036997</v>
      </c>
      <c r="D209" s="14"/>
      <c r="E209" t="s">
        <v>111</v>
      </c>
      <c r="F209" s="37">
        <v>12.83</v>
      </c>
      <c r="G209" s="57">
        <f t="shared" si="19"/>
        <v>2489.94</v>
      </c>
      <c r="H209" s="41">
        <f t="shared" si="20"/>
        <v>51.061010000000003</v>
      </c>
      <c r="I209" s="41">
        <f t="shared" si="21"/>
        <v>10.411160000000001</v>
      </c>
      <c r="J209" s="61"/>
      <c r="K209" s="61"/>
      <c r="L209" s="4"/>
      <c r="N209" s="41"/>
    </row>
    <row r="210" spans="1:14" x14ac:dyDescent="0.25">
      <c r="A210" t="s">
        <v>7</v>
      </c>
      <c r="B210" s="3">
        <v>0.50138888888888899</v>
      </c>
      <c r="C210" s="3">
        <v>0.51111111111111096</v>
      </c>
      <c r="D210" s="14"/>
      <c r="E210" t="s">
        <v>111</v>
      </c>
      <c r="F210" s="37">
        <v>14</v>
      </c>
      <c r="G210" s="57">
        <f t="shared" si="19"/>
        <v>2774.25</v>
      </c>
      <c r="H210" s="41">
        <f t="shared" si="20"/>
        <v>51.061010000000003</v>
      </c>
      <c r="I210" s="41">
        <f t="shared" si="21"/>
        <v>10.411160000000001</v>
      </c>
      <c r="J210" s="61"/>
      <c r="K210" s="61"/>
      <c r="L210" s="4"/>
      <c r="N210" s="41"/>
    </row>
    <row r="211" spans="1:14" x14ac:dyDescent="0.25">
      <c r="A211" s="4" t="s">
        <v>18</v>
      </c>
      <c r="B211" s="12">
        <v>0.50277777777777799</v>
      </c>
      <c r="C211" s="12">
        <v>0.50856481481481497</v>
      </c>
      <c r="D211" s="14"/>
      <c r="E211" t="s">
        <v>111</v>
      </c>
      <c r="F211" s="37">
        <v>8.33</v>
      </c>
      <c r="G211" s="57">
        <f t="shared" si="19"/>
        <v>1396.44</v>
      </c>
      <c r="H211" s="41">
        <f t="shared" si="20"/>
        <v>51.061010000000003</v>
      </c>
      <c r="I211" s="41">
        <f t="shared" si="21"/>
        <v>10.411160000000001</v>
      </c>
      <c r="J211" s="61"/>
      <c r="K211" s="61"/>
      <c r="L211" s="4"/>
      <c r="N211" s="41"/>
    </row>
    <row r="212" spans="1:14" x14ac:dyDescent="0.25">
      <c r="A212" s="4" t="s">
        <v>28</v>
      </c>
      <c r="B212" s="12">
        <v>0.50208333333333299</v>
      </c>
      <c r="C212" s="12">
        <v>0.51203703703703696</v>
      </c>
      <c r="D212" s="14"/>
      <c r="E212" t="s">
        <v>111</v>
      </c>
      <c r="F212" s="37">
        <v>12.83</v>
      </c>
      <c r="G212" s="57">
        <f t="shared" si="19"/>
        <v>2489.94</v>
      </c>
      <c r="H212" s="41">
        <f t="shared" si="20"/>
        <v>51.061010000000003</v>
      </c>
      <c r="I212" s="41">
        <f t="shared" si="21"/>
        <v>10.411160000000001</v>
      </c>
      <c r="J212" s="61"/>
      <c r="K212" s="61"/>
      <c r="L212" s="4"/>
      <c r="N212" s="41"/>
    </row>
    <row r="213" spans="1:14" x14ac:dyDescent="0.25">
      <c r="A213" s="4" t="s">
        <v>41</v>
      </c>
      <c r="B213" s="12">
        <v>0.50312500000000004</v>
      </c>
      <c r="C213" s="12">
        <v>0.51203703703703696</v>
      </c>
      <c r="D213" s="14"/>
      <c r="E213" t="s">
        <v>111</v>
      </c>
      <c r="F213" s="37">
        <v>12.83</v>
      </c>
      <c r="G213" s="57">
        <f t="shared" si="19"/>
        <v>2489.94</v>
      </c>
      <c r="H213" s="41">
        <f t="shared" si="20"/>
        <v>51.061010000000003</v>
      </c>
      <c r="I213" s="41">
        <f t="shared" si="21"/>
        <v>10.411160000000001</v>
      </c>
      <c r="J213" s="61"/>
      <c r="K213" s="61"/>
      <c r="L213" s="4"/>
      <c r="N213" s="41"/>
    </row>
    <row r="214" spans="1:14" x14ac:dyDescent="0.25">
      <c r="A214" s="4" t="s">
        <v>4</v>
      </c>
      <c r="B214" s="12">
        <v>0.50312500000000004</v>
      </c>
      <c r="C214" s="12">
        <v>0.50972222222222197</v>
      </c>
      <c r="D214" s="14"/>
      <c r="E214" t="s">
        <v>111</v>
      </c>
      <c r="F214" s="37">
        <v>9.5</v>
      </c>
      <c r="G214" s="57">
        <f t="shared" si="19"/>
        <v>1680.75</v>
      </c>
      <c r="H214" s="41">
        <f t="shared" si="20"/>
        <v>51.061010000000003</v>
      </c>
      <c r="I214" s="41">
        <f t="shared" si="21"/>
        <v>10.411160000000001</v>
      </c>
      <c r="J214" s="61"/>
      <c r="K214" s="61"/>
      <c r="L214" s="4"/>
      <c r="N214" s="41"/>
    </row>
    <row r="215" spans="1:14" x14ac:dyDescent="0.25">
      <c r="A215" s="4" t="s">
        <v>27</v>
      </c>
      <c r="B215" s="12">
        <v>0.50509259259259298</v>
      </c>
      <c r="C215" s="12">
        <v>0.51273148148148195</v>
      </c>
      <c r="D215" s="4">
        <v>20</v>
      </c>
      <c r="E215" s="4"/>
      <c r="F215" s="37">
        <v>11</v>
      </c>
      <c r="G215" s="57">
        <f t="shared" si="19"/>
        <v>2045.25</v>
      </c>
      <c r="H215" s="41">
        <f t="shared" si="20"/>
        <v>51.061010000000003</v>
      </c>
      <c r="I215" s="41">
        <f t="shared" si="21"/>
        <v>10.411160000000001</v>
      </c>
      <c r="J215" s="62">
        <f>H215+G215*COS(RADIANS(D215))/1850/60</f>
        <v>51.078324471465429</v>
      </c>
      <c r="K215" s="41">
        <f>I215+G215*SIN(RADIANS(D215))/(1850*COS(RADIANS(H215)))/60</f>
        <v>10.421187092031071</v>
      </c>
      <c r="L215" s="4"/>
      <c r="N215" s="41"/>
    </row>
    <row r="216" spans="1:14" x14ac:dyDescent="0.25">
      <c r="A216" s="18" t="s">
        <v>5</v>
      </c>
      <c r="B216" s="3">
        <v>0.50486111111111098</v>
      </c>
      <c r="C216" s="3">
        <v>0.51388888888888895</v>
      </c>
      <c r="D216">
        <v>40</v>
      </c>
      <c r="E216" s="4"/>
      <c r="F216" s="37">
        <v>13</v>
      </c>
      <c r="G216" s="57">
        <f t="shared" si="19"/>
        <v>2531.25</v>
      </c>
      <c r="H216" s="41">
        <f t="shared" si="20"/>
        <v>51.061010000000003</v>
      </c>
      <c r="I216" s="41">
        <f t="shared" si="21"/>
        <v>10.411160000000001</v>
      </c>
      <c r="J216" s="62">
        <f>H216+G216*COS(RADIANS(D216))/1850/60</f>
        <v>51.078478918888699</v>
      </c>
      <c r="K216" s="41">
        <f>I216+G216*SIN(RADIANS(D216))/(1850*COS(RADIANS(H216)))/60</f>
        <v>10.43448273363747</v>
      </c>
      <c r="L216" s="4"/>
      <c r="N216" s="41"/>
    </row>
    <row r="217" spans="1:14" x14ac:dyDescent="0.25">
      <c r="A217" t="s">
        <v>26</v>
      </c>
      <c r="B217" s="3">
        <v>0.50590277777777803</v>
      </c>
      <c r="C217" s="3">
        <v>0.51296296296296295</v>
      </c>
      <c r="D217" s="14"/>
      <c r="E217" t="s">
        <v>111</v>
      </c>
      <c r="F217" s="37">
        <v>10.16</v>
      </c>
      <c r="G217" s="57">
        <f t="shared" si="19"/>
        <v>1841.13</v>
      </c>
      <c r="H217" s="41">
        <f t="shared" si="20"/>
        <v>51.061010000000003</v>
      </c>
      <c r="I217" s="41">
        <f t="shared" si="21"/>
        <v>10.411160000000001</v>
      </c>
      <c r="J217" s="61"/>
      <c r="K217" s="61"/>
      <c r="L217" s="4"/>
      <c r="N217" s="41"/>
    </row>
    <row r="218" spans="1:14" x14ac:dyDescent="0.25">
      <c r="A218" t="s">
        <v>31</v>
      </c>
      <c r="B218" s="3">
        <v>0.50902777777777797</v>
      </c>
      <c r="C218" s="3">
        <v>0.51770833333333299</v>
      </c>
      <c r="D218" s="14"/>
      <c r="E218" t="s">
        <v>111</v>
      </c>
      <c r="F218" s="37">
        <v>12.5</v>
      </c>
      <c r="G218" s="57">
        <f t="shared" si="19"/>
        <v>2409.75</v>
      </c>
      <c r="H218" s="41">
        <f t="shared" si="20"/>
        <v>51.061010000000003</v>
      </c>
      <c r="I218" s="41">
        <f t="shared" si="21"/>
        <v>10.411160000000001</v>
      </c>
      <c r="J218" s="61"/>
      <c r="K218" s="61"/>
      <c r="L218" s="4"/>
      <c r="N218" s="41"/>
    </row>
    <row r="219" spans="1:14" x14ac:dyDescent="0.25">
      <c r="A219" t="s">
        <v>4</v>
      </c>
      <c r="B219" s="3">
        <v>0.51041666666666696</v>
      </c>
      <c r="C219" s="3">
        <v>0.51805555555555605</v>
      </c>
      <c r="D219">
        <v>18</v>
      </c>
      <c r="E219" s="4"/>
      <c r="F219" s="37">
        <v>11</v>
      </c>
      <c r="G219" s="57">
        <f t="shared" si="19"/>
        <v>2045.25</v>
      </c>
      <c r="H219" s="41">
        <f t="shared" si="20"/>
        <v>51.061010000000003</v>
      </c>
      <c r="I219" s="41">
        <f t="shared" si="21"/>
        <v>10.411160000000001</v>
      </c>
      <c r="J219" s="62">
        <f>H219+G219*COS(RADIANS(D219))/1850/60</f>
        <v>51.078533858918497</v>
      </c>
      <c r="K219" s="41">
        <f>I219+G219*SIN(RADIANS(D219))/(1850*COS(RADIANS(H219)))/60</f>
        <v>10.420219530271035</v>
      </c>
      <c r="L219" s="4"/>
      <c r="N219" s="41"/>
    </row>
    <row r="220" spans="1:14" x14ac:dyDescent="0.25">
      <c r="A220" t="s">
        <v>29</v>
      </c>
      <c r="B220" s="3">
        <v>0.51006944444444402</v>
      </c>
      <c r="C220" s="3">
        <v>0.51736111111111105</v>
      </c>
      <c r="D220">
        <v>23</v>
      </c>
      <c r="E220" s="4"/>
      <c r="F220" s="37">
        <v>10.5</v>
      </c>
      <c r="G220" s="57">
        <f t="shared" si="19"/>
        <v>1923.75</v>
      </c>
      <c r="H220" s="41">
        <f t="shared" si="20"/>
        <v>51.061010000000003</v>
      </c>
      <c r="I220" s="41">
        <f t="shared" si="21"/>
        <v>10.411160000000001</v>
      </c>
      <c r="J220" s="62">
        <f>H220+G220*COS(RADIANS(D220))/1850/60</f>
        <v>51.076963344250714</v>
      </c>
      <c r="K220" s="41">
        <f>I220+G220*SIN(RADIANS(D220))/(1850*COS(RADIANS(H220)))/60</f>
        <v>10.421934659625022</v>
      </c>
      <c r="L220" s="4"/>
      <c r="N220" s="41"/>
    </row>
    <row r="221" spans="1:14" x14ac:dyDescent="0.25">
      <c r="A221" t="s">
        <v>12</v>
      </c>
      <c r="B221" s="3">
        <v>0.51180555555555496</v>
      </c>
      <c r="C221" s="3">
        <v>0.51944444444444404</v>
      </c>
      <c r="D221" s="14"/>
      <c r="E221" t="s">
        <v>111</v>
      </c>
      <c r="F221" s="37">
        <v>11</v>
      </c>
      <c r="G221" s="57">
        <f t="shared" si="19"/>
        <v>2045.25</v>
      </c>
      <c r="H221" s="41">
        <f t="shared" si="20"/>
        <v>51.061010000000003</v>
      </c>
      <c r="I221" s="41">
        <f t="shared" si="21"/>
        <v>10.411160000000001</v>
      </c>
      <c r="J221" s="61"/>
      <c r="K221" s="61"/>
      <c r="L221" s="4"/>
      <c r="N221" s="41"/>
    </row>
    <row r="222" spans="1:14" x14ac:dyDescent="0.25">
      <c r="A222" t="s">
        <v>7</v>
      </c>
      <c r="B222" s="3">
        <v>0.51296296296296295</v>
      </c>
      <c r="C222" s="3">
        <v>0.52013888888888904</v>
      </c>
      <c r="D222" s="14"/>
      <c r="E222" t="s">
        <v>111</v>
      </c>
      <c r="F222" s="37">
        <v>10.33</v>
      </c>
      <c r="G222" s="57">
        <f t="shared" si="19"/>
        <v>1882.44</v>
      </c>
      <c r="H222" s="41">
        <f t="shared" si="20"/>
        <v>51.061010000000003</v>
      </c>
      <c r="I222" s="41">
        <f t="shared" si="21"/>
        <v>10.411160000000001</v>
      </c>
      <c r="J222" s="61"/>
      <c r="K222" s="61"/>
      <c r="L222" s="4"/>
      <c r="N222" s="41"/>
    </row>
    <row r="223" spans="1:14" x14ac:dyDescent="0.25">
      <c r="A223" t="s">
        <v>28</v>
      </c>
      <c r="B223" s="3">
        <v>0.51354166666666701</v>
      </c>
      <c r="C223" s="3">
        <v>0.52083333333333304</v>
      </c>
      <c r="D223">
        <v>10</v>
      </c>
      <c r="E223" s="4"/>
      <c r="F223" s="37">
        <v>10.5</v>
      </c>
      <c r="G223" s="57">
        <f t="shared" si="19"/>
        <v>1923.75</v>
      </c>
      <c r="H223" s="41">
        <f t="shared" si="20"/>
        <v>51.061010000000003</v>
      </c>
      <c r="I223" s="41">
        <f t="shared" si="21"/>
        <v>10.411160000000001</v>
      </c>
      <c r="J223" s="62">
        <f>H223+G223*COS(RADIANS(D223))/1850/60</f>
        <v>51.078077783016738</v>
      </c>
      <c r="K223" s="41">
        <f>I223+G223*SIN(RADIANS(D223))/(1850*COS(RADIANS(H223)))/60</f>
        <v>10.415948459051371</v>
      </c>
      <c r="L223" s="4"/>
      <c r="N223" s="41"/>
    </row>
    <row r="224" spans="1:14" x14ac:dyDescent="0.25">
      <c r="A224" t="s">
        <v>10</v>
      </c>
      <c r="B224" s="3">
        <v>0.51354166666666701</v>
      </c>
      <c r="C224" s="3">
        <v>0.52187499999999998</v>
      </c>
      <c r="D224" s="14"/>
      <c r="E224" t="s">
        <v>111</v>
      </c>
      <c r="F224" s="37">
        <v>12</v>
      </c>
      <c r="G224" s="57">
        <f t="shared" si="19"/>
        <v>2288.25</v>
      </c>
      <c r="H224" s="41">
        <f t="shared" si="20"/>
        <v>51.061010000000003</v>
      </c>
      <c r="I224" s="41">
        <f t="shared" si="21"/>
        <v>10.411160000000001</v>
      </c>
      <c r="J224" s="61"/>
      <c r="K224" s="61"/>
      <c r="L224" s="4"/>
      <c r="N224" s="41"/>
    </row>
    <row r="225" spans="1:14" x14ac:dyDescent="0.25">
      <c r="A225" s="4"/>
      <c r="B225" s="19"/>
      <c r="C225" s="19"/>
      <c r="D225" s="4"/>
      <c r="E225" s="4"/>
      <c r="F225" s="4"/>
      <c r="G225" s="4"/>
      <c r="H225" s="4"/>
      <c r="I225" s="4"/>
      <c r="J225" s="4"/>
      <c r="K225" s="4"/>
      <c r="L225" s="4"/>
      <c r="N225" s="41"/>
    </row>
    <row r="226" spans="1:14" x14ac:dyDescent="0.25">
      <c r="A226" s="36" t="s">
        <v>19</v>
      </c>
      <c r="B226" s="44" t="s">
        <v>106</v>
      </c>
      <c r="C226" s="19"/>
      <c r="D226" s="4"/>
      <c r="E226" s="4"/>
      <c r="F226" s="4"/>
      <c r="G226" s="4"/>
      <c r="H226" s="4"/>
      <c r="I226" s="4"/>
      <c r="J226" s="4"/>
      <c r="K226" s="4"/>
      <c r="L226" s="4"/>
      <c r="N226" s="41"/>
    </row>
    <row r="227" spans="1:14" x14ac:dyDescent="0.25">
      <c r="A227" s="36" t="s">
        <v>0</v>
      </c>
      <c r="B227" s="21">
        <v>42616</v>
      </c>
      <c r="N227" s="41"/>
    </row>
    <row r="228" spans="1:14" x14ac:dyDescent="0.25">
      <c r="A228" s="36" t="s">
        <v>1</v>
      </c>
      <c r="B228" s="48">
        <v>0.54166666666666663</v>
      </c>
      <c r="N228" s="41"/>
    </row>
    <row r="229" spans="1:14" x14ac:dyDescent="0.25">
      <c r="A229" s="36" t="s">
        <v>104</v>
      </c>
      <c r="B229" s="23">
        <v>51.06926</v>
      </c>
      <c r="C229" s="23">
        <v>10.40917</v>
      </c>
      <c r="N229" s="41"/>
    </row>
    <row r="230" spans="1:14" x14ac:dyDescent="0.25">
      <c r="A230" s="4"/>
      <c r="B230" s="4"/>
      <c r="C230" s="4"/>
      <c r="D230" s="4"/>
      <c r="E230" s="4"/>
      <c r="F230" s="4"/>
      <c r="G230" s="4"/>
      <c r="H230" s="8" t="s">
        <v>115</v>
      </c>
      <c r="I230" s="4"/>
      <c r="J230" s="6" t="s">
        <v>114</v>
      </c>
      <c r="K230" s="4"/>
      <c r="L230" s="4"/>
      <c r="N230" s="41"/>
    </row>
    <row r="231" spans="1:14" x14ac:dyDescent="0.25">
      <c r="A231" s="8" t="s">
        <v>131</v>
      </c>
      <c r="B231" s="8" t="s">
        <v>13</v>
      </c>
      <c r="C231" s="8" t="s">
        <v>14</v>
      </c>
      <c r="D231" s="1" t="s">
        <v>15</v>
      </c>
      <c r="E231" s="8" t="s">
        <v>23</v>
      </c>
      <c r="F231" s="8" t="s">
        <v>113</v>
      </c>
      <c r="G231" s="17" t="s">
        <v>16</v>
      </c>
      <c r="H231" s="8" t="s">
        <v>2</v>
      </c>
      <c r="I231" s="8" t="s">
        <v>3</v>
      </c>
      <c r="J231" s="8" t="s">
        <v>2</v>
      </c>
      <c r="K231" s="8" t="s">
        <v>3</v>
      </c>
      <c r="L231" s="4"/>
      <c r="N231" s="41"/>
    </row>
    <row r="232" spans="1:14" x14ac:dyDescent="0.25">
      <c r="A232" t="s">
        <v>42</v>
      </c>
      <c r="B232" s="3">
        <v>0.561805555555556</v>
      </c>
      <c r="C232" s="3">
        <v>0.56927083333333295</v>
      </c>
      <c r="D232" s="29"/>
      <c r="E232" t="s">
        <v>111</v>
      </c>
      <c r="F232" s="38">
        <v>10.75</v>
      </c>
      <c r="G232" s="57">
        <f t="shared" ref="G232:G249" si="22">243*F232-627.75</f>
        <v>1984.5</v>
      </c>
      <c r="H232" s="59">
        <f>$B$229</f>
        <v>51.06926</v>
      </c>
      <c r="I232" s="41">
        <f>$C$229</f>
        <v>10.40917</v>
      </c>
      <c r="J232" s="42"/>
      <c r="K232" s="42"/>
      <c r="N232" s="41"/>
    </row>
    <row r="233" spans="1:14" x14ac:dyDescent="0.25">
      <c r="A233" t="s">
        <v>38</v>
      </c>
      <c r="B233" s="3">
        <v>0.563194444444445</v>
      </c>
      <c r="C233" s="3">
        <v>0.57152777777777797</v>
      </c>
      <c r="D233" s="29"/>
      <c r="E233" t="s">
        <v>111</v>
      </c>
      <c r="F233" s="38">
        <v>12</v>
      </c>
      <c r="G233" s="57">
        <f t="shared" si="22"/>
        <v>2288.25</v>
      </c>
      <c r="H233" s="59">
        <f t="shared" ref="H233:H249" si="23">$B$229</f>
        <v>51.06926</v>
      </c>
      <c r="I233" s="41">
        <f t="shared" ref="I233:I249" si="24">$C$229</f>
        <v>10.40917</v>
      </c>
      <c r="J233" s="42"/>
      <c r="K233" s="42"/>
      <c r="N233" s="41"/>
    </row>
    <row r="234" spans="1:14" x14ac:dyDescent="0.25">
      <c r="A234" t="s">
        <v>43</v>
      </c>
      <c r="B234" s="3">
        <v>0.56874999999999998</v>
      </c>
      <c r="C234" s="3">
        <v>0.57291666666666696</v>
      </c>
      <c r="D234" s="29"/>
      <c r="E234" t="s">
        <v>111</v>
      </c>
      <c r="F234" s="38">
        <v>6</v>
      </c>
      <c r="G234" s="57">
        <f t="shared" si="22"/>
        <v>830.25</v>
      </c>
      <c r="H234" s="59">
        <f t="shared" si="23"/>
        <v>51.06926</v>
      </c>
      <c r="I234" s="41">
        <f t="shared" si="24"/>
        <v>10.40917</v>
      </c>
      <c r="J234" s="42"/>
      <c r="K234" s="42"/>
      <c r="N234" s="41"/>
    </row>
    <row r="235" spans="1:14" x14ac:dyDescent="0.25">
      <c r="A235" t="s">
        <v>44</v>
      </c>
      <c r="B235" s="3">
        <v>0.57627314814814801</v>
      </c>
      <c r="C235" s="3">
        <v>0.58113425925925899</v>
      </c>
      <c r="D235" s="29"/>
      <c r="E235" t="s">
        <v>111</v>
      </c>
      <c r="F235" s="38">
        <v>7</v>
      </c>
      <c r="G235" s="57">
        <f t="shared" si="22"/>
        <v>1073.25</v>
      </c>
      <c r="H235" s="59">
        <f t="shared" si="23"/>
        <v>51.06926</v>
      </c>
      <c r="I235" s="41">
        <f t="shared" si="24"/>
        <v>10.40917</v>
      </c>
      <c r="J235" s="42"/>
      <c r="K235" s="42"/>
      <c r="N235" s="41"/>
    </row>
    <row r="236" spans="1:14" x14ac:dyDescent="0.25">
      <c r="A236" t="s">
        <v>43</v>
      </c>
      <c r="B236" s="3">
        <v>0.57465277777777801</v>
      </c>
      <c r="C236" s="3">
        <v>0.57916666666666705</v>
      </c>
      <c r="D236" s="29"/>
      <c r="E236" t="s">
        <v>111</v>
      </c>
      <c r="F236" s="38">
        <v>6.5</v>
      </c>
      <c r="G236" s="57">
        <f t="shared" si="22"/>
        <v>951.75</v>
      </c>
      <c r="H236" s="59">
        <f t="shared" si="23"/>
        <v>51.06926</v>
      </c>
      <c r="I236" s="41">
        <f t="shared" si="24"/>
        <v>10.40917</v>
      </c>
      <c r="J236" s="42"/>
      <c r="K236" s="42"/>
      <c r="N236" s="41"/>
    </row>
    <row r="237" spans="1:14" x14ac:dyDescent="0.25">
      <c r="A237" t="s">
        <v>46</v>
      </c>
      <c r="B237" s="3">
        <v>0.57476851851851896</v>
      </c>
      <c r="C237" s="3">
        <v>0.58333333333333304</v>
      </c>
      <c r="D237" s="29"/>
      <c r="E237" t="s">
        <v>111</v>
      </c>
      <c r="F237" s="38">
        <v>12.33</v>
      </c>
      <c r="G237" s="57">
        <f t="shared" si="22"/>
        <v>2368.44</v>
      </c>
      <c r="H237" s="59">
        <f t="shared" si="23"/>
        <v>51.06926</v>
      </c>
      <c r="I237" s="41">
        <f t="shared" si="24"/>
        <v>10.40917</v>
      </c>
      <c r="J237" s="42"/>
      <c r="K237" s="42"/>
      <c r="N237" s="41"/>
    </row>
    <row r="238" spans="1:14" x14ac:dyDescent="0.25">
      <c r="A238" t="s">
        <v>47</v>
      </c>
      <c r="B238" s="3">
        <v>0.57557870370370401</v>
      </c>
      <c r="C238" s="3">
        <v>0.58148148148148204</v>
      </c>
      <c r="D238" s="29"/>
      <c r="E238" t="s">
        <v>111</v>
      </c>
      <c r="F238" s="38">
        <v>8.5</v>
      </c>
      <c r="G238" s="57">
        <f t="shared" si="22"/>
        <v>1437.75</v>
      </c>
      <c r="H238" s="59">
        <f t="shared" si="23"/>
        <v>51.06926</v>
      </c>
      <c r="I238" s="41">
        <f t="shared" si="24"/>
        <v>10.40917</v>
      </c>
      <c r="J238" s="42"/>
      <c r="K238" s="42"/>
      <c r="N238" s="41"/>
    </row>
    <row r="239" spans="1:14" x14ac:dyDescent="0.25">
      <c r="A239" t="s">
        <v>48</v>
      </c>
      <c r="B239" s="3">
        <v>0.57638888888888895</v>
      </c>
      <c r="C239" s="3">
        <v>0.58738425925925897</v>
      </c>
      <c r="D239" s="29"/>
      <c r="E239" t="s">
        <v>111</v>
      </c>
      <c r="F239" s="38">
        <v>15.83</v>
      </c>
      <c r="G239" s="57">
        <f t="shared" si="22"/>
        <v>3218.94</v>
      </c>
      <c r="H239" s="59">
        <f t="shared" si="23"/>
        <v>51.06926</v>
      </c>
      <c r="I239" s="41">
        <f t="shared" si="24"/>
        <v>10.40917</v>
      </c>
      <c r="J239" s="42"/>
      <c r="K239" s="42"/>
      <c r="N239" s="41"/>
    </row>
    <row r="240" spans="1:14" x14ac:dyDescent="0.25">
      <c r="A240" t="s">
        <v>49</v>
      </c>
      <c r="B240" s="3">
        <v>0.57638888888888895</v>
      </c>
      <c r="C240" s="3">
        <v>0.58159722222222199</v>
      </c>
      <c r="D240" s="29"/>
      <c r="E240" t="s">
        <v>111</v>
      </c>
      <c r="F240" s="38">
        <v>7.5</v>
      </c>
      <c r="G240" s="57">
        <f t="shared" si="22"/>
        <v>1194.75</v>
      </c>
      <c r="H240" s="59">
        <f t="shared" si="23"/>
        <v>51.06926</v>
      </c>
      <c r="I240" s="41">
        <f t="shared" si="24"/>
        <v>10.40917</v>
      </c>
      <c r="J240" s="42"/>
      <c r="K240" s="42"/>
      <c r="N240" s="41"/>
    </row>
    <row r="241" spans="1:14" x14ac:dyDescent="0.25">
      <c r="A241" t="s">
        <v>51</v>
      </c>
      <c r="B241" s="3">
        <v>0.57777777777777795</v>
      </c>
      <c r="C241" s="3">
        <v>0.58506944444444398</v>
      </c>
      <c r="D241" s="29"/>
      <c r="E241" t="s">
        <v>111</v>
      </c>
      <c r="F241" s="38">
        <v>10.5</v>
      </c>
      <c r="G241" s="57">
        <f t="shared" si="22"/>
        <v>1923.75</v>
      </c>
      <c r="H241" s="59">
        <f t="shared" si="23"/>
        <v>51.06926</v>
      </c>
      <c r="I241" s="41">
        <f t="shared" si="24"/>
        <v>10.40917</v>
      </c>
      <c r="J241" s="42"/>
      <c r="K241" s="42"/>
      <c r="N241" s="41"/>
    </row>
    <row r="242" spans="1:14" x14ac:dyDescent="0.25">
      <c r="A242" t="s">
        <v>45</v>
      </c>
      <c r="B242" s="3">
        <v>0.57708333333333295</v>
      </c>
      <c r="C242" s="3">
        <v>0.58101851851851805</v>
      </c>
      <c r="D242" s="29"/>
      <c r="E242" t="s">
        <v>111</v>
      </c>
      <c r="F242" s="38">
        <v>5.66</v>
      </c>
      <c r="G242" s="57">
        <f t="shared" si="22"/>
        <v>747.63000000000011</v>
      </c>
      <c r="H242" s="59">
        <f t="shared" si="23"/>
        <v>51.06926</v>
      </c>
      <c r="I242" s="41">
        <f t="shared" si="24"/>
        <v>10.40917</v>
      </c>
      <c r="J242" s="42"/>
      <c r="K242" s="42"/>
      <c r="N242" s="41"/>
    </row>
    <row r="243" spans="1:14" x14ac:dyDescent="0.25">
      <c r="A243" t="s">
        <v>42</v>
      </c>
      <c r="B243" s="3">
        <v>0.578125</v>
      </c>
      <c r="C243" s="3">
        <v>0.58472222222222203</v>
      </c>
      <c r="D243" s="29"/>
      <c r="E243" t="s">
        <v>111</v>
      </c>
      <c r="F243" s="38">
        <v>9.5</v>
      </c>
      <c r="G243" s="57">
        <f t="shared" si="22"/>
        <v>1680.75</v>
      </c>
      <c r="H243" s="59">
        <f t="shared" si="23"/>
        <v>51.06926</v>
      </c>
      <c r="I243" s="41">
        <f t="shared" si="24"/>
        <v>10.40917</v>
      </c>
      <c r="J243" s="42"/>
      <c r="K243" s="42"/>
      <c r="N243" s="41"/>
    </row>
    <row r="244" spans="1:14" x14ac:dyDescent="0.25">
      <c r="A244" t="s">
        <v>43</v>
      </c>
      <c r="B244" s="3">
        <v>0.58055555555555605</v>
      </c>
      <c r="C244" s="3">
        <v>0.58437499999999998</v>
      </c>
      <c r="D244" s="29"/>
      <c r="E244" t="s">
        <v>111</v>
      </c>
      <c r="F244" s="38">
        <v>5.5</v>
      </c>
      <c r="G244" s="57">
        <f t="shared" si="22"/>
        <v>708.75</v>
      </c>
      <c r="H244" s="59">
        <f t="shared" si="23"/>
        <v>51.06926</v>
      </c>
      <c r="I244" s="41">
        <f t="shared" si="24"/>
        <v>10.40917</v>
      </c>
      <c r="J244" s="42"/>
      <c r="K244" s="42"/>
      <c r="N244" s="41"/>
    </row>
    <row r="245" spans="1:14" x14ac:dyDescent="0.25">
      <c r="A245" t="s">
        <v>38</v>
      </c>
      <c r="B245" s="3">
        <v>0.58263888888888904</v>
      </c>
      <c r="C245" s="3">
        <v>0.58888888888888902</v>
      </c>
      <c r="D245" s="29"/>
      <c r="E245" t="s">
        <v>111</v>
      </c>
      <c r="F245" s="38">
        <v>9</v>
      </c>
      <c r="G245" s="57">
        <f t="shared" si="22"/>
        <v>1559.25</v>
      </c>
      <c r="H245" s="59">
        <f t="shared" si="23"/>
        <v>51.06926</v>
      </c>
      <c r="I245" s="41">
        <f t="shared" si="24"/>
        <v>10.40917</v>
      </c>
      <c r="J245" s="42"/>
      <c r="K245" s="42"/>
      <c r="N245" s="41"/>
    </row>
    <row r="246" spans="1:14" x14ac:dyDescent="0.25">
      <c r="A246" s="6" t="s">
        <v>45</v>
      </c>
      <c r="B246" s="64">
        <v>0.58217592592592604</v>
      </c>
      <c r="C246" s="64">
        <v>0.58541666666666703</v>
      </c>
      <c r="D246" s="74"/>
      <c r="E246" s="5" t="s">
        <v>121</v>
      </c>
      <c r="F246" s="39">
        <v>4.66</v>
      </c>
      <c r="G246" s="71">
        <f t="shared" si="22"/>
        <v>504.63000000000011</v>
      </c>
      <c r="H246" s="43">
        <f t="shared" si="23"/>
        <v>51.06926</v>
      </c>
      <c r="I246" s="60">
        <f t="shared" si="24"/>
        <v>10.40917</v>
      </c>
      <c r="J246" s="66"/>
      <c r="K246" s="66"/>
      <c r="N246" s="41"/>
    </row>
    <row r="247" spans="1:14" x14ac:dyDescent="0.25">
      <c r="A247" t="s">
        <v>49</v>
      </c>
      <c r="B247" s="3">
        <v>0.58263888888888904</v>
      </c>
      <c r="C247" s="3">
        <v>0.58807870370370396</v>
      </c>
      <c r="D247" s="29"/>
      <c r="E247" t="s">
        <v>111</v>
      </c>
      <c r="F247" s="38">
        <v>7.83</v>
      </c>
      <c r="G247" s="57">
        <f t="shared" si="22"/>
        <v>1274.94</v>
      </c>
      <c r="H247" s="59">
        <f t="shared" si="23"/>
        <v>51.06926</v>
      </c>
      <c r="I247" s="41">
        <f t="shared" si="24"/>
        <v>10.40917</v>
      </c>
      <c r="J247" s="42"/>
      <c r="K247" s="42"/>
      <c r="N247" s="41"/>
    </row>
    <row r="248" spans="1:14" x14ac:dyDescent="0.25">
      <c r="A248" t="s">
        <v>50</v>
      </c>
      <c r="B248" s="3">
        <v>0.58622685185185197</v>
      </c>
      <c r="C248" s="3">
        <v>0.59027777777777801</v>
      </c>
      <c r="D248" s="29"/>
      <c r="E248" t="s">
        <v>111</v>
      </c>
      <c r="F248" s="38">
        <v>5.83</v>
      </c>
      <c r="G248" s="57">
        <f t="shared" si="22"/>
        <v>788.94</v>
      </c>
      <c r="H248" s="59">
        <f t="shared" si="23"/>
        <v>51.06926</v>
      </c>
      <c r="I248" s="41">
        <f t="shared" si="24"/>
        <v>10.40917</v>
      </c>
      <c r="J248" s="42"/>
      <c r="K248" s="42"/>
      <c r="N248" s="41"/>
    </row>
    <row r="249" spans="1:14" x14ac:dyDescent="0.25">
      <c r="A249" t="s">
        <v>45</v>
      </c>
      <c r="B249" s="3">
        <v>0.58645833333333297</v>
      </c>
      <c r="C249" s="3">
        <v>0.58993055555555496</v>
      </c>
      <c r="D249" s="29"/>
      <c r="E249" t="s">
        <v>111</v>
      </c>
      <c r="F249" s="38">
        <v>5</v>
      </c>
      <c r="G249" s="57">
        <f t="shared" si="22"/>
        <v>587.25</v>
      </c>
      <c r="H249" s="59">
        <f t="shared" si="23"/>
        <v>51.06926</v>
      </c>
      <c r="I249" s="41">
        <f t="shared" si="24"/>
        <v>10.40917</v>
      </c>
      <c r="J249" s="42"/>
      <c r="K249" s="42"/>
      <c r="N249" s="41"/>
    </row>
    <row r="250" spans="1:14" x14ac:dyDescent="0.25">
      <c r="A250" s="4"/>
      <c r="B250" s="4"/>
      <c r="C250" s="4"/>
      <c r="D250" s="4"/>
      <c r="E250" s="4"/>
      <c r="F250" s="4"/>
      <c r="G250" s="4"/>
      <c r="H250" s="4"/>
      <c r="I250" s="4"/>
      <c r="N250" s="41"/>
    </row>
    <row r="251" spans="1:14" x14ac:dyDescent="0.25">
      <c r="A251" s="36" t="s">
        <v>19</v>
      </c>
      <c r="B251" s="44" t="s">
        <v>106</v>
      </c>
      <c r="N251" s="41"/>
    </row>
    <row r="252" spans="1:14" x14ac:dyDescent="0.25">
      <c r="A252" s="36" t="s">
        <v>0</v>
      </c>
      <c r="B252" s="21">
        <v>42616</v>
      </c>
      <c r="N252" s="41"/>
    </row>
    <row r="253" spans="1:14" x14ac:dyDescent="0.25">
      <c r="A253" s="36" t="s">
        <v>1</v>
      </c>
      <c r="B253" s="48">
        <v>0.60069444444444442</v>
      </c>
      <c r="N253" s="41"/>
    </row>
    <row r="254" spans="1:14" x14ac:dyDescent="0.25">
      <c r="A254" s="36" t="s">
        <v>104</v>
      </c>
      <c r="B254" s="23">
        <v>51.07282</v>
      </c>
      <c r="C254" s="23">
        <v>10.411569999999999</v>
      </c>
      <c r="N254" s="41"/>
    </row>
    <row r="255" spans="1:14" x14ac:dyDescent="0.25">
      <c r="A255" s="4"/>
      <c r="B255" s="4"/>
      <c r="C255" s="4"/>
      <c r="D255" s="4"/>
      <c r="E255" s="4"/>
      <c r="F255" s="4"/>
      <c r="G255" s="4"/>
      <c r="H255" s="8" t="s">
        <v>115</v>
      </c>
      <c r="I255" s="4"/>
      <c r="J255" s="6" t="s">
        <v>114</v>
      </c>
      <c r="K255" s="4"/>
      <c r="L255" s="4"/>
      <c r="N255" s="41"/>
    </row>
    <row r="256" spans="1:14" x14ac:dyDescent="0.25">
      <c r="A256" s="8" t="s">
        <v>131</v>
      </c>
      <c r="B256" s="8" t="s">
        <v>13</v>
      </c>
      <c r="C256" s="8" t="s">
        <v>14</v>
      </c>
      <c r="D256" s="1" t="s">
        <v>15</v>
      </c>
      <c r="E256" s="8" t="s">
        <v>23</v>
      </c>
      <c r="F256" s="8" t="s">
        <v>113</v>
      </c>
      <c r="G256" s="17" t="s">
        <v>16</v>
      </c>
      <c r="H256" s="8" t="s">
        <v>2</v>
      </c>
      <c r="I256" s="8" t="s">
        <v>3</v>
      </c>
      <c r="J256" s="8" t="s">
        <v>2</v>
      </c>
      <c r="K256" s="8" t="s">
        <v>3</v>
      </c>
      <c r="L256" s="4"/>
      <c r="N256" s="41"/>
    </row>
    <row r="257" spans="1:14" x14ac:dyDescent="0.25">
      <c r="A257" t="s">
        <v>52</v>
      </c>
      <c r="B257" s="3">
        <v>0.60694444444444395</v>
      </c>
      <c r="C257" s="3">
        <v>0.61365740740740704</v>
      </c>
      <c r="D257" s="29"/>
      <c r="E257" t="s">
        <v>111</v>
      </c>
      <c r="F257" s="38">
        <v>9.66</v>
      </c>
      <c r="G257" s="57">
        <f t="shared" ref="G257:G279" si="25">243*F257-627.75</f>
        <v>1719.63</v>
      </c>
      <c r="H257" s="59">
        <f>$B$254</f>
        <v>51.07282</v>
      </c>
      <c r="I257" s="41">
        <f>$C$254</f>
        <v>10.411569999999999</v>
      </c>
      <c r="J257" s="42"/>
      <c r="K257" s="42"/>
      <c r="N257" s="41"/>
    </row>
    <row r="258" spans="1:14" x14ac:dyDescent="0.25">
      <c r="A258" t="s">
        <v>32</v>
      </c>
      <c r="B258" s="3">
        <v>0.60798611111111101</v>
      </c>
      <c r="C258" s="3">
        <v>0.61435185185185204</v>
      </c>
      <c r="D258" s="29"/>
      <c r="E258" t="s">
        <v>111</v>
      </c>
      <c r="F258" s="38">
        <v>9.16</v>
      </c>
      <c r="G258" s="57">
        <f t="shared" si="25"/>
        <v>1598.13</v>
      </c>
      <c r="H258" s="59">
        <f t="shared" ref="H258:H279" si="26">$B$254</f>
        <v>51.07282</v>
      </c>
      <c r="I258" s="41">
        <f t="shared" ref="I258:I279" si="27">$C$254</f>
        <v>10.411569999999999</v>
      </c>
      <c r="J258" s="42"/>
      <c r="K258" s="42"/>
      <c r="N258" s="41"/>
    </row>
    <row r="259" spans="1:14" x14ac:dyDescent="0.25">
      <c r="A259" t="s">
        <v>53</v>
      </c>
      <c r="B259" s="3">
        <v>0.608680555555556</v>
      </c>
      <c r="C259" s="3">
        <v>0.61990740740740702</v>
      </c>
      <c r="D259" s="29"/>
      <c r="E259" t="s">
        <v>111</v>
      </c>
      <c r="F259" s="38">
        <v>16.16</v>
      </c>
      <c r="G259" s="57">
        <f t="shared" si="25"/>
        <v>3299.13</v>
      </c>
      <c r="H259" s="59">
        <f t="shared" si="26"/>
        <v>51.07282</v>
      </c>
      <c r="I259" s="41">
        <f t="shared" si="27"/>
        <v>10.411569999999999</v>
      </c>
      <c r="J259" s="42"/>
      <c r="K259" s="42"/>
      <c r="N259" s="41"/>
    </row>
    <row r="260" spans="1:14" x14ac:dyDescent="0.25">
      <c r="A260" t="s">
        <v>55</v>
      </c>
      <c r="B260" s="3">
        <v>0.61273148148148204</v>
      </c>
      <c r="C260" s="3">
        <v>0.61689814814814803</v>
      </c>
      <c r="D260" s="29"/>
      <c r="E260" t="s">
        <v>111</v>
      </c>
      <c r="F260" s="38">
        <v>6</v>
      </c>
      <c r="G260" s="57">
        <f t="shared" si="25"/>
        <v>830.25</v>
      </c>
      <c r="H260" s="59">
        <f t="shared" si="26"/>
        <v>51.07282</v>
      </c>
      <c r="I260" s="41">
        <f t="shared" si="27"/>
        <v>10.411569999999999</v>
      </c>
      <c r="J260" s="42"/>
      <c r="K260" s="42"/>
      <c r="N260" s="41"/>
    </row>
    <row r="261" spans="1:14" x14ac:dyDescent="0.25">
      <c r="A261" t="s">
        <v>35</v>
      </c>
      <c r="B261" s="3">
        <v>0.61354166666666698</v>
      </c>
      <c r="C261" s="3">
        <v>0.61840277777777797</v>
      </c>
      <c r="D261" s="29"/>
      <c r="E261" t="s">
        <v>111</v>
      </c>
      <c r="F261" s="38">
        <v>7</v>
      </c>
      <c r="G261" s="57">
        <f t="shared" si="25"/>
        <v>1073.25</v>
      </c>
      <c r="H261" s="59">
        <f t="shared" si="26"/>
        <v>51.07282</v>
      </c>
      <c r="I261" s="41">
        <f t="shared" si="27"/>
        <v>10.411569999999999</v>
      </c>
      <c r="J261" s="42"/>
      <c r="K261" s="42"/>
      <c r="N261" s="41"/>
    </row>
    <row r="262" spans="1:14" x14ac:dyDescent="0.25">
      <c r="A262" t="s">
        <v>56</v>
      </c>
      <c r="B262" s="3">
        <v>0.61400462962962998</v>
      </c>
      <c r="C262" s="3">
        <v>0.62106481481481501</v>
      </c>
      <c r="D262" s="29"/>
      <c r="E262" t="s">
        <v>111</v>
      </c>
      <c r="F262" s="38">
        <v>10.16</v>
      </c>
      <c r="G262" s="57">
        <f t="shared" si="25"/>
        <v>1841.13</v>
      </c>
      <c r="H262" s="59">
        <f t="shared" si="26"/>
        <v>51.07282</v>
      </c>
      <c r="I262" s="41">
        <f t="shared" si="27"/>
        <v>10.411569999999999</v>
      </c>
      <c r="J262" s="42"/>
      <c r="K262" s="42"/>
      <c r="N262" s="41"/>
    </row>
    <row r="263" spans="1:14" x14ac:dyDescent="0.25">
      <c r="A263" t="s">
        <v>57</v>
      </c>
      <c r="B263" s="3">
        <v>0.61446759259259298</v>
      </c>
      <c r="C263" s="3">
        <v>0.62442129629629595</v>
      </c>
      <c r="D263" s="29"/>
      <c r="E263" t="s">
        <v>111</v>
      </c>
      <c r="F263" s="38">
        <v>14.33</v>
      </c>
      <c r="G263" s="57">
        <f t="shared" si="25"/>
        <v>2854.44</v>
      </c>
      <c r="H263" s="59">
        <f t="shared" si="26"/>
        <v>51.07282</v>
      </c>
      <c r="I263" s="41">
        <f t="shared" si="27"/>
        <v>10.411569999999999</v>
      </c>
      <c r="J263" s="42"/>
      <c r="K263" s="42"/>
      <c r="N263" s="41"/>
    </row>
    <row r="264" spans="1:14" x14ac:dyDescent="0.25">
      <c r="A264" t="s">
        <v>52</v>
      </c>
      <c r="B264" s="3">
        <v>0.61504629629629604</v>
      </c>
      <c r="C264" s="3">
        <v>0.62025462962962996</v>
      </c>
      <c r="D264" s="29"/>
      <c r="E264" t="s">
        <v>111</v>
      </c>
      <c r="F264" s="38">
        <v>7.5</v>
      </c>
      <c r="G264" s="57">
        <f t="shared" si="25"/>
        <v>1194.75</v>
      </c>
      <c r="H264" s="59">
        <f t="shared" si="26"/>
        <v>51.07282</v>
      </c>
      <c r="I264" s="41">
        <f t="shared" si="27"/>
        <v>10.411569999999999</v>
      </c>
      <c r="J264" s="42"/>
      <c r="K264" s="42"/>
      <c r="N264" s="41"/>
    </row>
    <row r="265" spans="1:14" x14ac:dyDescent="0.25">
      <c r="A265" t="s">
        <v>32</v>
      </c>
      <c r="B265" s="3">
        <v>0.61527777777777803</v>
      </c>
      <c r="C265" s="3">
        <v>0.62199074074074101</v>
      </c>
      <c r="D265" s="29"/>
      <c r="E265" t="s">
        <v>111</v>
      </c>
      <c r="F265" s="38">
        <v>9.66</v>
      </c>
      <c r="G265" s="57">
        <f t="shared" si="25"/>
        <v>1719.63</v>
      </c>
      <c r="H265" s="59">
        <f t="shared" si="26"/>
        <v>51.07282</v>
      </c>
      <c r="I265" s="41">
        <f t="shared" si="27"/>
        <v>10.411569999999999</v>
      </c>
      <c r="J265" s="42"/>
      <c r="K265" s="42"/>
      <c r="N265" s="41"/>
    </row>
    <row r="266" spans="1:14" x14ac:dyDescent="0.25">
      <c r="A266" t="s">
        <v>5</v>
      </c>
      <c r="B266" s="3">
        <v>0.61620370370370403</v>
      </c>
      <c r="C266" s="3">
        <v>0.62071759259259296</v>
      </c>
      <c r="D266" s="29"/>
      <c r="E266" t="s">
        <v>111</v>
      </c>
      <c r="F266" s="38">
        <v>6.5</v>
      </c>
      <c r="G266" s="57">
        <f t="shared" si="25"/>
        <v>951.75</v>
      </c>
      <c r="H266" s="59">
        <f t="shared" si="26"/>
        <v>51.07282</v>
      </c>
      <c r="I266" s="41">
        <f t="shared" si="27"/>
        <v>10.411569999999999</v>
      </c>
      <c r="J266" s="42"/>
      <c r="K266" s="42"/>
      <c r="N266" s="41"/>
    </row>
    <row r="267" spans="1:14" x14ac:dyDescent="0.25">
      <c r="A267" t="s">
        <v>12</v>
      </c>
      <c r="B267" s="3">
        <v>0.61747685185185197</v>
      </c>
      <c r="C267" s="3">
        <v>0.62256944444444395</v>
      </c>
      <c r="D267" s="29"/>
      <c r="E267" t="s">
        <v>111</v>
      </c>
      <c r="F267" s="38">
        <v>7.33</v>
      </c>
      <c r="G267" s="57">
        <f t="shared" si="25"/>
        <v>1153.44</v>
      </c>
      <c r="H267" s="59">
        <f t="shared" si="26"/>
        <v>51.07282</v>
      </c>
      <c r="I267" s="41">
        <f t="shared" si="27"/>
        <v>10.411569999999999</v>
      </c>
      <c r="J267" s="42"/>
      <c r="K267" s="42"/>
      <c r="N267" s="41"/>
    </row>
    <row r="268" spans="1:14" x14ac:dyDescent="0.25">
      <c r="A268" t="s">
        <v>55</v>
      </c>
      <c r="B268" s="3">
        <v>0.61817129629629597</v>
      </c>
      <c r="C268" s="3">
        <v>0.62337962962963001</v>
      </c>
      <c r="D268" s="29"/>
      <c r="E268" t="s">
        <v>111</v>
      </c>
      <c r="F268" s="38">
        <v>7.5</v>
      </c>
      <c r="G268" s="57">
        <f t="shared" si="25"/>
        <v>1194.75</v>
      </c>
      <c r="H268" s="59">
        <f t="shared" si="26"/>
        <v>51.07282</v>
      </c>
      <c r="I268" s="41">
        <f t="shared" si="27"/>
        <v>10.411569999999999</v>
      </c>
      <c r="J268" s="42"/>
      <c r="K268" s="42"/>
      <c r="N268" s="41"/>
    </row>
    <row r="269" spans="1:14" x14ac:dyDescent="0.25">
      <c r="A269" t="s">
        <v>35</v>
      </c>
      <c r="B269" s="3">
        <v>0.61944444444444502</v>
      </c>
      <c r="C269" s="3">
        <v>0.62326388888888895</v>
      </c>
      <c r="D269" s="29"/>
      <c r="E269" t="s">
        <v>111</v>
      </c>
      <c r="F269" s="38">
        <v>5.5</v>
      </c>
      <c r="G269" s="57">
        <f t="shared" si="25"/>
        <v>708.75</v>
      </c>
      <c r="H269" s="59">
        <f t="shared" si="26"/>
        <v>51.07282</v>
      </c>
      <c r="I269" s="41">
        <f t="shared" si="27"/>
        <v>10.411569999999999</v>
      </c>
      <c r="J269" s="42"/>
      <c r="K269" s="42"/>
      <c r="N269" s="41"/>
    </row>
    <row r="270" spans="1:14" x14ac:dyDescent="0.25">
      <c r="A270" t="s">
        <v>34</v>
      </c>
      <c r="B270" s="3">
        <v>0.62013888888888902</v>
      </c>
      <c r="C270" s="3">
        <v>0.62766203703703705</v>
      </c>
      <c r="D270" s="29"/>
      <c r="E270" t="s">
        <v>111</v>
      </c>
      <c r="F270" s="38">
        <v>10.83</v>
      </c>
      <c r="G270" s="57">
        <f t="shared" si="25"/>
        <v>2003.94</v>
      </c>
      <c r="H270" s="59">
        <f t="shared" si="26"/>
        <v>51.07282</v>
      </c>
      <c r="I270" s="41">
        <f t="shared" si="27"/>
        <v>10.411569999999999</v>
      </c>
      <c r="J270" s="42"/>
      <c r="K270" s="42"/>
      <c r="N270" s="41"/>
    </row>
    <row r="271" spans="1:14" x14ac:dyDescent="0.25">
      <c r="A271" t="s">
        <v>52</v>
      </c>
      <c r="B271" s="3">
        <v>0.62141203703703696</v>
      </c>
      <c r="C271" s="3">
        <v>0.626157407407407</v>
      </c>
      <c r="D271" s="29"/>
      <c r="E271" t="s">
        <v>111</v>
      </c>
      <c r="F271" s="38">
        <v>6.83</v>
      </c>
      <c r="G271" s="57">
        <f t="shared" si="25"/>
        <v>1031.94</v>
      </c>
      <c r="H271" s="59">
        <f t="shared" si="26"/>
        <v>51.07282</v>
      </c>
      <c r="I271" s="41">
        <f t="shared" si="27"/>
        <v>10.411569999999999</v>
      </c>
      <c r="J271" s="42"/>
      <c r="K271" s="42"/>
      <c r="N271" s="41"/>
    </row>
    <row r="272" spans="1:14" x14ac:dyDescent="0.25">
      <c r="A272" t="s">
        <v>5</v>
      </c>
      <c r="B272" s="3">
        <v>0.62152777777777801</v>
      </c>
      <c r="C272" s="3">
        <v>0.625694444444445</v>
      </c>
      <c r="D272" s="29"/>
      <c r="E272" t="s">
        <v>111</v>
      </c>
      <c r="F272" s="38">
        <v>6</v>
      </c>
      <c r="G272" s="57">
        <f t="shared" si="25"/>
        <v>830.25</v>
      </c>
      <c r="H272" s="59">
        <f t="shared" si="26"/>
        <v>51.07282</v>
      </c>
      <c r="I272" s="41">
        <f t="shared" si="27"/>
        <v>10.411569999999999</v>
      </c>
      <c r="J272" s="42"/>
      <c r="K272" s="42"/>
      <c r="N272" s="41"/>
    </row>
    <row r="273" spans="1:14" x14ac:dyDescent="0.25">
      <c r="A273" t="s">
        <v>56</v>
      </c>
      <c r="B273" s="3">
        <v>0.62210648148148195</v>
      </c>
      <c r="C273" s="3">
        <v>0.62673611111111105</v>
      </c>
      <c r="D273" s="29"/>
      <c r="E273" t="s">
        <v>111</v>
      </c>
      <c r="F273" s="38">
        <v>6.66</v>
      </c>
      <c r="G273" s="57">
        <f t="shared" si="25"/>
        <v>990.63000000000011</v>
      </c>
      <c r="H273" s="59">
        <f t="shared" si="26"/>
        <v>51.07282</v>
      </c>
      <c r="I273" s="41">
        <f t="shared" si="27"/>
        <v>10.411569999999999</v>
      </c>
      <c r="J273" s="42"/>
      <c r="K273" s="42"/>
      <c r="N273" s="41"/>
    </row>
    <row r="274" spans="1:14" x14ac:dyDescent="0.25">
      <c r="A274" t="s">
        <v>32</v>
      </c>
      <c r="B274" s="3">
        <v>0.62326388888888895</v>
      </c>
      <c r="C274" s="3">
        <v>0.62696759259259305</v>
      </c>
      <c r="D274" s="29"/>
      <c r="E274" t="s">
        <v>111</v>
      </c>
      <c r="F274" s="38">
        <v>5.33</v>
      </c>
      <c r="G274" s="57">
        <f t="shared" si="25"/>
        <v>667.44</v>
      </c>
      <c r="H274" s="59">
        <f t="shared" si="26"/>
        <v>51.07282</v>
      </c>
      <c r="I274" s="41">
        <f t="shared" si="27"/>
        <v>10.411569999999999</v>
      </c>
      <c r="J274" s="42"/>
      <c r="K274" s="42"/>
      <c r="N274" s="41"/>
    </row>
    <row r="275" spans="1:14" x14ac:dyDescent="0.25">
      <c r="A275" s="6" t="s">
        <v>55</v>
      </c>
      <c r="B275" s="64">
        <v>0.62395833333333295</v>
      </c>
      <c r="C275" s="64">
        <v>0.62696759259259305</v>
      </c>
      <c r="D275" s="74"/>
      <c r="E275" s="5" t="s">
        <v>121</v>
      </c>
      <c r="F275" s="75">
        <v>4.33</v>
      </c>
      <c r="G275" s="71">
        <f t="shared" si="25"/>
        <v>424.44000000000005</v>
      </c>
      <c r="H275" s="43">
        <f t="shared" si="26"/>
        <v>51.07282</v>
      </c>
      <c r="I275" s="60">
        <f t="shared" si="27"/>
        <v>10.411569999999999</v>
      </c>
      <c r="J275" s="76"/>
      <c r="K275" s="76"/>
      <c r="N275" s="41"/>
    </row>
    <row r="276" spans="1:14" x14ac:dyDescent="0.25">
      <c r="A276" t="s">
        <v>35</v>
      </c>
      <c r="B276" s="3">
        <v>0.624305555555556</v>
      </c>
      <c r="C276" s="3">
        <v>0.62835648148148204</v>
      </c>
      <c r="D276" s="29"/>
      <c r="E276" t="s">
        <v>111</v>
      </c>
      <c r="F276" s="52">
        <v>5.83</v>
      </c>
      <c r="G276" s="57">
        <f t="shared" si="25"/>
        <v>788.94</v>
      </c>
      <c r="H276" s="59">
        <f t="shared" si="26"/>
        <v>51.07282</v>
      </c>
      <c r="I276" s="41">
        <f t="shared" si="27"/>
        <v>10.411569999999999</v>
      </c>
      <c r="J276" s="63"/>
      <c r="K276" s="63"/>
      <c r="N276" s="41"/>
    </row>
    <row r="277" spans="1:14" x14ac:dyDescent="0.25">
      <c r="A277" t="s">
        <v>44</v>
      </c>
      <c r="B277" s="3">
        <v>0.625</v>
      </c>
      <c r="C277" s="3">
        <v>0.63090277777777803</v>
      </c>
      <c r="D277" s="29"/>
      <c r="E277" t="s">
        <v>111</v>
      </c>
      <c r="F277" s="52">
        <v>8.5</v>
      </c>
      <c r="G277" s="57">
        <f t="shared" si="25"/>
        <v>1437.75</v>
      </c>
      <c r="H277" s="59">
        <f t="shared" si="26"/>
        <v>51.07282</v>
      </c>
      <c r="I277" s="41">
        <f t="shared" si="27"/>
        <v>10.411569999999999</v>
      </c>
      <c r="J277" s="63"/>
      <c r="K277" s="63"/>
      <c r="N277" s="41"/>
    </row>
    <row r="278" spans="1:14" x14ac:dyDescent="0.25">
      <c r="A278" t="s">
        <v>57</v>
      </c>
      <c r="B278" s="3">
        <v>0.625462962962963</v>
      </c>
      <c r="C278" s="3">
        <v>0.63020833333333304</v>
      </c>
      <c r="D278" s="29"/>
      <c r="E278" t="s">
        <v>111</v>
      </c>
      <c r="F278" s="52">
        <v>6.83</v>
      </c>
      <c r="G278" s="57">
        <f t="shared" si="25"/>
        <v>1031.94</v>
      </c>
      <c r="H278" s="59">
        <f t="shared" si="26"/>
        <v>51.07282</v>
      </c>
      <c r="I278" s="41">
        <f t="shared" si="27"/>
        <v>10.411569999999999</v>
      </c>
      <c r="J278" s="63"/>
      <c r="K278" s="63"/>
      <c r="N278" s="41"/>
    </row>
    <row r="279" spans="1:14" x14ac:dyDescent="0.25">
      <c r="A279" t="s">
        <v>55</v>
      </c>
      <c r="B279" s="3">
        <v>0.62812500000000004</v>
      </c>
      <c r="C279" s="3">
        <v>0.63136574074074103</v>
      </c>
      <c r="D279" s="29"/>
      <c r="E279" t="s">
        <v>111</v>
      </c>
      <c r="F279" s="52">
        <v>4.66</v>
      </c>
      <c r="G279" s="57">
        <f t="shared" si="25"/>
        <v>504.63000000000011</v>
      </c>
      <c r="H279" s="59">
        <f t="shared" si="26"/>
        <v>51.07282</v>
      </c>
      <c r="I279" s="41">
        <f t="shared" si="27"/>
        <v>10.411569999999999</v>
      </c>
      <c r="J279" s="63"/>
      <c r="K279" s="63"/>
      <c r="L279" s="27"/>
      <c r="N279" s="41"/>
    </row>
    <row r="280" spans="1:14" x14ac:dyDescent="0.25">
      <c r="N280" s="41"/>
    </row>
    <row r="281" spans="1:14" x14ac:dyDescent="0.25">
      <c r="A281" s="36" t="s">
        <v>19</v>
      </c>
      <c r="B281" s="44" t="s">
        <v>106</v>
      </c>
      <c r="N281" s="41"/>
    </row>
    <row r="282" spans="1:14" x14ac:dyDescent="0.25">
      <c r="A282" s="36" t="s">
        <v>0</v>
      </c>
      <c r="B282" s="21">
        <v>42616</v>
      </c>
      <c r="N282" s="41"/>
    </row>
    <row r="283" spans="1:14" x14ac:dyDescent="0.25">
      <c r="A283" s="36" t="s">
        <v>1</v>
      </c>
      <c r="B283" s="48">
        <v>0.6430555555555556</v>
      </c>
      <c r="N283" s="41"/>
    </row>
    <row r="284" spans="1:14" x14ac:dyDescent="0.25">
      <c r="A284" s="36" t="s">
        <v>104</v>
      </c>
      <c r="B284" s="22">
        <v>51.07076</v>
      </c>
      <c r="C284" s="22">
        <v>10.415699999999999</v>
      </c>
      <c r="N284" s="41"/>
    </row>
    <row r="285" spans="1:14" x14ac:dyDescent="0.25">
      <c r="A285" s="4"/>
      <c r="B285" s="4"/>
      <c r="C285" s="4"/>
      <c r="D285" s="4"/>
      <c r="E285" s="4"/>
      <c r="F285" s="4"/>
      <c r="G285" s="4"/>
      <c r="H285" s="8" t="s">
        <v>115</v>
      </c>
      <c r="I285" s="4"/>
      <c r="J285" s="6" t="s">
        <v>114</v>
      </c>
      <c r="K285" s="4"/>
      <c r="N285" s="41"/>
    </row>
    <row r="286" spans="1:14" x14ac:dyDescent="0.25">
      <c r="A286" s="8" t="s">
        <v>131</v>
      </c>
      <c r="B286" s="8" t="s">
        <v>13</v>
      </c>
      <c r="C286" s="8" t="s">
        <v>14</v>
      </c>
      <c r="D286" s="1" t="s">
        <v>15</v>
      </c>
      <c r="E286" s="8" t="s">
        <v>23</v>
      </c>
      <c r="F286" s="8" t="s">
        <v>113</v>
      </c>
      <c r="G286" s="17" t="s">
        <v>16</v>
      </c>
      <c r="H286" s="8" t="s">
        <v>2</v>
      </c>
      <c r="I286" s="8" t="s">
        <v>3</v>
      </c>
      <c r="J286" s="8" t="s">
        <v>2</v>
      </c>
      <c r="K286" s="8" t="s">
        <v>3</v>
      </c>
      <c r="N286" s="41"/>
    </row>
    <row r="287" spans="1:14" x14ac:dyDescent="0.25">
      <c r="A287" t="s">
        <v>57</v>
      </c>
      <c r="B287" s="3">
        <v>0.65486111111111101</v>
      </c>
      <c r="C287" s="3">
        <v>0.66018518518518499</v>
      </c>
      <c r="D287" s="29"/>
      <c r="E287" t="s">
        <v>111</v>
      </c>
      <c r="F287" s="38">
        <v>7.66</v>
      </c>
      <c r="G287" s="57">
        <f t="shared" ref="G287:G298" si="28">243*F287-627.75</f>
        <v>1233.6300000000001</v>
      </c>
      <c r="H287" s="59">
        <f>$B$284</f>
        <v>51.07076</v>
      </c>
      <c r="I287" s="41">
        <f>$C$284</f>
        <v>10.415699999999999</v>
      </c>
      <c r="J287" s="42"/>
      <c r="K287" s="42"/>
      <c r="N287" s="41"/>
    </row>
    <row r="288" spans="1:14" x14ac:dyDescent="0.25">
      <c r="A288" t="s">
        <v>7</v>
      </c>
      <c r="B288" s="3">
        <v>0.65995370370370399</v>
      </c>
      <c r="C288" s="3">
        <v>0.66562500000000002</v>
      </c>
      <c r="D288" s="29"/>
      <c r="E288" t="s">
        <v>111</v>
      </c>
      <c r="F288" s="38">
        <v>8.16</v>
      </c>
      <c r="G288" s="57">
        <f t="shared" si="28"/>
        <v>1355.13</v>
      </c>
      <c r="H288" s="59">
        <f t="shared" ref="H288:H298" si="29">$B$284</f>
        <v>51.07076</v>
      </c>
      <c r="I288" s="41">
        <f t="shared" ref="I288:I298" si="30">$C$284</f>
        <v>10.415699999999999</v>
      </c>
      <c r="J288" s="42"/>
      <c r="K288" s="42"/>
      <c r="N288" s="41"/>
    </row>
    <row r="289" spans="1:14" x14ac:dyDescent="0.25">
      <c r="A289" t="s">
        <v>9</v>
      </c>
      <c r="B289" s="3">
        <v>0.66087962962962998</v>
      </c>
      <c r="C289" s="3">
        <v>0.66759259259259296</v>
      </c>
      <c r="D289" s="29"/>
      <c r="E289" t="s">
        <v>111</v>
      </c>
      <c r="F289" s="38">
        <v>9.66</v>
      </c>
      <c r="G289" s="57">
        <f t="shared" si="28"/>
        <v>1719.63</v>
      </c>
      <c r="H289" s="59">
        <f t="shared" si="29"/>
        <v>51.07076</v>
      </c>
      <c r="I289" s="41">
        <f t="shared" si="30"/>
        <v>10.415699999999999</v>
      </c>
      <c r="J289" s="42"/>
      <c r="K289" s="42"/>
      <c r="N289" s="41"/>
    </row>
    <row r="290" spans="1:14" x14ac:dyDescent="0.25">
      <c r="A290" s="7" t="s">
        <v>57</v>
      </c>
      <c r="B290" s="82">
        <v>0.66122685185185204</v>
      </c>
      <c r="C290" s="82">
        <v>0.66597222222222197</v>
      </c>
      <c r="D290" s="87"/>
      <c r="E290" t="s">
        <v>111</v>
      </c>
      <c r="F290" s="38">
        <v>6.83</v>
      </c>
      <c r="G290" s="57">
        <f t="shared" si="28"/>
        <v>1031.94</v>
      </c>
      <c r="H290" s="59">
        <f t="shared" si="29"/>
        <v>51.07076</v>
      </c>
      <c r="I290" s="41">
        <f t="shared" si="30"/>
        <v>10.415699999999999</v>
      </c>
      <c r="J290" s="42"/>
      <c r="K290" s="42"/>
      <c r="N290" s="41"/>
    </row>
    <row r="291" spans="1:14" x14ac:dyDescent="0.25">
      <c r="A291" s="7" t="s">
        <v>10</v>
      </c>
      <c r="B291" s="82">
        <v>0.66261574074074103</v>
      </c>
      <c r="C291" s="82">
        <v>0.66620370370370396</v>
      </c>
      <c r="D291" s="87"/>
      <c r="E291" s="81" t="s">
        <v>111</v>
      </c>
      <c r="F291" s="53">
        <v>5.16</v>
      </c>
      <c r="G291" s="72">
        <f t="shared" si="28"/>
        <v>626.13000000000011</v>
      </c>
      <c r="H291" s="84">
        <f t="shared" si="29"/>
        <v>51.07076</v>
      </c>
      <c r="I291" s="62">
        <f t="shared" si="30"/>
        <v>10.415699999999999</v>
      </c>
      <c r="J291" s="61"/>
      <c r="K291" s="61"/>
      <c r="N291" s="41"/>
    </row>
    <row r="292" spans="1:14" x14ac:dyDescent="0.25">
      <c r="A292" t="s">
        <v>6</v>
      </c>
      <c r="B292" s="3">
        <v>0.66666666666666696</v>
      </c>
      <c r="C292" s="3">
        <v>0.67337962962963005</v>
      </c>
      <c r="D292" s="29"/>
      <c r="E292" t="s">
        <v>111</v>
      </c>
      <c r="F292" s="38">
        <v>9.66</v>
      </c>
      <c r="G292" s="57">
        <f t="shared" si="28"/>
        <v>1719.63</v>
      </c>
      <c r="H292" s="59">
        <f t="shared" si="29"/>
        <v>51.07076</v>
      </c>
      <c r="I292" s="41">
        <f t="shared" si="30"/>
        <v>10.415699999999999</v>
      </c>
      <c r="J292" s="42"/>
      <c r="K292" s="42"/>
      <c r="N292" s="41"/>
    </row>
    <row r="293" spans="1:14" x14ac:dyDescent="0.25">
      <c r="A293" s="6" t="s">
        <v>26</v>
      </c>
      <c r="B293" s="64">
        <v>0.67060185185185195</v>
      </c>
      <c r="C293" s="64">
        <v>0.67175925925925895</v>
      </c>
      <c r="D293" s="74"/>
      <c r="E293" s="5" t="s">
        <v>124</v>
      </c>
      <c r="F293" s="39">
        <v>1.66</v>
      </c>
      <c r="G293" s="71">
        <f t="shared" si="28"/>
        <v>-224.37</v>
      </c>
      <c r="H293" s="43">
        <f t="shared" si="29"/>
        <v>51.07076</v>
      </c>
      <c r="I293" s="60">
        <f t="shared" si="30"/>
        <v>10.415699999999999</v>
      </c>
      <c r="J293" s="66"/>
      <c r="K293" s="66"/>
      <c r="N293" s="41"/>
    </row>
    <row r="294" spans="1:14" x14ac:dyDescent="0.25">
      <c r="A294" t="s">
        <v>11</v>
      </c>
      <c r="B294" s="3">
        <v>0.66388888888888897</v>
      </c>
      <c r="C294" s="3">
        <v>0.66898148148148195</v>
      </c>
      <c r="D294" s="29"/>
      <c r="E294" t="s">
        <v>111</v>
      </c>
      <c r="F294" s="38">
        <v>7.33</v>
      </c>
      <c r="G294" s="57">
        <f t="shared" si="28"/>
        <v>1153.44</v>
      </c>
      <c r="H294" s="59">
        <f t="shared" si="29"/>
        <v>51.07076</v>
      </c>
      <c r="I294" s="41">
        <f t="shared" si="30"/>
        <v>10.415699999999999</v>
      </c>
      <c r="J294" s="42"/>
      <c r="K294" s="42"/>
      <c r="N294" s="41"/>
    </row>
    <row r="295" spans="1:14" x14ac:dyDescent="0.25">
      <c r="A295" t="s">
        <v>54</v>
      </c>
      <c r="B295" s="3">
        <v>0.66724537037037002</v>
      </c>
      <c r="C295" s="3">
        <v>0.67152777777777795</v>
      </c>
      <c r="D295" s="29"/>
      <c r="E295" t="s">
        <v>111</v>
      </c>
      <c r="F295" s="38">
        <v>6.16</v>
      </c>
      <c r="G295" s="57">
        <f t="shared" si="28"/>
        <v>869.13000000000011</v>
      </c>
      <c r="H295" s="59">
        <f t="shared" si="29"/>
        <v>51.07076</v>
      </c>
      <c r="I295" s="41">
        <f t="shared" si="30"/>
        <v>10.415699999999999</v>
      </c>
      <c r="J295" s="42"/>
      <c r="K295" s="42"/>
      <c r="N295" s="41"/>
    </row>
    <row r="296" spans="1:14" x14ac:dyDescent="0.25">
      <c r="A296" t="s">
        <v>57</v>
      </c>
      <c r="B296" s="3">
        <v>0.66689814814814796</v>
      </c>
      <c r="C296" s="3">
        <v>0.67222222222222205</v>
      </c>
      <c r="D296" s="29"/>
      <c r="E296" t="s">
        <v>111</v>
      </c>
      <c r="F296" s="38">
        <v>7.66</v>
      </c>
      <c r="G296" s="57">
        <f t="shared" si="28"/>
        <v>1233.6300000000001</v>
      </c>
      <c r="H296" s="59">
        <f t="shared" si="29"/>
        <v>51.07076</v>
      </c>
      <c r="I296" s="41">
        <f t="shared" si="30"/>
        <v>10.415699999999999</v>
      </c>
      <c r="J296" s="42"/>
      <c r="K296" s="42"/>
      <c r="N296" s="41"/>
    </row>
    <row r="297" spans="1:14" x14ac:dyDescent="0.25">
      <c r="A297" t="s">
        <v>10</v>
      </c>
      <c r="B297" s="3">
        <v>0.66770833333333302</v>
      </c>
      <c r="C297" s="3">
        <v>0.67199074074074105</v>
      </c>
      <c r="D297" s="29"/>
      <c r="E297" t="s">
        <v>111</v>
      </c>
      <c r="F297" s="38">
        <v>6.16</v>
      </c>
      <c r="G297" s="57">
        <f t="shared" si="28"/>
        <v>869.13000000000011</v>
      </c>
      <c r="H297" s="59">
        <f t="shared" si="29"/>
        <v>51.07076</v>
      </c>
      <c r="I297" s="41">
        <f t="shared" si="30"/>
        <v>10.415699999999999</v>
      </c>
      <c r="J297" s="42"/>
      <c r="K297" s="42"/>
      <c r="N297" s="41"/>
    </row>
    <row r="298" spans="1:14" x14ac:dyDescent="0.25">
      <c r="A298" t="s">
        <v>9</v>
      </c>
      <c r="B298" s="3">
        <v>0.66886574074074101</v>
      </c>
      <c r="C298" s="3">
        <v>0.67384259259259305</v>
      </c>
      <c r="D298" s="29"/>
      <c r="E298" t="s">
        <v>111</v>
      </c>
      <c r="F298" s="38">
        <v>7.16</v>
      </c>
      <c r="G298" s="57">
        <f t="shared" si="28"/>
        <v>1112.1300000000001</v>
      </c>
      <c r="H298" s="59">
        <f t="shared" si="29"/>
        <v>51.07076</v>
      </c>
      <c r="I298" s="41">
        <f t="shared" si="30"/>
        <v>10.415699999999999</v>
      </c>
      <c r="J298" s="42"/>
      <c r="K298" s="42"/>
      <c r="N298" s="41"/>
    </row>
    <row r="299" spans="1:14" x14ac:dyDescent="0.25">
      <c r="N299" s="41"/>
    </row>
    <row r="300" spans="1:14" x14ac:dyDescent="0.25">
      <c r="A300" s="36" t="s">
        <v>19</v>
      </c>
      <c r="B300" s="44" t="s">
        <v>106</v>
      </c>
      <c r="N300" s="41"/>
    </row>
    <row r="301" spans="1:14" x14ac:dyDescent="0.25">
      <c r="A301" s="36" t="s">
        <v>0</v>
      </c>
      <c r="B301" s="21">
        <v>42616</v>
      </c>
      <c r="N301" s="41"/>
    </row>
    <row r="302" spans="1:14" x14ac:dyDescent="0.25">
      <c r="A302" s="36" t="s">
        <v>1</v>
      </c>
      <c r="B302" s="48">
        <v>0.6875</v>
      </c>
      <c r="N302" s="41"/>
    </row>
    <row r="303" spans="1:14" x14ac:dyDescent="0.25">
      <c r="A303" s="36" t="s">
        <v>104</v>
      </c>
      <c r="B303" s="23">
        <v>51.072159999999997</v>
      </c>
      <c r="C303" s="23">
        <v>10.40859</v>
      </c>
      <c r="N303" s="41"/>
    </row>
    <row r="304" spans="1:14" x14ac:dyDescent="0.25">
      <c r="N304" s="41"/>
    </row>
    <row r="305" spans="1:14" x14ac:dyDescent="0.25">
      <c r="A305" s="4"/>
      <c r="B305" s="4"/>
      <c r="C305" s="4"/>
      <c r="D305" s="4"/>
      <c r="E305" s="4"/>
      <c r="F305" s="4"/>
      <c r="G305" s="4"/>
      <c r="H305" s="8" t="s">
        <v>115</v>
      </c>
      <c r="I305" s="4"/>
      <c r="J305" s="6" t="s">
        <v>114</v>
      </c>
      <c r="K305" s="4"/>
      <c r="L305" s="4"/>
      <c r="M305" s="4"/>
      <c r="N305" s="41"/>
    </row>
    <row r="306" spans="1:14" x14ac:dyDescent="0.25">
      <c r="A306" s="8" t="s">
        <v>131</v>
      </c>
      <c r="B306" s="8" t="s">
        <v>13</v>
      </c>
      <c r="C306" s="8" t="s">
        <v>14</v>
      </c>
      <c r="D306" s="1" t="s">
        <v>15</v>
      </c>
      <c r="E306" s="8" t="s">
        <v>23</v>
      </c>
      <c r="F306" s="8" t="s">
        <v>113</v>
      </c>
      <c r="G306" s="17" t="s">
        <v>16</v>
      </c>
      <c r="H306" s="8" t="s">
        <v>2</v>
      </c>
      <c r="I306" s="8" t="s">
        <v>3</v>
      </c>
      <c r="J306" s="8" t="s">
        <v>2</v>
      </c>
      <c r="K306" s="8" t="s">
        <v>3</v>
      </c>
      <c r="L306" s="8"/>
      <c r="M306" s="4"/>
      <c r="N306" s="41"/>
    </row>
    <row r="307" spans="1:14" x14ac:dyDescent="0.25">
      <c r="A307" t="s">
        <v>58</v>
      </c>
      <c r="B307" s="3">
        <v>0.701967592592593</v>
      </c>
      <c r="C307" s="3">
        <v>0.72569444444444398</v>
      </c>
      <c r="D307" s="29"/>
      <c r="E307" t="s">
        <v>111</v>
      </c>
      <c r="F307" s="38">
        <v>34.159999999999997</v>
      </c>
      <c r="G307" s="57">
        <f t="shared" ref="G307:G325" si="31">243*F307-627.75</f>
        <v>7673.1299999999992</v>
      </c>
      <c r="H307" s="59">
        <f>$B$303</f>
        <v>51.072159999999997</v>
      </c>
      <c r="I307" s="41">
        <f>$C$303</f>
        <v>10.40859</v>
      </c>
      <c r="J307" s="42"/>
      <c r="K307" s="42"/>
      <c r="L307" s="4"/>
      <c r="M307" s="4"/>
      <c r="N307" s="41"/>
    </row>
    <row r="308" spans="1:14" x14ac:dyDescent="0.25">
      <c r="A308" t="s">
        <v>59</v>
      </c>
      <c r="B308" s="3">
        <v>0.70254629629629595</v>
      </c>
      <c r="C308" s="3">
        <v>0.72152777777777799</v>
      </c>
      <c r="D308" s="29"/>
      <c r="E308" t="s">
        <v>111</v>
      </c>
      <c r="F308" s="38">
        <v>27.33</v>
      </c>
      <c r="G308" s="57">
        <f t="shared" si="31"/>
        <v>6013.44</v>
      </c>
      <c r="H308" s="59">
        <f t="shared" ref="H308:H325" si="32">$B$303</f>
        <v>51.072159999999997</v>
      </c>
      <c r="I308" s="41">
        <f t="shared" ref="I308:I325" si="33">$C$303</f>
        <v>10.40859</v>
      </c>
      <c r="J308" s="42"/>
      <c r="K308" s="42"/>
      <c r="L308" s="4"/>
      <c r="M308" s="4"/>
      <c r="N308" s="41"/>
    </row>
    <row r="309" spans="1:14" x14ac:dyDescent="0.25">
      <c r="A309" t="s">
        <v>60</v>
      </c>
      <c r="B309" s="3">
        <v>0.70520833333333299</v>
      </c>
      <c r="C309" s="3">
        <v>0.71111111111111103</v>
      </c>
      <c r="D309" s="29"/>
      <c r="E309" t="s">
        <v>111</v>
      </c>
      <c r="F309" s="38">
        <v>8.5</v>
      </c>
      <c r="G309" s="57">
        <f t="shared" si="31"/>
        <v>1437.75</v>
      </c>
      <c r="H309" s="59">
        <f t="shared" si="32"/>
        <v>51.072159999999997</v>
      </c>
      <c r="I309" s="41">
        <f t="shared" si="33"/>
        <v>10.40859</v>
      </c>
      <c r="J309" s="42"/>
      <c r="K309" s="42"/>
      <c r="L309" s="4"/>
      <c r="M309" s="4"/>
      <c r="N309" s="41"/>
    </row>
    <row r="310" spans="1:14" x14ac:dyDescent="0.25">
      <c r="A310" t="s">
        <v>61</v>
      </c>
      <c r="B310" s="3">
        <v>0.70706018518518499</v>
      </c>
      <c r="C310" s="3">
        <v>0.71689814814814801</v>
      </c>
      <c r="D310" s="29"/>
      <c r="E310" t="s">
        <v>111</v>
      </c>
      <c r="F310" s="53">
        <v>14.16</v>
      </c>
      <c r="G310" s="57">
        <f t="shared" si="31"/>
        <v>2813.13</v>
      </c>
      <c r="H310" s="59">
        <f t="shared" si="32"/>
        <v>51.072159999999997</v>
      </c>
      <c r="I310" s="41">
        <f t="shared" si="33"/>
        <v>10.40859</v>
      </c>
      <c r="J310" s="42"/>
      <c r="K310" s="42"/>
      <c r="L310" s="4"/>
      <c r="M310" s="4"/>
      <c r="N310" s="41"/>
    </row>
    <row r="311" spans="1:14" x14ac:dyDescent="0.25">
      <c r="A311" t="s">
        <v>9</v>
      </c>
      <c r="B311" s="3">
        <v>0.70798611111111098</v>
      </c>
      <c r="C311" s="3">
        <v>0.72222222222222199</v>
      </c>
      <c r="D311" s="29"/>
      <c r="E311" t="s">
        <v>111</v>
      </c>
      <c r="F311" s="38">
        <v>20.5</v>
      </c>
      <c r="G311" s="57">
        <f t="shared" si="31"/>
        <v>4353.75</v>
      </c>
      <c r="H311" s="59">
        <f t="shared" si="32"/>
        <v>51.072159999999997</v>
      </c>
      <c r="I311" s="41">
        <f t="shared" si="33"/>
        <v>10.40859</v>
      </c>
      <c r="J311" s="42"/>
      <c r="K311" s="42"/>
      <c r="L311" s="4"/>
      <c r="M311" s="4"/>
      <c r="N311" s="41"/>
    </row>
    <row r="312" spans="1:14" x14ac:dyDescent="0.25">
      <c r="A312" t="s">
        <v>62</v>
      </c>
      <c r="B312" s="3">
        <v>0.70949074074074103</v>
      </c>
      <c r="C312" s="3">
        <v>0.71956018518518505</v>
      </c>
      <c r="D312" s="29"/>
      <c r="E312" t="s">
        <v>111</v>
      </c>
      <c r="F312" s="38">
        <v>14.5</v>
      </c>
      <c r="G312" s="57">
        <f t="shared" si="31"/>
        <v>2895.75</v>
      </c>
      <c r="H312" s="59">
        <f t="shared" si="32"/>
        <v>51.072159999999997</v>
      </c>
      <c r="I312" s="41">
        <f t="shared" si="33"/>
        <v>10.40859</v>
      </c>
      <c r="J312" s="42"/>
      <c r="K312" s="42"/>
      <c r="L312" s="4"/>
      <c r="M312" s="4"/>
      <c r="N312" s="41"/>
    </row>
    <row r="313" spans="1:14" x14ac:dyDescent="0.25">
      <c r="A313" t="s">
        <v>63</v>
      </c>
      <c r="B313" s="3">
        <v>0.70949074074074103</v>
      </c>
      <c r="C313" s="3">
        <v>0.71655092592592595</v>
      </c>
      <c r="D313" s="29"/>
      <c r="E313" t="s">
        <v>111</v>
      </c>
      <c r="F313" s="38">
        <v>10.16</v>
      </c>
      <c r="G313" s="57">
        <f t="shared" si="31"/>
        <v>1841.13</v>
      </c>
      <c r="H313" s="59">
        <f t="shared" si="32"/>
        <v>51.072159999999997</v>
      </c>
      <c r="I313" s="41">
        <f t="shared" si="33"/>
        <v>10.40859</v>
      </c>
      <c r="J313" s="42"/>
      <c r="K313" s="42"/>
      <c r="L313" s="4"/>
      <c r="M313" s="4"/>
      <c r="N313" s="41"/>
    </row>
    <row r="314" spans="1:14" x14ac:dyDescent="0.25">
      <c r="A314" t="s">
        <v>26</v>
      </c>
      <c r="B314" s="3">
        <v>0.71215277777777797</v>
      </c>
      <c r="C314" s="3">
        <v>0.717824074074074</v>
      </c>
      <c r="D314" s="29"/>
      <c r="E314" t="s">
        <v>111</v>
      </c>
      <c r="F314" s="38">
        <v>8.16</v>
      </c>
      <c r="G314" s="57">
        <f t="shared" si="31"/>
        <v>1355.13</v>
      </c>
      <c r="H314" s="59">
        <f t="shared" si="32"/>
        <v>51.072159999999997</v>
      </c>
      <c r="I314" s="41">
        <f t="shared" si="33"/>
        <v>10.40859</v>
      </c>
      <c r="J314" s="42"/>
      <c r="K314" s="42"/>
      <c r="L314" s="4"/>
      <c r="M314" s="4"/>
      <c r="N314" s="41"/>
    </row>
    <row r="315" spans="1:14" x14ac:dyDescent="0.25">
      <c r="A315" t="s">
        <v>60</v>
      </c>
      <c r="B315" s="3">
        <v>0.71226851851851902</v>
      </c>
      <c r="C315" s="3">
        <v>0.71701388888888895</v>
      </c>
      <c r="D315" s="29"/>
      <c r="E315" t="s">
        <v>111</v>
      </c>
      <c r="F315" s="38">
        <v>6.83</v>
      </c>
      <c r="G315" s="57">
        <f t="shared" si="31"/>
        <v>1031.94</v>
      </c>
      <c r="H315" s="59">
        <f t="shared" si="32"/>
        <v>51.072159999999997</v>
      </c>
      <c r="I315" s="41">
        <f t="shared" si="33"/>
        <v>10.40859</v>
      </c>
      <c r="J315" s="42"/>
      <c r="K315" s="42"/>
      <c r="L315" s="4"/>
      <c r="M315" s="4"/>
      <c r="N315" s="41"/>
    </row>
    <row r="316" spans="1:14" x14ac:dyDescent="0.25">
      <c r="A316" t="s">
        <v>65</v>
      </c>
      <c r="B316" s="3">
        <v>0.71481481481481501</v>
      </c>
      <c r="C316" s="3">
        <v>0.71979166666666705</v>
      </c>
      <c r="D316" s="29"/>
      <c r="E316" t="s">
        <v>111</v>
      </c>
      <c r="F316" s="38">
        <v>7.16</v>
      </c>
      <c r="G316" s="57">
        <f t="shared" si="31"/>
        <v>1112.1300000000001</v>
      </c>
      <c r="H316" s="59">
        <f t="shared" si="32"/>
        <v>51.072159999999997</v>
      </c>
      <c r="I316" s="41">
        <f t="shared" si="33"/>
        <v>10.40859</v>
      </c>
      <c r="J316" s="42"/>
      <c r="K316" s="42"/>
      <c r="L316" s="4"/>
      <c r="M316" s="4"/>
      <c r="N316" s="41"/>
    </row>
    <row r="317" spans="1:14" x14ac:dyDescent="0.25">
      <c r="A317" s="7" t="s">
        <v>63</v>
      </c>
      <c r="B317" s="82">
        <v>0.718287037037037</v>
      </c>
      <c r="C317" s="82">
        <v>0.72210648148148204</v>
      </c>
      <c r="D317" s="87"/>
      <c r="E317" s="20" t="s">
        <v>111</v>
      </c>
      <c r="F317" s="53">
        <v>5.5</v>
      </c>
      <c r="G317" s="72">
        <f t="shared" si="31"/>
        <v>708.75</v>
      </c>
      <c r="H317" s="84">
        <f t="shared" si="32"/>
        <v>51.072159999999997</v>
      </c>
      <c r="I317" s="62">
        <f t="shared" si="33"/>
        <v>10.40859</v>
      </c>
      <c r="J317" s="61"/>
      <c r="K317" s="61"/>
      <c r="L317" s="4"/>
      <c r="M317" s="4"/>
      <c r="N317" s="41"/>
    </row>
    <row r="318" spans="1:14" x14ac:dyDescent="0.25">
      <c r="A318" t="s">
        <v>60</v>
      </c>
      <c r="B318" s="3">
        <v>0.717592592592593</v>
      </c>
      <c r="C318" s="3">
        <v>0.72210648148148204</v>
      </c>
      <c r="D318" s="29"/>
      <c r="E318" t="s">
        <v>111</v>
      </c>
      <c r="F318" s="38">
        <v>6.5</v>
      </c>
      <c r="G318" s="57">
        <f t="shared" si="31"/>
        <v>951.75</v>
      </c>
      <c r="H318" s="59">
        <f t="shared" si="32"/>
        <v>51.072159999999997</v>
      </c>
      <c r="I318" s="41">
        <f t="shared" si="33"/>
        <v>10.40859</v>
      </c>
      <c r="J318" s="42"/>
      <c r="K318" s="42"/>
      <c r="L318" s="4"/>
      <c r="M318" s="4"/>
      <c r="N318" s="41"/>
    </row>
    <row r="319" spans="1:14" x14ac:dyDescent="0.25">
      <c r="A319" t="s">
        <v>61</v>
      </c>
      <c r="B319" s="3">
        <v>0.718287037037037</v>
      </c>
      <c r="C319" s="3">
        <v>0.72337962962962998</v>
      </c>
      <c r="D319" s="29"/>
      <c r="E319" t="s">
        <v>111</v>
      </c>
      <c r="F319" s="38">
        <v>7.33</v>
      </c>
      <c r="G319" s="57">
        <f t="shared" si="31"/>
        <v>1153.44</v>
      </c>
      <c r="H319" s="59">
        <f t="shared" si="32"/>
        <v>51.072159999999997</v>
      </c>
      <c r="I319" s="41">
        <f t="shared" si="33"/>
        <v>10.40859</v>
      </c>
      <c r="J319" s="42"/>
      <c r="K319" s="42"/>
      <c r="L319" s="4"/>
      <c r="M319" s="4"/>
      <c r="N319" s="41"/>
    </row>
    <row r="320" spans="1:14" x14ac:dyDescent="0.25">
      <c r="A320" t="s">
        <v>64</v>
      </c>
      <c r="B320" s="3">
        <v>0.71909722222222205</v>
      </c>
      <c r="C320" s="3">
        <v>0.72395833333333304</v>
      </c>
      <c r="D320" s="29"/>
      <c r="E320" t="s">
        <v>111</v>
      </c>
      <c r="F320" s="38">
        <v>7</v>
      </c>
      <c r="G320" s="57">
        <f t="shared" si="31"/>
        <v>1073.25</v>
      </c>
      <c r="H320" s="59">
        <f t="shared" si="32"/>
        <v>51.072159999999997</v>
      </c>
      <c r="I320" s="41">
        <f t="shared" si="33"/>
        <v>10.40859</v>
      </c>
      <c r="J320" s="42"/>
      <c r="K320" s="42"/>
      <c r="L320" s="4"/>
      <c r="M320" s="4"/>
      <c r="N320" s="41"/>
    </row>
    <row r="321" spans="1:14" x14ac:dyDescent="0.25">
      <c r="A321" t="s">
        <v>66</v>
      </c>
      <c r="B321" s="3">
        <v>0.719444444444445</v>
      </c>
      <c r="C321" s="3">
        <v>0.72673611111111103</v>
      </c>
      <c r="D321" s="29"/>
      <c r="E321" t="s">
        <v>111</v>
      </c>
      <c r="F321" s="38">
        <v>10.5</v>
      </c>
      <c r="G321" s="57">
        <f t="shared" si="31"/>
        <v>1923.75</v>
      </c>
      <c r="H321" s="59">
        <f t="shared" si="32"/>
        <v>51.072159999999997</v>
      </c>
      <c r="I321" s="41">
        <f t="shared" si="33"/>
        <v>10.40859</v>
      </c>
      <c r="J321" s="42"/>
      <c r="K321" s="42"/>
      <c r="L321" s="4"/>
      <c r="M321" s="4"/>
      <c r="N321" s="41"/>
    </row>
    <row r="322" spans="1:14" x14ac:dyDescent="0.25">
      <c r="A322" t="s">
        <v>26</v>
      </c>
      <c r="B322" s="3">
        <v>0.71875</v>
      </c>
      <c r="C322" s="3">
        <v>0.72453703703703698</v>
      </c>
      <c r="D322" s="29"/>
      <c r="E322" t="s">
        <v>111</v>
      </c>
      <c r="F322" s="38">
        <v>8.33</v>
      </c>
      <c r="G322" s="57">
        <f t="shared" si="31"/>
        <v>1396.44</v>
      </c>
      <c r="H322" s="59">
        <f t="shared" si="32"/>
        <v>51.072159999999997</v>
      </c>
      <c r="I322" s="41">
        <f t="shared" si="33"/>
        <v>10.40859</v>
      </c>
      <c r="J322" s="42"/>
      <c r="K322" s="42"/>
      <c r="L322" s="4"/>
      <c r="M322" s="4"/>
      <c r="N322" s="41"/>
    </row>
    <row r="323" spans="1:14" x14ac:dyDescent="0.25">
      <c r="A323" t="s">
        <v>62</v>
      </c>
      <c r="B323" s="3">
        <v>0.72071759259259305</v>
      </c>
      <c r="C323" s="3">
        <v>0.72581018518518503</v>
      </c>
      <c r="D323" s="29"/>
      <c r="E323" t="s">
        <v>111</v>
      </c>
      <c r="F323" s="52">
        <v>7.33</v>
      </c>
      <c r="G323" s="57">
        <f t="shared" si="31"/>
        <v>1153.44</v>
      </c>
      <c r="H323" s="59">
        <f t="shared" si="32"/>
        <v>51.072159999999997</v>
      </c>
      <c r="I323" s="41">
        <f t="shared" si="33"/>
        <v>10.40859</v>
      </c>
      <c r="J323" s="63"/>
      <c r="K323" s="63"/>
      <c r="L323" s="27"/>
      <c r="M323" s="27"/>
      <c r="N323" s="41"/>
    </row>
    <row r="324" spans="1:14" x14ac:dyDescent="0.25">
      <c r="A324" t="s">
        <v>65</v>
      </c>
      <c r="B324" s="3">
        <v>0.72094907407407405</v>
      </c>
      <c r="C324" s="3">
        <v>0.72604166666666703</v>
      </c>
      <c r="D324" s="29"/>
      <c r="E324" t="s">
        <v>111</v>
      </c>
      <c r="F324" s="52">
        <v>7.33</v>
      </c>
      <c r="G324" s="57">
        <f t="shared" si="31"/>
        <v>1153.44</v>
      </c>
      <c r="H324" s="59">
        <f t="shared" si="32"/>
        <v>51.072159999999997</v>
      </c>
      <c r="I324" s="41">
        <f t="shared" si="33"/>
        <v>10.40859</v>
      </c>
      <c r="J324" s="63"/>
      <c r="K324" s="63"/>
      <c r="L324" s="27"/>
      <c r="M324" s="27"/>
      <c r="N324" s="41"/>
    </row>
    <row r="325" spans="1:14" x14ac:dyDescent="0.25">
      <c r="A325" t="s">
        <v>32</v>
      </c>
      <c r="B325" s="3">
        <v>0.72199074074074099</v>
      </c>
      <c r="C325" s="3">
        <v>0.72581018518518503</v>
      </c>
      <c r="D325" s="29"/>
      <c r="E325" t="s">
        <v>111</v>
      </c>
      <c r="F325" s="52">
        <v>5.5</v>
      </c>
      <c r="G325" s="57">
        <f t="shared" si="31"/>
        <v>708.75</v>
      </c>
      <c r="H325" s="59">
        <f t="shared" si="32"/>
        <v>51.072159999999997</v>
      </c>
      <c r="I325" s="41">
        <f t="shared" si="33"/>
        <v>10.40859</v>
      </c>
      <c r="J325" s="63"/>
      <c r="K325" s="63"/>
      <c r="L325" s="27"/>
      <c r="M325" s="27"/>
      <c r="N325" s="41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1"/>
    </row>
    <row r="327" spans="1:14" x14ac:dyDescent="0.25">
      <c r="A327" s="36" t="s">
        <v>19</v>
      </c>
      <c r="B327" s="44" t="s">
        <v>108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1"/>
    </row>
    <row r="328" spans="1:14" x14ac:dyDescent="0.25">
      <c r="A328" s="36" t="s">
        <v>0</v>
      </c>
      <c r="B328" s="21">
        <v>42904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1"/>
    </row>
    <row r="329" spans="1:14" x14ac:dyDescent="0.25">
      <c r="A329" s="36" t="s">
        <v>1</v>
      </c>
      <c r="B329" s="48">
        <v>0.34375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1"/>
    </row>
    <row r="330" spans="1:14" x14ac:dyDescent="0.25">
      <c r="A330" s="36" t="s">
        <v>104</v>
      </c>
      <c r="B330" s="23">
        <v>51.074489999999997</v>
      </c>
      <c r="C330" s="23">
        <v>10.495979999999999</v>
      </c>
      <c r="N330" s="41"/>
    </row>
    <row r="331" spans="1:14" x14ac:dyDescent="0.25">
      <c r="A331" s="4"/>
      <c r="B331" s="4"/>
      <c r="C331" s="4"/>
      <c r="D331" s="4"/>
      <c r="E331" s="4"/>
      <c r="F331" s="4"/>
      <c r="G331" s="4"/>
      <c r="H331" s="8" t="s">
        <v>115</v>
      </c>
      <c r="I331" s="4"/>
      <c r="J331" s="6" t="s">
        <v>114</v>
      </c>
      <c r="K331" s="4"/>
      <c r="N331" s="41"/>
    </row>
    <row r="332" spans="1:14" x14ac:dyDescent="0.25">
      <c r="A332" s="8" t="s">
        <v>131</v>
      </c>
      <c r="B332" s="8" t="s">
        <v>13</v>
      </c>
      <c r="C332" s="8" t="s">
        <v>14</v>
      </c>
      <c r="D332" s="1" t="s">
        <v>15</v>
      </c>
      <c r="E332" s="8" t="s">
        <v>23</v>
      </c>
      <c r="F332" s="8" t="s">
        <v>113</v>
      </c>
      <c r="G332" s="17" t="s">
        <v>16</v>
      </c>
      <c r="H332" s="8" t="s">
        <v>2</v>
      </c>
      <c r="I332" s="8" t="s">
        <v>3</v>
      </c>
      <c r="J332" s="8" t="s">
        <v>2</v>
      </c>
      <c r="K332" s="8" t="s">
        <v>3</v>
      </c>
      <c r="N332" s="41"/>
    </row>
    <row r="333" spans="1:14" x14ac:dyDescent="0.25">
      <c r="A333" s="88" t="s">
        <v>68</v>
      </c>
      <c r="B333" s="89">
        <v>0.34375</v>
      </c>
      <c r="C333" s="89">
        <v>0.35625000000000001</v>
      </c>
      <c r="D333" s="20">
        <v>215</v>
      </c>
      <c r="E333" s="20"/>
      <c r="F333" s="53">
        <v>18</v>
      </c>
      <c r="G333" s="72">
        <f t="shared" ref="G333:G338" si="34">243*F333-627.75</f>
        <v>3746.25</v>
      </c>
      <c r="H333" s="84">
        <f t="shared" ref="H333:H338" si="35">$B$330</f>
        <v>51.074489999999997</v>
      </c>
      <c r="I333" s="84">
        <f t="shared" ref="I333:I338" si="36">$C$330</f>
        <v>10.495979999999999</v>
      </c>
      <c r="J333" s="62">
        <f>H333+G333*COS(RADIANS(D333))/1850/60</f>
        <v>51.046843618505243</v>
      </c>
      <c r="K333" s="62">
        <f>I333+G333*SIN(RADIANS(D333))/(1850*COS(RADIANS(H333)))/60</f>
        <v>10.465170017226686</v>
      </c>
      <c r="N333" s="41"/>
    </row>
    <row r="334" spans="1:14" x14ac:dyDescent="0.25">
      <c r="A334" s="31" t="s">
        <v>68</v>
      </c>
      <c r="B334" s="12">
        <v>0.35972222222222222</v>
      </c>
      <c r="C334" s="12">
        <v>0.37013888888888885</v>
      </c>
      <c r="D334" s="4">
        <v>210</v>
      </c>
      <c r="E334" s="4"/>
      <c r="F334" s="38">
        <v>15</v>
      </c>
      <c r="G334" s="57">
        <f t="shared" si="34"/>
        <v>3017.25</v>
      </c>
      <c r="H334" s="59">
        <f t="shared" si="35"/>
        <v>51.074489999999997</v>
      </c>
      <c r="I334" s="59">
        <f t="shared" si="36"/>
        <v>10.495979999999999</v>
      </c>
      <c r="J334" s="62">
        <f>H334+G334*COS(RADIANS(D334))/1850/60</f>
        <v>51.050949322976855</v>
      </c>
      <c r="K334" s="41">
        <f>I334+G334*SIN(RADIANS(D334))/(1850*COS(RADIANS(H334)))/60</f>
        <v>10.474348596499588</v>
      </c>
      <c r="N334" s="41"/>
    </row>
    <row r="335" spans="1:14" x14ac:dyDescent="0.25">
      <c r="A335" s="77" t="s">
        <v>68</v>
      </c>
      <c r="B335" s="78">
        <v>0.37222222222222223</v>
      </c>
      <c r="C335" s="78">
        <v>0.38125000000000003</v>
      </c>
      <c r="D335" s="16">
        <v>215</v>
      </c>
      <c r="E335" s="5" t="s">
        <v>125</v>
      </c>
      <c r="F335" s="39">
        <v>13</v>
      </c>
      <c r="G335" s="71">
        <f t="shared" si="34"/>
        <v>2531.25</v>
      </c>
      <c r="H335" s="43">
        <f t="shared" si="35"/>
        <v>51.074489999999997</v>
      </c>
      <c r="I335" s="43">
        <f t="shared" si="36"/>
        <v>10.495979999999999</v>
      </c>
      <c r="J335" s="60">
        <f>H335+G335*COS(RADIANS(D335))/1850/60</f>
        <v>51.055810012503542</v>
      </c>
      <c r="K335" s="60">
        <f>I335+G335*SIN(RADIANS(D335))/(1850*COS(RADIANS(H335)))/60</f>
        <v>10.475162444072085</v>
      </c>
      <c r="N335" s="41"/>
    </row>
    <row r="336" spans="1:14" x14ac:dyDescent="0.25">
      <c r="A336" s="4" t="s">
        <v>40</v>
      </c>
      <c r="B336" s="12">
        <v>0.45763888888888887</v>
      </c>
      <c r="C336" s="12">
        <v>0.47083333333333338</v>
      </c>
      <c r="D336" s="4">
        <v>215</v>
      </c>
      <c r="F336" s="38">
        <v>19</v>
      </c>
      <c r="G336" s="57">
        <f t="shared" si="34"/>
        <v>3989.25</v>
      </c>
      <c r="H336" s="59">
        <f t="shared" si="35"/>
        <v>51.074489999999997</v>
      </c>
      <c r="I336" s="59">
        <f t="shared" si="36"/>
        <v>10.495979999999999</v>
      </c>
      <c r="J336" s="62">
        <f>H336+G336*COS(RADIANS(D336))/1850/60</f>
        <v>51.045050339705583</v>
      </c>
      <c r="K336" s="41">
        <f>I336+G336*SIN(RADIANS(D336))/(1850*COS(RADIANS(H336)))/60</f>
        <v>10.463171531857606</v>
      </c>
      <c r="L336" s="4"/>
      <c r="N336" s="41"/>
    </row>
    <row r="337" spans="1:14" x14ac:dyDescent="0.25">
      <c r="A337" s="31" t="s">
        <v>68</v>
      </c>
      <c r="B337" s="15"/>
      <c r="C337" s="15"/>
      <c r="D337" s="4">
        <v>220</v>
      </c>
      <c r="E337" t="s">
        <v>70</v>
      </c>
      <c r="F337" s="54"/>
      <c r="G337" s="56"/>
      <c r="H337" s="59">
        <f t="shared" si="35"/>
        <v>51.074489999999997</v>
      </c>
      <c r="I337" s="59">
        <f t="shared" si="36"/>
        <v>10.495979999999999</v>
      </c>
      <c r="J337" s="61"/>
      <c r="K337" s="42"/>
      <c r="L337" s="4"/>
      <c r="N337" s="41"/>
    </row>
    <row r="338" spans="1:14" x14ac:dyDescent="0.25">
      <c r="A338" s="4" t="s">
        <v>40</v>
      </c>
      <c r="B338" s="12">
        <v>0.47326388888888887</v>
      </c>
      <c r="C338" s="12">
        <v>0.4861111111111111</v>
      </c>
      <c r="D338" s="32"/>
      <c r="E338" t="s">
        <v>111</v>
      </c>
      <c r="F338" s="38">
        <v>18.5</v>
      </c>
      <c r="G338" s="57">
        <f t="shared" si="34"/>
        <v>3867.75</v>
      </c>
      <c r="H338" s="59">
        <f t="shared" si="35"/>
        <v>51.074489999999997</v>
      </c>
      <c r="I338" s="59">
        <f t="shared" si="36"/>
        <v>10.495979999999999</v>
      </c>
      <c r="J338" s="42"/>
      <c r="K338" s="42"/>
      <c r="L338" s="4"/>
      <c r="N338" s="41"/>
    </row>
    <row r="339" spans="1:14" x14ac:dyDescent="0.25">
      <c r="N339" s="41"/>
    </row>
    <row r="340" spans="1:14" x14ac:dyDescent="0.25">
      <c r="A340" s="36" t="s">
        <v>19</v>
      </c>
      <c r="B340" s="85" t="s">
        <v>68</v>
      </c>
      <c r="N340" s="41"/>
    </row>
    <row r="341" spans="1:14" x14ac:dyDescent="0.25">
      <c r="A341" s="36" t="s">
        <v>0</v>
      </c>
      <c r="B341" s="21">
        <v>42904</v>
      </c>
      <c r="N341" s="41"/>
    </row>
    <row r="342" spans="1:14" x14ac:dyDescent="0.25">
      <c r="A342" s="36" t="s">
        <v>1</v>
      </c>
      <c r="B342" s="48">
        <v>0.55208333333333337</v>
      </c>
      <c r="N342" s="41"/>
    </row>
    <row r="343" spans="1:14" x14ac:dyDescent="0.25">
      <c r="A343" s="36" t="s">
        <v>104</v>
      </c>
      <c r="B343" s="23">
        <v>51.084713000000001</v>
      </c>
      <c r="C343" s="23">
        <v>10.425299000000001</v>
      </c>
      <c r="N343" s="41"/>
    </row>
    <row r="344" spans="1:14" x14ac:dyDescent="0.25">
      <c r="A344" s="4"/>
      <c r="B344" s="4"/>
      <c r="C344" s="4"/>
      <c r="D344" s="4"/>
      <c r="E344" s="4"/>
      <c r="F344" s="4"/>
      <c r="G344" s="4"/>
      <c r="H344" s="8" t="s">
        <v>115</v>
      </c>
      <c r="I344" s="4"/>
      <c r="J344" s="6" t="s">
        <v>114</v>
      </c>
      <c r="K344" s="4"/>
      <c r="N344" s="41"/>
    </row>
    <row r="345" spans="1:14" x14ac:dyDescent="0.25">
      <c r="A345" s="8" t="s">
        <v>131</v>
      </c>
      <c r="B345" s="8" t="s">
        <v>13</v>
      </c>
      <c r="C345" s="8" t="s">
        <v>14</v>
      </c>
      <c r="D345" s="1" t="s">
        <v>15</v>
      </c>
      <c r="E345" s="8" t="s">
        <v>23</v>
      </c>
      <c r="F345" s="8" t="s">
        <v>113</v>
      </c>
      <c r="G345" s="17" t="s">
        <v>16</v>
      </c>
      <c r="H345" s="8" t="s">
        <v>2</v>
      </c>
      <c r="I345" s="8" t="s">
        <v>3</v>
      </c>
      <c r="J345" s="8" t="s">
        <v>2</v>
      </c>
      <c r="K345" s="8" t="s">
        <v>3</v>
      </c>
      <c r="N345" s="41"/>
    </row>
    <row r="346" spans="1:14" x14ac:dyDescent="0.25">
      <c r="A346" s="20" t="s">
        <v>69</v>
      </c>
      <c r="B346" s="89">
        <v>0.55208333333333337</v>
      </c>
      <c r="C346" s="89">
        <v>0.56319444444444444</v>
      </c>
      <c r="D346" s="20">
        <v>120</v>
      </c>
      <c r="E346" s="20"/>
      <c r="F346" s="53">
        <v>16</v>
      </c>
      <c r="G346" s="72">
        <f>243*F346-627.75</f>
        <v>3260.25</v>
      </c>
      <c r="H346" s="84">
        <f>$B$343</f>
        <v>51.084713000000001</v>
      </c>
      <c r="I346" s="84">
        <f>$C$343</f>
        <v>10.425299000000001</v>
      </c>
      <c r="J346" s="62">
        <f>H346+G346*COS(RADIANS(D346))/1850/60</f>
        <v>51.07002718918919</v>
      </c>
      <c r="K346" s="62">
        <f>I346+G346*SIN(RADIANS(D346))/(1850*COS(RADIANS(H346)))/60</f>
        <v>10.46579208794434</v>
      </c>
      <c r="N346" s="41"/>
    </row>
    <row r="347" spans="1:14" x14ac:dyDescent="0.25">
      <c r="A347" s="20" t="s">
        <v>69</v>
      </c>
      <c r="B347" s="89">
        <v>0.56631944444444449</v>
      </c>
      <c r="C347" s="89">
        <v>0.57638888888888895</v>
      </c>
      <c r="D347" s="20">
        <v>120</v>
      </c>
      <c r="E347" s="20"/>
      <c r="F347" s="53">
        <v>14.5</v>
      </c>
      <c r="G347" s="72">
        <f>243*F347-627.75</f>
        <v>2895.75</v>
      </c>
      <c r="H347" s="84">
        <f>$B$343</f>
        <v>51.084713000000001</v>
      </c>
      <c r="I347" s="84">
        <f>$C$343</f>
        <v>10.425299000000001</v>
      </c>
      <c r="J347" s="62">
        <f>H347+G347*COS(RADIANS(D347))/1850/60</f>
        <v>51.071669081081083</v>
      </c>
      <c r="K347" s="62">
        <f>I347+G347*SIN(RADIANS(D347))/(1850*COS(RADIANS(H347)))/60</f>
        <v>10.461264910410192</v>
      </c>
      <c r="N347" s="41"/>
    </row>
    <row r="348" spans="1:14" x14ac:dyDescent="0.25">
      <c r="A348" s="20" t="s">
        <v>69</v>
      </c>
      <c r="B348" s="89">
        <v>0.57916666666666672</v>
      </c>
      <c r="C348" s="89">
        <v>0.59375</v>
      </c>
      <c r="D348" s="90"/>
      <c r="E348" s="7" t="s">
        <v>111</v>
      </c>
      <c r="F348" s="53">
        <v>21</v>
      </c>
      <c r="G348" s="72">
        <f>243*F348-627.75</f>
        <v>4475.25</v>
      </c>
      <c r="H348" s="84">
        <f>$B$343</f>
        <v>51.084713000000001</v>
      </c>
      <c r="I348" s="84">
        <f>$C$343</f>
        <v>10.425299000000001</v>
      </c>
      <c r="J348" s="61"/>
      <c r="K348" s="61"/>
      <c r="N348" s="41"/>
    </row>
    <row r="349" spans="1:14" x14ac:dyDescent="0.25">
      <c r="A349" s="20" t="s">
        <v>69</v>
      </c>
      <c r="B349" s="89">
        <v>0.59583333333333333</v>
      </c>
      <c r="C349" s="89">
        <v>0.60833333333333328</v>
      </c>
      <c r="D349" s="20">
        <v>110</v>
      </c>
      <c r="E349" s="20"/>
      <c r="F349" s="53">
        <v>18</v>
      </c>
      <c r="G349" s="72">
        <f>243*F349-627.75</f>
        <v>3746.25</v>
      </c>
      <c r="H349" s="84">
        <f>$B$343</f>
        <v>51.084713000000001</v>
      </c>
      <c r="I349" s="84">
        <f>$C$343</f>
        <v>10.425299000000001</v>
      </c>
      <c r="J349" s="62">
        <f>H349+G349*COS(RADIANS(D349))/1850/60</f>
        <v>51.073169820162761</v>
      </c>
      <c r="K349" s="62">
        <f>I349+G349*SIN(RADIANS(D349))/(1850*COS(RADIANS(H349)))/60</f>
        <v>10.475786275360326</v>
      </c>
      <c r="N349" s="41"/>
    </row>
    <row r="350" spans="1:14" x14ac:dyDescent="0.25">
      <c r="A350" s="20" t="s">
        <v>69</v>
      </c>
      <c r="B350" s="89">
        <v>0.61041666666666672</v>
      </c>
      <c r="C350" s="89">
        <v>0.63645833333333335</v>
      </c>
      <c r="D350" s="20">
        <v>150</v>
      </c>
      <c r="E350" s="20"/>
      <c r="F350" s="53">
        <v>37.5</v>
      </c>
      <c r="G350" s="72">
        <f>243*F350-627.75</f>
        <v>8484.75</v>
      </c>
      <c r="H350" s="84">
        <f>$B$343</f>
        <v>51.084713000000001</v>
      </c>
      <c r="I350" s="84">
        <f>$C$343</f>
        <v>10.425299000000001</v>
      </c>
      <c r="J350" s="62">
        <f>H350+G350*COS(RADIANS(D350))/1850/60</f>
        <v>51.018514720317476</v>
      </c>
      <c r="K350" s="62">
        <f>I350+G350*SIN(RADIANS(D350))/(1850*COS(RADIANS(H350)))/60</f>
        <v>10.486141691299803</v>
      </c>
      <c r="N350" s="41"/>
    </row>
    <row r="351" spans="1:14" x14ac:dyDescent="0.25">
      <c r="N351" s="41"/>
    </row>
    <row r="352" spans="1:14" x14ac:dyDescent="0.25">
      <c r="A352" s="36" t="s">
        <v>19</v>
      </c>
      <c r="B352" s="85" t="s">
        <v>68</v>
      </c>
      <c r="N352" s="41"/>
    </row>
    <row r="353" spans="1:14" x14ac:dyDescent="0.25">
      <c r="A353" s="36" t="s">
        <v>0</v>
      </c>
      <c r="B353" s="21">
        <v>42904</v>
      </c>
      <c r="N353" s="41"/>
    </row>
    <row r="354" spans="1:14" x14ac:dyDescent="0.25">
      <c r="A354" s="36" t="s">
        <v>1</v>
      </c>
      <c r="B354" s="48">
        <v>0.55208333333333337</v>
      </c>
      <c r="N354" s="41"/>
    </row>
    <row r="355" spans="1:14" x14ac:dyDescent="0.25">
      <c r="A355" s="36" t="s">
        <v>104</v>
      </c>
      <c r="B355" s="23">
        <v>51.086779999999997</v>
      </c>
      <c r="C355" s="23">
        <v>10.40253</v>
      </c>
      <c r="N355" s="41"/>
    </row>
    <row r="356" spans="1:14" x14ac:dyDescent="0.25">
      <c r="A356" s="4"/>
      <c r="B356" s="4"/>
      <c r="C356" s="4"/>
      <c r="D356" s="4"/>
      <c r="E356" s="4"/>
      <c r="F356" s="4"/>
      <c r="G356" s="4"/>
      <c r="H356" s="8" t="s">
        <v>115</v>
      </c>
      <c r="I356" s="4"/>
      <c r="J356" s="6" t="s">
        <v>114</v>
      </c>
      <c r="K356" s="4"/>
      <c r="M356" s="4"/>
      <c r="N356" s="41"/>
    </row>
    <row r="357" spans="1:14" x14ac:dyDescent="0.25">
      <c r="A357" s="8" t="s">
        <v>131</v>
      </c>
      <c r="B357" s="8" t="s">
        <v>13</v>
      </c>
      <c r="C357" s="8" t="s">
        <v>14</v>
      </c>
      <c r="D357" s="1" t="s">
        <v>15</v>
      </c>
      <c r="E357" s="8" t="s">
        <v>23</v>
      </c>
      <c r="F357" s="8" t="s">
        <v>113</v>
      </c>
      <c r="G357" s="17" t="s">
        <v>16</v>
      </c>
      <c r="H357" s="8" t="s">
        <v>2</v>
      </c>
      <c r="I357" s="8" t="s">
        <v>3</v>
      </c>
      <c r="J357" s="8" t="s">
        <v>2</v>
      </c>
      <c r="K357" s="8" t="s">
        <v>3</v>
      </c>
      <c r="M357" s="4"/>
      <c r="N357" s="41"/>
    </row>
    <row r="358" spans="1:14" x14ac:dyDescent="0.25">
      <c r="A358" t="s">
        <v>67</v>
      </c>
      <c r="B358" s="32"/>
      <c r="C358" s="32"/>
      <c r="D358" s="4">
        <v>310</v>
      </c>
      <c r="E358" s="4" t="s">
        <v>70</v>
      </c>
      <c r="F358" s="14"/>
      <c r="G358" s="56"/>
      <c r="H358" s="59">
        <f>B355</f>
        <v>51.086779999999997</v>
      </c>
      <c r="I358" s="59">
        <f>C355</f>
        <v>10.40253</v>
      </c>
      <c r="J358" s="61"/>
      <c r="K358" s="42"/>
      <c r="L358" s="4"/>
      <c r="N358" s="41"/>
    </row>
    <row r="359" spans="1:14" x14ac:dyDescent="0.25">
      <c r="N359" s="41"/>
    </row>
    <row r="360" spans="1:14" x14ac:dyDescent="0.25">
      <c r="A360" s="36" t="s">
        <v>19</v>
      </c>
      <c r="B360" s="44" t="s">
        <v>107</v>
      </c>
      <c r="N360" s="41"/>
    </row>
    <row r="361" spans="1:14" x14ac:dyDescent="0.25">
      <c r="A361" s="36" t="s">
        <v>0</v>
      </c>
      <c r="B361" s="21">
        <v>42905</v>
      </c>
      <c r="N361" s="41"/>
    </row>
    <row r="362" spans="1:14" x14ac:dyDescent="0.25">
      <c r="A362" s="36" t="s">
        <v>1</v>
      </c>
      <c r="B362" s="48">
        <v>0.3923611111111111</v>
      </c>
      <c r="N362" s="41"/>
    </row>
    <row r="363" spans="1:14" x14ac:dyDescent="0.25">
      <c r="A363" s="36" t="s">
        <v>104</v>
      </c>
      <c r="B363" s="23">
        <v>51.086849999999998</v>
      </c>
      <c r="C363" s="23">
        <v>10.426349999999999</v>
      </c>
      <c r="N363" s="41"/>
    </row>
    <row r="364" spans="1:14" x14ac:dyDescent="0.25">
      <c r="A364" s="4"/>
      <c r="B364" s="4"/>
      <c r="C364" s="4"/>
      <c r="D364" s="4"/>
      <c r="E364" s="4"/>
      <c r="F364" s="4"/>
      <c r="G364" s="4"/>
      <c r="H364" s="8" t="s">
        <v>115</v>
      </c>
      <c r="I364" s="4"/>
      <c r="J364" s="6" t="s">
        <v>114</v>
      </c>
      <c r="K364" s="4"/>
      <c r="N364" s="41"/>
    </row>
    <row r="365" spans="1:14" x14ac:dyDescent="0.25">
      <c r="A365" s="8" t="s">
        <v>131</v>
      </c>
      <c r="B365" s="8" t="s">
        <v>13</v>
      </c>
      <c r="C365" s="8" t="s">
        <v>14</v>
      </c>
      <c r="D365" s="1" t="s">
        <v>15</v>
      </c>
      <c r="E365" s="8" t="s">
        <v>23</v>
      </c>
      <c r="F365" s="8" t="s">
        <v>113</v>
      </c>
      <c r="G365" s="17" t="s">
        <v>16</v>
      </c>
      <c r="H365" s="8" t="s">
        <v>2</v>
      </c>
      <c r="I365" s="8" t="s">
        <v>3</v>
      </c>
      <c r="J365" s="8" t="s">
        <v>2</v>
      </c>
      <c r="K365" s="8" t="s">
        <v>3</v>
      </c>
      <c r="N365" s="41"/>
    </row>
    <row r="366" spans="1:14" x14ac:dyDescent="0.25">
      <c r="A366" s="4" t="s">
        <v>4</v>
      </c>
      <c r="B366" s="12">
        <v>0.40104166666666702</v>
      </c>
      <c r="C366" s="12">
        <v>0.40763888888888899</v>
      </c>
      <c r="D366" s="14"/>
      <c r="E366" t="s">
        <v>111</v>
      </c>
      <c r="F366" s="38">
        <v>9.5</v>
      </c>
      <c r="G366" s="57">
        <f t="shared" ref="G366:G383" si="37">243*F366-627.75</f>
        <v>1680.75</v>
      </c>
      <c r="H366" s="41">
        <f>$B$363</f>
        <v>51.086849999999998</v>
      </c>
      <c r="I366" s="59">
        <f>$C$363</f>
        <v>10.426349999999999</v>
      </c>
      <c r="J366" s="61"/>
      <c r="K366" s="61"/>
      <c r="N366" s="41"/>
    </row>
    <row r="367" spans="1:14" x14ac:dyDescent="0.25">
      <c r="A367" s="4" t="s">
        <v>71</v>
      </c>
      <c r="B367" s="12">
        <v>0.406365740740741</v>
      </c>
      <c r="C367" s="12">
        <v>0.41249999999999998</v>
      </c>
      <c r="D367" s="14"/>
      <c r="E367" t="s">
        <v>111</v>
      </c>
      <c r="F367" s="38">
        <v>8.83</v>
      </c>
      <c r="G367" s="57">
        <f t="shared" si="37"/>
        <v>1517.94</v>
      </c>
      <c r="H367" s="41">
        <f t="shared" ref="H367:H383" si="38">$B$363</f>
        <v>51.086849999999998</v>
      </c>
      <c r="I367" s="59">
        <f t="shared" ref="I367:I383" si="39">$C$363</f>
        <v>10.426349999999999</v>
      </c>
      <c r="J367" s="61"/>
      <c r="K367" s="61"/>
      <c r="N367" s="41"/>
    </row>
    <row r="368" spans="1:14" x14ac:dyDescent="0.25">
      <c r="A368" s="4" t="s">
        <v>4</v>
      </c>
      <c r="B368" s="12">
        <v>0.406597222222222</v>
      </c>
      <c r="C368" s="12">
        <v>0.41493055555555602</v>
      </c>
      <c r="D368" s="14"/>
      <c r="E368" t="s">
        <v>111</v>
      </c>
      <c r="F368" s="38">
        <v>12</v>
      </c>
      <c r="G368" s="57">
        <f t="shared" si="37"/>
        <v>2288.25</v>
      </c>
      <c r="H368" s="41">
        <f t="shared" si="38"/>
        <v>51.086849999999998</v>
      </c>
      <c r="I368" s="59">
        <f t="shared" si="39"/>
        <v>10.426349999999999</v>
      </c>
      <c r="J368" s="61"/>
      <c r="K368" s="61"/>
      <c r="N368" s="41"/>
    </row>
    <row r="369" spans="1:14" x14ac:dyDescent="0.25">
      <c r="A369" s="5" t="s">
        <v>9</v>
      </c>
      <c r="B369" s="78">
        <v>0.41064814814814798</v>
      </c>
      <c r="C369" s="78">
        <v>0.41793981481481501</v>
      </c>
      <c r="D369" s="5">
        <v>145</v>
      </c>
      <c r="E369" s="5" t="s">
        <v>122</v>
      </c>
      <c r="F369" s="39">
        <v>10.5</v>
      </c>
      <c r="G369" s="71">
        <f t="shared" si="37"/>
        <v>1923.75</v>
      </c>
      <c r="H369" s="60">
        <f t="shared" si="38"/>
        <v>51.086849999999998</v>
      </c>
      <c r="I369" s="43">
        <f t="shared" si="39"/>
        <v>10.426349999999999</v>
      </c>
      <c r="J369" s="60">
        <f>H369+G369*COS(RADIANS(D369))/1850/60</f>
        <v>51.07265320950269</v>
      </c>
      <c r="K369" s="60">
        <f>I369+G369*SIN(RADIANS(D369))/(1850*COS(RADIANS(H369)))/60</f>
        <v>10.44217556995652</v>
      </c>
      <c r="N369" s="41"/>
    </row>
    <row r="370" spans="1:14" x14ac:dyDescent="0.25">
      <c r="A370" s="20" t="s">
        <v>4</v>
      </c>
      <c r="B370" s="89">
        <v>0.41585648148148102</v>
      </c>
      <c r="C370" s="89">
        <v>0.41956018518518501</v>
      </c>
      <c r="D370" s="20">
        <v>110</v>
      </c>
      <c r="E370" s="7" t="s">
        <v>111</v>
      </c>
      <c r="F370" s="53">
        <v>5.33</v>
      </c>
      <c r="G370" s="72">
        <f t="shared" si="37"/>
        <v>667.44</v>
      </c>
      <c r="H370" s="62">
        <f t="shared" si="38"/>
        <v>51.086849999999998</v>
      </c>
      <c r="I370" s="84">
        <f t="shared" si="39"/>
        <v>10.426349999999999</v>
      </c>
      <c r="J370" s="62">
        <f>H370+G370*COS(RADIANS(D370))/1850/60</f>
        <v>51.08479344212197</v>
      </c>
      <c r="K370" s="62">
        <f>I370+G370*SIN(RADIANS(D370))/(1850*COS(RADIANS(H370)))/60</f>
        <v>10.435345337715455</v>
      </c>
      <c r="L370" s="7"/>
      <c r="N370" s="41"/>
    </row>
    <row r="371" spans="1:14" x14ac:dyDescent="0.25">
      <c r="A371" s="4" t="s">
        <v>9</v>
      </c>
      <c r="B371" s="12">
        <v>0.41892361111111098</v>
      </c>
      <c r="C371" s="12">
        <v>0.43252314814814802</v>
      </c>
      <c r="D371" s="4">
        <v>145</v>
      </c>
      <c r="E371" s="4"/>
      <c r="F371" s="38">
        <f>(19*60+35)/60</f>
        <v>19.583333333333332</v>
      </c>
      <c r="G371" s="57">
        <f t="shared" si="37"/>
        <v>4131</v>
      </c>
      <c r="H371" s="41">
        <f t="shared" si="38"/>
        <v>51.086849999999998</v>
      </c>
      <c r="I371" s="59">
        <f t="shared" si="39"/>
        <v>10.426349999999999</v>
      </c>
      <c r="J371" s="62">
        <f>H371+G371*COS(RADIANS(D371))/1850/60</f>
        <v>51.056364260405786</v>
      </c>
      <c r="K371" s="41">
        <f>I371+G371*SIN(RADIANS(D371))/(1850*COS(RADIANS(H371)))/60</f>
        <v>10.46033332916979</v>
      </c>
      <c r="N371" s="41"/>
    </row>
    <row r="372" spans="1:14" x14ac:dyDescent="0.25">
      <c r="A372" s="4" t="s">
        <v>4</v>
      </c>
      <c r="B372" s="12">
        <v>0.42037037037037001</v>
      </c>
      <c r="C372" s="12">
        <v>0.42743055555555598</v>
      </c>
      <c r="D372" s="14"/>
      <c r="E372" t="s">
        <v>111</v>
      </c>
      <c r="F372" s="38">
        <f>10.16</f>
        <v>10.16</v>
      </c>
      <c r="G372" s="57">
        <f t="shared" si="37"/>
        <v>1841.13</v>
      </c>
      <c r="H372" s="41">
        <f t="shared" si="38"/>
        <v>51.086849999999998</v>
      </c>
      <c r="I372" s="59">
        <f t="shared" si="39"/>
        <v>10.426349999999999</v>
      </c>
      <c r="J372" s="61"/>
      <c r="K372" s="61"/>
      <c r="N372" s="41"/>
    </row>
    <row r="373" spans="1:14" x14ac:dyDescent="0.25">
      <c r="A373" s="4" t="s">
        <v>4</v>
      </c>
      <c r="B373" s="12">
        <v>0.42824074074074098</v>
      </c>
      <c r="C373" s="12">
        <v>0.436458333333333</v>
      </c>
      <c r="D373" s="4">
        <v>110</v>
      </c>
      <c r="E373" s="4"/>
      <c r="F373" s="38">
        <v>11.83</v>
      </c>
      <c r="G373" s="57">
        <f t="shared" si="37"/>
        <v>2246.94</v>
      </c>
      <c r="H373" s="41">
        <f t="shared" si="38"/>
        <v>51.086849999999998</v>
      </c>
      <c r="I373" s="59">
        <f t="shared" si="39"/>
        <v>10.426349999999999</v>
      </c>
      <c r="J373" s="62">
        <f>H373+G373*COS(RADIANS(D373))/1850/60</f>
        <v>51.079926587920319</v>
      </c>
      <c r="K373" s="41">
        <f>I373+G373*SIN(RADIANS(D373))/(1850*COS(RADIANS(H373)))/60</f>
        <v>10.45663284808577</v>
      </c>
      <c r="N373" s="41"/>
    </row>
    <row r="374" spans="1:14" x14ac:dyDescent="0.25">
      <c r="A374" s="4" t="s">
        <v>9</v>
      </c>
      <c r="B374" s="12">
        <v>0.43333333333333302</v>
      </c>
      <c r="C374" s="12">
        <v>0.44444444444444398</v>
      </c>
      <c r="D374" s="14"/>
      <c r="E374" t="s">
        <v>111</v>
      </c>
      <c r="F374" s="38">
        <v>16</v>
      </c>
      <c r="G374" s="57">
        <f t="shared" si="37"/>
        <v>3260.25</v>
      </c>
      <c r="H374" s="41">
        <f t="shared" si="38"/>
        <v>51.086849999999998</v>
      </c>
      <c r="I374" s="59">
        <f t="shared" si="39"/>
        <v>10.426349999999999</v>
      </c>
      <c r="J374" s="61"/>
      <c r="K374" s="61"/>
      <c r="N374" s="41"/>
    </row>
    <row r="375" spans="1:14" x14ac:dyDescent="0.25">
      <c r="A375" s="4" t="s">
        <v>72</v>
      </c>
      <c r="B375" s="12">
        <v>0.43541666666666701</v>
      </c>
      <c r="C375" s="12">
        <v>0.44143518518518499</v>
      </c>
      <c r="D375" s="14"/>
      <c r="E375" t="s">
        <v>111</v>
      </c>
      <c r="F375" s="38">
        <v>8.66</v>
      </c>
      <c r="G375" s="57">
        <f t="shared" si="37"/>
        <v>1476.63</v>
      </c>
      <c r="H375" s="41">
        <f t="shared" si="38"/>
        <v>51.086849999999998</v>
      </c>
      <c r="I375" s="59">
        <f t="shared" si="39"/>
        <v>10.426349999999999</v>
      </c>
      <c r="J375" s="61"/>
      <c r="K375" s="61"/>
      <c r="N375" s="41"/>
    </row>
    <row r="376" spans="1:14" x14ac:dyDescent="0.25">
      <c r="A376" s="4" t="s">
        <v>4</v>
      </c>
      <c r="B376" s="12">
        <v>0.437384259259259</v>
      </c>
      <c r="C376" s="12">
        <v>0.44513888888888897</v>
      </c>
      <c r="D376" s="4">
        <v>110</v>
      </c>
      <c r="E376" s="4"/>
      <c r="F376" s="38">
        <v>11.16</v>
      </c>
      <c r="G376" s="57">
        <f t="shared" si="37"/>
        <v>2084.13</v>
      </c>
      <c r="H376" s="41">
        <f t="shared" si="38"/>
        <v>51.086849999999998</v>
      </c>
      <c r="I376" s="59">
        <f t="shared" si="39"/>
        <v>10.426349999999999</v>
      </c>
      <c r="J376" s="62">
        <f>H376+G376*COS(RADIANS(D376))/1850/60</f>
        <v>51.08042824827649</v>
      </c>
      <c r="K376" s="41">
        <f>I376+G376*SIN(RADIANS(D376))/(1850*COS(RADIANS(H376)))/60</f>
        <v>10.45443859701683</v>
      </c>
      <c r="N376" s="41"/>
    </row>
    <row r="377" spans="1:14" x14ac:dyDescent="0.25">
      <c r="A377" s="4" t="s">
        <v>72</v>
      </c>
      <c r="B377" s="12">
        <v>0.44253472222222201</v>
      </c>
      <c r="C377" s="12">
        <v>0.44930555555555601</v>
      </c>
      <c r="D377" s="4">
        <v>105</v>
      </c>
      <c r="E377" s="4"/>
      <c r="F377" s="38">
        <v>9.75</v>
      </c>
      <c r="G377" s="57">
        <f t="shared" si="37"/>
        <v>1741.5</v>
      </c>
      <c r="H377" s="41">
        <f t="shared" si="38"/>
        <v>51.086849999999998</v>
      </c>
      <c r="I377" s="59">
        <f t="shared" si="39"/>
        <v>10.426349999999999</v>
      </c>
      <c r="J377" s="62">
        <f>H377+G377*COS(RADIANS(D377))/1850/60</f>
        <v>51.082789339035621</v>
      </c>
      <c r="K377" s="41">
        <f>I377+G377*SIN(RADIANS(D377))/(1850*COS(RADIANS(H377)))/60</f>
        <v>10.450476075510272</v>
      </c>
      <c r="N377" s="41"/>
    </row>
    <row r="378" spans="1:14" x14ac:dyDescent="0.25">
      <c r="A378" s="4" t="s">
        <v>9</v>
      </c>
      <c r="B378" s="12">
        <v>0.44537037037036997</v>
      </c>
      <c r="C378" s="12">
        <v>0.453356481481482</v>
      </c>
      <c r="D378" s="14"/>
      <c r="E378" t="s">
        <v>111</v>
      </c>
      <c r="F378" s="38">
        <v>11.5</v>
      </c>
      <c r="G378" s="57">
        <f t="shared" si="37"/>
        <v>2166.75</v>
      </c>
      <c r="H378" s="41">
        <f t="shared" si="38"/>
        <v>51.086849999999998</v>
      </c>
      <c r="I378" s="59">
        <f t="shared" si="39"/>
        <v>10.426349999999999</v>
      </c>
      <c r="J378" s="61"/>
      <c r="K378" s="61"/>
      <c r="N378" s="41"/>
    </row>
    <row r="379" spans="1:14" x14ac:dyDescent="0.25">
      <c r="A379" s="4" t="s">
        <v>4</v>
      </c>
      <c r="B379" s="12">
        <v>0.44618055555555602</v>
      </c>
      <c r="C379" s="12">
        <v>0.45451388888888899</v>
      </c>
      <c r="D379" s="14"/>
      <c r="E379" t="s">
        <v>111</v>
      </c>
      <c r="F379" s="38">
        <v>12</v>
      </c>
      <c r="G379" s="57">
        <f t="shared" si="37"/>
        <v>2288.25</v>
      </c>
      <c r="H379" s="41">
        <f t="shared" si="38"/>
        <v>51.086849999999998</v>
      </c>
      <c r="I379" s="59">
        <f t="shared" si="39"/>
        <v>10.426349999999999</v>
      </c>
      <c r="J379" s="61"/>
      <c r="K379" s="61"/>
      <c r="N379" s="41"/>
    </row>
    <row r="380" spans="1:14" x14ac:dyDescent="0.25">
      <c r="A380" s="4" t="s">
        <v>12</v>
      </c>
      <c r="B380" s="12">
        <v>0.44803240740740702</v>
      </c>
      <c r="C380" s="12">
        <v>0.45706018518518499</v>
      </c>
      <c r="D380" s="14"/>
      <c r="E380" t="s">
        <v>111</v>
      </c>
      <c r="F380" s="38">
        <v>13</v>
      </c>
      <c r="G380" s="57">
        <f t="shared" si="37"/>
        <v>2531.25</v>
      </c>
      <c r="H380" s="41">
        <f t="shared" si="38"/>
        <v>51.086849999999998</v>
      </c>
      <c r="I380" s="59">
        <f t="shared" si="39"/>
        <v>10.426349999999999</v>
      </c>
      <c r="J380" s="61"/>
      <c r="K380" s="61"/>
      <c r="N380" s="41"/>
    </row>
    <row r="381" spans="1:14" x14ac:dyDescent="0.25">
      <c r="A381" s="4" t="s">
        <v>11</v>
      </c>
      <c r="B381" s="12">
        <v>0.44791666666666702</v>
      </c>
      <c r="C381" s="12">
        <v>0.45364583333333303</v>
      </c>
      <c r="D381" s="14"/>
      <c r="E381" t="s">
        <v>111</v>
      </c>
      <c r="F381" s="38">
        <v>8.25</v>
      </c>
      <c r="G381" s="57">
        <f t="shared" si="37"/>
        <v>1377</v>
      </c>
      <c r="H381" s="41">
        <f t="shared" si="38"/>
        <v>51.086849999999998</v>
      </c>
      <c r="I381" s="59">
        <f t="shared" si="39"/>
        <v>10.426349999999999</v>
      </c>
      <c r="J381" s="61"/>
      <c r="K381" s="61"/>
      <c r="N381" s="41"/>
    </row>
    <row r="382" spans="1:14" x14ac:dyDescent="0.25">
      <c r="A382" s="4" t="s">
        <v>72</v>
      </c>
      <c r="B382" s="12">
        <v>0.45034722222222201</v>
      </c>
      <c r="C382" s="12">
        <v>0.46053240740740697</v>
      </c>
      <c r="D382" s="14"/>
      <c r="E382" t="s">
        <v>111</v>
      </c>
      <c r="F382" s="38">
        <v>14.66</v>
      </c>
      <c r="G382" s="57">
        <f t="shared" si="37"/>
        <v>2934.63</v>
      </c>
      <c r="H382" s="41">
        <f t="shared" si="38"/>
        <v>51.086849999999998</v>
      </c>
      <c r="I382" s="59">
        <f t="shared" si="39"/>
        <v>10.426349999999999</v>
      </c>
      <c r="J382" s="61"/>
      <c r="K382" s="61"/>
      <c r="N382" s="41"/>
    </row>
    <row r="383" spans="1:14" x14ac:dyDescent="0.25">
      <c r="A383" s="20" t="s">
        <v>10</v>
      </c>
      <c r="B383" s="89">
        <v>0.45520833333333299</v>
      </c>
      <c r="C383" s="89">
        <v>0.46122685185185203</v>
      </c>
      <c r="D383" s="20">
        <v>110</v>
      </c>
      <c r="E383" s="20"/>
      <c r="F383" s="53">
        <v>8.66</v>
      </c>
      <c r="G383" s="72">
        <f t="shared" si="37"/>
        <v>1476.63</v>
      </c>
      <c r="H383" s="62">
        <f t="shared" si="38"/>
        <v>51.086849999999998</v>
      </c>
      <c r="I383" s="84">
        <f t="shared" si="39"/>
        <v>10.426349999999999</v>
      </c>
      <c r="J383" s="62">
        <f>H383+G383*COS(RADIANS(D383))/1850/60</f>
        <v>51.082300115277121</v>
      </c>
      <c r="K383" s="62">
        <f>I383+G383*SIN(RADIANS(D383))/(1850*COS(RADIANS(H383)))/60</f>
        <v>10.446251093028247</v>
      </c>
      <c r="L383" s="7"/>
      <c r="N383" s="41"/>
    </row>
    <row r="384" spans="1:14" x14ac:dyDescent="0.25">
      <c r="N384" s="41"/>
    </row>
    <row r="385" spans="1:14" x14ac:dyDescent="0.25">
      <c r="A385" s="36" t="s">
        <v>19</v>
      </c>
      <c r="B385" s="44" t="s">
        <v>107</v>
      </c>
      <c r="N385" s="41"/>
    </row>
    <row r="386" spans="1:14" x14ac:dyDescent="0.25">
      <c r="A386" s="36" t="s">
        <v>0</v>
      </c>
      <c r="B386" s="21">
        <v>42905</v>
      </c>
      <c r="N386" s="41"/>
    </row>
    <row r="387" spans="1:14" x14ac:dyDescent="0.25">
      <c r="A387" s="36" t="s">
        <v>1</v>
      </c>
      <c r="B387" s="48">
        <v>0.5</v>
      </c>
      <c r="N387" s="41"/>
    </row>
    <row r="388" spans="1:14" x14ac:dyDescent="0.25">
      <c r="A388" s="36" t="s">
        <v>104</v>
      </c>
      <c r="B388" s="23">
        <v>51.086739999999999</v>
      </c>
      <c r="C388" s="23">
        <v>10.429410000000001</v>
      </c>
      <c r="N388" s="41"/>
    </row>
    <row r="389" spans="1:14" x14ac:dyDescent="0.25">
      <c r="A389" s="4"/>
      <c r="B389" s="4"/>
      <c r="C389" s="4"/>
      <c r="D389" s="4"/>
      <c r="E389" s="4"/>
      <c r="F389" s="4"/>
      <c r="G389" s="4"/>
      <c r="H389" s="8" t="s">
        <v>115</v>
      </c>
      <c r="I389" s="4"/>
      <c r="J389" s="6" t="s">
        <v>114</v>
      </c>
      <c r="K389" s="4"/>
      <c r="N389" s="41"/>
    </row>
    <row r="390" spans="1:14" x14ac:dyDescent="0.25">
      <c r="A390" s="8" t="s">
        <v>131</v>
      </c>
      <c r="B390" s="8" t="s">
        <v>13</v>
      </c>
      <c r="C390" s="8" t="s">
        <v>14</v>
      </c>
      <c r="D390" s="1" t="s">
        <v>15</v>
      </c>
      <c r="E390" s="8" t="s">
        <v>23</v>
      </c>
      <c r="F390" s="8" t="s">
        <v>113</v>
      </c>
      <c r="G390" s="17" t="s">
        <v>16</v>
      </c>
      <c r="H390" s="8" t="s">
        <v>2</v>
      </c>
      <c r="I390" s="8" t="s">
        <v>3</v>
      </c>
      <c r="J390" s="8" t="s">
        <v>2</v>
      </c>
      <c r="K390" s="8" t="s">
        <v>3</v>
      </c>
      <c r="N390" s="41"/>
    </row>
    <row r="391" spans="1:14" x14ac:dyDescent="0.25">
      <c r="A391" s="4" t="s">
        <v>73</v>
      </c>
      <c r="B391" s="12">
        <v>0.50543981481481504</v>
      </c>
      <c r="C391" s="12">
        <v>0.51238425925925901</v>
      </c>
      <c r="D391" s="14"/>
      <c r="E391" t="s">
        <v>111</v>
      </c>
      <c r="F391" s="38">
        <v>10</v>
      </c>
      <c r="G391" s="57">
        <f t="shared" ref="G391:G399" si="40">243*F391-627.75</f>
        <v>1802.25</v>
      </c>
      <c r="H391" s="59">
        <f>$B$388</f>
        <v>51.086739999999999</v>
      </c>
      <c r="I391" s="59">
        <f>$C$388</f>
        <v>10.429410000000001</v>
      </c>
      <c r="J391" s="61"/>
      <c r="K391" s="42"/>
      <c r="N391" s="41"/>
    </row>
    <row r="392" spans="1:14" x14ac:dyDescent="0.25">
      <c r="A392" s="4" t="s">
        <v>74</v>
      </c>
      <c r="B392" s="12">
        <v>0.50543981481481504</v>
      </c>
      <c r="C392" s="12">
        <v>0.51122685185185202</v>
      </c>
      <c r="D392" s="14"/>
      <c r="E392" t="s">
        <v>111</v>
      </c>
      <c r="F392" s="38">
        <v>8.33</v>
      </c>
      <c r="G392" s="57">
        <f t="shared" si="40"/>
        <v>1396.44</v>
      </c>
      <c r="H392" s="59">
        <f t="shared" ref="H392:H399" si="41">$B$388</f>
        <v>51.086739999999999</v>
      </c>
      <c r="I392" s="59">
        <f t="shared" ref="I392:I399" si="42">$C$388</f>
        <v>10.429410000000001</v>
      </c>
      <c r="J392" s="61"/>
      <c r="K392" s="42"/>
      <c r="N392" s="41"/>
    </row>
    <row r="393" spans="1:14" x14ac:dyDescent="0.25">
      <c r="A393" s="4" t="s">
        <v>75</v>
      </c>
      <c r="B393" s="12">
        <v>0.50821759259259303</v>
      </c>
      <c r="C393" s="12">
        <v>0.51435185185185195</v>
      </c>
      <c r="D393" s="4">
        <v>110</v>
      </c>
      <c r="E393" s="4"/>
      <c r="F393" s="38">
        <v>8.83</v>
      </c>
      <c r="G393" s="57">
        <f t="shared" si="40"/>
        <v>1517.94</v>
      </c>
      <c r="H393" s="59">
        <f t="shared" si="41"/>
        <v>51.086739999999999</v>
      </c>
      <c r="I393" s="59">
        <f t="shared" si="42"/>
        <v>10.429410000000001</v>
      </c>
      <c r="J393" s="62">
        <f t="shared" ref="J393:J398" si="43">H393+G393*COS(RADIANS(D393))/1850/60</f>
        <v>51.082062828321085</v>
      </c>
      <c r="K393" s="41">
        <f t="shared" ref="K393:K398" si="44">I393+G393*SIN(RADIANS(D393))/(1850*COS(RADIANS(H393)))/60</f>
        <v>10.449867794646901</v>
      </c>
      <c r="N393" s="41"/>
    </row>
    <row r="394" spans="1:14" x14ac:dyDescent="0.25">
      <c r="A394" s="4" t="s">
        <v>74</v>
      </c>
      <c r="B394" s="12">
        <v>0.51238425925925901</v>
      </c>
      <c r="C394" s="12">
        <v>0.51944444444444404</v>
      </c>
      <c r="D394" s="4">
        <v>103</v>
      </c>
      <c r="E394" s="4"/>
      <c r="F394" s="38">
        <v>10.16</v>
      </c>
      <c r="G394" s="57">
        <f t="shared" si="40"/>
        <v>1841.13</v>
      </c>
      <c r="H394" s="59">
        <f t="shared" si="41"/>
        <v>51.086739999999999</v>
      </c>
      <c r="I394" s="59">
        <f t="shared" si="42"/>
        <v>10.429410000000001</v>
      </c>
      <c r="J394" s="62">
        <f t="shared" si="43"/>
        <v>51.083008791579424</v>
      </c>
      <c r="K394" s="41">
        <f t="shared" si="44"/>
        <v>10.455139229478439</v>
      </c>
      <c r="N394" s="41"/>
    </row>
    <row r="395" spans="1:14" x14ac:dyDescent="0.25">
      <c r="A395" s="5" t="s">
        <v>73</v>
      </c>
      <c r="B395" s="78">
        <v>0.51342592592592595</v>
      </c>
      <c r="C395" s="78">
        <v>0.51822916666666696</v>
      </c>
      <c r="D395" s="5">
        <v>120</v>
      </c>
      <c r="E395" s="5" t="s">
        <v>122</v>
      </c>
      <c r="F395" s="39">
        <f>415/60</f>
        <v>6.916666666666667</v>
      </c>
      <c r="G395" s="71">
        <f t="shared" si="40"/>
        <v>1053</v>
      </c>
      <c r="H395" s="43">
        <f t="shared" si="41"/>
        <v>51.086739999999999</v>
      </c>
      <c r="I395" s="43">
        <f t="shared" si="42"/>
        <v>10.429410000000001</v>
      </c>
      <c r="J395" s="60">
        <f t="shared" si="43"/>
        <v>51.081996756756759</v>
      </c>
      <c r="K395" s="60">
        <f t="shared" si="44"/>
        <v>10.44248908601395</v>
      </c>
      <c r="N395" s="41"/>
    </row>
    <row r="396" spans="1:14" x14ac:dyDescent="0.25">
      <c r="A396" s="4" t="s">
        <v>75</v>
      </c>
      <c r="B396" s="12">
        <v>0.51510416666666703</v>
      </c>
      <c r="C396" s="12">
        <v>0.52430555555555602</v>
      </c>
      <c r="D396" s="4">
        <v>130</v>
      </c>
      <c r="E396" s="4"/>
      <c r="F396" s="38">
        <v>13.25</v>
      </c>
      <c r="G396" s="57">
        <f t="shared" si="40"/>
        <v>2592</v>
      </c>
      <c r="H396" s="59">
        <f t="shared" si="41"/>
        <v>51.086739999999999</v>
      </c>
      <c r="I396" s="59">
        <f t="shared" si="42"/>
        <v>10.429410000000001</v>
      </c>
      <c r="J396" s="62">
        <f t="shared" si="43"/>
        <v>51.071730040681913</v>
      </c>
      <c r="K396" s="41">
        <f t="shared" si="44"/>
        <v>10.457887860401083</v>
      </c>
      <c r="N396" s="41"/>
    </row>
    <row r="397" spans="1:14" x14ac:dyDescent="0.25">
      <c r="A397" s="4" t="s">
        <v>73</v>
      </c>
      <c r="B397" s="12">
        <v>0.51909722222222199</v>
      </c>
      <c r="C397" s="12">
        <v>0.52488425925925897</v>
      </c>
      <c r="D397" s="4">
        <v>110</v>
      </c>
      <c r="E397" s="4"/>
      <c r="F397" s="38">
        <v>8.33</v>
      </c>
      <c r="G397" s="57">
        <f t="shared" si="40"/>
        <v>1396.44</v>
      </c>
      <c r="H397" s="59">
        <f t="shared" si="41"/>
        <v>51.086739999999999</v>
      </c>
      <c r="I397" s="59">
        <f t="shared" si="42"/>
        <v>10.429410000000001</v>
      </c>
      <c r="J397" s="62">
        <f t="shared" si="43"/>
        <v>51.082437201721206</v>
      </c>
      <c r="K397" s="41">
        <f t="shared" si="44"/>
        <v>10.448230297743468</v>
      </c>
      <c r="N397" s="41"/>
    </row>
    <row r="398" spans="1:14" x14ac:dyDescent="0.25">
      <c r="A398" s="4" t="s">
        <v>74</v>
      </c>
      <c r="B398" s="12">
        <v>0.52060185185185204</v>
      </c>
      <c r="C398" s="12">
        <v>0.52604166666666696</v>
      </c>
      <c r="D398" s="4">
        <v>125</v>
      </c>
      <c r="E398" s="4"/>
      <c r="F398" s="38">
        <v>7.83</v>
      </c>
      <c r="G398" s="57">
        <f t="shared" si="40"/>
        <v>1274.94</v>
      </c>
      <c r="H398" s="59">
        <f t="shared" si="41"/>
        <v>51.086739999999999</v>
      </c>
      <c r="I398" s="59">
        <f t="shared" si="42"/>
        <v>10.429410000000001</v>
      </c>
      <c r="J398" s="62">
        <f t="shared" si="43"/>
        <v>51.080151932056204</v>
      </c>
      <c r="K398" s="41">
        <f t="shared" si="44"/>
        <v>10.444388649532176</v>
      </c>
      <c r="N398" s="41"/>
    </row>
    <row r="399" spans="1:14" x14ac:dyDescent="0.25">
      <c r="A399" s="4" t="s">
        <v>75</v>
      </c>
      <c r="B399" s="12">
        <v>0.52488425925925897</v>
      </c>
      <c r="C399" s="12">
        <v>0.530555555555556</v>
      </c>
      <c r="D399" s="14"/>
      <c r="E399" t="s">
        <v>111</v>
      </c>
      <c r="F399" s="38">
        <v>8.16</v>
      </c>
      <c r="G399" s="57">
        <f t="shared" si="40"/>
        <v>1355.13</v>
      </c>
      <c r="H399" s="59">
        <f t="shared" si="41"/>
        <v>51.086739999999999</v>
      </c>
      <c r="I399" s="59">
        <f t="shared" si="42"/>
        <v>10.429410000000001</v>
      </c>
      <c r="J399" s="61"/>
      <c r="K399" s="42"/>
      <c r="N399" s="41"/>
    </row>
    <row r="400" spans="1:14" x14ac:dyDescent="0.25">
      <c r="N400" s="41"/>
    </row>
    <row r="401" spans="1:14" x14ac:dyDescent="0.25">
      <c r="A401" s="36" t="s">
        <v>19</v>
      </c>
      <c r="B401" s="44" t="s">
        <v>107</v>
      </c>
      <c r="N401" s="41"/>
    </row>
    <row r="402" spans="1:14" x14ac:dyDescent="0.25">
      <c r="A402" s="36" t="s">
        <v>0</v>
      </c>
      <c r="B402" s="21">
        <v>42905</v>
      </c>
      <c r="N402" s="41"/>
    </row>
    <row r="403" spans="1:14" x14ac:dyDescent="0.25">
      <c r="A403" s="36" t="s">
        <v>1</v>
      </c>
      <c r="B403" s="48">
        <v>0.54166666666666663</v>
      </c>
      <c r="N403" s="41"/>
    </row>
    <row r="404" spans="1:14" x14ac:dyDescent="0.25">
      <c r="A404" s="36" t="s">
        <v>104</v>
      </c>
      <c r="B404" s="23">
        <v>51.08531</v>
      </c>
      <c r="C404" s="23">
        <v>10.43207</v>
      </c>
      <c r="N404" s="41"/>
    </row>
    <row r="405" spans="1:14" x14ac:dyDescent="0.25">
      <c r="A405" s="4"/>
      <c r="B405" s="4"/>
      <c r="C405" s="4"/>
      <c r="D405" s="4"/>
      <c r="E405" s="4"/>
      <c r="F405" s="4"/>
      <c r="G405" s="4"/>
      <c r="H405" s="8" t="s">
        <v>115</v>
      </c>
      <c r="I405" s="4"/>
      <c r="J405" s="6" t="s">
        <v>114</v>
      </c>
      <c r="K405" s="4"/>
      <c r="N405" s="41"/>
    </row>
    <row r="406" spans="1:14" x14ac:dyDescent="0.25">
      <c r="A406" s="8" t="s">
        <v>131</v>
      </c>
      <c r="B406" s="8" t="s">
        <v>13</v>
      </c>
      <c r="C406" s="8" t="s">
        <v>14</v>
      </c>
      <c r="D406" s="1" t="s">
        <v>15</v>
      </c>
      <c r="E406" s="8" t="s">
        <v>23</v>
      </c>
      <c r="F406" s="8" t="s">
        <v>113</v>
      </c>
      <c r="G406" s="17" t="s">
        <v>16</v>
      </c>
      <c r="H406" s="8" t="s">
        <v>2</v>
      </c>
      <c r="I406" s="8" t="s">
        <v>3</v>
      </c>
      <c r="J406" s="8" t="s">
        <v>2</v>
      </c>
      <c r="K406" s="8" t="s">
        <v>3</v>
      </c>
      <c r="N406" s="41"/>
    </row>
    <row r="407" spans="1:14" x14ac:dyDescent="0.25">
      <c r="A407" s="4" t="s">
        <v>76</v>
      </c>
      <c r="B407" s="12">
        <v>0.56597222222222199</v>
      </c>
      <c r="C407" s="12">
        <v>0.57349537037037002</v>
      </c>
      <c r="D407" s="29"/>
      <c r="E407" t="s">
        <v>111</v>
      </c>
      <c r="F407" s="38">
        <v>10.83</v>
      </c>
      <c r="G407" s="57">
        <f t="shared" ref="G407:G419" si="45">243*F407-627.75</f>
        <v>2003.94</v>
      </c>
      <c r="H407" s="59">
        <f>$B$404</f>
        <v>51.08531</v>
      </c>
      <c r="I407" s="59">
        <f>$C$404</f>
        <v>10.43207</v>
      </c>
      <c r="J407" s="61"/>
      <c r="K407" s="61"/>
      <c r="N407" s="41"/>
    </row>
    <row r="408" spans="1:14" x14ac:dyDescent="0.25">
      <c r="A408" s="4" t="s">
        <v>78</v>
      </c>
      <c r="B408" s="12">
        <v>0.56863425925925903</v>
      </c>
      <c r="C408" s="12">
        <v>0.57557870370370401</v>
      </c>
      <c r="D408" s="4">
        <v>135</v>
      </c>
      <c r="F408" s="38">
        <v>10.83</v>
      </c>
      <c r="G408" s="57">
        <f t="shared" si="45"/>
        <v>2003.94</v>
      </c>
      <c r="H408" s="59">
        <f t="shared" ref="H408:H419" si="46">$B$404</f>
        <v>51.08531</v>
      </c>
      <c r="I408" s="59">
        <f t="shared" ref="I408:I419" si="47">$C$404</f>
        <v>10.43207</v>
      </c>
      <c r="J408" s="62">
        <f>H408+G408*COS(RADIANS(D408))/1850/60</f>
        <v>51.072544238170352</v>
      </c>
      <c r="K408" s="41">
        <f>I408+G408*SIN(RADIANS(D408))/(1850*COS(RADIANS(H408)))/60</f>
        <v>10.452392385384966</v>
      </c>
      <c r="N408" s="41"/>
    </row>
    <row r="409" spans="1:14" x14ac:dyDescent="0.25">
      <c r="A409" s="4" t="s">
        <v>79</v>
      </c>
      <c r="B409" s="15"/>
      <c r="C409" s="15"/>
      <c r="D409" s="4">
        <v>175</v>
      </c>
      <c r="E409" t="s">
        <v>70</v>
      </c>
      <c r="F409" s="54"/>
      <c r="G409" s="56"/>
      <c r="H409" s="59">
        <f t="shared" si="46"/>
        <v>51.08531</v>
      </c>
      <c r="I409" s="59">
        <f t="shared" si="47"/>
        <v>10.43207</v>
      </c>
      <c r="J409" s="61"/>
      <c r="K409" s="61"/>
      <c r="N409" s="41"/>
    </row>
    <row r="410" spans="1:14" x14ac:dyDescent="0.25">
      <c r="A410" s="4" t="s">
        <v>11</v>
      </c>
      <c r="B410" s="12">
        <v>0.57303240740740702</v>
      </c>
      <c r="C410" s="12">
        <v>0.57974537037036999</v>
      </c>
      <c r="D410" s="14"/>
      <c r="E410" t="s">
        <v>111</v>
      </c>
      <c r="F410" s="38">
        <v>9.66</v>
      </c>
      <c r="G410" s="57">
        <f t="shared" si="45"/>
        <v>1719.63</v>
      </c>
      <c r="H410" s="59">
        <f t="shared" si="46"/>
        <v>51.08531</v>
      </c>
      <c r="I410" s="59">
        <f t="shared" si="47"/>
        <v>10.43207</v>
      </c>
      <c r="J410" s="61"/>
      <c r="K410" s="61"/>
      <c r="N410" s="41"/>
    </row>
    <row r="411" spans="1:14" x14ac:dyDescent="0.25">
      <c r="A411" s="4" t="s">
        <v>80</v>
      </c>
      <c r="B411" s="12">
        <v>0.57407407407407396</v>
      </c>
      <c r="C411" s="12">
        <v>0.58032407407407405</v>
      </c>
      <c r="D411" s="14"/>
      <c r="E411" t="s">
        <v>111</v>
      </c>
      <c r="F411" s="38">
        <v>9</v>
      </c>
      <c r="G411" s="57">
        <f t="shared" si="45"/>
        <v>1559.25</v>
      </c>
      <c r="H411" s="59">
        <f t="shared" si="46"/>
        <v>51.08531</v>
      </c>
      <c r="I411" s="59">
        <f t="shared" si="47"/>
        <v>10.43207</v>
      </c>
      <c r="J411" s="61"/>
      <c r="K411" s="61"/>
      <c r="N411" s="41"/>
    </row>
    <row r="412" spans="1:14" x14ac:dyDescent="0.25">
      <c r="A412" s="4" t="s">
        <v>78</v>
      </c>
      <c r="B412" s="12">
        <v>0.57650462962963001</v>
      </c>
      <c r="C412" s="12">
        <v>0.58101851851851805</v>
      </c>
      <c r="D412" s="14"/>
      <c r="E412" t="s">
        <v>111</v>
      </c>
      <c r="F412" s="38">
        <v>6.5</v>
      </c>
      <c r="G412" s="57">
        <f t="shared" si="45"/>
        <v>951.75</v>
      </c>
      <c r="H412" s="59">
        <f t="shared" si="46"/>
        <v>51.08531</v>
      </c>
      <c r="I412" s="59">
        <f t="shared" si="47"/>
        <v>10.43207</v>
      </c>
      <c r="J412" s="61"/>
      <c r="K412" s="61"/>
      <c r="N412" s="41"/>
    </row>
    <row r="413" spans="1:14" x14ac:dyDescent="0.25">
      <c r="A413" s="4" t="s">
        <v>81</v>
      </c>
      <c r="B413" s="12">
        <v>0.58020833333333299</v>
      </c>
      <c r="C413" s="12">
        <v>0.58715277777777797</v>
      </c>
      <c r="D413" s="14"/>
      <c r="E413" t="s">
        <v>111</v>
      </c>
      <c r="F413" s="38">
        <v>10</v>
      </c>
      <c r="G413" s="57">
        <f t="shared" si="45"/>
        <v>1802.25</v>
      </c>
      <c r="H413" s="59">
        <f t="shared" si="46"/>
        <v>51.08531</v>
      </c>
      <c r="I413" s="59">
        <f t="shared" si="47"/>
        <v>10.43207</v>
      </c>
      <c r="J413" s="61"/>
      <c r="K413" s="61"/>
      <c r="N413" s="41"/>
    </row>
    <row r="414" spans="1:14" x14ac:dyDescent="0.25">
      <c r="A414" s="5" t="s">
        <v>75</v>
      </c>
      <c r="B414" s="78">
        <v>0.58136574074074099</v>
      </c>
      <c r="C414" s="78">
        <v>0.58449074074074103</v>
      </c>
      <c r="D414" s="5">
        <v>150</v>
      </c>
      <c r="E414" s="5" t="s">
        <v>122</v>
      </c>
      <c r="F414" s="39">
        <v>4.5</v>
      </c>
      <c r="G414" s="71">
        <f t="shared" si="45"/>
        <v>465.75</v>
      </c>
      <c r="H414" s="43">
        <f t="shared" si="46"/>
        <v>51.08531</v>
      </c>
      <c r="I414" s="43">
        <f t="shared" si="47"/>
        <v>10.43207</v>
      </c>
      <c r="J414" s="60">
        <f>H414+G414*COS(RADIANS(D414))/1850/60</f>
        <v>51.081676204217906</v>
      </c>
      <c r="K414" s="60">
        <f>I414+G414*SIN(RADIANS(D414))/(1850*COS(RADIANS(H414)))/60</f>
        <v>10.435409856708354</v>
      </c>
      <c r="N414" s="41"/>
    </row>
    <row r="415" spans="1:14" x14ac:dyDescent="0.25">
      <c r="A415" s="4" t="s">
        <v>77</v>
      </c>
      <c r="B415" s="12">
        <v>0.58263888888888904</v>
      </c>
      <c r="C415" s="12">
        <v>0.58668981481481497</v>
      </c>
      <c r="D415" s="4">
        <v>147</v>
      </c>
      <c r="F415" s="53">
        <v>5.83</v>
      </c>
      <c r="G415" s="57">
        <f t="shared" si="45"/>
        <v>788.94</v>
      </c>
      <c r="H415" s="59">
        <f t="shared" si="46"/>
        <v>51.08531</v>
      </c>
      <c r="I415" s="59">
        <f t="shared" si="47"/>
        <v>10.43207</v>
      </c>
      <c r="J415" s="62">
        <f>H415+G415*COS(RADIANS(D415))/1850/60</f>
        <v>51.0793490922714</v>
      </c>
      <c r="K415" s="41">
        <f>I415+G415*SIN(RADIANS(D415))/(1850*COS(RADIANS(H415)))/60</f>
        <v>10.438232510991385</v>
      </c>
      <c r="N415" s="41"/>
    </row>
    <row r="416" spans="1:14" x14ac:dyDescent="0.25">
      <c r="A416" s="4" t="s">
        <v>75</v>
      </c>
      <c r="B416" s="12">
        <v>0.58518518518518503</v>
      </c>
      <c r="C416" s="12">
        <v>0.58900462962962996</v>
      </c>
      <c r="D416" s="29"/>
      <c r="E416" t="s">
        <v>111</v>
      </c>
      <c r="F416" s="38">
        <v>5.5</v>
      </c>
      <c r="G416" s="57">
        <f t="shared" si="45"/>
        <v>708.75</v>
      </c>
      <c r="H416" s="59">
        <f t="shared" si="46"/>
        <v>51.08531</v>
      </c>
      <c r="I416" s="59">
        <f t="shared" si="47"/>
        <v>10.43207</v>
      </c>
      <c r="J416" s="61"/>
      <c r="K416" s="61"/>
      <c r="N416" s="41"/>
    </row>
    <row r="417" spans="1:14" x14ac:dyDescent="0.25">
      <c r="A417" s="4" t="s">
        <v>78</v>
      </c>
      <c r="B417" s="12">
        <v>0.58553240740740697</v>
      </c>
      <c r="C417" s="12">
        <v>0.59166666666666701</v>
      </c>
      <c r="D417" s="29"/>
      <c r="E417" t="s">
        <v>111</v>
      </c>
      <c r="F417" s="38">
        <v>8.83</v>
      </c>
      <c r="G417" s="57">
        <f t="shared" si="45"/>
        <v>1517.94</v>
      </c>
      <c r="H417" s="59">
        <f t="shared" si="46"/>
        <v>51.08531</v>
      </c>
      <c r="I417" s="59">
        <f t="shared" si="47"/>
        <v>10.43207</v>
      </c>
      <c r="J417" s="61"/>
      <c r="K417" s="61"/>
      <c r="N417" s="41"/>
    </row>
    <row r="418" spans="1:14" x14ac:dyDescent="0.25">
      <c r="A418" s="4" t="s">
        <v>81</v>
      </c>
      <c r="B418" s="12">
        <v>0.58784722222222197</v>
      </c>
      <c r="C418" s="12">
        <v>0.59402777777777804</v>
      </c>
      <c r="D418" s="29"/>
      <c r="E418" t="s">
        <v>111</v>
      </c>
      <c r="F418" s="38">
        <f>(8*60+54)/60</f>
        <v>8.9</v>
      </c>
      <c r="G418" s="57">
        <f t="shared" si="45"/>
        <v>1534.9500000000003</v>
      </c>
      <c r="H418" s="59">
        <f t="shared" si="46"/>
        <v>51.08531</v>
      </c>
      <c r="I418" s="59">
        <f t="shared" si="47"/>
        <v>10.43207</v>
      </c>
      <c r="J418" s="61"/>
      <c r="K418" s="61"/>
      <c r="N418" s="41"/>
    </row>
    <row r="419" spans="1:14" x14ac:dyDescent="0.25">
      <c r="A419" s="4" t="s">
        <v>77</v>
      </c>
      <c r="B419" s="12">
        <v>0.58865740740740702</v>
      </c>
      <c r="C419" s="12">
        <v>0.59375</v>
      </c>
      <c r="D419" s="29"/>
      <c r="E419" t="s">
        <v>111</v>
      </c>
      <c r="F419" s="38">
        <v>7.33</v>
      </c>
      <c r="G419" s="57">
        <f t="shared" si="45"/>
        <v>1153.44</v>
      </c>
      <c r="H419" s="59">
        <f t="shared" si="46"/>
        <v>51.08531</v>
      </c>
      <c r="I419" s="59">
        <f t="shared" si="47"/>
        <v>10.43207</v>
      </c>
      <c r="J419" s="61"/>
      <c r="K419" s="61"/>
      <c r="N419" s="41"/>
    </row>
    <row r="420" spans="1:14" x14ac:dyDescent="0.25">
      <c r="N420" s="41"/>
    </row>
    <row r="421" spans="1:14" x14ac:dyDescent="0.25">
      <c r="A421" s="36" t="s">
        <v>19</v>
      </c>
      <c r="B421" s="44" t="s">
        <v>107</v>
      </c>
      <c r="N421" s="41"/>
    </row>
    <row r="422" spans="1:14" x14ac:dyDescent="0.25">
      <c r="A422" s="36" t="s">
        <v>0</v>
      </c>
      <c r="B422" s="21">
        <v>42905</v>
      </c>
      <c r="N422" s="41"/>
    </row>
    <row r="423" spans="1:14" x14ac:dyDescent="0.25">
      <c r="A423" s="36" t="s">
        <v>1</v>
      </c>
      <c r="B423" s="48">
        <v>0.60416666666666663</v>
      </c>
      <c r="N423" s="41"/>
    </row>
    <row r="424" spans="1:14" x14ac:dyDescent="0.25">
      <c r="A424" s="36" t="s">
        <v>104</v>
      </c>
      <c r="B424" s="23">
        <v>51.082070000000002</v>
      </c>
      <c r="C424" s="23">
        <v>10.43263</v>
      </c>
      <c r="N424" s="41"/>
    </row>
    <row r="425" spans="1:14" x14ac:dyDescent="0.25">
      <c r="A425" s="4"/>
      <c r="B425" s="4"/>
      <c r="C425" s="4"/>
      <c r="D425" s="4"/>
      <c r="E425" s="4"/>
      <c r="F425" s="4"/>
      <c r="G425" s="4"/>
      <c r="H425" s="8" t="s">
        <v>115</v>
      </c>
      <c r="I425" s="4"/>
      <c r="J425" s="6" t="s">
        <v>114</v>
      </c>
      <c r="K425" s="4"/>
      <c r="N425" s="41"/>
    </row>
    <row r="426" spans="1:14" x14ac:dyDescent="0.25">
      <c r="A426" s="8" t="s">
        <v>131</v>
      </c>
      <c r="B426" s="8" t="s">
        <v>13</v>
      </c>
      <c r="C426" s="8" t="s">
        <v>14</v>
      </c>
      <c r="D426" s="1" t="s">
        <v>15</v>
      </c>
      <c r="E426" s="8" t="s">
        <v>23</v>
      </c>
      <c r="F426" s="8" t="s">
        <v>113</v>
      </c>
      <c r="G426" s="17" t="s">
        <v>16</v>
      </c>
      <c r="H426" s="8" t="s">
        <v>2</v>
      </c>
      <c r="I426" s="8" t="s">
        <v>3</v>
      </c>
      <c r="J426" s="8" t="s">
        <v>2</v>
      </c>
      <c r="K426" s="8" t="s">
        <v>3</v>
      </c>
      <c r="N426" s="41"/>
    </row>
    <row r="427" spans="1:14" x14ac:dyDescent="0.25">
      <c r="A427" t="s">
        <v>82</v>
      </c>
      <c r="B427" s="3">
        <v>0.62928240740740704</v>
      </c>
      <c r="C427" s="3">
        <v>0.63506944444444402</v>
      </c>
      <c r="D427" s="29"/>
      <c r="E427" t="s">
        <v>111</v>
      </c>
      <c r="F427" s="38">
        <v>8.33</v>
      </c>
      <c r="G427" s="57">
        <f t="shared" ref="G427:G463" si="48">243*F427-627.75</f>
        <v>1396.44</v>
      </c>
      <c r="H427" s="59">
        <f>$B$424</f>
        <v>51.082070000000002</v>
      </c>
      <c r="I427" s="59">
        <f>$C$424</f>
        <v>10.43263</v>
      </c>
      <c r="J427" s="61"/>
      <c r="K427" s="61"/>
      <c r="N427" s="41"/>
    </row>
    <row r="428" spans="1:14" x14ac:dyDescent="0.25">
      <c r="A428" t="s">
        <v>83</v>
      </c>
      <c r="B428" s="3">
        <v>0.63518518518518496</v>
      </c>
      <c r="C428" s="3">
        <v>0.639467592592593</v>
      </c>
      <c r="D428" s="29"/>
      <c r="E428" t="s">
        <v>111</v>
      </c>
      <c r="F428" s="38">
        <v>6.16</v>
      </c>
      <c r="G428" s="57">
        <f t="shared" si="48"/>
        <v>869.13000000000011</v>
      </c>
      <c r="H428" s="59">
        <f t="shared" ref="H428:H463" si="49">$B$424</f>
        <v>51.082070000000002</v>
      </c>
      <c r="I428" s="59">
        <f t="shared" ref="I428:I463" si="50">$C$424</f>
        <v>10.43263</v>
      </c>
      <c r="J428" s="61"/>
      <c r="K428" s="61"/>
      <c r="N428" s="41"/>
    </row>
    <row r="429" spans="1:14" x14ac:dyDescent="0.25">
      <c r="A429" t="s">
        <v>82</v>
      </c>
      <c r="B429" s="3">
        <v>0.63599537037037002</v>
      </c>
      <c r="C429" s="3">
        <v>0.641319444444444</v>
      </c>
      <c r="D429" s="29"/>
      <c r="E429" t="s">
        <v>111</v>
      </c>
      <c r="F429" s="38">
        <v>7.66</v>
      </c>
      <c r="G429" s="57">
        <f t="shared" si="48"/>
        <v>1233.6300000000001</v>
      </c>
      <c r="H429" s="59">
        <f t="shared" si="49"/>
        <v>51.082070000000002</v>
      </c>
      <c r="I429" s="59">
        <f t="shared" si="50"/>
        <v>10.43263</v>
      </c>
      <c r="J429" s="61"/>
      <c r="K429" s="61"/>
      <c r="N429" s="41"/>
    </row>
    <row r="430" spans="1:14" x14ac:dyDescent="0.25">
      <c r="A430" t="s">
        <v>84</v>
      </c>
      <c r="B430" s="3">
        <v>0.63807870370370401</v>
      </c>
      <c r="C430" s="3">
        <v>0.64357638888888902</v>
      </c>
      <c r="D430" s="29"/>
      <c r="E430" t="s">
        <v>111</v>
      </c>
      <c r="F430" s="38">
        <f>(7*60+55)/60</f>
        <v>7.916666666666667</v>
      </c>
      <c r="G430" s="57">
        <f t="shared" si="48"/>
        <v>1296</v>
      </c>
      <c r="H430" s="59">
        <f t="shared" si="49"/>
        <v>51.082070000000002</v>
      </c>
      <c r="I430" s="59">
        <f t="shared" si="50"/>
        <v>10.43263</v>
      </c>
      <c r="J430" s="61"/>
      <c r="K430" s="61"/>
      <c r="N430" s="41"/>
    </row>
    <row r="431" spans="1:14" x14ac:dyDescent="0.25">
      <c r="A431" t="s">
        <v>85</v>
      </c>
      <c r="B431" s="3">
        <v>0.63877314814814801</v>
      </c>
      <c r="C431" s="3">
        <v>0.64317129629629599</v>
      </c>
      <c r="D431" s="29"/>
      <c r="E431" t="s">
        <v>111</v>
      </c>
      <c r="F431" s="38">
        <v>6.33</v>
      </c>
      <c r="G431" s="57">
        <f t="shared" si="48"/>
        <v>910.44</v>
      </c>
      <c r="H431" s="59">
        <f t="shared" si="49"/>
        <v>51.082070000000002</v>
      </c>
      <c r="I431" s="59">
        <f t="shared" si="50"/>
        <v>10.43263</v>
      </c>
      <c r="J431" s="61"/>
      <c r="K431" s="61"/>
      <c r="N431" s="41"/>
    </row>
    <row r="432" spans="1:14" x14ac:dyDescent="0.25">
      <c r="A432" t="s">
        <v>83</v>
      </c>
      <c r="B432" s="3">
        <v>0.64074074074074105</v>
      </c>
      <c r="C432" s="3">
        <v>0.64687499999999998</v>
      </c>
      <c r="D432" s="29"/>
      <c r="E432" t="s">
        <v>111</v>
      </c>
      <c r="F432" s="38">
        <v>8.83</v>
      </c>
      <c r="G432" s="57">
        <f t="shared" si="48"/>
        <v>1517.94</v>
      </c>
      <c r="H432" s="59">
        <f t="shared" si="49"/>
        <v>51.082070000000002</v>
      </c>
      <c r="I432" s="59">
        <f t="shared" si="50"/>
        <v>10.43263</v>
      </c>
      <c r="J432" s="61"/>
      <c r="K432" s="61"/>
      <c r="N432" s="41"/>
    </row>
    <row r="433" spans="1:14" x14ac:dyDescent="0.25">
      <c r="A433" t="s">
        <v>82</v>
      </c>
      <c r="B433" s="3">
        <v>0.64270833333333299</v>
      </c>
      <c r="C433" s="3">
        <v>0.64687499999999998</v>
      </c>
      <c r="D433" s="29"/>
      <c r="E433" t="s">
        <v>111</v>
      </c>
      <c r="F433" s="53">
        <v>6</v>
      </c>
      <c r="G433" s="57">
        <f t="shared" si="48"/>
        <v>830.25</v>
      </c>
      <c r="H433" s="59">
        <f t="shared" si="49"/>
        <v>51.082070000000002</v>
      </c>
      <c r="I433" s="59">
        <f t="shared" si="50"/>
        <v>10.43263</v>
      </c>
      <c r="J433" s="61"/>
      <c r="K433" s="61"/>
      <c r="N433" s="41"/>
    </row>
    <row r="434" spans="1:14" x14ac:dyDescent="0.25">
      <c r="A434" s="7" t="s">
        <v>86</v>
      </c>
      <c r="B434" s="3">
        <v>0.64293981481481499</v>
      </c>
      <c r="C434" s="3">
        <v>0.64571759259259298</v>
      </c>
      <c r="D434" s="29"/>
      <c r="E434" t="s">
        <v>111</v>
      </c>
      <c r="F434" s="53">
        <v>4</v>
      </c>
      <c r="G434" s="57">
        <f t="shared" si="48"/>
        <v>344.25</v>
      </c>
      <c r="H434" s="59">
        <f t="shared" si="49"/>
        <v>51.082070000000002</v>
      </c>
      <c r="I434" s="59">
        <f t="shared" si="50"/>
        <v>10.43263</v>
      </c>
      <c r="J434" s="61"/>
      <c r="K434" s="61"/>
      <c r="N434" s="41"/>
    </row>
    <row r="435" spans="1:14" x14ac:dyDescent="0.25">
      <c r="A435" t="s">
        <v>87</v>
      </c>
      <c r="B435" s="3">
        <v>0.64398148148148204</v>
      </c>
      <c r="C435" s="3">
        <v>0.64849537037036997</v>
      </c>
      <c r="D435" s="29"/>
      <c r="E435" t="s">
        <v>111</v>
      </c>
      <c r="F435" s="53">
        <v>6.5</v>
      </c>
      <c r="G435" s="57">
        <f t="shared" si="48"/>
        <v>951.75</v>
      </c>
      <c r="H435" s="59">
        <f t="shared" si="49"/>
        <v>51.082070000000002</v>
      </c>
      <c r="I435" s="59">
        <f t="shared" si="50"/>
        <v>10.43263</v>
      </c>
      <c r="J435" s="61"/>
      <c r="K435" s="61"/>
      <c r="N435" s="41"/>
    </row>
    <row r="436" spans="1:14" x14ac:dyDescent="0.25">
      <c r="A436" t="s">
        <v>84</v>
      </c>
      <c r="B436" s="3">
        <v>0.64398148148148204</v>
      </c>
      <c r="C436" s="3">
        <v>0.64496527777777801</v>
      </c>
      <c r="D436" s="29"/>
      <c r="E436" t="s">
        <v>117</v>
      </c>
      <c r="F436" s="53">
        <f>85/60</f>
        <v>1.4166666666666667</v>
      </c>
      <c r="G436" s="57">
        <f t="shared" si="48"/>
        <v>-283.5</v>
      </c>
      <c r="H436" s="59">
        <f t="shared" si="49"/>
        <v>51.082070000000002</v>
      </c>
      <c r="I436" s="59">
        <f t="shared" si="50"/>
        <v>10.43263</v>
      </c>
      <c r="J436" s="61"/>
      <c r="K436" s="61"/>
      <c r="N436" s="41"/>
    </row>
    <row r="437" spans="1:14" x14ac:dyDescent="0.25">
      <c r="A437" t="s">
        <v>85</v>
      </c>
      <c r="B437" s="3">
        <v>0.64444444444444404</v>
      </c>
      <c r="C437" s="3">
        <v>0.65023148148148102</v>
      </c>
      <c r="D437" s="29"/>
      <c r="E437" t="s">
        <v>111</v>
      </c>
      <c r="F437" s="53">
        <v>8.33</v>
      </c>
      <c r="G437" s="57">
        <f t="shared" si="48"/>
        <v>1396.44</v>
      </c>
      <c r="H437" s="59">
        <f t="shared" si="49"/>
        <v>51.082070000000002</v>
      </c>
      <c r="I437" s="59">
        <f t="shared" si="50"/>
        <v>10.43263</v>
      </c>
      <c r="J437" s="61"/>
      <c r="K437" s="61"/>
      <c r="N437" s="41"/>
    </row>
    <row r="438" spans="1:14" x14ac:dyDescent="0.25">
      <c r="A438" t="s">
        <v>84</v>
      </c>
      <c r="B438" s="3">
        <v>0.64548611111111098</v>
      </c>
      <c r="C438" s="3">
        <v>0.65312499999999996</v>
      </c>
      <c r="D438" s="29"/>
      <c r="E438" t="s">
        <v>111</v>
      </c>
      <c r="F438" s="38">
        <v>11</v>
      </c>
      <c r="G438" s="57">
        <f t="shared" si="48"/>
        <v>2045.25</v>
      </c>
      <c r="H438" s="59">
        <f t="shared" si="49"/>
        <v>51.082070000000002</v>
      </c>
      <c r="I438" s="59">
        <f t="shared" si="50"/>
        <v>10.43263</v>
      </c>
      <c r="J438" s="61"/>
      <c r="K438" s="61"/>
      <c r="N438" s="41"/>
    </row>
    <row r="439" spans="1:14" x14ac:dyDescent="0.25">
      <c r="A439" t="s">
        <v>4</v>
      </c>
      <c r="B439" s="3">
        <v>0.64791666666666703</v>
      </c>
      <c r="C439" s="3">
        <v>0.65243055555555496</v>
      </c>
      <c r="D439" s="29"/>
      <c r="E439" t="s">
        <v>111</v>
      </c>
      <c r="F439" s="38">
        <v>6.5</v>
      </c>
      <c r="G439" s="57">
        <f t="shared" si="48"/>
        <v>951.75</v>
      </c>
      <c r="H439" s="59">
        <f t="shared" si="49"/>
        <v>51.082070000000002</v>
      </c>
      <c r="I439" s="59">
        <f t="shared" si="50"/>
        <v>10.43263</v>
      </c>
      <c r="J439" s="61"/>
      <c r="K439" s="61"/>
      <c r="N439" s="41"/>
    </row>
    <row r="440" spans="1:14" x14ac:dyDescent="0.25">
      <c r="A440" t="s">
        <v>83</v>
      </c>
      <c r="B440" s="3">
        <v>0.64826388888888897</v>
      </c>
      <c r="C440" s="3">
        <v>0.65416666666666701</v>
      </c>
      <c r="D440" s="29"/>
      <c r="E440" t="s">
        <v>111</v>
      </c>
      <c r="F440" s="38">
        <v>8.5</v>
      </c>
      <c r="G440" s="57">
        <f t="shared" si="48"/>
        <v>1437.75</v>
      </c>
      <c r="H440" s="59">
        <f t="shared" si="49"/>
        <v>51.082070000000002</v>
      </c>
      <c r="I440" s="59">
        <f t="shared" si="50"/>
        <v>10.43263</v>
      </c>
      <c r="J440" s="61"/>
      <c r="K440" s="61"/>
      <c r="N440" s="41"/>
    </row>
    <row r="441" spans="1:14" x14ac:dyDescent="0.25">
      <c r="A441" t="s">
        <v>82</v>
      </c>
      <c r="B441" s="3">
        <v>0.64837962962963003</v>
      </c>
      <c r="C441" s="3">
        <v>0.65243055555555496</v>
      </c>
      <c r="D441" s="29"/>
      <c r="E441" t="s">
        <v>111</v>
      </c>
      <c r="F441" s="38">
        <v>5.83</v>
      </c>
      <c r="G441" s="57">
        <f t="shared" si="48"/>
        <v>788.94</v>
      </c>
      <c r="H441" s="59">
        <f t="shared" si="49"/>
        <v>51.082070000000002</v>
      </c>
      <c r="I441" s="59">
        <f t="shared" si="50"/>
        <v>10.43263</v>
      </c>
      <c r="J441" s="61"/>
      <c r="K441" s="61"/>
      <c r="N441" s="41"/>
    </row>
    <row r="442" spans="1:14" x14ac:dyDescent="0.25">
      <c r="A442" t="s">
        <v>87</v>
      </c>
      <c r="B442" s="3">
        <v>0.64918981481481497</v>
      </c>
      <c r="C442" s="3">
        <v>0.65416666666666701</v>
      </c>
      <c r="D442" s="29"/>
      <c r="E442" t="s">
        <v>111</v>
      </c>
      <c r="F442" s="38">
        <v>7.16</v>
      </c>
      <c r="G442" s="57">
        <f t="shared" si="48"/>
        <v>1112.1300000000001</v>
      </c>
      <c r="H442" s="59">
        <f t="shared" si="49"/>
        <v>51.082070000000002</v>
      </c>
      <c r="I442" s="59">
        <f t="shared" si="50"/>
        <v>10.43263</v>
      </c>
      <c r="J442" s="61"/>
      <c r="K442" s="61"/>
      <c r="N442" s="41"/>
    </row>
    <row r="443" spans="1:14" x14ac:dyDescent="0.25">
      <c r="A443" t="s">
        <v>86</v>
      </c>
      <c r="B443" s="3">
        <v>0.65243055555555496</v>
      </c>
      <c r="C443" s="3">
        <v>0.65682870370370405</v>
      </c>
      <c r="D443" s="29"/>
      <c r="E443" t="s">
        <v>111</v>
      </c>
      <c r="F443" s="38">
        <v>6.33</v>
      </c>
      <c r="G443" s="57">
        <f t="shared" si="48"/>
        <v>910.44</v>
      </c>
      <c r="H443" s="59">
        <f t="shared" si="49"/>
        <v>51.082070000000002</v>
      </c>
      <c r="I443" s="59">
        <f t="shared" si="50"/>
        <v>10.43263</v>
      </c>
      <c r="J443" s="61"/>
      <c r="K443" s="61"/>
      <c r="N443" s="41"/>
    </row>
    <row r="444" spans="1:14" x14ac:dyDescent="0.25">
      <c r="A444" t="s">
        <v>85</v>
      </c>
      <c r="B444" s="3">
        <v>0.65150462962962996</v>
      </c>
      <c r="C444" s="3">
        <v>0.65474537037036995</v>
      </c>
      <c r="D444" s="29"/>
      <c r="E444" t="s">
        <v>111</v>
      </c>
      <c r="F444" s="38">
        <v>4.66</v>
      </c>
      <c r="G444" s="57">
        <f t="shared" si="48"/>
        <v>504.63000000000011</v>
      </c>
      <c r="H444" s="59">
        <f t="shared" si="49"/>
        <v>51.082070000000002</v>
      </c>
      <c r="I444" s="59">
        <f t="shared" si="50"/>
        <v>10.43263</v>
      </c>
      <c r="J444" s="61"/>
      <c r="K444" s="61"/>
      <c r="N444" s="41"/>
    </row>
    <row r="445" spans="1:14" x14ac:dyDescent="0.25">
      <c r="A445" t="s">
        <v>88</v>
      </c>
      <c r="B445" s="3">
        <v>0.65347222222222201</v>
      </c>
      <c r="C445" s="3">
        <v>0.65706018518518505</v>
      </c>
      <c r="D445" s="29"/>
      <c r="E445" t="s">
        <v>111</v>
      </c>
      <c r="F445" s="38">
        <v>5.16</v>
      </c>
      <c r="G445" s="57">
        <f t="shared" si="48"/>
        <v>626.13000000000011</v>
      </c>
      <c r="H445" s="59">
        <f t="shared" si="49"/>
        <v>51.082070000000002</v>
      </c>
      <c r="I445" s="59">
        <f t="shared" si="50"/>
        <v>10.43263</v>
      </c>
      <c r="J445" s="61"/>
      <c r="K445" s="61"/>
      <c r="N445" s="41"/>
    </row>
    <row r="446" spans="1:14" x14ac:dyDescent="0.25">
      <c r="A446" t="s">
        <v>87</v>
      </c>
      <c r="B446" s="3">
        <v>0.65486111111111101</v>
      </c>
      <c r="C446" s="3">
        <v>0.65798611111111105</v>
      </c>
      <c r="D446" s="29"/>
      <c r="E446" t="s">
        <v>111</v>
      </c>
      <c r="F446" s="38">
        <v>4.5</v>
      </c>
      <c r="G446" s="57">
        <f t="shared" si="48"/>
        <v>465.75</v>
      </c>
      <c r="H446" s="59">
        <f t="shared" si="49"/>
        <v>51.082070000000002</v>
      </c>
      <c r="I446" s="59">
        <f t="shared" si="50"/>
        <v>10.43263</v>
      </c>
      <c r="J446" s="61"/>
      <c r="K446" s="61"/>
      <c r="N446" s="41"/>
    </row>
    <row r="447" spans="1:14" x14ac:dyDescent="0.25">
      <c r="A447" t="s">
        <v>89</v>
      </c>
      <c r="B447" s="3">
        <v>0.65486111111111101</v>
      </c>
      <c r="C447" s="3">
        <v>0.65937500000000004</v>
      </c>
      <c r="D447" s="29"/>
      <c r="E447" t="s">
        <v>111</v>
      </c>
      <c r="F447" s="38">
        <v>6.5</v>
      </c>
      <c r="G447" s="57">
        <f t="shared" si="48"/>
        <v>951.75</v>
      </c>
      <c r="H447" s="59">
        <f t="shared" si="49"/>
        <v>51.082070000000002</v>
      </c>
      <c r="I447" s="59">
        <f t="shared" si="50"/>
        <v>10.43263</v>
      </c>
      <c r="J447" s="61"/>
      <c r="K447" s="61"/>
      <c r="N447" s="41"/>
    </row>
    <row r="448" spans="1:14" x14ac:dyDescent="0.25">
      <c r="A448" t="s">
        <v>85</v>
      </c>
      <c r="B448" s="3">
        <v>0.65590277777777795</v>
      </c>
      <c r="C448" s="3">
        <v>0.65995370370370399</v>
      </c>
      <c r="D448" s="29"/>
      <c r="E448" t="s">
        <v>111</v>
      </c>
      <c r="F448" s="38">
        <v>5.83</v>
      </c>
      <c r="G448" s="57">
        <f t="shared" si="48"/>
        <v>788.94</v>
      </c>
      <c r="H448" s="59">
        <f t="shared" si="49"/>
        <v>51.082070000000002</v>
      </c>
      <c r="I448" s="59">
        <f t="shared" si="50"/>
        <v>10.43263</v>
      </c>
      <c r="J448" s="61"/>
      <c r="K448" s="61"/>
      <c r="N448" s="41"/>
    </row>
    <row r="449" spans="1:14" x14ac:dyDescent="0.25">
      <c r="A449" t="s">
        <v>84</v>
      </c>
      <c r="B449" s="3">
        <v>0.65659722222222205</v>
      </c>
      <c r="C449" s="3">
        <v>0.66400462962963003</v>
      </c>
      <c r="D449" s="29"/>
      <c r="E449" t="s">
        <v>111</v>
      </c>
      <c r="F449" s="38">
        <v>10.66</v>
      </c>
      <c r="G449" s="57">
        <f t="shared" si="48"/>
        <v>1962.63</v>
      </c>
      <c r="H449" s="59">
        <f t="shared" si="49"/>
        <v>51.082070000000002</v>
      </c>
      <c r="I449" s="59">
        <f t="shared" si="50"/>
        <v>10.43263</v>
      </c>
      <c r="J449" s="61"/>
      <c r="K449" s="61"/>
      <c r="N449" s="41"/>
    </row>
    <row r="450" spans="1:14" x14ac:dyDescent="0.25">
      <c r="A450" t="s">
        <v>86</v>
      </c>
      <c r="B450" s="3">
        <v>0.65821759259259305</v>
      </c>
      <c r="C450" s="3">
        <v>0.66307870370370403</v>
      </c>
      <c r="D450" s="29"/>
      <c r="E450" t="s">
        <v>111</v>
      </c>
      <c r="F450" s="38">
        <v>7</v>
      </c>
      <c r="G450" s="57">
        <f t="shared" si="48"/>
        <v>1073.25</v>
      </c>
      <c r="H450" s="59">
        <f t="shared" si="49"/>
        <v>51.082070000000002</v>
      </c>
      <c r="I450" s="59">
        <f t="shared" si="50"/>
        <v>10.43263</v>
      </c>
      <c r="J450" s="61"/>
      <c r="K450" s="61"/>
      <c r="N450" s="41"/>
    </row>
    <row r="451" spans="1:14" x14ac:dyDescent="0.25">
      <c r="A451" t="s">
        <v>4</v>
      </c>
      <c r="B451" s="3">
        <v>0.65937500000000004</v>
      </c>
      <c r="C451" s="3">
        <v>0.66238425925925903</v>
      </c>
      <c r="D451" s="29"/>
      <c r="E451" t="s">
        <v>111</v>
      </c>
      <c r="F451" s="38">
        <v>4.33</v>
      </c>
      <c r="G451" s="57">
        <f t="shared" si="48"/>
        <v>424.44000000000005</v>
      </c>
      <c r="H451" s="59">
        <f t="shared" si="49"/>
        <v>51.082070000000002</v>
      </c>
      <c r="I451" s="59">
        <f t="shared" si="50"/>
        <v>10.43263</v>
      </c>
      <c r="J451" s="61"/>
      <c r="K451" s="61"/>
      <c r="N451" s="41"/>
    </row>
    <row r="452" spans="1:14" x14ac:dyDescent="0.25">
      <c r="A452" t="s">
        <v>82</v>
      </c>
      <c r="B452" s="3">
        <v>0.65868055555555605</v>
      </c>
      <c r="C452" s="3">
        <v>0.66192129629629604</v>
      </c>
      <c r="D452" s="29"/>
      <c r="E452" t="s">
        <v>111</v>
      </c>
      <c r="F452" s="38">
        <v>4.66</v>
      </c>
      <c r="G452" s="57">
        <f t="shared" si="48"/>
        <v>504.63000000000011</v>
      </c>
      <c r="H452" s="59">
        <f t="shared" si="49"/>
        <v>51.082070000000002</v>
      </c>
      <c r="I452" s="59">
        <f t="shared" si="50"/>
        <v>10.43263</v>
      </c>
      <c r="J452" s="61"/>
      <c r="K452" s="61"/>
      <c r="N452" s="41"/>
    </row>
    <row r="453" spans="1:14" x14ac:dyDescent="0.25">
      <c r="A453" t="s">
        <v>87</v>
      </c>
      <c r="B453" s="3">
        <v>0.65891203703703705</v>
      </c>
      <c r="C453" s="3">
        <v>0.66307870370370403</v>
      </c>
      <c r="D453" s="29"/>
      <c r="E453" t="s">
        <v>111</v>
      </c>
      <c r="F453" s="38">
        <v>6</v>
      </c>
      <c r="G453" s="57">
        <f t="shared" si="48"/>
        <v>830.25</v>
      </c>
      <c r="H453" s="59">
        <f t="shared" si="49"/>
        <v>51.082070000000002</v>
      </c>
      <c r="I453" s="59">
        <f t="shared" si="50"/>
        <v>10.43263</v>
      </c>
      <c r="J453" s="61"/>
      <c r="K453" s="61"/>
      <c r="N453" s="41"/>
    </row>
    <row r="454" spans="1:14" x14ac:dyDescent="0.25">
      <c r="A454" t="s">
        <v>89</v>
      </c>
      <c r="B454" s="3">
        <v>0.66064814814814798</v>
      </c>
      <c r="C454" s="3">
        <v>0.66458333333333297</v>
      </c>
      <c r="D454" s="29"/>
      <c r="E454" t="s">
        <v>111</v>
      </c>
      <c r="F454" s="38">
        <v>5.66</v>
      </c>
      <c r="G454" s="57">
        <f t="shared" si="48"/>
        <v>747.63000000000011</v>
      </c>
      <c r="H454" s="59">
        <f t="shared" si="49"/>
        <v>51.082070000000002</v>
      </c>
      <c r="I454" s="59">
        <f t="shared" si="50"/>
        <v>10.43263</v>
      </c>
      <c r="J454" s="61"/>
      <c r="K454" s="61"/>
      <c r="N454" s="41"/>
    </row>
    <row r="455" spans="1:14" x14ac:dyDescent="0.25">
      <c r="A455" t="s">
        <v>85</v>
      </c>
      <c r="B455" s="3">
        <v>0.66145833333333304</v>
      </c>
      <c r="C455" s="3">
        <v>0.66620370370370396</v>
      </c>
      <c r="D455" s="29"/>
      <c r="E455" t="s">
        <v>111</v>
      </c>
      <c r="F455" s="38">
        <v>6.83</v>
      </c>
      <c r="G455" s="57">
        <f t="shared" si="48"/>
        <v>1031.94</v>
      </c>
      <c r="H455" s="59">
        <f t="shared" si="49"/>
        <v>51.082070000000002</v>
      </c>
      <c r="I455" s="59">
        <f t="shared" si="50"/>
        <v>10.43263</v>
      </c>
      <c r="J455" s="61"/>
      <c r="K455" s="61"/>
      <c r="N455" s="41"/>
    </row>
    <row r="456" spans="1:14" x14ac:dyDescent="0.25">
      <c r="A456" t="s">
        <v>87</v>
      </c>
      <c r="B456" s="3">
        <v>0.66365740740740697</v>
      </c>
      <c r="C456" s="3">
        <v>0.66668981481481504</v>
      </c>
      <c r="D456" s="29"/>
      <c r="E456" t="s">
        <v>111</v>
      </c>
      <c r="F456" s="38">
        <f>262/60</f>
        <v>4.3666666666666663</v>
      </c>
      <c r="G456" s="57">
        <f t="shared" si="48"/>
        <v>433.34999999999991</v>
      </c>
      <c r="H456" s="59">
        <f t="shared" si="49"/>
        <v>51.082070000000002</v>
      </c>
      <c r="I456" s="59">
        <f t="shared" si="50"/>
        <v>10.43263</v>
      </c>
      <c r="J456" s="61"/>
      <c r="K456" s="61"/>
      <c r="N456" s="41"/>
    </row>
    <row r="457" spans="1:14" x14ac:dyDescent="0.25">
      <c r="A457" s="5" t="s">
        <v>4</v>
      </c>
      <c r="B457" s="78">
        <v>0.66377314814814803</v>
      </c>
      <c r="C457" s="78">
        <v>0.66608796296296302</v>
      </c>
      <c r="D457" s="74"/>
      <c r="E457" s="5" t="s">
        <v>122</v>
      </c>
      <c r="F457" s="39">
        <v>3.33</v>
      </c>
      <c r="G457" s="71">
        <f t="shared" si="48"/>
        <v>181.44000000000005</v>
      </c>
      <c r="H457" s="43">
        <f t="shared" si="49"/>
        <v>51.082070000000002</v>
      </c>
      <c r="I457" s="43">
        <f t="shared" si="50"/>
        <v>10.43263</v>
      </c>
      <c r="J457" s="66"/>
      <c r="K457" s="66"/>
      <c r="N457" s="41"/>
    </row>
    <row r="458" spans="1:14" x14ac:dyDescent="0.25">
      <c r="A458" t="s">
        <v>86</v>
      </c>
      <c r="B458" s="3">
        <v>0.66458333333333297</v>
      </c>
      <c r="C458" s="3">
        <v>0.66874999999999996</v>
      </c>
      <c r="D458" s="29"/>
      <c r="E458" t="s">
        <v>111</v>
      </c>
      <c r="F458" s="38">
        <v>6</v>
      </c>
      <c r="G458" s="57">
        <f t="shared" si="48"/>
        <v>830.25</v>
      </c>
      <c r="H458" s="59">
        <f t="shared" si="49"/>
        <v>51.082070000000002</v>
      </c>
      <c r="I458" s="59">
        <f t="shared" si="50"/>
        <v>10.43263</v>
      </c>
      <c r="J458" s="61"/>
      <c r="K458" s="61"/>
      <c r="N458" s="41"/>
    </row>
    <row r="459" spans="1:14" x14ac:dyDescent="0.25">
      <c r="A459" t="s">
        <v>88</v>
      </c>
      <c r="B459" s="3">
        <v>0.66574074074074097</v>
      </c>
      <c r="C459" s="3">
        <v>0.66874999999999996</v>
      </c>
      <c r="D459" s="29"/>
      <c r="E459" t="s">
        <v>111</v>
      </c>
      <c r="F459" s="38">
        <v>4.33</v>
      </c>
      <c r="G459" s="57">
        <f t="shared" si="48"/>
        <v>424.44000000000005</v>
      </c>
      <c r="H459" s="59">
        <f t="shared" si="49"/>
        <v>51.082070000000002</v>
      </c>
      <c r="I459" s="59">
        <f t="shared" si="50"/>
        <v>10.43263</v>
      </c>
      <c r="J459" s="61"/>
      <c r="K459" s="61"/>
      <c r="N459" s="41"/>
    </row>
    <row r="460" spans="1:14" x14ac:dyDescent="0.25">
      <c r="A460" t="s">
        <v>83</v>
      </c>
      <c r="B460" s="3">
        <v>0.66574074074074097</v>
      </c>
      <c r="C460" s="3">
        <v>0.66840277777777801</v>
      </c>
      <c r="D460" s="29"/>
      <c r="E460" t="s">
        <v>111</v>
      </c>
      <c r="F460" s="38">
        <v>3.83</v>
      </c>
      <c r="G460" s="57">
        <f t="shared" si="48"/>
        <v>302.94000000000005</v>
      </c>
      <c r="H460" s="59">
        <f t="shared" si="49"/>
        <v>51.082070000000002</v>
      </c>
      <c r="I460" s="59">
        <f t="shared" si="50"/>
        <v>10.43263</v>
      </c>
      <c r="J460" s="61"/>
      <c r="K460" s="61"/>
      <c r="N460" s="41"/>
    </row>
    <row r="461" spans="1:14" x14ac:dyDescent="0.25">
      <c r="A461" t="s">
        <v>4</v>
      </c>
      <c r="B461" s="3">
        <v>0.66724537037037002</v>
      </c>
      <c r="C461" s="3">
        <v>0.67025462962963001</v>
      </c>
      <c r="D461" s="29"/>
      <c r="E461" t="s">
        <v>111</v>
      </c>
      <c r="F461" s="38">
        <v>4.33</v>
      </c>
      <c r="G461" s="57">
        <f t="shared" si="48"/>
        <v>424.44000000000005</v>
      </c>
      <c r="H461" s="59">
        <f t="shared" si="49"/>
        <v>51.082070000000002</v>
      </c>
      <c r="I461" s="59">
        <f t="shared" si="50"/>
        <v>10.43263</v>
      </c>
      <c r="J461" s="61"/>
      <c r="K461" s="61"/>
      <c r="N461" s="41"/>
    </row>
    <row r="462" spans="1:14" x14ac:dyDescent="0.25">
      <c r="A462" t="s">
        <v>82</v>
      </c>
      <c r="B462" s="3">
        <v>0.66655092592592602</v>
      </c>
      <c r="C462" s="3">
        <v>0.66956018518518501</v>
      </c>
      <c r="D462" s="29"/>
      <c r="E462" t="s">
        <v>111</v>
      </c>
      <c r="F462" s="38">
        <v>4.33</v>
      </c>
      <c r="G462" s="57">
        <f t="shared" si="48"/>
        <v>424.44000000000005</v>
      </c>
      <c r="H462" s="59">
        <f t="shared" si="49"/>
        <v>51.082070000000002</v>
      </c>
      <c r="I462" s="59">
        <f t="shared" si="50"/>
        <v>10.43263</v>
      </c>
      <c r="J462" s="61"/>
      <c r="K462" s="61"/>
      <c r="N462" s="41"/>
    </row>
    <row r="463" spans="1:14" x14ac:dyDescent="0.25">
      <c r="A463" t="s">
        <v>85</v>
      </c>
      <c r="B463" s="3">
        <v>0.66712962962962996</v>
      </c>
      <c r="C463" s="3">
        <v>0.67025462962963001</v>
      </c>
      <c r="D463" s="29"/>
      <c r="E463" t="s">
        <v>111</v>
      </c>
      <c r="F463" s="38">
        <v>4.5</v>
      </c>
      <c r="G463" s="57">
        <f t="shared" si="48"/>
        <v>465.75</v>
      </c>
      <c r="H463" s="59">
        <f t="shared" si="49"/>
        <v>51.082070000000002</v>
      </c>
      <c r="I463" s="59">
        <f t="shared" si="50"/>
        <v>10.43263</v>
      </c>
      <c r="J463" s="61"/>
      <c r="K463" s="61"/>
      <c r="N463" s="41"/>
    </row>
    <row r="464" spans="1:14" x14ac:dyDescent="0.25">
      <c r="N464" s="41"/>
    </row>
    <row r="465" spans="1:14" x14ac:dyDescent="0.25">
      <c r="A465" s="36" t="s">
        <v>19</v>
      </c>
      <c r="B465" s="44" t="s">
        <v>107</v>
      </c>
      <c r="N465" s="41"/>
    </row>
    <row r="466" spans="1:14" x14ac:dyDescent="0.25">
      <c r="A466" s="36" t="s">
        <v>0</v>
      </c>
      <c r="B466" s="21">
        <v>42905</v>
      </c>
      <c r="N466" s="41"/>
    </row>
    <row r="467" spans="1:14" x14ac:dyDescent="0.25">
      <c r="A467" s="36" t="s">
        <v>1</v>
      </c>
      <c r="B467" s="48">
        <v>0.70833333333333337</v>
      </c>
      <c r="N467" s="41"/>
    </row>
    <row r="468" spans="1:14" x14ac:dyDescent="0.25">
      <c r="A468" s="36" t="s">
        <v>104</v>
      </c>
      <c r="B468" s="23">
        <v>51.079259999999998</v>
      </c>
      <c r="C468" s="23">
        <v>10.43131</v>
      </c>
      <c r="N468" s="41"/>
    </row>
    <row r="469" spans="1:14" x14ac:dyDescent="0.25">
      <c r="A469" s="4"/>
      <c r="B469" s="4"/>
      <c r="C469" s="4"/>
      <c r="D469" s="4"/>
      <c r="E469" s="4"/>
      <c r="F469" s="4"/>
      <c r="G469" s="4"/>
      <c r="H469" s="8" t="s">
        <v>115</v>
      </c>
      <c r="I469" s="4"/>
      <c r="J469" s="6" t="s">
        <v>114</v>
      </c>
      <c r="K469" s="4"/>
      <c r="N469" s="41"/>
    </row>
    <row r="470" spans="1:14" x14ac:dyDescent="0.25">
      <c r="A470" s="8" t="s">
        <v>131</v>
      </c>
      <c r="B470" s="8" t="s">
        <v>13</v>
      </c>
      <c r="C470" s="8" t="s">
        <v>14</v>
      </c>
      <c r="D470" s="1" t="s">
        <v>15</v>
      </c>
      <c r="E470" s="8" t="s">
        <v>23</v>
      </c>
      <c r="F470" s="8" t="s">
        <v>113</v>
      </c>
      <c r="G470" s="17" t="s">
        <v>16</v>
      </c>
      <c r="H470" s="8" t="s">
        <v>2</v>
      </c>
      <c r="I470" s="8" t="s">
        <v>3</v>
      </c>
      <c r="J470" s="8" t="s">
        <v>2</v>
      </c>
      <c r="K470" s="8" t="s">
        <v>3</v>
      </c>
      <c r="N470" s="41"/>
    </row>
    <row r="471" spans="1:14" x14ac:dyDescent="0.25">
      <c r="A471" t="s">
        <v>11</v>
      </c>
      <c r="B471" s="3">
        <v>0.74803240740740695</v>
      </c>
      <c r="C471" s="3">
        <v>0.75752314814814803</v>
      </c>
      <c r="D471" s="29"/>
      <c r="E471" t="s">
        <v>111</v>
      </c>
      <c r="F471" s="37">
        <v>13.66</v>
      </c>
      <c r="G471" s="57">
        <f t="shared" ref="G471:G505" si="51">243*F471-627.75</f>
        <v>2691.63</v>
      </c>
      <c r="H471" s="41">
        <f>$B$468</f>
        <v>51.079259999999998</v>
      </c>
      <c r="I471" s="41">
        <f>$C$468</f>
        <v>10.43131</v>
      </c>
      <c r="J471" s="61"/>
      <c r="K471" s="61"/>
      <c r="N471" s="41"/>
    </row>
    <row r="472" spans="1:14" x14ac:dyDescent="0.25">
      <c r="A472" t="s">
        <v>11</v>
      </c>
      <c r="B472" s="3">
        <v>0.75879629629629597</v>
      </c>
      <c r="C472" s="3">
        <v>0.76689814814814805</v>
      </c>
      <c r="D472" s="29"/>
      <c r="E472" t="s">
        <v>111</v>
      </c>
      <c r="F472" s="37">
        <v>11.66</v>
      </c>
      <c r="G472" s="57">
        <f t="shared" si="51"/>
        <v>2205.63</v>
      </c>
      <c r="H472" s="41">
        <f t="shared" ref="H472:H506" si="52">$B$468</f>
        <v>51.079259999999998</v>
      </c>
      <c r="I472" s="41">
        <f t="shared" ref="I472:I506" si="53">$C$468</f>
        <v>10.43131</v>
      </c>
      <c r="J472" s="61"/>
      <c r="K472" s="61"/>
      <c r="N472" s="41"/>
    </row>
    <row r="473" spans="1:14" x14ac:dyDescent="0.25">
      <c r="A473" t="s">
        <v>10</v>
      </c>
      <c r="B473" s="3">
        <v>0.76192129629629601</v>
      </c>
      <c r="C473" s="3">
        <v>0.766087962962963</v>
      </c>
      <c r="D473" s="29"/>
      <c r="E473" t="s">
        <v>111</v>
      </c>
      <c r="F473" s="37">
        <v>6</v>
      </c>
      <c r="G473" s="57">
        <f t="shared" si="51"/>
        <v>830.25</v>
      </c>
      <c r="H473" s="41">
        <f t="shared" si="52"/>
        <v>51.079259999999998</v>
      </c>
      <c r="I473" s="41">
        <f t="shared" si="53"/>
        <v>10.43131</v>
      </c>
      <c r="J473" s="61"/>
      <c r="K473" s="61"/>
      <c r="N473" s="41"/>
    </row>
    <row r="474" spans="1:14" x14ac:dyDescent="0.25">
      <c r="A474" t="s">
        <v>10</v>
      </c>
      <c r="B474" s="3">
        <v>0.76736111111111105</v>
      </c>
      <c r="C474" s="3">
        <v>0.77175925925925903</v>
      </c>
      <c r="D474" s="29"/>
      <c r="E474" t="s">
        <v>111</v>
      </c>
      <c r="F474" s="37">
        <v>6.33</v>
      </c>
      <c r="G474" s="57">
        <f t="shared" si="51"/>
        <v>910.44</v>
      </c>
      <c r="H474" s="41">
        <f t="shared" si="52"/>
        <v>51.079259999999998</v>
      </c>
      <c r="I474" s="41">
        <f t="shared" si="53"/>
        <v>10.43131</v>
      </c>
      <c r="J474" s="61"/>
      <c r="K474" s="61"/>
      <c r="N474" s="41"/>
    </row>
    <row r="475" spans="1:14" x14ac:dyDescent="0.25">
      <c r="A475" t="s">
        <v>11</v>
      </c>
      <c r="B475" s="3">
        <v>0.76770833333333299</v>
      </c>
      <c r="C475" s="3">
        <v>0.77569444444444402</v>
      </c>
      <c r="D475" s="29"/>
      <c r="E475" t="s">
        <v>111</v>
      </c>
      <c r="F475" s="37">
        <v>11.5</v>
      </c>
      <c r="G475" s="57">
        <f t="shared" si="51"/>
        <v>2166.75</v>
      </c>
      <c r="H475" s="41">
        <f t="shared" si="52"/>
        <v>51.079259999999998</v>
      </c>
      <c r="I475" s="41">
        <f t="shared" si="53"/>
        <v>10.43131</v>
      </c>
      <c r="J475" s="61"/>
      <c r="K475" s="61"/>
      <c r="N475" s="41"/>
    </row>
    <row r="476" spans="1:14" x14ac:dyDescent="0.25">
      <c r="A476" t="s">
        <v>10</v>
      </c>
      <c r="B476" s="3">
        <v>0.77280092592592597</v>
      </c>
      <c r="C476" s="3">
        <v>0.77754629629629601</v>
      </c>
      <c r="D476" s="29"/>
      <c r="E476" t="s">
        <v>111</v>
      </c>
      <c r="F476" s="37">
        <v>6.83</v>
      </c>
      <c r="G476" s="57">
        <f t="shared" si="51"/>
        <v>1031.94</v>
      </c>
      <c r="H476" s="41">
        <f t="shared" si="52"/>
        <v>51.079259999999998</v>
      </c>
      <c r="I476" s="41">
        <f t="shared" si="53"/>
        <v>10.43131</v>
      </c>
      <c r="J476" s="61"/>
      <c r="K476" s="61"/>
      <c r="N476" s="41"/>
    </row>
    <row r="477" spans="1:14" x14ac:dyDescent="0.25">
      <c r="A477" t="s">
        <v>11</v>
      </c>
      <c r="B477" s="3">
        <v>0.77662037037037002</v>
      </c>
      <c r="C477" s="3">
        <v>0.781944444444444</v>
      </c>
      <c r="D477" s="29"/>
      <c r="E477" t="s">
        <v>111</v>
      </c>
      <c r="F477" s="37">
        <v>7.66</v>
      </c>
      <c r="G477" s="57">
        <f t="shared" si="51"/>
        <v>1233.6300000000001</v>
      </c>
      <c r="H477" s="41">
        <f t="shared" si="52"/>
        <v>51.079259999999998</v>
      </c>
      <c r="I477" s="41">
        <f t="shared" si="53"/>
        <v>10.43131</v>
      </c>
      <c r="J477" s="61"/>
      <c r="K477" s="61"/>
      <c r="N477" s="41"/>
    </row>
    <row r="478" spans="1:14" x14ac:dyDescent="0.25">
      <c r="A478" t="s">
        <v>10</v>
      </c>
      <c r="B478" s="3">
        <v>0.77858796296296295</v>
      </c>
      <c r="C478" s="3">
        <v>0.78275462962963005</v>
      </c>
      <c r="D478" s="29"/>
      <c r="E478" t="s">
        <v>111</v>
      </c>
      <c r="F478" s="37">
        <v>6</v>
      </c>
      <c r="G478" s="57">
        <f t="shared" si="51"/>
        <v>830.25</v>
      </c>
      <c r="H478" s="41">
        <f t="shared" si="52"/>
        <v>51.079259999999998</v>
      </c>
      <c r="I478" s="41">
        <f t="shared" si="53"/>
        <v>10.43131</v>
      </c>
      <c r="J478" s="61"/>
      <c r="K478" s="61"/>
      <c r="N478" s="41"/>
    </row>
    <row r="479" spans="1:14" x14ac:dyDescent="0.25">
      <c r="A479" t="s">
        <v>90</v>
      </c>
      <c r="B479" s="3">
        <v>0.78182870370370405</v>
      </c>
      <c r="C479" s="3">
        <v>0.80162037037037004</v>
      </c>
      <c r="D479" s="29"/>
      <c r="E479" t="s">
        <v>111</v>
      </c>
      <c r="F479" s="37">
        <v>28.5</v>
      </c>
      <c r="G479" s="57">
        <f t="shared" si="51"/>
        <v>6297.75</v>
      </c>
      <c r="H479" s="41">
        <f t="shared" si="52"/>
        <v>51.079259999999998</v>
      </c>
      <c r="I479" s="41">
        <f t="shared" si="53"/>
        <v>10.43131</v>
      </c>
      <c r="J479" s="61"/>
      <c r="K479" s="61"/>
      <c r="N479" s="41"/>
    </row>
    <row r="480" spans="1:14" x14ac:dyDescent="0.25">
      <c r="A480" t="s">
        <v>8</v>
      </c>
      <c r="B480" s="3">
        <v>0.78206018518518505</v>
      </c>
      <c r="C480" s="3">
        <v>0.78831018518518503</v>
      </c>
      <c r="D480" s="29"/>
      <c r="E480" t="s">
        <v>111</v>
      </c>
      <c r="F480" s="37">
        <v>9</v>
      </c>
      <c r="G480" s="57">
        <f t="shared" si="51"/>
        <v>1559.25</v>
      </c>
      <c r="H480" s="41">
        <f t="shared" si="52"/>
        <v>51.079259999999998</v>
      </c>
      <c r="I480" s="41">
        <f t="shared" si="53"/>
        <v>10.43131</v>
      </c>
      <c r="J480" s="61"/>
      <c r="K480" s="61"/>
      <c r="N480" s="41"/>
    </row>
    <row r="481" spans="1:14" x14ac:dyDescent="0.25">
      <c r="A481" t="s">
        <v>11</v>
      </c>
      <c r="B481" s="3">
        <v>0.78287037037036999</v>
      </c>
      <c r="C481" s="3">
        <v>0.78831018518518503</v>
      </c>
      <c r="D481" s="29"/>
      <c r="E481" t="s">
        <v>111</v>
      </c>
      <c r="F481" s="37">
        <v>7.83</v>
      </c>
      <c r="G481" s="57">
        <f t="shared" si="51"/>
        <v>1274.94</v>
      </c>
      <c r="H481" s="41">
        <f t="shared" si="52"/>
        <v>51.079259999999998</v>
      </c>
      <c r="I481" s="41">
        <f t="shared" si="53"/>
        <v>10.43131</v>
      </c>
      <c r="J481" s="61"/>
      <c r="K481" s="61"/>
      <c r="N481" s="41"/>
    </row>
    <row r="482" spans="1:14" x14ac:dyDescent="0.25">
      <c r="A482" t="s">
        <v>10</v>
      </c>
      <c r="B482" s="3">
        <v>0.78460648148148204</v>
      </c>
      <c r="C482" s="3">
        <v>0.79039351851851802</v>
      </c>
      <c r="D482" s="29"/>
      <c r="E482" t="s">
        <v>111</v>
      </c>
      <c r="F482" s="37">
        <v>8.33</v>
      </c>
      <c r="G482" s="57">
        <f t="shared" si="51"/>
        <v>1396.44</v>
      </c>
      <c r="H482" s="41">
        <f t="shared" si="52"/>
        <v>51.079259999999998</v>
      </c>
      <c r="I482" s="41">
        <f t="shared" si="53"/>
        <v>10.43131</v>
      </c>
      <c r="J482" s="61"/>
      <c r="K482" s="61"/>
      <c r="N482" s="41"/>
    </row>
    <row r="483" spans="1:14" x14ac:dyDescent="0.25">
      <c r="A483" t="s">
        <v>9</v>
      </c>
      <c r="B483" s="3">
        <v>0.78379629629629599</v>
      </c>
      <c r="C483" s="3">
        <v>0.78657407407407398</v>
      </c>
      <c r="D483" s="29"/>
      <c r="E483" t="s">
        <v>111</v>
      </c>
      <c r="F483" s="37">
        <v>4</v>
      </c>
      <c r="G483" s="57">
        <f t="shared" si="51"/>
        <v>344.25</v>
      </c>
      <c r="H483" s="41">
        <f t="shared" si="52"/>
        <v>51.079259999999998</v>
      </c>
      <c r="I483" s="41">
        <f t="shared" si="53"/>
        <v>10.43131</v>
      </c>
      <c r="J483" s="61"/>
      <c r="K483" s="61"/>
      <c r="N483" s="41"/>
    </row>
    <row r="484" spans="1:14" x14ac:dyDescent="0.25">
      <c r="A484" t="s">
        <v>91</v>
      </c>
      <c r="B484" s="3">
        <v>0.78726851851851898</v>
      </c>
      <c r="C484" s="3">
        <v>0.79189814814814796</v>
      </c>
      <c r="D484" s="29"/>
      <c r="E484" t="s">
        <v>111</v>
      </c>
      <c r="F484" s="37">
        <v>6.66</v>
      </c>
      <c r="G484" s="57">
        <f t="shared" si="51"/>
        <v>990.63000000000011</v>
      </c>
      <c r="H484" s="41">
        <f t="shared" si="52"/>
        <v>51.079259999999998</v>
      </c>
      <c r="I484" s="41">
        <f t="shared" si="53"/>
        <v>10.43131</v>
      </c>
      <c r="J484" s="61"/>
      <c r="K484" s="61"/>
      <c r="N484" s="41"/>
    </row>
    <row r="485" spans="1:14" x14ac:dyDescent="0.25">
      <c r="A485" t="s">
        <v>9</v>
      </c>
      <c r="B485" s="3">
        <v>0.78761574074074103</v>
      </c>
      <c r="C485" s="3">
        <v>0.79062500000000002</v>
      </c>
      <c r="D485" s="29"/>
      <c r="E485" t="s">
        <v>111</v>
      </c>
      <c r="F485" s="37">
        <v>4.33</v>
      </c>
      <c r="G485" s="57">
        <f t="shared" si="51"/>
        <v>424.44000000000005</v>
      </c>
      <c r="H485" s="41">
        <f t="shared" si="52"/>
        <v>51.079259999999998</v>
      </c>
      <c r="I485" s="41">
        <f t="shared" si="53"/>
        <v>10.43131</v>
      </c>
      <c r="J485" s="61"/>
      <c r="K485" s="61"/>
      <c r="N485" s="41"/>
    </row>
    <row r="486" spans="1:14" x14ac:dyDescent="0.25">
      <c r="A486" s="7" t="s">
        <v>11</v>
      </c>
      <c r="B486" s="82">
        <v>0.78935185185185197</v>
      </c>
      <c r="C486" s="82">
        <v>0.79444444444444395</v>
      </c>
      <c r="D486" s="87"/>
      <c r="E486" s="7" t="s">
        <v>111</v>
      </c>
      <c r="F486" s="51">
        <v>7.33</v>
      </c>
      <c r="G486" s="72">
        <f t="shared" si="51"/>
        <v>1153.44</v>
      </c>
      <c r="H486" s="62">
        <f t="shared" si="52"/>
        <v>51.079259999999998</v>
      </c>
      <c r="I486" s="62">
        <f t="shared" si="53"/>
        <v>10.43131</v>
      </c>
      <c r="J486" s="61"/>
      <c r="K486" s="61"/>
      <c r="N486" s="41"/>
    </row>
    <row r="487" spans="1:14" x14ac:dyDescent="0.25">
      <c r="A487" s="7" t="s">
        <v>8</v>
      </c>
      <c r="B487" s="82">
        <v>0.78969907407407403</v>
      </c>
      <c r="C487" s="82">
        <v>0.79525462962963001</v>
      </c>
      <c r="D487" s="87"/>
      <c r="E487" s="7" t="s">
        <v>111</v>
      </c>
      <c r="F487" s="51">
        <v>8</v>
      </c>
      <c r="G487" s="72">
        <f t="shared" si="51"/>
        <v>1316.25</v>
      </c>
      <c r="H487" s="62">
        <f t="shared" si="52"/>
        <v>51.079259999999998</v>
      </c>
      <c r="I487" s="62">
        <f t="shared" si="53"/>
        <v>10.43131</v>
      </c>
      <c r="J487" s="61"/>
      <c r="K487" s="61"/>
      <c r="N487" s="41"/>
    </row>
    <row r="488" spans="1:14" x14ac:dyDescent="0.25">
      <c r="A488" s="7" t="s">
        <v>10</v>
      </c>
      <c r="B488" s="82">
        <v>0.79143518518518496</v>
      </c>
      <c r="C488" s="82">
        <v>0.79745370370370405</v>
      </c>
      <c r="D488" s="87"/>
      <c r="E488" s="7" t="s">
        <v>111</v>
      </c>
      <c r="F488" s="51">
        <v>8.66</v>
      </c>
      <c r="G488" s="72">
        <f t="shared" si="51"/>
        <v>1476.63</v>
      </c>
      <c r="H488" s="62">
        <f t="shared" si="52"/>
        <v>51.079259999999998</v>
      </c>
      <c r="I488" s="62">
        <f t="shared" si="53"/>
        <v>10.43131</v>
      </c>
      <c r="J488" s="61"/>
      <c r="K488" s="61"/>
      <c r="N488" s="41"/>
    </row>
    <row r="489" spans="1:14" x14ac:dyDescent="0.25">
      <c r="A489" s="7" t="s">
        <v>9</v>
      </c>
      <c r="B489" s="82">
        <v>0.79155092592592602</v>
      </c>
      <c r="C489" s="82">
        <v>0.79398148148148195</v>
      </c>
      <c r="D489" s="87"/>
      <c r="E489" s="7" t="s">
        <v>111</v>
      </c>
      <c r="F489" s="51">
        <v>3.5</v>
      </c>
      <c r="G489" s="72">
        <f t="shared" si="51"/>
        <v>222.75</v>
      </c>
      <c r="H489" s="62">
        <f t="shared" si="52"/>
        <v>51.079259999999998</v>
      </c>
      <c r="I489" s="62">
        <f t="shared" si="53"/>
        <v>10.43131</v>
      </c>
      <c r="J489" s="61"/>
      <c r="K489" s="66"/>
      <c r="N489" s="41"/>
    </row>
    <row r="490" spans="1:14" x14ac:dyDescent="0.25">
      <c r="A490" t="s">
        <v>91</v>
      </c>
      <c r="B490" s="3">
        <v>0.79293981481481501</v>
      </c>
      <c r="C490" s="3">
        <v>0.796643518518519</v>
      </c>
      <c r="D490" s="29"/>
      <c r="E490" t="s">
        <v>111</v>
      </c>
      <c r="F490" s="37">
        <v>5.33</v>
      </c>
      <c r="G490" s="57">
        <f t="shared" si="51"/>
        <v>667.44</v>
      </c>
      <c r="H490" s="41">
        <f t="shared" si="52"/>
        <v>51.079259999999998</v>
      </c>
      <c r="I490" s="41">
        <f t="shared" si="53"/>
        <v>10.43131</v>
      </c>
      <c r="J490" s="61"/>
      <c r="K490" s="61"/>
      <c r="N490" s="41"/>
    </row>
    <row r="491" spans="1:14" x14ac:dyDescent="0.25">
      <c r="A491" t="s">
        <v>9</v>
      </c>
      <c r="B491" s="3">
        <v>0.795717592592593</v>
      </c>
      <c r="C491" s="3">
        <v>0.79942129629629599</v>
      </c>
      <c r="D491" s="29"/>
      <c r="E491" t="s">
        <v>111</v>
      </c>
      <c r="F491" s="37">
        <v>5.33</v>
      </c>
      <c r="G491" s="57">
        <f t="shared" si="51"/>
        <v>667.44</v>
      </c>
      <c r="H491" s="41">
        <f t="shared" si="52"/>
        <v>51.079259999999998</v>
      </c>
      <c r="I491" s="41">
        <f t="shared" si="53"/>
        <v>10.43131</v>
      </c>
      <c r="J491" s="61"/>
      <c r="K491" s="61"/>
      <c r="N491" s="41"/>
    </row>
    <row r="492" spans="1:14" x14ac:dyDescent="0.25">
      <c r="A492" t="s">
        <v>11</v>
      </c>
      <c r="B492" s="3">
        <v>0.796643518518519</v>
      </c>
      <c r="C492" s="3">
        <v>0.80300925925925903</v>
      </c>
      <c r="D492" s="29"/>
      <c r="E492" t="s">
        <v>111</v>
      </c>
      <c r="F492" s="37">
        <v>9.16</v>
      </c>
      <c r="G492" s="57">
        <f t="shared" si="51"/>
        <v>1598.13</v>
      </c>
      <c r="H492" s="41">
        <f t="shared" si="52"/>
        <v>51.079259999999998</v>
      </c>
      <c r="I492" s="41">
        <f t="shared" si="53"/>
        <v>10.43131</v>
      </c>
      <c r="J492" s="61"/>
      <c r="K492" s="61"/>
      <c r="N492" s="41"/>
    </row>
    <row r="493" spans="1:14" x14ac:dyDescent="0.25">
      <c r="A493" t="s">
        <v>8</v>
      </c>
      <c r="B493" s="3">
        <v>0.79629629629629595</v>
      </c>
      <c r="C493" s="3">
        <v>0.80092592592592604</v>
      </c>
      <c r="D493" s="29"/>
      <c r="E493" t="s">
        <v>111</v>
      </c>
      <c r="F493" s="37">
        <v>6.66</v>
      </c>
      <c r="G493" s="57">
        <f t="shared" si="51"/>
        <v>990.63000000000011</v>
      </c>
      <c r="H493" s="41">
        <f t="shared" si="52"/>
        <v>51.079259999999998</v>
      </c>
      <c r="I493" s="41">
        <f t="shared" si="53"/>
        <v>10.43131</v>
      </c>
      <c r="J493" s="61"/>
      <c r="K493" s="61"/>
      <c r="N493" s="41"/>
    </row>
    <row r="494" spans="1:14" x14ac:dyDescent="0.25">
      <c r="A494" t="s">
        <v>91</v>
      </c>
      <c r="B494" s="3">
        <v>0.798032407407407</v>
      </c>
      <c r="C494" s="3">
        <v>0.80266203703703698</v>
      </c>
      <c r="D494" s="29"/>
      <c r="E494" t="s">
        <v>111</v>
      </c>
      <c r="F494" s="37">
        <v>6.66</v>
      </c>
      <c r="G494" s="57">
        <f t="shared" si="51"/>
        <v>990.63000000000011</v>
      </c>
      <c r="H494" s="41">
        <f t="shared" si="52"/>
        <v>51.079259999999998</v>
      </c>
      <c r="I494" s="41">
        <f t="shared" si="53"/>
        <v>10.43131</v>
      </c>
      <c r="J494" s="61"/>
      <c r="K494" s="61"/>
      <c r="N494" s="41"/>
    </row>
    <row r="495" spans="1:14" x14ac:dyDescent="0.25">
      <c r="A495" t="s">
        <v>4</v>
      </c>
      <c r="B495" s="3">
        <v>0.79953703703703705</v>
      </c>
      <c r="C495" s="3">
        <v>0.80266203703703698</v>
      </c>
      <c r="D495" s="29"/>
      <c r="E495" t="s">
        <v>111</v>
      </c>
      <c r="F495" s="37">
        <v>4.5</v>
      </c>
      <c r="G495" s="57">
        <f t="shared" si="51"/>
        <v>465.75</v>
      </c>
      <c r="H495" s="41">
        <f t="shared" si="52"/>
        <v>51.079259999999998</v>
      </c>
      <c r="I495" s="41">
        <f t="shared" si="53"/>
        <v>10.43131</v>
      </c>
      <c r="J495" s="61"/>
      <c r="K495" s="61"/>
      <c r="N495" s="41"/>
    </row>
    <row r="496" spans="1:14" x14ac:dyDescent="0.25">
      <c r="A496" t="s">
        <v>9</v>
      </c>
      <c r="B496" s="3">
        <v>0.80034722222222199</v>
      </c>
      <c r="C496" s="3">
        <v>0.80347222222222203</v>
      </c>
      <c r="D496" s="29"/>
      <c r="E496" t="s">
        <v>111</v>
      </c>
      <c r="F496" s="37">
        <v>4.5</v>
      </c>
      <c r="G496" s="57">
        <f t="shared" si="51"/>
        <v>465.75</v>
      </c>
      <c r="H496" s="41">
        <f t="shared" si="52"/>
        <v>51.079259999999998</v>
      </c>
      <c r="I496" s="41">
        <f t="shared" si="53"/>
        <v>10.43131</v>
      </c>
      <c r="J496" s="61"/>
      <c r="K496" s="61"/>
      <c r="N496" s="41"/>
    </row>
    <row r="497" spans="1:14" x14ac:dyDescent="0.25">
      <c r="A497" t="s">
        <v>8</v>
      </c>
      <c r="B497" s="3">
        <v>0.80208333333333304</v>
      </c>
      <c r="C497" s="3">
        <v>0.80520833333333297</v>
      </c>
      <c r="D497" s="29"/>
      <c r="E497" t="s">
        <v>111</v>
      </c>
      <c r="F497" s="37">
        <v>4.5</v>
      </c>
      <c r="G497" s="57">
        <f t="shared" si="51"/>
        <v>465.75</v>
      </c>
      <c r="H497" s="41">
        <f t="shared" si="52"/>
        <v>51.079259999999998</v>
      </c>
      <c r="I497" s="41">
        <f t="shared" si="53"/>
        <v>10.43131</v>
      </c>
      <c r="J497" s="61"/>
      <c r="K497" s="61"/>
      <c r="N497" s="41"/>
    </row>
    <row r="498" spans="1:14" x14ac:dyDescent="0.25">
      <c r="A498" t="s">
        <v>90</v>
      </c>
      <c r="B498" s="3">
        <v>0.80231481481481504</v>
      </c>
      <c r="C498" s="3">
        <v>0.80659722222222197</v>
      </c>
      <c r="D498" s="29"/>
      <c r="E498" t="s">
        <v>111</v>
      </c>
      <c r="F498" s="37">
        <v>6.16</v>
      </c>
      <c r="G498" s="57">
        <f t="shared" si="51"/>
        <v>869.13000000000011</v>
      </c>
      <c r="H498" s="41">
        <f t="shared" si="52"/>
        <v>51.079259999999998</v>
      </c>
      <c r="I498" s="41">
        <f t="shared" si="53"/>
        <v>10.43131</v>
      </c>
      <c r="J498" s="61"/>
      <c r="K498" s="61"/>
      <c r="N498" s="41"/>
    </row>
    <row r="499" spans="1:14" x14ac:dyDescent="0.25">
      <c r="A499" t="s">
        <v>9</v>
      </c>
      <c r="B499" s="3">
        <v>0.80451388888888897</v>
      </c>
      <c r="C499" s="3">
        <v>0.80729166666666696</v>
      </c>
      <c r="D499" s="29"/>
      <c r="E499" t="s">
        <v>111</v>
      </c>
      <c r="F499" s="37">
        <v>4</v>
      </c>
      <c r="G499" s="57">
        <f t="shared" si="51"/>
        <v>344.25</v>
      </c>
      <c r="H499" s="41">
        <f t="shared" si="52"/>
        <v>51.079259999999998</v>
      </c>
      <c r="I499" s="41">
        <f t="shared" si="53"/>
        <v>10.43131</v>
      </c>
      <c r="J499" s="61"/>
      <c r="K499" s="61"/>
      <c r="N499" s="41"/>
    </row>
    <row r="500" spans="1:14" x14ac:dyDescent="0.25">
      <c r="A500" t="s">
        <v>11</v>
      </c>
      <c r="B500" s="3">
        <v>0.80439814814814803</v>
      </c>
      <c r="C500" s="3">
        <v>0.80960648148148195</v>
      </c>
      <c r="D500" s="29"/>
      <c r="E500" t="s">
        <v>111</v>
      </c>
      <c r="F500" s="37">
        <v>7.5</v>
      </c>
      <c r="G500" s="57">
        <f t="shared" si="51"/>
        <v>1194.75</v>
      </c>
      <c r="H500" s="41">
        <f t="shared" si="52"/>
        <v>51.079259999999998</v>
      </c>
      <c r="I500" s="41">
        <f t="shared" si="53"/>
        <v>10.43131</v>
      </c>
      <c r="J500" s="61"/>
      <c r="K500" s="61"/>
      <c r="N500" s="41"/>
    </row>
    <row r="501" spans="1:14" x14ac:dyDescent="0.25">
      <c r="A501" t="s">
        <v>10</v>
      </c>
      <c r="B501" s="3">
        <v>0.80474537037036997</v>
      </c>
      <c r="C501" s="3">
        <v>0.80844907407407396</v>
      </c>
      <c r="D501" s="29"/>
      <c r="E501" t="s">
        <v>111</v>
      </c>
      <c r="F501" s="37">
        <v>5.33</v>
      </c>
      <c r="G501" s="57">
        <f t="shared" si="51"/>
        <v>667.44</v>
      </c>
      <c r="H501" s="41">
        <f t="shared" si="52"/>
        <v>51.079259999999998</v>
      </c>
      <c r="I501" s="41">
        <f t="shared" si="53"/>
        <v>10.43131</v>
      </c>
      <c r="J501" s="61"/>
      <c r="K501" s="61"/>
      <c r="N501" s="41"/>
    </row>
    <row r="502" spans="1:14" x14ac:dyDescent="0.25">
      <c r="A502" t="s">
        <v>92</v>
      </c>
      <c r="B502" s="3">
        <v>0.80636574074074097</v>
      </c>
      <c r="C502" s="3">
        <v>0.80972222222222201</v>
      </c>
      <c r="D502" s="29"/>
      <c r="E502" t="s">
        <v>111</v>
      </c>
      <c r="F502" s="37">
        <v>4.83</v>
      </c>
      <c r="G502" s="57">
        <f t="shared" si="51"/>
        <v>545.94000000000005</v>
      </c>
      <c r="H502" s="41">
        <f t="shared" si="52"/>
        <v>51.079259999999998</v>
      </c>
      <c r="I502" s="41">
        <f t="shared" si="53"/>
        <v>10.43131</v>
      </c>
      <c r="J502" s="61"/>
      <c r="K502" s="61"/>
      <c r="N502" s="41"/>
    </row>
    <row r="503" spans="1:14" x14ac:dyDescent="0.25">
      <c r="A503" t="s">
        <v>12</v>
      </c>
      <c r="B503" s="3">
        <v>0.80590277777777797</v>
      </c>
      <c r="C503" s="12">
        <v>0.80879629629629601</v>
      </c>
      <c r="D503" s="29"/>
      <c r="E503" t="s">
        <v>111</v>
      </c>
      <c r="F503" s="38">
        <v>4.16</v>
      </c>
      <c r="G503" s="57">
        <f t="shared" si="51"/>
        <v>383.13</v>
      </c>
      <c r="H503" s="41">
        <f t="shared" si="52"/>
        <v>51.079259999999998</v>
      </c>
      <c r="I503" s="41">
        <f t="shared" si="53"/>
        <v>10.43131</v>
      </c>
      <c r="J503" s="61"/>
      <c r="K503" s="61"/>
      <c r="N503" s="41"/>
    </row>
    <row r="504" spans="1:14" x14ac:dyDescent="0.25">
      <c r="A504" t="s">
        <v>8</v>
      </c>
      <c r="B504" s="3">
        <v>0.80613425925925897</v>
      </c>
      <c r="C504" s="12">
        <v>0.80960648148148195</v>
      </c>
      <c r="D504" s="29"/>
      <c r="E504" t="s">
        <v>111</v>
      </c>
      <c r="F504" s="38">
        <v>5</v>
      </c>
      <c r="G504" s="57">
        <f t="shared" si="51"/>
        <v>587.25</v>
      </c>
      <c r="H504" s="41">
        <f t="shared" si="52"/>
        <v>51.079259999999998</v>
      </c>
      <c r="I504" s="41">
        <f t="shared" si="53"/>
        <v>10.43131</v>
      </c>
      <c r="J504" s="61"/>
      <c r="K504" s="61"/>
      <c r="N504" s="41"/>
    </row>
    <row r="505" spans="1:14" x14ac:dyDescent="0.25">
      <c r="A505" s="6" t="s">
        <v>9</v>
      </c>
      <c r="B505" s="64">
        <v>0.80821759259259296</v>
      </c>
      <c r="C505" s="78">
        <v>0.81053240740740695</v>
      </c>
      <c r="D505" s="16">
        <v>25</v>
      </c>
      <c r="E505" s="5" t="s">
        <v>122</v>
      </c>
      <c r="F505" s="39">
        <v>3.33</v>
      </c>
      <c r="G505" s="71">
        <f t="shared" si="51"/>
        <v>181.44000000000005</v>
      </c>
      <c r="H505" s="60">
        <f t="shared" si="52"/>
        <v>51.079259999999998</v>
      </c>
      <c r="I505" s="60">
        <f t="shared" si="53"/>
        <v>10.43131</v>
      </c>
      <c r="J505" s="60">
        <f>H505+G505*COS(RADIANS(D505))/1850/60</f>
        <v>51.080741445809728</v>
      </c>
      <c r="K505" s="60">
        <f>I505+G505*SIN(RADIANS(D505))/(1850*COS(RADIANS(H505)))/60</f>
        <v>10.43240958667009</v>
      </c>
      <c r="N505" s="41"/>
    </row>
    <row r="506" spans="1:14" x14ac:dyDescent="0.25">
      <c r="A506" t="s">
        <v>9</v>
      </c>
      <c r="B506" s="15"/>
      <c r="C506" s="15"/>
      <c r="D506" s="5">
        <v>5</v>
      </c>
      <c r="E506" s="4" t="s">
        <v>70</v>
      </c>
      <c r="F506" s="55"/>
      <c r="G506" s="56"/>
      <c r="H506" s="41">
        <f t="shared" si="52"/>
        <v>51.079259999999998</v>
      </c>
      <c r="I506" s="41">
        <f t="shared" si="53"/>
        <v>10.43131</v>
      </c>
      <c r="J506" s="61"/>
      <c r="K506" s="42"/>
      <c r="N506" s="41"/>
    </row>
    <row r="507" spans="1:14" x14ac:dyDescent="0.25">
      <c r="N507" s="41"/>
    </row>
    <row r="508" spans="1:14" x14ac:dyDescent="0.25">
      <c r="A508" s="36" t="s">
        <v>19</v>
      </c>
      <c r="B508" s="44" t="s">
        <v>126</v>
      </c>
      <c r="N508" s="41"/>
    </row>
    <row r="509" spans="1:14" x14ac:dyDescent="0.25">
      <c r="A509" s="36" t="s">
        <v>0</v>
      </c>
      <c r="B509" s="21">
        <v>42906</v>
      </c>
      <c r="N509" s="41"/>
    </row>
    <row r="510" spans="1:14" x14ac:dyDescent="0.25">
      <c r="A510" s="36" t="s">
        <v>1</v>
      </c>
      <c r="B510" s="48">
        <v>0.5</v>
      </c>
      <c r="N510" s="41"/>
    </row>
    <row r="511" spans="1:14" x14ac:dyDescent="0.25">
      <c r="A511" s="36" t="s">
        <v>104</v>
      </c>
      <c r="B511" s="33">
        <v>51.073039999999999</v>
      </c>
      <c r="C511" s="33">
        <v>10.467829999999999</v>
      </c>
      <c r="N511" s="41"/>
    </row>
    <row r="512" spans="1:14" x14ac:dyDescent="0.25">
      <c r="A512" s="4"/>
      <c r="B512" s="4"/>
      <c r="C512" s="4"/>
      <c r="D512" s="4"/>
      <c r="E512" s="4"/>
      <c r="F512" s="4"/>
      <c r="G512" s="4"/>
      <c r="H512" s="8" t="s">
        <v>115</v>
      </c>
      <c r="I512" s="4"/>
      <c r="J512" s="6" t="s">
        <v>114</v>
      </c>
      <c r="K512" s="4"/>
      <c r="N512" s="41"/>
    </row>
    <row r="513" spans="1:14" x14ac:dyDescent="0.25">
      <c r="A513" s="8" t="s">
        <v>131</v>
      </c>
      <c r="B513" s="8" t="s">
        <v>13</v>
      </c>
      <c r="C513" s="8" t="s">
        <v>14</v>
      </c>
      <c r="D513" s="1" t="s">
        <v>15</v>
      </c>
      <c r="E513" s="8" t="s">
        <v>23</v>
      </c>
      <c r="F513" s="8" t="s">
        <v>113</v>
      </c>
      <c r="G513" s="17" t="s">
        <v>16</v>
      </c>
      <c r="H513" s="8" t="s">
        <v>2</v>
      </c>
      <c r="I513" s="8" t="s">
        <v>3</v>
      </c>
      <c r="J513" s="8" t="s">
        <v>2</v>
      </c>
      <c r="K513" s="8" t="s">
        <v>3</v>
      </c>
      <c r="N513" s="41"/>
    </row>
    <row r="514" spans="1:14" x14ac:dyDescent="0.25">
      <c r="A514" s="4" t="s">
        <v>6</v>
      </c>
      <c r="B514" s="12">
        <v>0.51111111111111096</v>
      </c>
      <c r="C514" s="12">
        <v>0.54293981481481501</v>
      </c>
      <c r="D514" s="4">
        <v>60</v>
      </c>
      <c r="F514" s="53">
        <v>45.83</v>
      </c>
      <c r="G514" s="57">
        <f t="shared" ref="G514:G528" si="54">243*F514-627.75</f>
        <v>10508.939999999999</v>
      </c>
      <c r="H514" s="41">
        <f>$B$511</f>
        <v>51.073039999999999</v>
      </c>
      <c r="I514" s="41">
        <f>$C$511</f>
        <v>10.467829999999999</v>
      </c>
      <c r="J514" s="62">
        <f>H514+G514*COS(RADIANS(D514))/1850/60</f>
        <v>51.120377567567566</v>
      </c>
      <c r="K514" s="41">
        <f>I514+G514*SIN(RADIANS(D514))/(1850*COS(RADIANS(H514)))/60</f>
        <v>10.598320631853664</v>
      </c>
      <c r="N514" s="41"/>
    </row>
    <row r="515" spans="1:14" x14ac:dyDescent="0.25">
      <c r="A515" s="4" t="s">
        <v>11</v>
      </c>
      <c r="B515" s="12">
        <v>0.51273148148148195</v>
      </c>
      <c r="C515" s="12">
        <v>0.53159722222222205</v>
      </c>
      <c r="D515" s="4">
        <v>345</v>
      </c>
      <c r="F515" s="38">
        <v>27.16</v>
      </c>
      <c r="G515" s="57">
        <f t="shared" si="54"/>
        <v>5972.13</v>
      </c>
      <c r="H515" s="41">
        <f t="shared" ref="H515:H528" si="55">$B$511</f>
        <v>51.073039999999999</v>
      </c>
      <c r="I515" s="41">
        <f t="shared" ref="I515:I528" si="56">$C$511</f>
        <v>10.467829999999999</v>
      </c>
      <c r="J515" s="62">
        <f>H515+G515*COS(RADIANS(D515))/1850/60</f>
        <v>51.125009681125725</v>
      </c>
      <c r="K515" s="41">
        <f>I515+G515*SIN(RADIANS(D515))/(1850*COS(RADIANS(H515)))/60</f>
        <v>10.445667677351507</v>
      </c>
      <c r="N515" s="41"/>
    </row>
    <row r="516" spans="1:14" x14ac:dyDescent="0.25">
      <c r="A516" s="4" t="s">
        <v>93</v>
      </c>
      <c r="B516" s="12">
        <v>0.51458333333333295</v>
      </c>
      <c r="C516" s="12">
        <v>0.52442129629629597</v>
      </c>
      <c r="D516" s="4">
        <v>40</v>
      </c>
      <c r="F516" s="38">
        <v>14.16</v>
      </c>
      <c r="G516" s="57">
        <f t="shared" si="54"/>
        <v>2813.13</v>
      </c>
      <c r="H516" s="41">
        <f t="shared" si="55"/>
        <v>51.073039999999999</v>
      </c>
      <c r="I516" s="41">
        <f t="shared" si="56"/>
        <v>10.467829999999999</v>
      </c>
      <c r="J516" s="62">
        <f>H516+G516*COS(RADIANS(D516))/1850/60</f>
        <v>51.09245425769614</v>
      </c>
      <c r="K516" s="41">
        <f>I516+G516*SIN(RADIANS(D516))/(1850*COS(RADIANS(H516)))/60</f>
        <v>10.493756690828324</v>
      </c>
      <c r="N516" s="41"/>
    </row>
    <row r="517" spans="1:14" x14ac:dyDescent="0.25">
      <c r="A517" s="5" t="s">
        <v>93</v>
      </c>
      <c r="B517" s="78">
        <v>0.52534722222222197</v>
      </c>
      <c r="C517" s="78">
        <v>0.53229166666666705</v>
      </c>
      <c r="D517" s="5">
        <v>25</v>
      </c>
      <c r="E517" s="5" t="s">
        <v>127</v>
      </c>
      <c r="F517" s="39">
        <v>10</v>
      </c>
      <c r="G517" s="71">
        <f t="shared" si="54"/>
        <v>1802.25</v>
      </c>
      <c r="H517" s="60">
        <f t="shared" si="55"/>
        <v>51.073039999999999</v>
      </c>
      <c r="I517" s="60">
        <f t="shared" si="56"/>
        <v>10.467829999999999</v>
      </c>
      <c r="J517" s="60">
        <f>H517+G517*COS(RADIANS(D517))/1850/60</f>
        <v>51.087755254136816</v>
      </c>
      <c r="K517" s="60">
        <f>I517+G517*SIN(RADIANS(D517))/(1850*COS(RADIANS(H517)))/60</f>
        <v>10.478750765545627</v>
      </c>
      <c r="N517" s="41"/>
    </row>
    <row r="518" spans="1:14" x14ac:dyDescent="0.25">
      <c r="A518" s="20" t="s">
        <v>11</v>
      </c>
      <c r="B518" s="89">
        <v>0.53333333333333299</v>
      </c>
      <c r="C518" s="89">
        <v>0.55104166666666665</v>
      </c>
      <c r="D518" s="20">
        <v>355</v>
      </c>
      <c r="E518" s="20"/>
      <c r="F518" s="53">
        <v>25.5</v>
      </c>
      <c r="G518" s="72">
        <f t="shared" si="54"/>
        <v>5568.75</v>
      </c>
      <c r="H518" s="62">
        <f t="shared" si="55"/>
        <v>51.073039999999999</v>
      </c>
      <c r="I518" s="62">
        <f t="shared" si="56"/>
        <v>10.467829999999999</v>
      </c>
      <c r="J518" s="62">
        <f>H518+G518*COS(RADIANS(D518))/1850/60</f>
        <v>51.123018011036024</v>
      </c>
      <c r="K518" s="62">
        <f>I518+G518*SIN(RADIANS(D518))/(1850*COS(RADIANS(H518)))/60</f>
        <v>10.460871053148855</v>
      </c>
      <c r="L518" s="7"/>
      <c r="N518" s="41"/>
    </row>
    <row r="519" spans="1:14" x14ac:dyDescent="0.25">
      <c r="A519" s="20" t="s">
        <v>93</v>
      </c>
      <c r="B519" s="89">
        <v>0.53368055555555605</v>
      </c>
      <c r="C519" s="89">
        <v>0.54074074074074074</v>
      </c>
      <c r="D519" s="90"/>
      <c r="E519" s="7" t="s">
        <v>111</v>
      </c>
      <c r="F519" s="53">
        <v>10.16</v>
      </c>
      <c r="G519" s="72">
        <f t="shared" si="54"/>
        <v>1841.13</v>
      </c>
      <c r="H519" s="62">
        <f t="shared" si="55"/>
        <v>51.073039999999999</v>
      </c>
      <c r="I519" s="62">
        <f t="shared" si="56"/>
        <v>10.467829999999999</v>
      </c>
      <c r="J519" s="61"/>
      <c r="K519" s="61"/>
      <c r="L519" s="7"/>
      <c r="N519" s="41"/>
    </row>
    <row r="520" spans="1:14" x14ac:dyDescent="0.25">
      <c r="A520" s="20" t="s">
        <v>5</v>
      </c>
      <c r="B520" s="89">
        <v>0.53865740740740697</v>
      </c>
      <c r="C520" s="89">
        <v>0.54756944444444444</v>
      </c>
      <c r="D520" s="20">
        <v>20</v>
      </c>
      <c r="E520" s="7"/>
      <c r="F520" s="53">
        <v>12.83</v>
      </c>
      <c r="G520" s="72">
        <f t="shared" si="54"/>
        <v>2489.94</v>
      </c>
      <c r="H520" s="62">
        <f t="shared" si="55"/>
        <v>51.073039999999999</v>
      </c>
      <c r="I520" s="62">
        <f t="shared" si="56"/>
        <v>10.467829999999999</v>
      </c>
      <c r="J520" s="62">
        <f>H520+G520*COS(RADIANS(D520))/1850/60</f>
        <v>51.094119083281079</v>
      </c>
      <c r="K520" s="62">
        <f>I520+G520*SIN(RADIANS(D520))/(1850*COS(RADIANS(H520)))/60</f>
        <v>10.480040413083643</v>
      </c>
      <c r="L520" s="7"/>
      <c r="N520" s="41"/>
    </row>
    <row r="521" spans="1:14" x14ac:dyDescent="0.25">
      <c r="A521" s="20" t="s">
        <v>93</v>
      </c>
      <c r="B521" s="89">
        <v>0.54270833333333302</v>
      </c>
      <c r="C521" s="89">
        <v>0.54965277777777777</v>
      </c>
      <c r="D521" s="20">
        <v>35</v>
      </c>
      <c r="E521" s="7"/>
      <c r="F521" s="53">
        <v>10</v>
      </c>
      <c r="G521" s="72">
        <f t="shared" si="54"/>
        <v>1802.25</v>
      </c>
      <c r="H521" s="62">
        <f t="shared" si="55"/>
        <v>51.073039999999999</v>
      </c>
      <c r="I521" s="62">
        <f t="shared" si="56"/>
        <v>10.467829999999999</v>
      </c>
      <c r="J521" s="62">
        <f>H521+G521*COS(RADIANS(D521))/1850/60</f>
        <v>51.086340151097474</v>
      </c>
      <c r="K521" s="62">
        <f>I521+G521*SIN(RADIANS(D521))/(1850*COS(RADIANS(H521)))/60</f>
        <v>10.48265163538813</v>
      </c>
      <c r="L521" s="7"/>
      <c r="N521" s="41"/>
    </row>
    <row r="522" spans="1:14" x14ac:dyDescent="0.25">
      <c r="A522" s="20" t="s">
        <v>6</v>
      </c>
      <c r="B522" s="89">
        <v>0.54398148148148195</v>
      </c>
      <c r="C522" s="89">
        <v>0.5708333333333333</v>
      </c>
      <c r="D522" s="20">
        <v>60</v>
      </c>
      <c r="E522" s="20"/>
      <c r="F522" s="53">
        <v>38.659999999999997</v>
      </c>
      <c r="G522" s="72">
        <f t="shared" si="54"/>
        <v>8766.6299999999992</v>
      </c>
      <c r="H522" s="62">
        <f t="shared" si="55"/>
        <v>51.073039999999999</v>
      </c>
      <c r="I522" s="62">
        <f t="shared" si="56"/>
        <v>10.467829999999999</v>
      </c>
      <c r="J522" s="62">
        <f>H522+G522*COS(RADIANS(D522))/1850/60</f>
        <v>51.112529324324321</v>
      </c>
      <c r="K522" s="62">
        <f>I522+G522*SIN(RADIANS(D522))/(1850*COS(RADIANS(H522)))/60</f>
        <v>10.576686182253138</v>
      </c>
      <c r="L522" s="7"/>
      <c r="N522" s="41"/>
    </row>
    <row r="523" spans="1:14" x14ac:dyDescent="0.25">
      <c r="A523" s="20" t="s">
        <v>4</v>
      </c>
      <c r="B523" s="89">
        <v>0.54490740740740695</v>
      </c>
      <c r="C523" s="89">
        <v>0.55844907407407407</v>
      </c>
      <c r="D523" s="90"/>
      <c r="E523" s="7" t="s">
        <v>111</v>
      </c>
      <c r="F523" s="53">
        <v>19.5</v>
      </c>
      <c r="G523" s="72">
        <f t="shared" si="54"/>
        <v>4110.75</v>
      </c>
      <c r="H523" s="62">
        <f t="shared" si="55"/>
        <v>51.073039999999999</v>
      </c>
      <c r="I523" s="62">
        <f t="shared" si="56"/>
        <v>10.467829999999999</v>
      </c>
      <c r="J523" s="61"/>
      <c r="K523" s="61"/>
      <c r="L523" s="7"/>
      <c r="N523" s="41"/>
    </row>
    <row r="524" spans="1:14" x14ac:dyDescent="0.25">
      <c r="A524" s="20" t="s">
        <v>5</v>
      </c>
      <c r="B524" s="89">
        <v>0.548032407407407</v>
      </c>
      <c r="C524" s="89">
        <v>0.55856481481481479</v>
      </c>
      <c r="D524" s="20">
        <v>20</v>
      </c>
      <c r="E524" s="7"/>
      <c r="F524" s="53">
        <v>15.16</v>
      </c>
      <c r="G524" s="72">
        <f t="shared" si="54"/>
        <v>3056.13</v>
      </c>
      <c r="H524" s="62">
        <f t="shared" si="55"/>
        <v>51.073039999999999</v>
      </c>
      <c r="I524" s="62">
        <f t="shared" si="56"/>
        <v>10.467829999999999</v>
      </c>
      <c r="J524" s="62">
        <f>H524+G524*COS(RADIANS(D524))/1850/60</f>
        <v>51.098912277560018</v>
      </c>
      <c r="K524" s="62">
        <f>I524+G524*SIN(RADIANS(D524))/(1850*COS(RADIANS(H524)))/60</f>
        <v>10.482816951387306</v>
      </c>
      <c r="L524" s="7"/>
      <c r="N524" s="41"/>
    </row>
    <row r="525" spans="1:14" x14ac:dyDescent="0.25">
      <c r="A525" s="20" t="s">
        <v>93</v>
      </c>
      <c r="B525" s="89">
        <v>0.55046296296296304</v>
      </c>
      <c r="C525" s="89">
        <v>0.55856481481481479</v>
      </c>
      <c r="D525" s="20">
        <v>25</v>
      </c>
      <c r="E525" s="7"/>
      <c r="F525" s="53">
        <v>11.66</v>
      </c>
      <c r="G525" s="72">
        <f t="shared" si="54"/>
        <v>2205.63</v>
      </c>
      <c r="H525" s="62">
        <f t="shared" si="55"/>
        <v>51.073039999999999</v>
      </c>
      <c r="I525" s="62">
        <f t="shared" si="56"/>
        <v>10.467829999999999</v>
      </c>
      <c r="J525" s="62">
        <f>H525+G525*COS(RADIANS(D525))/1850/60</f>
        <v>51.091048825624519</v>
      </c>
      <c r="K525" s="62">
        <f>I525+G525*SIN(RADIANS(D525))/(1850*COS(RADIANS(H525)))/60</f>
        <v>10.481195053744154</v>
      </c>
      <c r="L525" s="7"/>
      <c r="N525" s="41"/>
    </row>
    <row r="526" spans="1:14" x14ac:dyDescent="0.25">
      <c r="A526" s="20" t="s">
        <v>11</v>
      </c>
      <c r="B526" s="89">
        <v>0.55185185185185204</v>
      </c>
      <c r="C526" s="89">
        <v>0.57384259259259263</v>
      </c>
      <c r="D526" s="20">
        <v>355</v>
      </c>
      <c r="E526" s="7"/>
      <c r="F526" s="53">
        <v>31.66</v>
      </c>
      <c r="G526" s="72">
        <f t="shared" si="54"/>
        <v>7065.63</v>
      </c>
      <c r="H526" s="62">
        <f t="shared" si="55"/>
        <v>51.073039999999999</v>
      </c>
      <c r="I526" s="62">
        <f t="shared" si="56"/>
        <v>10.467829999999999</v>
      </c>
      <c r="J526" s="62">
        <f>H526+G526*COS(RADIANS(D526))/1850/60</f>
        <v>51.136452100402501</v>
      </c>
      <c r="K526" s="62">
        <f>I526+G526*SIN(RADIANS(D526))/(1850*COS(RADIANS(H526)))/60</f>
        <v>10.459000488235269</v>
      </c>
      <c r="L526" s="7"/>
      <c r="N526" s="41"/>
    </row>
    <row r="527" spans="1:14" x14ac:dyDescent="0.25">
      <c r="A527" s="20" t="s">
        <v>4</v>
      </c>
      <c r="B527" s="89">
        <v>0.55960648148148195</v>
      </c>
      <c r="C527" s="89">
        <v>0.57500000000000007</v>
      </c>
      <c r="D527" s="91"/>
      <c r="E527" s="7" t="s">
        <v>111</v>
      </c>
      <c r="F527" s="53">
        <v>22.16</v>
      </c>
      <c r="G527" s="72">
        <f t="shared" si="54"/>
        <v>4757.13</v>
      </c>
      <c r="H527" s="62">
        <f t="shared" si="55"/>
        <v>51.073039999999999</v>
      </c>
      <c r="I527" s="62">
        <f t="shared" si="56"/>
        <v>10.467829999999999</v>
      </c>
      <c r="J527" s="61"/>
      <c r="K527" s="61"/>
      <c r="L527" s="7"/>
      <c r="N527" s="41"/>
    </row>
    <row r="528" spans="1:14" x14ac:dyDescent="0.25">
      <c r="A528" s="20" t="s">
        <v>93</v>
      </c>
      <c r="B528" s="89">
        <v>0.55949074074074101</v>
      </c>
      <c r="C528" s="89">
        <v>0.56597222222222221</v>
      </c>
      <c r="D528" s="91"/>
      <c r="E528" s="7" t="s">
        <v>111</v>
      </c>
      <c r="F528" s="53">
        <v>9.33</v>
      </c>
      <c r="G528" s="72">
        <f t="shared" si="54"/>
        <v>1639.44</v>
      </c>
      <c r="H528" s="62">
        <f t="shared" si="55"/>
        <v>51.073039999999999</v>
      </c>
      <c r="I528" s="62">
        <f t="shared" si="56"/>
        <v>10.467829999999999</v>
      </c>
      <c r="J528" s="61"/>
      <c r="K528" s="61"/>
      <c r="L528" s="7"/>
      <c r="N528" s="41"/>
    </row>
    <row r="529" spans="1:16" x14ac:dyDescent="0.25">
      <c r="N529" s="41"/>
    </row>
    <row r="530" spans="1:16" x14ac:dyDescent="0.25">
      <c r="A530" s="36" t="s">
        <v>19</v>
      </c>
      <c r="B530" s="85" t="s">
        <v>68</v>
      </c>
      <c r="N530" s="41"/>
    </row>
    <row r="531" spans="1:16" x14ac:dyDescent="0.25">
      <c r="A531" s="36" t="s">
        <v>0</v>
      </c>
      <c r="B531" s="21">
        <v>42906</v>
      </c>
      <c r="N531" s="41"/>
    </row>
    <row r="532" spans="1:16" x14ac:dyDescent="0.25">
      <c r="A532" s="36" t="s">
        <v>1</v>
      </c>
      <c r="B532" s="48">
        <v>0.70833333333333337</v>
      </c>
      <c r="N532" s="41"/>
    </row>
    <row r="533" spans="1:16" x14ac:dyDescent="0.25">
      <c r="A533" s="36" t="s">
        <v>104</v>
      </c>
      <c r="B533" s="33">
        <v>51.075310000000002</v>
      </c>
      <c r="C533" s="33">
        <v>10.48551</v>
      </c>
      <c r="N533" s="41"/>
    </row>
    <row r="534" spans="1:16" x14ac:dyDescent="0.25">
      <c r="A534" s="4"/>
      <c r="B534" s="4"/>
      <c r="C534" s="4"/>
      <c r="D534" s="4"/>
      <c r="E534" s="4"/>
      <c r="F534" s="4"/>
      <c r="G534" s="4"/>
      <c r="H534" s="8" t="s">
        <v>115</v>
      </c>
      <c r="I534" s="4"/>
      <c r="J534" s="6" t="s">
        <v>114</v>
      </c>
      <c r="K534" s="4"/>
      <c r="L534" s="4"/>
      <c r="M534" s="4"/>
      <c r="N534" s="41"/>
    </row>
    <row r="535" spans="1:16" x14ac:dyDescent="0.25">
      <c r="A535" s="8" t="s">
        <v>131</v>
      </c>
      <c r="B535" s="8" t="s">
        <v>13</v>
      </c>
      <c r="C535" s="8" t="s">
        <v>14</v>
      </c>
      <c r="D535" s="1" t="s">
        <v>15</v>
      </c>
      <c r="E535" s="8" t="s">
        <v>23</v>
      </c>
      <c r="F535" s="8" t="s">
        <v>113</v>
      </c>
      <c r="G535" s="17" t="s">
        <v>16</v>
      </c>
      <c r="H535" s="8" t="s">
        <v>2</v>
      </c>
      <c r="I535" s="8" t="s">
        <v>3</v>
      </c>
      <c r="J535" s="8" t="s">
        <v>2</v>
      </c>
      <c r="K535" s="8" t="s">
        <v>3</v>
      </c>
      <c r="L535" s="4"/>
      <c r="M535" s="4"/>
      <c r="N535" s="41"/>
    </row>
    <row r="536" spans="1:16" x14ac:dyDescent="0.25">
      <c r="A536" s="20" t="s">
        <v>10</v>
      </c>
      <c r="B536" s="89">
        <v>0.74733796296296295</v>
      </c>
      <c r="C536" s="89">
        <v>0.7729166666666667</v>
      </c>
      <c r="D536" s="92"/>
      <c r="E536" s="7" t="s">
        <v>111</v>
      </c>
      <c r="F536" s="53">
        <v>36.83</v>
      </c>
      <c r="G536" s="72">
        <f t="shared" ref="G536:G551" si="57">243*F536-627.75</f>
        <v>8321.9399999999987</v>
      </c>
      <c r="H536" s="84">
        <f>$B$533</f>
        <v>51.075310000000002</v>
      </c>
      <c r="I536" s="84">
        <f>$C$533</f>
        <v>10.48551</v>
      </c>
      <c r="J536" s="61"/>
      <c r="K536" s="61"/>
      <c r="L536" s="20"/>
      <c r="M536" s="4"/>
      <c r="N536" s="41"/>
    </row>
    <row r="537" spans="1:16" x14ac:dyDescent="0.25">
      <c r="A537" s="20" t="s">
        <v>4</v>
      </c>
      <c r="B537" s="89">
        <v>0.74907407407407411</v>
      </c>
      <c r="C537" s="89">
        <v>0.76111111111111107</v>
      </c>
      <c r="D537" s="86">
        <v>65</v>
      </c>
      <c r="E537" s="20"/>
      <c r="F537" s="53">
        <v>17.329999999999998</v>
      </c>
      <c r="G537" s="72">
        <f t="shared" si="57"/>
        <v>3583.4399999999996</v>
      </c>
      <c r="H537" s="84">
        <f t="shared" ref="H537:H551" si="58">$B$533</f>
        <v>51.075310000000002</v>
      </c>
      <c r="I537" s="84">
        <f t="shared" ref="I537:I551" si="59">$C$533</f>
        <v>10.48551</v>
      </c>
      <c r="J537" s="86">
        <f>H537+G537*COS(RADIANS(D537))/1850/60</f>
        <v>51.088953488142813</v>
      </c>
      <c r="K537" s="86">
        <f>I537+G537*SIN(RADIANS(D537))/(1850*COS(RADIANS(H537)))/60</f>
        <v>10.532077931011544</v>
      </c>
      <c r="L537" s="20"/>
      <c r="M537" s="4"/>
      <c r="N537" s="41"/>
      <c r="O537">
        <f>N537/1850/COS(RADIANS(H537))</f>
        <v>0</v>
      </c>
      <c r="P537">
        <f>O537/60</f>
        <v>0</v>
      </c>
    </row>
    <row r="538" spans="1:16" x14ac:dyDescent="0.25">
      <c r="A538" s="20" t="s">
        <v>93</v>
      </c>
      <c r="B538" s="89">
        <v>0.75185185185185188</v>
      </c>
      <c r="C538" s="89">
        <v>0.77939814814814812</v>
      </c>
      <c r="D538" s="92"/>
      <c r="E538" s="20" t="s">
        <v>111</v>
      </c>
      <c r="F538" s="53">
        <v>39.659999999999997</v>
      </c>
      <c r="G538" s="72">
        <f t="shared" si="57"/>
        <v>9009.6299999999992</v>
      </c>
      <c r="H538" s="84">
        <f t="shared" si="58"/>
        <v>51.075310000000002</v>
      </c>
      <c r="I538" s="84">
        <f t="shared" si="59"/>
        <v>10.48551</v>
      </c>
      <c r="J538" s="61"/>
      <c r="K538" s="61"/>
      <c r="L538" s="20"/>
      <c r="M538" s="4"/>
      <c r="N538" s="41"/>
    </row>
    <row r="539" spans="1:16" x14ac:dyDescent="0.25">
      <c r="A539" s="20" t="s">
        <v>4</v>
      </c>
      <c r="B539" s="89">
        <v>0.76238425925925923</v>
      </c>
      <c r="C539" s="89">
        <v>0.77800925925925923</v>
      </c>
      <c r="D539" s="92"/>
      <c r="E539" s="20" t="s">
        <v>111</v>
      </c>
      <c r="F539" s="53">
        <v>22.5</v>
      </c>
      <c r="G539" s="72">
        <f t="shared" si="57"/>
        <v>4839.75</v>
      </c>
      <c r="H539" s="84">
        <f t="shared" si="58"/>
        <v>51.075310000000002</v>
      </c>
      <c r="I539" s="84">
        <f t="shared" si="59"/>
        <v>10.48551</v>
      </c>
      <c r="J539" s="61"/>
      <c r="K539" s="61"/>
      <c r="L539" s="20"/>
      <c r="M539" s="4"/>
      <c r="N539" s="41"/>
    </row>
    <row r="540" spans="1:16" x14ac:dyDescent="0.25">
      <c r="A540" s="20" t="s">
        <v>9</v>
      </c>
      <c r="B540" s="89">
        <v>0.77384259259259258</v>
      </c>
      <c r="C540" s="89">
        <v>0.79513888888888884</v>
      </c>
      <c r="D540" s="20">
        <v>195</v>
      </c>
      <c r="E540" s="20"/>
      <c r="F540" s="53">
        <v>30.66</v>
      </c>
      <c r="G540" s="72">
        <f t="shared" si="57"/>
        <v>6822.63</v>
      </c>
      <c r="H540" s="84">
        <f t="shared" si="58"/>
        <v>51.075310000000002</v>
      </c>
      <c r="I540" s="84">
        <f t="shared" si="59"/>
        <v>10.48551</v>
      </c>
      <c r="J540" s="62">
        <f>H540+G540*COS(RADIANS(D540))/1850/60</f>
        <v>51.015939238556626</v>
      </c>
      <c r="K540" s="62">
        <f>I540+G540*SIN(RADIANS(D540))/(1850*COS(RADIANS(H540)))/60</f>
        <v>10.460190265677134</v>
      </c>
      <c r="L540" s="20"/>
      <c r="M540" s="4"/>
      <c r="N540" s="41"/>
    </row>
    <row r="541" spans="1:16" x14ac:dyDescent="0.25">
      <c r="A541" s="20" t="s">
        <v>4</v>
      </c>
      <c r="B541" s="89">
        <v>0.77372685185185175</v>
      </c>
      <c r="C541" s="89">
        <v>0.80578703703703702</v>
      </c>
      <c r="D541" s="20">
        <v>65</v>
      </c>
      <c r="E541" s="20"/>
      <c r="F541" s="53">
        <v>46.16</v>
      </c>
      <c r="G541" s="72">
        <f t="shared" si="57"/>
        <v>10589.13</v>
      </c>
      <c r="H541" s="84">
        <f t="shared" si="58"/>
        <v>51.075310000000002</v>
      </c>
      <c r="I541" s="84">
        <f t="shared" si="59"/>
        <v>10.48551</v>
      </c>
      <c r="J541" s="62">
        <f>H541+G541*COS(RADIANS(D541))/1850/60</f>
        <v>51.115626754179701</v>
      </c>
      <c r="K541" s="62">
        <f>I541+G541*SIN(RADIANS(D541))/(1850*COS(RADIANS(H541)))/60</f>
        <v>10.623119078235517</v>
      </c>
      <c r="L541" s="20"/>
      <c r="M541" s="4"/>
      <c r="N541" s="41"/>
    </row>
    <row r="542" spans="1:16" x14ac:dyDescent="0.25">
      <c r="A542" s="20" t="s">
        <v>4</v>
      </c>
      <c r="B542" s="89">
        <v>0.77939814814814812</v>
      </c>
      <c r="C542" s="89">
        <v>0.79340277777777779</v>
      </c>
      <c r="D542" s="90"/>
      <c r="E542" s="20" t="s">
        <v>111</v>
      </c>
      <c r="F542" s="53">
        <v>20.16</v>
      </c>
      <c r="G542" s="72">
        <f t="shared" si="57"/>
        <v>4271.13</v>
      </c>
      <c r="H542" s="84">
        <f t="shared" si="58"/>
        <v>51.075310000000002</v>
      </c>
      <c r="I542" s="84">
        <f t="shared" si="59"/>
        <v>10.48551</v>
      </c>
      <c r="J542" s="61"/>
      <c r="K542" s="61"/>
      <c r="L542" s="20"/>
      <c r="M542" s="4"/>
      <c r="N542" s="41"/>
    </row>
    <row r="543" spans="1:16" x14ac:dyDescent="0.25">
      <c r="A543" s="20" t="s">
        <v>11</v>
      </c>
      <c r="B543" s="89">
        <v>0.78043981481481473</v>
      </c>
      <c r="C543" s="89">
        <v>0.78796296296296298</v>
      </c>
      <c r="D543" s="90"/>
      <c r="E543" s="20" t="s">
        <v>111</v>
      </c>
      <c r="F543" s="53">
        <v>10.83</v>
      </c>
      <c r="G543" s="72">
        <f t="shared" si="57"/>
        <v>2003.94</v>
      </c>
      <c r="H543" s="84">
        <f t="shared" si="58"/>
        <v>51.075310000000002</v>
      </c>
      <c r="I543" s="84">
        <f t="shared" si="59"/>
        <v>10.48551</v>
      </c>
      <c r="J543" s="61"/>
      <c r="K543" s="61"/>
      <c r="L543" s="20"/>
      <c r="M543" s="27"/>
      <c r="N543" s="41"/>
    </row>
    <row r="544" spans="1:16" x14ac:dyDescent="0.25">
      <c r="A544" s="20" t="s">
        <v>93</v>
      </c>
      <c r="B544" s="89">
        <v>0.78043981481481473</v>
      </c>
      <c r="C544" s="89">
        <v>0.79432870370370379</v>
      </c>
      <c r="D544" s="90"/>
      <c r="E544" s="20" t="s">
        <v>111</v>
      </c>
      <c r="F544" s="53">
        <v>20</v>
      </c>
      <c r="G544" s="72">
        <f t="shared" si="57"/>
        <v>4232.25</v>
      </c>
      <c r="H544" s="84">
        <f t="shared" si="58"/>
        <v>51.075310000000002</v>
      </c>
      <c r="I544" s="84">
        <f t="shared" si="59"/>
        <v>10.48551</v>
      </c>
      <c r="J544" s="61"/>
      <c r="K544" s="61"/>
      <c r="L544" s="20"/>
      <c r="M544" s="27"/>
      <c r="N544" s="41"/>
    </row>
    <row r="545" spans="1:14" x14ac:dyDescent="0.25">
      <c r="A545" s="20" t="s">
        <v>11</v>
      </c>
      <c r="B545" s="89">
        <v>0.79027777777777775</v>
      </c>
      <c r="C545" s="89">
        <v>0.79583333333333339</v>
      </c>
      <c r="D545" s="20">
        <v>125</v>
      </c>
      <c r="E545" s="20"/>
      <c r="F545" s="53">
        <v>8</v>
      </c>
      <c r="G545" s="72">
        <f t="shared" si="57"/>
        <v>1316.25</v>
      </c>
      <c r="H545" s="84">
        <f t="shared" si="58"/>
        <v>51.075310000000002</v>
      </c>
      <c r="I545" s="84">
        <f t="shared" si="59"/>
        <v>10.48551</v>
      </c>
      <c r="J545" s="62">
        <f>H545+G545*COS(RADIANS(D545))/1850/60</f>
        <v>51.068508468609487</v>
      </c>
      <c r="K545" s="62">
        <f>I545+G545*SIN(RADIANS(D545))/(1850*COS(RADIANS(H545)))/60</f>
        <v>10.500970160485805</v>
      </c>
      <c r="L545" s="24"/>
      <c r="M545" s="27"/>
      <c r="N545" s="41"/>
    </row>
    <row r="546" spans="1:14" x14ac:dyDescent="0.25">
      <c r="A546" s="20" t="s">
        <v>4</v>
      </c>
      <c r="B546" s="89">
        <v>0.79513888888888884</v>
      </c>
      <c r="C546" s="89">
        <v>0.81041666666666667</v>
      </c>
      <c r="D546" s="90"/>
      <c r="E546" s="20" t="s">
        <v>111</v>
      </c>
      <c r="F546" s="53">
        <v>22</v>
      </c>
      <c r="G546" s="72">
        <f t="shared" si="57"/>
        <v>4718.25</v>
      </c>
      <c r="H546" s="84">
        <f t="shared" si="58"/>
        <v>51.075310000000002</v>
      </c>
      <c r="I546" s="84">
        <f t="shared" si="59"/>
        <v>10.48551</v>
      </c>
      <c r="J546" s="61"/>
      <c r="K546" s="61"/>
      <c r="L546" s="20"/>
      <c r="M546" s="4"/>
      <c r="N546" s="41"/>
    </row>
    <row r="547" spans="1:14" x14ac:dyDescent="0.25">
      <c r="A547" s="20" t="s">
        <v>93</v>
      </c>
      <c r="B547" s="89">
        <v>0.79606481481481473</v>
      </c>
      <c r="C547" s="89">
        <v>0.80671296296296291</v>
      </c>
      <c r="D547" s="90"/>
      <c r="E547" s="20" t="s">
        <v>111</v>
      </c>
      <c r="F547" s="53">
        <v>15.33</v>
      </c>
      <c r="G547" s="72">
        <f t="shared" si="57"/>
        <v>3097.44</v>
      </c>
      <c r="H547" s="84">
        <f t="shared" si="58"/>
        <v>51.075310000000002</v>
      </c>
      <c r="I547" s="84">
        <f t="shared" si="59"/>
        <v>10.48551</v>
      </c>
      <c r="J547" s="61"/>
      <c r="K547" s="61"/>
      <c r="L547" s="20"/>
      <c r="M547" s="4"/>
      <c r="N547" s="41"/>
    </row>
    <row r="548" spans="1:14" x14ac:dyDescent="0.25">
      <c r="A548" s="20" t="s">
        <v>11</v>
      </c>
      <c r="B548" s="89">
        <v>0.796875</v>
      </c>
      <c r="C548" s="89">
        <v>0.80486111111111114</v>
      </c>
      <c r="D548" s="20">
        <v>160</v>
      </c>
      <c r="E548" s="20"/>
      <c r="F548" s="53">
        <v>11.5</v>
      </c>
      <c r="G548" s="72">
        <f t="shared" si="57"/>
        <v>2166.75</v>
      </c>
      <c r="H548" s="84">
        <f t="shared" si="58"/>
        <v>51.075310000000002</v>
      </c>
      <c r="I548" s="84">
        <f t="shared" si="59"/>
        <v>10.48551</v>
      </c>
      <c r="J548" s="62">
        <f>H548+G548*COS(RADIANS(D548))/1850/60</f>
        <v>51.056966946071284</v>
      </c>
      <c r="K548" s="62">
        <f>I548+G548*SIN(RADIANS(D548))/(1850*COS(RADIANS(H548)))/60</f>
        <v>10.496136043369157</v>
      </c>
      <c r="L548" s="20"/>
      <c r="M548" s="4"/>
      <c r="N548" s="41"/>
    </row>
    <row r="549" spans="1:14" x14ac:dyDescent="0.25">
      <c r="A549" s="20" t="s">
        <v>11</v>
      </c>
      <c r="B549" s="89">
        <v>0.80578703703703702</v>
      </c>
      <c r="C549" s="89">
        <v>0.81215277777777783</v>
      </c>
      <c r="D549" s="20">
        <v>160</v>
      </c>
      <c r="E549" s="20"/>
      <c r="F549" s="53">
        <v>9.16</v>
      </c>
      <c r="G549" s="72">
        <f t="shared" si="57"/>
        <v>1598.13</v>
      </c>
      <c r="H549" s="84">
        <f t="shared" si="58"/>
        <v>51.075310000000002</v>
      </c>
      <c r="I549" s="84">
        <f t="shared" si="59"/>
        <v>10.48551</v>
      </c>
      <c r="J549" s="62">
        <f>H549+G549*COS(RADIANS(D549))/1850/60</f>
        <v>51.061780711999489</v>
      </c>
      <c r="K549" s="62">
        <f>I549+G549*SIN(RADIANS(D549))/(1850*COS(RADIANS(H549)))/60</f>
        <v>10.493347451800878</v>
      </c>
      <c r="L549" s="20"/>
      <c r="M549" s="4"/>
      <c r="N549" s="41"/>
    </row>
    <row r="550" spans="1:14" x14ac:dyDescent="0.25">
      <c r="A550" s="20" t="s">
        <v>93</v>
      </c>
      <c r="B550" s="89">
        <v>0.80763888888888891</v>
      </c>
      <c r="C550" s="89">
        <v>0.81736111111111109</v>
      </c>
      <c r="D550" s="90"/>
      <c r="E550" s="20" t="s">
        <v>111</v>
      </c>
      <c r="F550" s="53">
        <v>14</v>
      </c>
      <c r="G550" s="72">
        <f t="shared" si="57"/>
        <v>2774.25</v>
      </c>
      <c r="H550" s="84">
        <f t="shared" si="58"/>
        <v>51.075310000000002</v>
      </c>
      <c r="I550" s="84">
        <f t="shared" si="59"/>
        <v>10.48551</v>
      </c>
      <c r="J550" s="61"/>
      <c r="K550" s="61"/>
      <c r="L550" s="20"/>
      <c r="M550" s="4"/>
      <c r="N550" s="41"/>
    </row>
    <row r="551" spans="1:14" x14ac:dyDescent="0.25">
      <c r="A551" s="20" t="s">
        <v>11</v>
      </c>
      <c r="B551" s="89">
        <v>0.812962962962963</v>
      </c>
      <c r="C551" s="89">
        <v>0.82037037037037042</v>
      </c>
      <c r="D551" s="92"/>
      <c r="E551" s="7" t="s">
        <v>111</v>
      </c>
      <c r="F551" s="53">
        <v>10.66</v>
      </c>
      <c r="G551" s="72">
        <f t="shared" si="57"/>
        <v>1962.63</v>
      </c>
      <c r="H551" s="84">
        <f t="shared" si="58"/>
        <v>51.075310000000002</v>
      </c>
      <c r="I551" s="84">
        <f t="shared" si="59"/>
        <v>10.48551</v>
      </c>
      <c r="J551" s="61"/>
      <c r="K551" s="61"/>
      <c r="L551" s="20"/>
      <c r="M551" s="4"/>
      <c r="N551" s="41"/>
    </row>
    <row r="552" spans="1:14" x14ac:dyDescent="0.25">
      <c r="A552" s="20"/>
      <c r="B552" s="34"/>
      <c r="C552" s="34"/>
      <c r="D552" s="34"/>
      <c r="E552" s="20"/>
      <c r="F552" s="20"/>
      <c r="G552" s="20"/>
      <c r="H552" s="20"/>
      <c r="I552" s="20"/>
      <c r="J552" s="20"/>
      <c r="K552" s="20"/>
      <c r="L552" s="20"/>
      <c r="M552" s="4"/>
      <c r="N552" s="41"/>
    </row>
    <row r="553" spans="1:14" x14ac:dyDescent="0.25">
      <c r="A553" s="36" t="s">
        <v>19</v>
      </c>
      <c r="B553" s="85" t="s">
        <v>68</v>
      </c>
      <c r="N553" s="41"/>
    </row>
    <row r="554" spans="1:14" x14ac:dyDescent="0.25">
      <c r="A554" s="36" t="s">
        <v>0</v>
      </c>
      <c r="B554" s="21">
        <v>42907</v>
      </c>
      <c r="N554" s="41"/>
    </row>
    <row r="555" spans="1:14" x14ac:dyDescent="0.25">
      <c r="A555" s="36" t="s">
        <v>1</v>
      </c>
      <c r="B555" s="48">
        <v>0.625</v>
      </c>
      <c r="N555" s="41"/>
    </row>
    <row r="556" spans="1:14" x14ac:dyDescent="0.25">
      <c r="A556" s="36" t="s">
        <v>104</v>
      </c>
      <c r="B556" s="33">
        <v>51.056420000000003</v>
      </c>
      <c r="C556" s="33">
        <v>10.457839999999999</v>
      </c>
      <c r="N556" s="41"/>
    </row>
    <row r="557" spans="1:14" x14ac:dyDescent="0.25">
      <c r="A557" s="4"/>
      <c r="B557" s="4"/>
      <c r="C557" s="4"/>
      <c r="D557" s="4"/>
      <c r="E557" s="4"/>
      <c r="F557" s="4"/>
      <c r="G557" s="4"/>
      <c r="H557" s="8" t="s">
        <v>115</v>
      </c>
      <c r="I557" s="4"/>
      <c r="J557" s="6" t="s">
        <v>114</v>
      </c>
      <c r="K557" s="4"/>
      <c r="N557" s="41"/>
    </row>
    <row r="558" spans="1:14" x14ac:dyDescent="0.25">
      <c r="A558" s="8" t="s">
        <v>131</v>
      </c>
      <c r="B558" s="8" t="s">
        <v>13</v>
      </c>
      <c r="C558" s="8" t="s">
        <v>14</v>
      </c>
      <c r="D558" s="1" t="s">
        <v>15</v>
      </c>
      <c r="E558" s="8" t="s">
        <v>23</v>
      </c>
      <c r="F558" s="8" t="s">
        <v>113</v>
      </c>
      <c r="G558" s="17" t="s">
        <v>16</v>
      </c>
      <c r="H558" s="8" t="s">
        <v>2</v>
      </c>
      <c r="I558" s="8" t="s">
        <v>3</v>
      </c>
      <c r="J558" s="8" t="s">
        <v>2</v>
      </c>
      <c r="K558" s="8" t="s">
        <v>3</v>
      </c>
      <c r="N558" s="41"/>
    </row>
    <row r="559" spans="1:14" x14ac:dyDescent="0.25">
      <c r="A559" s="4" t="s">
        <v>9</v>
      </c>
      <c r="B559" s="12">
        <v>0.62916666666666665</v>
      </c>
      <c r="C559" s="12">
        <v>0.63969907407407411</v>
      </c>
      <c r="D559" s="29"/>
      <c r="E559" t="s">
        <v>111</v>
      </c>
      <c r="F559" s="53">
        <v>15.16</v>
      </c>
      <c r="G559" s="57">
        <f>243*F559-627.75</f>
        <v>3056.13</v>
      </c>
      <c r="H559" s="59">
        <f>$B$556</f>
        <v>51.056420000000003</v>
      </c>
      <c r="I559" s="59">
        <f>$C$556</f>
        <v>10.457839999999999</v>
      </c>
      <c r="J559" s="61"/>
      <c r="K559" s="61"/>
      <c r="N559" s="41"/>
    </row>
    <row r="560" spans="1:14" x14ac:dyDescent="0.25">
      <c r="A560" s="4" t="s">
        <v>9</v>
      </c>
      <c r="B560" s="12">
        <v>0.641087962962963</v>
      </c>
      <c r="C560" s="12">
        <v>0.65555555555555556</v>
      </c>
      <c r="D560" s="29"/>
      <c r="E560" t="s">
        <v>111</v>
      </c>
      <c r="F560" s="38">
        <v>20.83</v>
      </c>
      <c r="G560" s="57">
        <f>243*F560-627.75</f>
        <v>4433.9399999999996</v>
      </c>
      <c r="H560" s="59">
        <f>$B$556</f>
        <v>51.056420000000003</v>
      </c>
      <c r="I560" s="59">
        <f>$C$556</f>
        <v>10.457839999999999</v>
      </c>
      <c r="J560" s="61"/>
      <c r="K560" s="61"/>
      <c r="N560" s="41"/>
    </row>
    <row r="561" spans="1:14" x14ac:dyDescent="0.25">
      <c r="A561" s="4" t="s">
        <v>9</v>
      </c>
      <c r="B561" s="12">
        <v>0.65601851851851845</v>
      </c>
      <c r="C561" s="12">
        <v>0.67013888888888884</v>
      </c>
      <c r="D561" s="35"/>
      <c r="E561" t="s">
        <v>111</v>
      </c>
      <c r="F561" s="38">
        <v>20.329999999999998</v>
      </c>
      <c r="G561" s="57">
        <f>243*F561-627.75</f>
        <v>4312.4399999999996</v>
      </c>
      <c r="H561" s="59">
        <f>$B$556</f>
        <v>51.056420000000003</v>
      </c>
      <c r="I561" s="59">
        <f>$C$556</f>
        <v>10.457839999999999</v>
      </c>
      <c r="J561" s="61"/>
      <c r="K561" s="61"/>
      <c r="N561" s="41"/>
    </row>
    <row r="562" spans="1:14" x14ac:dyDescent="0.25">
      <c r="G562" s="9"/>
      <c r="H562" s="4"/>
      <c r="I562" s="4"/>
      <c r="J562" s="4"/>
      <c r="K562" s="4"/>
      <c r="N562" s="41"/>
    </row>
    <row r="563" spans="1:14" x14ac:dyDescent="0.25">
      <c r="A563" s="36" t="s">
        <v>19</v>
      </c>
      <c r="B563" s="44" t="s">
        <v>3</v>
      </c>
      <c r="N563" s="41"/>
    </row>
    <row r="564" spans="1:14" x14ac:dyDescent="0.25">
      <c r="A564" s="36" t="s">
        <v>0</v>
      </c>
      <c r="B564" s="21">
        <v>42907</v>
      </c>
      <c r="N564" s="41"/>
    </row>
    <row r="565" spans="1:14" x14ac:dyDescent="0.25">
      <c r="A565" s="36" t="s">
        <v>1</v>
      </c>
      <c r="B565" s="48">
        <v>0.66666666666666663</v>
      </c>
      <c r="N565" s="41"/>
    </row>
    <row r="566" spans="1:14" x14ac:dyDescent="0.25">
      <c r="A566" s="36" t="s">
        <v>104</v>
      </c>
      <c r="B566" s="33">
        <v>51.057519999999997</v>
      </c>
      <c r="C566" s="33">
        <v>10.4444</v>
      </c>
      <c r="N566" s="41"/>
    </row>
    <row r="567" spans="1:14" x14ac:dyDescent="0.25">
      <c r="A567" s="4"/>
      <c r="B567" s="4"/>
      <c r="C567" s="4"/>
      <c r="D567" s="4"/>
      <c r="E567" s="4"/>
      <c r="F567" s="4"/>
      <c r="G567" s="4"/>
      <c r="H567" s="8" t="s">
        <v>115</v>
      </c>
      <c r="I567" s="4"/>
      <c r="J567" s="6" t="s">
        <v>114</v>
      </c>
      <c r="K567" s="4"/>
      <c r="N567" s="41"/>
    </row>
    <row r="568" spans="1:14" x14ac:dyDescent="0.25">
      <c r="A568" s="8" t="s">
        <v>131</v>
      </c>
      <c r="B568" s="8" t="s">
        <v>13</v>
      </c>
      <c r="C568" s="8" t="s">
        <v>14</v>
      </c>
      <c r="D568" s="1" t="s">
        <v>15</v>
      </c>
      <c r="E568" s="8" t="s">
        <v>23</v>
      </c>
      <c r="F568" s="8" t="s">
        <v>113</v>
      </c>
      <c r="G568" s="17" t="s">
        <v>16</v>
      </c>
      <c r="H568" s="8" t="s">
        <v>2</v>
      </c>
      <c r="I568" s="8" t="s">
        <v>3</v>
      </c>
      <c r="J568" s="8" t="s">
        <v>2</v>
      </c>
      <c r="K568" s="8" t="s">
        <v>3</v>
      </c>
      <c r="N568" s="41"/>
    </row>
    <row r="569" spans="1:14" x14ac:dyDescent="0.25">
      <c r="A569" s="4" t="s">
        <v>94</v>
      </c>
      <c r="B569" s="12">
        <v>0.71331018518518519</v>
      </c>
      <c r="C569" s="12">
        <v>0.72094907407407405</v>
      </c>
      <c r="D569" s="29"/>
      <c r="E569" t="s">
        <v>111</v>
      </c>
      <c r="F569" s="38">
        <v>11</v>
      </c>
      <c r="G569" s="57">
        <f t="shared" ref="G569:G580" si="60">243*F569-627.75</f>
        <v>2045.25</v>
      </c>
      <c r="H569" s="41">
        <f>$B$566</f>
        <v>51.057519999999997</v>
      </c>
      <c r="I569" s="41">
        <f>$C$566</f>
        <v>10.4444</v>
      </c>
      <c r="J569" s="61"/>
      <c r="K569" s="61"/>
      <c r="N569" s="41"/>
    </row>
    <row r="570" spans="1:14" x14ac:dyDescent="0.25">
      <c r="A570" s="4" t="s">
        <v>40</v>
      </c>
      <c r="B570" s="12">
        <v>0.72106481481481488</v>
      </c>
      <c r="C570" s="12">
        <v>0.73229166666666667</v>
      </c>
      <c r="D570" s="29"/>
      <c r="E570" t="s">
        <v>111</v>
      </c>
      <c r="F570" s="38">
        <v>16.16</v>
      </c>
      <c r="G570" s="57">
        <f t="shared" si="60"/>
        <v>3299.13</v>
      </c>
      <c r="H570" s="41">
        <f t="shared" ref="H570:H580" si="61">$B$566</f>
        <v>51.057519999999997</v>
      </c>
      <c r="I570" s="41">
        <f t="shared" ref="I570:I580" si="62">$C$566</f>
        <v>10.4444</v>
      </c>
      <c r="J570" s="61"/>
      <c r="K570" s="61"/>
      <c r="N570" s="41"/>
    </row>
    <row r="571" spans="1:14" x14ac:dyDescent="0.25">
      <c r="A571" s="77" t="s">
        <v>96</v>
      </c>
      <c r="B571" s="78">
        <v>0.72164351851851849</v>
      </c>
      <c r="C571" s="78">
        <v>0.72499999999999998</v>
      </c>
      <c r="D571" s="5">
        <v>27</v>
      </c>
      <c r="E571" s="5" t="s">
        <v>128</v>
      </c>
      <c r="F571" s="39">
        <v>4.83</v>
      </c>
      <c r="G571" s="71">
        <f t="shared" si="60"/>
        <v>545.94000000000005</v>
      </c>
      <c r="H571" s="60">
        <f t="shared" si="61"/>
        <v>51.057519999999997</v>
      </c>
      <c r="I571" s="60">
        <f t="shared" si="62"/>
        <v>10.4444</v>
      </c>
      <c r="J571" s="60">
        <f>H571+G571*COS(RADIANS(D571))/1850/60</f>
        <v>51.061902307223562</v>
      </c>
      <c r="K571" s="60">
        <f>I571+G571*SIN(RADIANS(D571))/(1850*COS(RADIANS(H571)))/60</f>
        <v>10.447952514493879</v>
      </c>
      <c r="L571" s="4"/>
      <c r="N571" s="41"/>
    </row>
    <row r="572" spans="1:14" x14ac:dyDescent="0.25">
      <c r="A572" s="4" t="s">
        <v>94</v>
      </c>
      <c r="B572" s="12">
        <v>0.72256944444444438</v>
      </c>
      <c r="C572" s="12">
        <v>0.72939814814814818</v>
      </c>
      <c r="D572" s="4">
        <v>20</v>
      </c>
      <c r="F572" s="38">
        <v>9.83</v>
      </c>
      <c r="G572" s="57">
        <f t="shared" si="60"/>
        <v>1760.94</v>
      </c>
      <c r="H572" s="41">
        <f t="shared" si="61"/>
        <v>51.057519999999997</v>
      </c>
      <c r="I572" s="41">
        <f t="shared" si="62"/>
        <v>10.4444</v>
      </c>
      <c r="J572" s="62">
        <f>H572+G572*COS(RADIANS(D572))/1850/60</f>
        <v>51.07242758850132</v>
      </c>
      <c r="K572" s="41">
        <f>I572+G572*SIN(RADIANS(D572))/(1850*COS(RADIANS(H572)))/60</f>
        <v>10.453032576218233</v>
      </c>
      <c r="N572" s="41"/>
    </row>
    <row r="573" spans="1:14" x14ac:dyDescent="0.25">
      <c r="A573" s="31" t="s">
        <v>96</v>
      </c>
      <c r="B573" s="12">
        <v>0.72581018518518514</v>
      </c>
      <c r="C573" s="12">
        <v>0.72864583333333333</v>
      </c>
      <c r="D573" s="4">
        <v>32</v>
      </c>
      <c r="F573" s="38">
        <f>245/60</f>
        <v>4.083333333333333</v>
      </c>
      <c r="G573" s="57">
        <f t="shared" si="60"/>
        <v>364.49999999999989</v>
      </c>
      <c r="H573" s="41">
        <f t="shared" si="61"/>
        <v>51.057519999999997</v>
      </c>
      <c r="I573" s="41">
        <f t="shared" si="62"/>
        <v>10.4444</v>
      </c>
      <c r="J573" s="62">
        <f>H573+G573*COS(RADIANS(D573))/1850/60</f>
        <v>51.060304806586025</v>
      </c>
      <c r="K573" s="41">
        <f>I573+G573*SIN(RADIANS(D573))/(1850*COS(RADIANS(H573)))/60</f>
        <v>10.447168543927114</v>
      </c>
      <c r="N573" s="41"/>
    </row>
    <row r="574" spans="1:14" x14ac:dyDescent="0.25">
      <c r="A574" s="31" t="s">
        <v>97</v>
      </c>
      <c r="B574" s="12">
        <v>0.72731481481481486</v>
      </c>
      <c r="C574" s="12">
        <v>0.73229166666666667</v>
      </c>
      <c r="D574" s="4">
        <v>30</v>
      </c>
      <c r="F574" s="38">
        <v>7.16</v>
      </c>
      <c r="G574" s="57">
        <f t="shared" si="60"/>
        <v>1112.1300000000001</v>
      </c>
      <c r="H574" s="41">
        <f t="shared" si="61"/>
        <v>51.057519999999997</v>
      </c>
      <c r="I574" s="41">
        <f t="shared" si="62"/>
        <v>10.4444</v>
      </c>
      <c r="J574" s="62">
        <f>H574+G574*COS(RADIANS(D574))/1850/60</f>
        <v>51.066196872363157</v>
      </c>
      <c r="K574" s="41">
        <f>I574+G574*SIN(RADIANS(D574))/(1850*COS(RADIANS(H574)))/60</f>
        <v>10.452370209527897</v>
      </c>
      <c r="N574" s="41"/>
    </row>
    <row r="575" spans="1:14" x14ac:dyDescent="0.25">
      <c r="A575" s="4" t="s">
        <v>94</v>
      </c>
      <c r="B575" s="12">
        <v>0.73055555555555562</v>
      </c>
      <c r="C575" s="12">
        <v>0.73645833333333333</v>
      </c>
      <c r="D575" s="14"/>
      <c r="E575" t="s">
        <v>111</v>
      </c>
      <c r="F575" s="38">
        <v>8.5</v>
      </c>
      <c r="G575" s="57">
        <f t="shared" si="60"/>
        <v>1437.75</v>
      </c>
      <c r="H575" s="41">
        <f t="shared" si="61"/>
        <v>51.057519999999997</v>
      </c>
      <c r="I575" s="41">
        <f t="shared" si="62"/>
        <v>10.4444</v>
      </c>
      <c r="J575" s="61"/>
      <c r="K575" s="61"/>
      <c r="N575" s="41"/>
    </row>
    <row r="576" spans="1:14" x14ac:dyDescent="0.25">
      <c r="A576" s="31" t="s">
        <v>96</v>
      </c>
      <c r="B576" s="12">
        <v>0.72986111111111107</v>
      </c>
      <c r="C576" s="12">
        <v>0.73379629629629628</v>
      </c>
      <c r="D576" s="94">
        <v>27</v>
      </c>
      <c r="F576" s="38">
        <v>5.66</v>
      </c>
      <c r="G576" s="57">
        <f t="shared" si="60"/>
        <v>747.63000000000011</v>
      </c>
      <c r="H576" s="41">
        <f t="shared" si="61"/>
        <v>51.057519999999997</v>
      </c>
      <c r="I576" s="41">
        <f t="shared" si="62"/>
        <v>10.4444</v>
      </c>
      <c r="J576" s="62">
        <f>H576+G576*COS(RADIANS(D576))/1850/60</f>
        <v>51.063521290159265</v>
      </c>
      <c r="K576" s="41">
        <f>I576+G576*SIN(RADIANS(D576))/(1850*COS(RADIANS(H576)))/60</f>
        <v>10.449264941955267</v>
      </c>
      <c r="N576" s="41"/>
    </row>
    <row r="577" spans="1:14" x14ac:dyDescent="0.25">
      <c r="A577" s="31" t="s">
        <v>97</v>
      </c>
      <c r="B577" s="12">
        <v>0.73321759259259256</v>
      </c>
      <c r="C577" s="12">
        <v>0.7412037037037037</v>
      </c>
      <c r="D577" s="14"/>
      <c r="E577" t="s">
        <v>111</v>
      </c>
      <c r="F577" s="38">
        <v>11.5</v>
      </c>
      <c r="G577" s="57">
        <f t="shared" si="60"/>
        <v>2166.75</v>
      </c>
      <c r="H577" s="41">
        <f t="shared" si="61"/>
        <v>51.057519999999997</v>
      </c>
      <c r="I577" s="41">
        <f t="shared" si="62"/>
        <v>10.4444</v>
      </c>
      <c r="J577" s="61"/>
      <c r="K577" s="61"/>
      <c r="N577" s="41"/>
    </row>
    <row r="578" spans="1:14" x14ac:dyDescent="0.25">
      <c r="A578" s="31" t="s">
        <v>96</v>
      </c>
      <c r="B578" s="12">
        <v>0.7348958333333333</v>
      </c>
      <c r="C578" s="12">
        <v>0.73865740740740737</v>
      </c>
      <c r="D578" s="4">
        <v>30</v>
      </c>
      <c r="F578" s="38">
        <f>325/60</f>
        <v>5.416666666666667</v>
      </c>
      <c r="G578" s="57">
        <f t="shared" si="60"/>
        <v>688.5</v>
      </c>
      <c r="H578" s="41">
        <f t="shared" si="61"/>
        <v>51.057519999999997</v>
      </c>
      <c r="I578" s="41">
        <f t="shared" si="62"/>
        <v>10.4444</v>
      </c>
      <c r="J578" s="62">
        <f>H578+G578*COS(RADIANS(D578))/1850/60</f>
        <v>51.062891698112658</v>
      </c>
      <c r="K578" s="41">
        <f>I578+G578*SIN(RADIANS(D578))/(1850*COS(RADIANS(H578)))/60</f>
        <v>10.449334215658203</v>
      </c>
      <c r="N578" s="41"/>
    </row>
    <row r="579" spans="1:14" x14ac:dyDescent="0.25">
      <c r="A579" s="31" t="s">
        <v>94</v>
      </c>
      <c r="B579" s="12">
        <v>0.73761574074074077</v>
      </c>
      <c r="C579" s="12">
        <v>0.74236111111111114</v>
      </c>
      <c r="D579" s="29"/>
      <c r="E579" t="s">
        <v>111</v>
      </c>
      <c r="F579" s="38">
        <v>6.83</v>
      </c>
      <c r="G579" s="57">
        <f t="shared" si="60"/>
        <v>1031.94</v>
      </c>
      <c r="H579" s="41">
        <f t="shared" si="61"/>
        <v>51.057519999999997</v>
      </c>
      <c r="I579" s="41">
        <f t="shared" si="62"/>
        <v>10.4444</v>
      </c>
      <c r="J579" s="61"/>
      <c r="K579" s="61"/>
      <c r="N579" s="41"/>
    </row>
    <row r="580" spans="1:14" x14ac:dyDescent="0.25">
      <c r="A580" s="31" t="s">
        <v>96</v>
      </c>
      <c r="B580" s="12">
        <v>0.7402777777777777</v>
      </c>
      <c r="C580" s="12">
        <v>0.7440972222222223</v>
      </c>
      <c r="D580" s="29"/>
      <c r="E580" t="s">
        <v>111</v>
      </c>
      <c r="F580" s="38">
        <v>5.5</v>
      </c>
      <c r="G580" s="57">
        <f t="shared" si="60"/>
        <v>708.75</v>
      </c>
      <c r="H580" s="41">
        <f t="shared" si="61"/>
        <v>51.057519999999997</v>
      </c>
      <c r="I580" s="41">
        <f t="shared" si="62"/>
        <v>10.4444</v>
      </c>
      <c r="J580" s="61"/>
      <c r="K580" s="61"/>
      <c r="N580" s="41"/>
    </row>
    <row r="581" spans="1:14" x14ac:dyDescent="0.25">
      <c r="N581" s="41"/>
    </row>
    <row r="582" spans="1:14" x14ac:dyDescent="0.25">
      <c r="A582" s="36" t="s">
        <v>19</v>
      </c>
      <c r="B582" s="85" t="s">
        <v>68</v>
      </c>
      <c r="N582" s="41"/>
    </row>
    <row r="583" spans="1:14" x14ac:dyDescent="0.25">
      <c r="A583" s="36" t="s">
        <v>0</v>
      </c>
      <c r="B583" s="21">
        <v>42976</v>
      </c>
      <c r="N583" s="41"/>
    </row>
    <row r="584" spans="1:14" x14ac:dyDescent="0.25">
      <c r="A584" s="36" t="s">
        <v>1</v>
      </c>
      <c r="B584" s="48">
        <v>0.70833333333333337</v>
      </c>
      <c r="N584" s="41"/>
    </row>
    <row r="585" spans="1:14" x14ac:dyDescent="0.25">
      <c r="A585" s="36" t="s">
        <v>104</v>
      </c>
      <c r="B585" s="33">
        <v>51.080730000000003</v>
      </c>
      <c r="C585" s="33">
        <v>10.425039999999999</v>
      </c>
      <c r="N585" s="41"/>
    </row>
    <row r="586" spans="1:14" x14ac:dyDescent="0.25">
      <c r="A586" s="4"/>
      <c r="B586" s="4"/>
      <c r="C586" s="4"/>
      <c r="D586" s="4"/>
      <c r="E586" s="4"/>
      <c r="F586" s="4"/>
      <c r="G586" s="4"/>
      <c r="H586" s="8" t="s">
        <v>115</v>
      </c>
      <c r="I586" s="4"/>
      <c r="J586" s="6" t="s">
        <v>114</v>
      </c>
      <c r="K586" s="4"/>
      <c r="N586" s="41"/>
    </row>
    <row r="587" spans="1:14" x14ac:dyDescent="0.25">
      <c r="A587" s="8" t="s">
        <v>131</v>
      </c>
      <c r="B587" s="8" t="s">
        <v>13</v>
      </c>
      <c r="C587" s="8" t="s">
        <v>14</v>
      </c>
      <c r="D587" s="1" t="s">
        <v>15</v>
      </c>
      <c r="E587" s="8" t="s">
        <v>23</v>
      </c>
      <c r="F587" s="8" t="s">
        <v>113</v>
      </c>
      <c r="G587" s="17" t="s">
        <v>16</v>
      </c>
      <c r="H587" s="8" t="s">
        <v>2</v>
      </c>
      <c r="I587" s="8" t="s">
        <v>3</v>
      </c>
      <c r="J587" s="8" t="s">
        <v>2</v>
      </c>
      <c r="K587" s="8" t="s">
        <v>3</v>
      </c>
      <c r="N587" s="41"/>
    </row>
    <row r="588" spans="1:14" x14ac:dyDescent="0.25">
      <c r="A588" s="4" t="s">
        <v>98</v>
      </c>
      <c r="B588" s="12">
        <v>0.72280092592592593</v>
      </c>
      <c r="C588" s="12">
        <v>0.72881944444444446</v>
      </c>
      <c r="D588" s="4">
        <v>105</v>
      </c>
      <c r="E588" s="4"/>
      <c r="F588" s="38">
        <v>8.66</v>
      </c>
      <c r="G588" s="57">
        <f t="shared" ref="G588:G605" si="63">243*F588-627.75</f>
        <v>1476.63</v>
      </c>
      <c r="H588" s="41">
        <f>$B$585</f>
        <v>51.080730000000003</v>
      </c>
      <c r="I588" s="41">
        <f>$C$585</f>
        <v>10.425039999999999</v>
      </c>
      <c r="J588" s="62">
        <f>H588+G588*COS(RADIANS(D588))/1850/60</f>
        <v>51.077286937238114</v>
      </c>
      <c r="K588" s="41">
        <f>I588+G588*SIN(RADIANS(D588))/(1850*COS(RADIANS(H588)))/60</f>
        <v>10.445493961516252</v>
      </c>
      <c r="N588" s="41"/>
    </row>
    <row r="589" spans="1:14" x14ac:dyDescent="0.25">
      <c r="A589" s="4" t="s">
        <v>40</v>
      </c>
      <c r="B589" s="12">
        <v>0.72696759259259258</v>
      </c>
      <c r="C589" s="12">
        <v>0.73402777777777783</v>
      </c>
      <c r="D589" s="14"/>
      <c r="E589" t="s">
        <v>111</v>
      </c>
      <c r="F589" s="38">
        <v>10.16</v>
      </c>
      <c r="G589" s="57">
        <f t="shared" si="63"/>
        <v>1841.13</v>
      </c>
      <c r="H589" s="41">
        <f t="shared" ref="H589:H605" si="64">$B$585</f>
        <v>51.080730000000003</v>
      </c>
      <c r="I589" s="41">
        <f t="shared" ref="I589:I605" si="65">$C$585</f>
        <v>10.425039999999999</v>
      </c>
      <c r="J589" s="61"/>
      <c r="K589" s="61"/>
      <c r="N589" s="41"/>
    </row>
    <row r="590" spans="1:14" x14ac:dyDescent="0.25">
      <c r="A590" s="4" t="s">
        <v>94</v>
      </c>
      <c r="B590" s="12">
        <v>0.72824074074074074</v>
      </c>
      <c r="C590" s="12">
        <v>0.7368055555555556</v>
      </c>
      <c r="D590" s="4">
        <v>78</v>
      </c>
      <c r="E590" s="4"/>
      <c r="F590" s="38">
        <v>12.33</v>
      </c>
      <c r="G590" s="57">
        <f t="shared" si="63"/>
        <v>2368.44</v>
      </c>
      <c r="H590" s="41">
        <f t="shared" si="64"/>
        <v>51.080730000000003</v>
      </c>
      <c r="I590" s="41">
        <f t="shared" si="65"/>
        <v>10.425039999999999</v>
      </c>
      <c r="J590" s="62">
        <f>H590+G590*COS(RADIANS(D590))/1850/60</f>
        <v>51.085166273558563</v>
      </c>
      <c r="K590" s="41">
        <f>I590+G590*SIN(RADIANS(D590))/(1850*COS(RADIANS(H590)))/60</f>
        <v>10.458262227663999</v>
      </c>
      <c r="N590" s="41"/>
    </row>
    <row r="591" spans="1:14" x14ac:dyDescent="0.25">
      <c r="A591" s="4" t="s">
        <v>98</v>
      </c>
      <c r="B591" s="12">
        <v>0.72951388888888891</v>
      </c>
      <c r="C591" s="12">
        <v>0.73495370370370372</v>
      </c>
      <c r="D591" s="4">
        <v>110</v>
      </c>
      <c r="E591" s="4"/>
      <c r="F591" s="38">
        <v>7.83</v>
      </c>
      <c r="G591" s="57">
        <f t="shared" si="63"/>
        <v>1274.94</v>
      </c>
      <c r="H591" s="41">
        <f t="shared" si="64"/>
        <v>51.080730000000003</v>
      </c>
      <c r="I591" s="41">
        <f t="shared" si="65"/>
        <v>10.425039999999999</v>
      </c>
      <c r="J591" s="62">
        <f>H591+G591*COS(RADIANS(D591))/1850/60</f>
        <v>51.076801575121337</v>
      </c>
      <c r="K591" s="41">
        <f>I591+G591*SIN(RADIANS(D591))/(1850*COS(RADIANS(H591)))/60</f>
        <v>10.442220568570967</v>
      </c>
      <c r="N591" s="41"/>
    </row>
    <row r="592" spans="1:14" x14ac:dyDescent="0.25">
      <c r="A592" s="4" t="s">
        <v>95</v>
      </c>
      <c r="B592" s="12">
        <v>0.73182870370370379</v>
      </c>
      <c r="C592" s="12">
        <v>0.73796296296296304</v>
      </c>
      <c r="D592" s="4">
        <v>112</v>
      </c>
      <c r="E592" s="4"/>
      <c r="F592" s="38">
        <v>8.83</v>
      </c>
      <c r="G592" s="57">
        <f t="shared" si="63"/>
        <v>1517.94</v>
      </c>
      <c r="H592" s="41">
        <f t="shared" si="64"/>
        <v>51.080730000000003</v>
      </c>
      <c r="I592" s="41">
        <f t="shared" si="65"/>
        <v>10.425039999999999</v>
      </c>
      <c r="J592" s="62">
        <f>H592+G592*COS(RADIANS(D592))/1850/60</f>
        <v>51.075607204212524</v>
      </c>
      <c r="K592" s="41">
        <f>I592+G592*SIN(RADIANS(D592))/(1850*COS(RADIANS(H592)))/60</f>
        <v>10.445222847315938</v>
      </c>
      <c r="N592" s="41"/>
    </row>
    <row r="593" spans="1:14" x14ac:dyDescent="0.25">
      <c r="A593" s="4" t="s">
        <v>98</v>
      </c>
      <c r="B593" s="12">
        <v>0.73587962962962961</v>
      </c>
      <c r="C593" s="12">
        <v>0.74131944444444453</v>
      </c>
      <c r="D593" s="14"/>
      <c r="E593" t="s">
        <v>111</v>
      </c>
      <c r="F593" s="38">
        <v>7.83</v>
      </c>
      <c r="G593" s="57">
        <f t="shared" si="63"/>
        <v>1274.94</v>
      </c>
      <c r="H593" s="41">
        <f t="shared" si="64"/>
        <v>51.080730000000003</v>
      </c>
      <c r="I593" s="41">
        <f t="shared" si="65"/>
        <v>10.425039999999999</v>
      </c>
      <c r="J593" s="61"/>
      <c r="K593" s="61"/>
      <c r="N593" s="41"/>
    </row>
    <row r="594" spans="1:14" x14ac:dyDescent="0.25">
      <c r="A594" s="4" t="s">
        <v>40</v>
      </c>
      <c r="B594" s="12">
        <v>0.73715277777777777</v>
      </c>
      <c r="C594" s="12">
        <v>0.74259259259259258</v>
      </c>
      <c r="D594" s="4">
        <v>110</v>
      </c>
      <c r="E594" s="4"/>
      <c r="F594" s="53">
        <v>7.83</v>
      </c>
      <c r="G594" s="57">
        <f t="shared" si="63"/>
        <v>1274.94</v>
      </c>
      <c r="H594" s="41">
        <f t="shared" si="64"/>
        <v>51.080730000000003</v>
      </c>
      <c r="I594" s="41">
        <f t="shared" si="65"/>
        <v>10.425039999999999</v>
      </c>
      <c r="J594" s="62">
        <f>H594+G594*COS(RADIANS(D594))/1850/60</f>
        <v>51.076801575121337</v>
      </c>
      <c r="K594" s="41">
        <f>I594+G594*SIN(RADIANS(D594))/(1850*COS(RADIANS(H594)))/60</f>
        <v>10.442220568570967</v>
      </c>
      <c r="N594" s="41"/>
    </row>
    <row r="595" spans="1:14" x14ac:dyDescent="0.25">
      <c r="A595" s="4" t="s">
        <v>94</v>
      </c>
      <c r="B595" s="12">
        <v>0.73888888888888893</v>
      </c>
      <c r="C595" s="12">
        <v>0.74565972222222221</v>
      </c>
      <c r="D595" s="14"/>
      <c r="E595" t="s">
        <v>111</v>
      </c>
      <c r="F595" s="38">
        <v>9.75</v>
      </c>
      <c r="G595" s="57">
        <f t="shared" si="63"/>
        <v>1741.5</v>
      </c>
      <c r="H595" s="41">
        <f t="shared" si="64"/>
        <v>51.080730000000003</v>
      </c>
      <c r="I595" s="41">
        <f t="shared" si="65"/>
        <v>10.425039999999999</v>
      </c>
      <c r="J595" s="61"/>
      <c r="K595" s="61"/>
      <c r="N595" s="41"/>
    </row>
    <row r="596" spans="1:14" x14ac:dyDescent="0.25">
      <c r="A596" s="5" t="s">
        <v>95</v>
      </c>
      <c r="B596" s="78">
        <v>0.73854166666666676</v>
      </c>
      <c r="C596" s="78">
        <v>0.74363425925925919</v>
      </c>
      <c r="D596" s="5">
        <v>110</v>
      </c>
      <c r="E596" s="5"/>
      <c r="F596" s="39">
        <v>7.33</v>
      </c>
      <c r="G596" s="71">
        <f t="shared" si="63"/>
        <v>1153.44</v>
      </c>
      <c r="H596" s="60">
        <f t="shared" si="64"/>
        <v>51.080730000000003</v>
      </c>
      <c r="I596" s="60">
        <f t="shared" si="65"/>
        <v>10.425039999999999</v>
      </c>
      <c r="J596" s="60">
        <f>H596+G596*COS(RADIANS(D596))/1850/60</f>
        <v>51.077175948521464</v>
      </c>
      <c r="K596" s="60">
        <f>I596+G596*SIN(RADIANS(D596))/(1850*COS(RADIANS(H596)))/60</f>
        <v>10.440583284399656</v>
      </c>
      <c r="N596" s="41"/>
    </row>
    <row r="597" spans="1:14" x14ac:dyDescent="0.25">
      <c r="A597" s="31" t="s">
        <v>99</v>
      </c>
      <c r="B597" s="12">
        <v>0.73946759259259265</v>
      </c>
      <c r="C597" s="12">
        <v>0.74670138888888893</v>
      </c>
      <c r="D597" s="4">
        <v>112</v>
      </c>
      <c r="E597" s="4"/>
      <c r="F597" s="38">
        <f>625/60</f>
        <v>10.416666666666666</v>
      </c>
      <c r="G597" s="57">
        <f t="shared" si="63"/>
        <v>1903.5</v>
      </c>
      <c r="H597" s="41">
        <f t="shared" si="64"/>
        <v>51.080730000000003</v>
      </c>
      <c r="I597" s="41">
        <f t="shared" si="65"/>
        <v>10.425039999999999</v>
      </c>
      <c r="J597" s="62">
        <f>H597+G597*COS(RADIANS(D597))/1850/60</f>
        <v>51.074306003148045</v>
      </c>
      <c r="K597" s="41">
        <f>I597+G597*SIN(RADIANS(D597))/(1850*COS(RADIANS(H597)))/60</f>
        <v>10.450349333613902</v>
      </c>
      <c r="N597" s="41"/>
    </row>
    <row r="598" spans="1:14" x14ac:dyDescent="0.25">
      <c r="A598" s="4" t="s">
        <v>98</v>
      </c>
      <c r="B598" s="12">
        <v>0.74253472222222217</v>
      </c>
      <c r="C598" s="12">
        <v>0.74849537037037039</v>
      </c>
      <c r="D598" s="14"/>
      <c r="E598" t="s">
        <v>111</v>
      </c>
      <c r="F598" s="38">
        <f>515/60</f>
        <v>8.5833333333333339</v>
      </c>
      <c r="G598" s="57">
        <f t="shared" si="63"/>
        <v>1458</v>
      </c>
      <c r="H598" s="41">
        <f t="shared" si="64"/>
        <v>51.080730000000003</v>
      </c>
      <c r="I598" s="41">
        <f t="shared" si="65"/>
        <v>10.425039999999999</v>
      </c>
      <c r="J598" s="61"/>
      <c r="K598" s="61"/>
      <c r="N598" s="41"/>
    </row>
    <row r="599" spans="1:14" x14ac:dyDescent="0.25">
      <c r="A599" s="4" t="s">
        <v>40</v>
      </c>
      <c r="B599" s="12">
        <v>0.74357638888888899</v>
      </c>
      <c r="C599" s="12">
        <v>0.75381944444444438</v>
      </c>
      <c r="D599" s="14"/>
      <c r="E599" t="s">
        <v>111</v>
      </c>
      <c r="F599" s="38">
        <v>14.75</v>
      </c>
      <c r="G599" s="57">
        <f t="shared" si="63"/>
        <v>2956.5</v>
      </c>
      <c r="H599" s="41">
        <f t="shared" si="64"/>
        <v>51.080730000000003</v>
      </c>
      <c r="I599" s="41">
        <f t="shared" si="65"/>
        <v>10.425039999999999</v>
      </c>
      <c r="J599" s="61"/>
      <c r="K599" s="61"/>
      <c r="N599" s="41"/>
    </row>
    <row r="600" spans="1:14" x14ac:dyDescent="0.25">
      <c r="A600" s="4" t="s">
        <v>95</v>
      </c>
      <c r="B600" s="12">
        <v>0.74502314814814818</v>
      </c>
      <c r="C600" s="12">
        <v>0.75104166666666661</v>
      </c>
      <c r="D600" s="14"/>
      <c r="E600" t="s">
        <v>111</v>
      </c>
      <c r="F600" s="38">
        <v>8.66</v>
      </c>
      <c r="G600" s="57">
        <f t="shared" si="63"/>
        <v>1476.63</v>
      </c>
      <c r="H600" s="41">
        <f t="shared" si="64"/>
        <v>51.080730000000003</v>
      </c>
      <c r="I600" s="41">
        <f t="shared" si="65"/>
        <v>10.425039999999999</v>
      </c>
      <c r="J600" s="61"/>
      <c r="K600" s="61"/>
      <c r="N600" s="41"/>
    </row>
    <row r="601" spans="1:14" x14ac:dyDescent="0.25">
      <c r="A601" s="4" t="s">
        <v>94</v>
      </c>
      <c r="B601" s="12">
        <v>0.74606481481481479</v>
      </c>
      <c r="C601" s="12">
        <v>0.75277777777777777</v>
      </c>
      <c r="D601" s="14"/>
      <c r="E601" t="s">
        <v>111</v>
      </c>
      <c r="F601" s="38">
        <v>9.66</v>
      </c>
      <c r="G601" s="57">
        <f t="shared" si="63"/>
        <v>1719.63</v>
      </c>
      <c r="H601" s="41">
        <f t="shared" si="64"/>
        <v>51.080730000000003</v>
      </c>
      <c r="I601" s="41">
        <f t="shared" si="65"/>
        <v>10.425039999999999</v>
      </c>
      <c r="J601" s="61"/>
      <c r="K601" s="61"/>
      <c r="N601" s="41"/>
    </row>
    <row r="602" spans="1:14" x14ac:dyDescent="0.25">
      <c r="A602" s="31" t="s">
        <v>99</v>
      </c>
      <c r="B602" s="12">
        <v>0.7475694444444444</v>
      </c>
      <c r="C602" s="12">
        <v>0.7543981481481481</v>
      </c>
      <c r="D602" s="14"/>
      <c r="E602" t="s">
        <v>111</v>
      </c>
      <c r="F602" s="38">
        <v>9.83</v>
      </c>
      <c r="G602" s="57">
        <f t="shared" si="63"/>
        <v>1760.94</v>
      </c>
      <c r="H602" s="41">
        <f t="shared" si="64"/>
        <v>51.080730000000003</v>
      </c>
      <c r="I602" s="41">
        <f t="shared" si="65"/>
        <v>10.425039999999999</v>
      </c>
      <c r="J602" s="61"/>
      <c r="K602" s="61"/>
      <c r="N602" s="41"/>
    </row>
    <row r="603" spans="1:14" x14ac:dyDescent="0.25">
      <c r="A603" s="4" t="s">
        <v>98</v>
      </c>
      <c r="B603" s="12">
        <v>0.749537037037037</v>
      </c>
      <c r="C603" s="12">
        <v>0.75532407407407398</v>
      </c>
      <c r="D603" s="14"/>
      <c r="E603" t="s">
        <v>111</v>
      </c>
      <c r="F603" s="38">
        <v>8.33</v>
      </c>
      <c r="G603" s="57">
        <f t="shared" si="63"/>
        <v>1396.44</v>
      </c>
      <c r="H603" s="41">
        <f t="shared" si="64"/>
        <v>51.080730000000003</v>
      </c>
      <c r="I603" s="41">
        <f t="shared" si="65"/>
        <v>10.425039999999999</v>
      </c>
      <c r="J603" s="61"/>
      <c r="K603" s="61"/>
      <c r="N603" s="41"/>
    </row>
    <row r="604" spans="1:14" x14ac:dyDescent="0.25">
      <c r="A604" s="4" t="s">
        <v>95</v>
      </c>
      <c r="B604" s="12">
        <v>0.7524305555555556</v>
      </c>
      <c r="C604" s="12">
        <v>0.75798611111111114</v>
      </c>
      <c r="D604" s="14"/>
      <c r="E604" t="s">
        <v>111</v>
      </c>
      <c r="F604" s="38">
        <v>8</v>
      </c>
      <c r="G604" s="57">
        <f t="shared" si="63"/>
        <v>1316.25</v>
      </c>
      <c r="H604" s="41">
        <f t="shared" si="64"/>
        <v>51.080730000000003</v>
      </c>
      <c r="I604" s="41">
        <f t="shared" si="65"/>
        <v>10.425039999999999</v>
      </c>
      <c r="J604" s="61"/>
      <c r="K604" s="61"/>
      <c r="N604" s="41"/>
    </row>
    <row r="605" spans="1:14" x14ac:dyDescent="0.25">
      <c r="A605" s="20" t="s">
        <v>94</v>
      </c>
      <c r="B605" s="89">
        <v>0.75335648148148149</v>
      </c>
      <c r="C605" s="89">
        <v>0.7587962962962963</v>
      </c>
      <c r="D605" s="20">
        <v>78</v>
      </c>
      <c r="E605" s="20"/>
      <c r="F605" s="53">
        <v>7.83</v>
      </c>
      <c r="G605" s="72">
        <f t="shared" si="63"/>
        <v>1274.94</v>
      </c>
      <c r="H605" s="62">
        <f t="shared" si="64"/>
        <v>51.080730000000003</v>
      </c>
      <c r="I605" s="62">
        <f t="shared" si="65"/>
        <v>10.425039999999999</v>
      </c>
      <c r="J605" s="62">
        <f>H605+G605*COS(RADIANS(D605))/1850/60</f>
        <v>51.083118062442267</v>
      </c>
      <c r="K605" s="62">
        <f>I605+G605*SIN(RADIANS(D605))/(1850*COS(RADIANS(H605)))/60</f>
        <v>10.442923647860169</v>
      </c>
      <c r="N605" s="41"/>
    </row>
    <row r="606" spans="1:14" x14ac:dyDescent="0.25">
      <c r="N606" s="41"/>
    </row>
    <row r="607" spans="1:14" x14ac:dyDescent="0.25">
      <c r="A607" s="36" t="s">
        <v>19</v>
      </c>
      <c r="B607" s="44" t="s">
        <v>108</v>
      </c>
      <c r="N607" s="41"/>
    </row>
    <row r="608" spans="1:14" x14ac:dyDescent="0.25">
      <c r="A608" s="36" t="s">
        <v>0</v>
      </c>
      <c r="B608" s="21">
        <v>42977</v>
      </c>
      <c r="N608" s="41"/>
    </row>
    <row r="609" spans="1:14" x14ac:dyDescent="0.25">
      <c r="A609" s="36" t="s">
        <v>1</v>
      </c>
      <c r="B609" s="48">
        <v>0.41666666666666669</v>
      </c>
      <c r="N609" s="41"/>
    </row>
    <row r="610" spans="1:14" x14ac:dyDescent="0.25">
      <c r="A610" s="36" t="s">
        <v>104</v>
      </c>
      <c r="B610" s="33">
        <v>51.06494</v>
      </c>
      <c r="C610" s="33">
        <v>10.45809</v>
      </c>
      <c r="N610" s="41"/>
    </row>
    <row r="611" spans="1:14" x14ac:dyDescent="0.25">
      <c r="A611" s="4"/>
      <c r="B611" s="4"/>
      <c r="C611" s="4"/>
      <c r="D611" s="4"/>
      <c r="E611" s="4"/>
      <c r="F611" s="4"/>
      <c r="G611" s="4"/>
      <c r="H611" s="8" t="s">
        <v>115</v>
      </c>
      <c r="I611" s="4"/>
      <c r="J611" s="6" t="s">
        <v>114</v>
      </c>
      <c r="K611" s="4"/>
      <c r="N611" s="41"/>
    </row>
    <row r="612" spans="1:14" x14ac:dyDescent="0.25">
      <c r="A612" s="8" t="s">
        <v>131</v>
      </c>
      <c r="B612" s="8" t="s">
        <v>13</v>
      </c>
      <c r="C612" s="8" t="s">
        <v>14</v>
      </c>
      <c r="D612" s="1" t="s">
        <v>15</v>
      </c>
      <c r="E612" s="8" t="s">
        <v>23</v>
      </c>
      <c r="F612" s="8" t="s">
        <v>113</v>
      </c>
      <c r="G612" s="17" t="s">
        <v>16</v>
      </c>
      <c r="H612" s="8" t="s">
        <v>2</v>
      </c>
      <c r="I612" s="8" t="s">
        <v>3</v>
      </c>
      <c r="J612" s="8" t="s">
        <v>2</v>
      </c>
      <c r="K612" s="8" t="s">
        <v>3</v>
      </c>
      <c r="N612" s="41"/>
    </row>
    <row r="613" spans="1:14" x14ac:dyDescent="0.25">
      <c r="A613" s="4" t="s">
        <v>98</v>
      </c>
      <c r="B613" s="12">
        <v>0.42048611111111112</v>
      </c>
      <c r="C613" s="12">
        <v>0.42719907407407409</v>
      </c>
      <c r="D613" s="29"/>
      <c r="E613" t="s">
        <v>111</v>
      </c>
      <c r="F613" s="38">
        <v>9.66</v>
      </c>
      <c r="G613" s="57">
        <f t="shared" ref="G613:G635" si="66">243*F613-627.75</f>
        <v>1719.63</v>
      </c>
      <c r="H613" s="41">
        <f>$B$610</f>
        <v>51.06494</v>
      </c>
      <c r="I613" s="41">
        <f>$C$610</f>
        <v>10.45809</v>
      </c>
      <c r="J613" s="61"/>
      <c r="K613" s="61"/>
      <c r="N613" s="41"/>
    </row>
    <row r="614" spans="1:14" x14ac:dyDescent="0.25">
      <c r="A614" s="4" t="s">
        <v>40</v>
      </c>
      <c r="B614" s="12">
        <v>0.42048611111111112</v>
      </c>
      <c r="C614" s="12">
        <v>0.42800925925925926</v>
      </c>
      <c r="D614" s="29"/>
      <c r="E614" t="s">
        <v>111</v>
      </c>
      <c r="F614" s="38">
        <v>10.83</v>
      </c>
      <c r="G614" s="57">
        <f t="shared" si="66"/>
        <v>2003.94</v>
      </c>
      <c r="H614" s="41">
        <f t="shared" ref="H614:H636" si="67">$B$610</f>
        <v>51.06494</v>
      </c>
      <c r="I614" s="41">
        <f t="shared" ref="I614:I636" si="68">$C$610</f>
        <v>10.45809</v>
      </c>
      <c r="J614" s="61"/>
      <c r="K614" s="61"/>
      <c r="N614" s="41"/>
    </row>
    <row r="615" spans="1:14" x14ac:dyDescent="0.25">
      <c r="A615" s="4" t="s">
        <v>94</v>
      </c>
      <c r="B615" s="12">
        <v>0.42071759259259256</v>
      </c>
      <c r="C615" s="12">
        <v>0.42743055555555554</v>
      </c>
      <c r="D615" s="29"/>
      <c r="E615" t="s">
        <v>111</v>
      </c>
      <c r="F615" s="38">
        <v>9.66</v>
      </c>
      <c r="G615" s="57">
        <f t="shared" si="66"/>
        <v>1719.63</v>
      </c>
      <c r="H615" s="41">
        <f t="shared" si="67"/>
        <v>51.06494</v>
      </c>
      <c r="I615" s="41">
        <f t="shared" si="68"/>
        <v>10.45809</v>
      </c>
      <c r="J615" s="61"/>
      <c r="K615" s="61"/>
      <c r="N615" s="41"/>
    </row>
    <row r="616" spans="1:14" x14ac:dyDescent="0.25">
      <c r="A616" s="4" t="s">
        <v>95</v>
      </c>
      <c r="B616" s="12">
        <v>0.4225694444444445</v>
      </c>
      <c r="C616" s="12">
        <v>0.43564814814814817</v>
      </c>
      <c r="D616" s="29"/>
      <c r="E616" t="s">
        <v>111</v>
      </c>
      <c r="F616" s="38">
        <v>18.829999999999998</v>
      </c>
      <c r="G616" s="57">
        <f t="shared" si="66"/>
        <v>3947.9399999999996</v>
      </c>
      <c r="H616" s="41">
        <f t="shared" si="67"/>
        <v>51.06494</v>
      </c>
      <c r="I616" s="41">
        <f t="shared" si="68"/>
        <v>10.45809</v>
      </c>
      <c r="J616" s="61"/>
      <c r="K616" s="61"/>
      <c r="N616" s="41"/>
    </row>
    <row r="617" spans="1:14" x14ac:dyDescent="0.25">
      <c r="A617" s="31" t="s">
        <v>96</v>
      </c>
      <c r="B617" s="12">
        <v>0.42592592592592587</v>
      </c>
      <c r="C617" s="12">
        <v>0.43298611111111113</v>
      </c>
      <c r="D617" s="29"/>
      <c r="E617" t="s">
        <v>111</v>
      </c>
      <c r="F617" s="38">
        <v>10.16</v>
      </c>
      <c r="G617" s="57">
        <f t="shared" si="66"/>
        <v>1841.13</v>
      </c>
      <c r="H617" s="41">
        <f t="shared" si="67"/>
        <v>51.06494</v>
      </c>
      <c r="I617" s="41">
        <f t="shared" si="68"/>
        <v>10.45809</v>
      </c>
      <c r="J617" s="61"/>
      <c r="K617" s="61"/>
      <c r="N617" s="41"/>
    </row>
    <row r="618" spans="1:14" x14ac:dyDescent="0.25">
      <c r="A618" s="4" t="s">
        <v>98</v>
      </c>
      <c r="B618" s="12">
        <v>0.4284722222222222</v>
      </c>
      <c r="C618" s="12">
        <v>0.43599537037037034</v>
      </c>
      <c r="D618" s="29"/>
      <c r="E618" t="s">
        <v>111</v>
      </c>
      <c r="F618" s="38">
        <v>10.83</v>
      </c>
      <c r="G618" s="57">
        <f t="shared" si="66"/>
        <v>2003.94</v>
      </c>
      <c r="H618" s="41">
        <f t="shared" si="67"/>
        <v>51.06494</v>
      </c>
      <c r="I618" s="41">
        <f t="shared" si="68"/>
        <v>10.45809</v>
      </c>
      <c r="J618" s="61"/>
      <c r="K618" s="61"/>
      <c r="N618" s="41"/>
    </row>
    <row r="619" spans="1:14" x14ac:dyDescent="0.25">
      <c r="A619" s="4" t="s">
        <v>94</v>
      </c>
      <c r="B619" s="12">
        <v>0.42858796296296298</v>
      </c>
      <c r="C619" s="12">
        <v>0.4368055555555555</v>
      </c>
      <c r="D619" s="4">
        <v>145</v>
      </c>
      <c r="F619" s="53">
        <v>11.83</v>
      </c>
      <c r="G619" s="57">
        <f t="shared" si="66"/>
        <v>2246.94</v>
      </c>
      <c r="H619" s="41">
        <f t="shared" si="67"/>
        <v>51.06494</v>
      </c>
      <c r="I619" s="41">
        <f t="shared" si="68"/>
        <v>10.45809</v>
      </c>
      <c r="J619" s="62">
        <f>H619+G619*COS(RADIANS(D619))/1850/60</f>
        <v>51.048358148699144</v>
      </c>
      <c r="K619" s="41">
        <f>I619+G619*SIN(RADIANS(D619))/(1850*COS(RADIANS(H619)))/60</f>
        <v>10.476565515337143</v>
      </c>
      <c r="N619" s="41"/>
    </row>
    <row r="620" spans="1:14" x14ac:dyDescent="0.25">
      <c r="A620" s="31" t="s">
        <v>100</v>
      </c>
      <c r="B620" s="12">
        <v>0.42824074074074076</v>
      </c>
      <c r="C620" s="12">
        <v>0.44201388888888887</v>
      </c>
      <c r="D620" s="14"/>
      <c r="E620" t="s">
        <v>111</v>
      </c>
      <c r="F620" s="38">
        <v>19.829999999999998</v>
      </c>
      <c r="G620" s="57">
        <f t="shared" si="66"/>
        <v>4190.9399999999996</v>
      </c>
      <c r="H620" s="41">
        <f t="shared" si="67"/>
        <v>51.06494</v>
      </c>
      <c r="I620" s="41">
        <f t="shared" si="68"/>
        <v>10.45809</v>
      </c>
      <c r="J620" s="61"/>
      <c r="K620" s="61"/>
      <c r="N620" s="41"/>
    </row>
    <row r="621" spans="1:14" x14ac:dyDescent="0.25">
      <c r="A621" s="4" t="s">
        <v>40</v>
      </c>
      <c r="B621" s="12">
        <v>0.42881944444444442</v>
      </c>
      <c r="C621" s="12">
        <v>0.43541666666666662</v>
      </c>
      <c r="D621" s="14"/>
      <c r="E621" t="s">
        <v>111</v>
      </c>
      <c r="F621" s="53">
        <v>9.5</v>
      </c>
      <c r="G621" s="57">
        <f t="shared" si="66"/>
        <v>1680.75</v>
      </c>
      <c r="H621" s="41">
        <f t="shared" si="67"/>
        <v>51.06494</v>
      </c>
      <c r="I621" s="41">
        <f t="shared" si="68"/>
        <v>10.45809</v>
      </c>
      <c r="J621" s="61"/>
      <c r="K621" s="61"/>
      <c r="N621" s="41"/>
    </row>
    <row r="622" spans="1:14" x14ac:dyDescent="0.25">
      <c r="A622" s="4" t="s">
        <v>101</v>
      </c>
      <c r="B622" s="12">
        <v>0.43113425925925924</v>
      </c>
      <c r="C622" s="12">
        <v>0.44571759259259264</v>
      </c>
      <c r="D622" s="14"/>
      <c r="E622" t="s">
        <v>111</v>
      </c>
      <c r="F622" s="38">
        <v>21</v>
      </c>
      <c r="G622" s="57">
        <f t="shared" si="66"/>
        <v>4475.25</v>
      </c>
      <c r="H622" s="41">
        <f t="shared" si="67"/>
        <v>51.06494</v>
      </c>
      <c r="I622" s="41">
        <f t="shared" si="68"/>
        <v>10.45809</v>
      </c>
      <c r="J622" s="61"/>
      <c r="K622" s="61"/>
      <c r="N622" s="41"/>
    </row>
    <row r="623" spans="1:14" x14ac:dyDescent="0.25">
      <c r="A623" s="31" t="s">
        <v>96</v>
      </c>
      <c r="B623" s="12">
        <v>0.43425925925925929</v>
      </c>
      <c r="C623" s="12">
        <v>0.44305555555555554</v>
      </c>
      <c r="D623" s="4">
        <v>150</v>
      </c>
      <c r="F623" s="38">
        <v>12.66</v>
      </c>
      <c r="G623" s="57">
        <f t="shared" si="66"/>
        <v>2448.63</v>
      </c>
      <c r="H623" s="41">
        <f t="shared" si="67"/>
        <v>51.06494</v>
      </c>
      <c r="I623" s="41">
        <f t="shared" si="68"/>
        <v>10.45809</v>
      </c>
      <c r="J623" s="62">
        <f>H623+G623*COS(RADIANS(D623))/1850/60</f>
        <v>51.045835713653432</v>
      </c>
      <c r="K623" s="41">
        <f>I623+G623*SIN(RADIANS(D623))/(1850*COS(RADIANS(H623)))/60</f>
        <v>10.475641205629099</v>
      </c>
      <c r="N623" s="41"/>
    </row>
    <row r="624" spans="1:14" x14ac:dyDescent="0.25">
      <c r="A624" s="4" t="s">
        <v>102</v>
      </c>
      <c r="B624" s="12">
        <v>0.43599537037037034</v>
      </c>
      <c r="C624" s="12">
        <v>0.4458333333333333</v>
      </c>
      <c r="D624" s="14"/>
      <c r="E624" t="s">
        <v>111</v>
      </c>
      <c r="F624" s="38">
        <v>14.16</v>
      </c>
      <c r="G624" s="57">
        <f t="shared" si="66"/>
        <v>2813.13</v>
      </c>
      <c r="H624" s="41">
        <f t="shared" si="67"/>
        <v>51.06494</v>
      </c>
      <c r="I624" s="41">
        <f t="shared" si="68"/>
        <v>10.45809</v>
      </c>
      <c r="J624" s="61"/>
      <c r="K624" s="61"/>
      <c r="N624" s="41"/>
    </row>
    <row r="625" spans="1:14" x14ac:dyDescent="0.25">
      <c r="A625" s="5" t="s">
        <v>40</v>
      </c>
      <c r="B625" s="78">
        <v>0.43634259259259256</v>
      </c>
      <c r="C625" s="78">
        <v>0.44201388888888887</v>
      </c>
      <c r="D625" s="5">
        <v>140</v>
      </c>
      <c r="E625" s="5" t="s">
        <v>125</v>
      </c>
      <c r="F625" s="39">
        <v>8.16</v>
      </c>
      <c r="G625" s="71">
        <f t="shared" si="66"/>
        <v>1355.13</v>
      </c>
      <c r="H625" s="60">
        <f t="shared" si="67"/>
        <v>51.06494</v>
      </c>
      <c r="I625" s="60">
        <f t="shared" si="68"/>
        <v>10.45809</v>
      </c>
      <c r="J625" s="60">
        <f>H625+G625*COS(RADIANS(D625))/1850/60</f>
        <v>51.055587839583751</v>
      </c>
      <c r="K625" s="60">
        <f>I625+G625*SIN(RADIANS(D625))/(1850*COS(RADIANS(H625)))/60</f>
        <v>10.470577118716504</v>
      </c>
      <c r="N625" s="41"/>
    </row>
    <row r="626" spans="1:14" x14ac:dyDescent="0.25">
      <c r="A626" s="4" t="s">
        <v>95</v>
      </c>
      <c r="B626" s="12">
        <v>0.43668981481481484</v>
      </c>
      <c r="C626" s="12">
        <v>0.44884259259259257</v>
      </c>
      <c r="D626" s="14"/>
      <c r="E626" t="s">
        <v>111</v>
      </c>
      <c r="F626" s="38">
        <v>17.5</v>
      </c>
      <c r="G626" s="57">
        <f t="shared" si="66"/>
        <v>3624.75</v>
      </c>
      <c r="H626" s="41">
        <f t="shared" si="67"/>
        <v>51.06494</v>
      </c>
      <c r="I626" s="41">
        <f t="shared" si="68"/>
        <v>10.45809</v>
      </c>
      <c r="J626" s="61"/>
      <c r="K626" s="61"/>
      <c r="N626" s="41"/>
    </row>
    <row r="627" spans="1:14" x14ac:dyDescent="0.25">
      <c r="A627" s="4" t="s">
        <v>40</v>
      </c>
      <c r="B627" s="12">
        <v>0.44270833333333331</v>
      </c>
      <c r="C627" s="12">
        <v>0.45104166666666662</v>
      </c>
      <c r="D627" s="4">
        <v>140</v>
      </c>
      <c r="F627" s="53">
        <v>12</v>
      </c>
      <c r="G627" s="57">
        <f t="shared" si="66"/>
        <v>2288.25</v>
      </c>
      <c r="H627" s="41">
        <f t="shared" si="67"/>
        <v>51.06494</v>
      </c>
      <c r="I627" s="41">
        <f t="shared" si="68"/>
        <v>10.45809</v>
      </c>
      <c r="J627" s="62">
        <f>H627+G627*COS(RADIANS(D627))/1850/60</f>
        <v>51.049148097324618</v>
      </c>
      <c r="K627" s="41">
        <f>I627+G627*SIN(RADIANS(D627))/(1850*COS(RADIANS(H627)))/60</f>
        <v>10.479175541168035</v>
      </c>
      <c r="N627" s="41"/>
    </row>
    <row r="628" spans="1:14" x14ac:dyDescent="0.25">
      <c r="A628" s="31" t="s">
        <v>100</v>
      </c>
      <c r="B628" s="12">
        <v>0.44305555555555554</v>
      </c>
      <c r="C628" s="12">
        <v>0.45578703703703699</v>
      </c>
      <c r="D628" s="4">
        <v>140</v>
      </c>
      <c r="F628" s="53">
        <v>18.329999999999998</v>
      </c>
      <c r="G628" s="57">
        <f t="shared" si="66"/>
        <v>3826.4399999999996</v>
      </c>
      <c r="H628" s="41">
        <f t="shared" si="67"/>
        <v>51.06494</v>
      </c>
      <c r="I628" s="41">
        <f t="shared" si="68"/>
        <v>10.45809</v>
      </c>
      <c r="J628" s="62">
        <f>H628+G628*COS(RADIANS(D628))/1850/60</f>
        <v>51.038532584694337</v>
      </c>
      <c r="K628" s="41">
        <f>I628+G628*SIN(RADIANS(D628))/(1850*COS(RADIANS(H628)))/60</f>
        <v>10.49334950317798</v>
      </c>
      <c r="N628" s="41"/>
    </row>
    <row r="629" spans="1:14" x14ac:dyDescent="0.25">
      <c r="A629" s="31" t="s">
        <v>96</v>
      </c>
      <c r="B629" s="12">
        <v>0.44375000000000003</v>
      </c>
      <c r="C629" s="12">
        <v>0.45127314814814817</v>
      </c>
      <c r="D629" s="4">
        <v>145</v>
      </c>
      <c r="F629" s="53">
        <v>10.83</v>
      </c>
      <c r="G629" s="57">
        <f t="shared" si="66"/>
        <v>2003.94</v>
      </c>
      <c r="H629" s="41">
        <f t="shared" si="67"/>
        <v>51.06494</v>
      </c>
      <c r="I629" s="41">
        <f t="shared" si="68"/>
        <v>10.45809</v>
      </c>
      <c r="J629" s="62">
        <f>H629+G629*COS(RADIANS(D629))/1850/60</f>
        <v>51.050151427498804</v>
      </c>
      <c r="K629" s="41">
        <f>I629+G629*SIN(RADIANS(D629))/(1850*COS(RADIANS(H629)))/60</f>
        <v>10.474567442301403</v>
      </c>
      <c r="N629" s="41"/>
    </row>
    <row r="630" spans="1:14" x14ac:dyDescent="0.25">
      <c r="A630" s="4" t="s">
        <v>98</v>
      </c>
      <c r="B630" s="12">
        <v>0.4447916666666667</v>
      </c>
      <c r="C630" s="12">
        <v>0.45277777777777778</v>
      </c>
      <c r="D630" s="14"/>
      <c r="E630" t="s">
        <v>111</v>
      </c>
      <c r="F630" s="53">
        <v>11.5</v>
      </c>
      <c r="G630" s="57">
        <f t="shared" si="66"/>
        <v>2166.75</v>
      </c>
      <c r="H630" s="41">
        <f t="shared" si="67"/>
        <v>51.06494</v>
      </c>
      <c r="I630" s="41">
        <f t="shared" si="68"/>
        <v>10.45809</v>
      </c>
      <c r="J630" s="61"/>
      <c r="K630" s="61"/>
      <c r="N630" s="41"/>
    </row>
    <row r="631" spans="1:14" x14ac:dyDescent="0.25">
      <c r="A631" s="4" t="s">
        <v>94</v>
      </c>
      <c r="B631" s="12">
        <v>0.44675925925925924</v>
      </c>
      <c r="C631" s="12">
        <v>0.45416666666666666</v>
      </c>
      <c r="D631" s="4">
        <v>150</v>
      </c>
      <c r="F631" s="53">
        <v>10.66</v>
      </c>
      <c r="G631" s="57">
        <f t="shared" si="66"/>
        <v>1962.63</v>
      </c>
      <c r="H631" s="41">
        <f t="shared" si="67"/>
        <v>51.06494</v>
      </c>
      <c r="I631" s="41">
        <f t="shared" si="68"/>
        <v>10.45809</v>
      </c>
      <c r="J631" s="62">
        <f>H631+G631*COS(RADIANS(D631))/1850/60</f>
        <v>51.04962750055649</v>
      </c>
      <c r="K631" s="41">
        <f>I631+G631*SIN(RADIANS(D631))/(1850*COS(RADIANS(H631)))/60</f>
        <v>10.472157671597522</v>
      </c>
      <c r="N631" s="41"/>
    </row>
    <row r="632" spans="1:14" x14ac:dyDescent="0.25">
      <c r="A632" s="4" t="s">
        <v>102</v>
      </c>
      <c r="B632" s="12">
        <v>0.44733796296296297</v>
      </c>
      <c r="C632" s="12">
        <v>0.45590277777777777</v>
      </c>
      <c r="D632" s="14"/>
      <c r="E632" t="s">
        <v>111</v>
      </c>
      <c r="F632" s="53">
        <v>12.33</v>
      </c>
      <c r="G632" s="57">
        <f t="shared" si="66"/>
        <v>2368.44</v>
      </c>
      <c r="H632" s="41">
        <f t="shared" si="67"/>
        <v>51.06494</v>
      </c>
      <c r="I632" s="41">
        <f t="shared" si="68"/>
        <v>10.45809</v>
      </c>
      <c r="J632" s="61"/>
      <c r="K632" s="61"/>
      <c r="N632" s="41"/>
    </row>
    <row r="633" spans="1:14" x14ac:dyDescent="0.25">
      <c r="A633" s="4" t="s">
        <v>40</v>
      </c>
      <c r="B633" s="12">
        <v>0.45185185185185189</v>
      </c>
      <c r="C633" s="12">
        <v>0.45810185185185182</v>
      </c>
      <c r="D633" s="4">
        <v>150</v>
      </c>
      <c r="F633" s="53">
        <v>9</v>
      </c>
      <c r="G633" s="57">
        <f t="shared" si="66"/>
        <v>1559.25</v>
      </c>
      <c r="H633" s="41">
        <f t="shared" si="67"/>
        <v>51.06494</v>
      </c>
      <c r="I633" s="41">
        <f t="shared" si="68"/>
        <v>10.45809</v>
      </c>
      <c r="J633" s="62">
        <f>H633+G633*COS(RADIANS(D633))/1850/60</f>
        <v>51.052774683686025</v>
      </c>
      <c r="K633" s="41">
        <f>I633+G633*SIN(RADIANS(D633))/(1850*COS(RADIANS(H633)))/60</f>
        <v>10.469266338351312</v>
      </c>
      <c r="N633" s="41"/>
    </row>
    <row r="634" spans="1:14" x14ac:dyDescent="0.25">
      <c r="A634" s="31" t="s">
        <v>96</v>
      </c>
      <c r="B634" s="12">
        <v>0.45231481481481484</v>
      </c>
      <c r="C634" s="12">
        <v>0.46006944444444442</v>
      </c>
      <c r="D634" s="4">
        <v>150</v>
      </c>
      <c r="F634" s="53">
        <v>11.16</v>
      </c>
      <c r="G634" s="57">
        <f t="shared" si="66"/>
        <v>2084.13</v>
      </c>
      <c r="H634" s="41">
        <f t="shared" si="67"/>
        <v>51.06494</v>
      </c>
      <c r="I634" s="41">
        <f t="shared" si="68"/>
        <v>10.45809</v>
      </c>
      <c r="J634" s="62">
        <f>H634+G634*COS(RADIANS(D634))/1850/60</f>
        <v>51.048679553830731</v>
      </c>
      <c r="K634" s="41">
        <f>I634+G634*SIN(RADIANS(D634))/(1850*COS(RADIANS(H634)))/60</f>
        <v>10.473028555105415</v>
      </c>
      <c r="N634" s="41"/>
    </row>
    <row r="635" spans="1:14" x14ac:dyDescent="0.25">
      <c r="A635" s="4" t="s">
        <v>94</v>
      </c>
      <c r="B635" s="12">
        <v>0.45520833333333338</v>
      </c>
      <c r="C635" s="12">
        <v>0.46134259259259264</v>
      </c>
      <c r="D635" s="14"/>
      <c r="E635" t="s">
        <v>111</v>
      </c>
      <c r="F635" s="53">
        <v>8.83</v>
      </c>
      <c r="G635" s="57">
        <f t="shared" si="66"/>
        <v>1517.94</v>
      </c>
      <c r="H635" s="41">
        <f t="shared" si="67"/>
        <v>51.06494</v>
      </c>
      <c r="I635" s="41">
        <f t="shared" si="68"/>
        <v>10.45809</v>
      </c>
      <c r="J635" s="61"/>
      <c r="K635" s="61"/>
      <c r="N635" s="41"/>
    </row>
    <row r="636" spans="1:14" x14ac:dyDescent="0.25">
      <c r="A636" s="4" t="s">
        <v>40</v>
      </c>
      <c r="B636" s="15"/>
      <c r="C636" s="15"/>
      <c r="D636" s="4">
        <v>135</v>
      </c>
      <c r="E636" t="s">
        <v>70</v>
      </c>
      <c r="F636" s="54"/>
      <c r="G636" s="56"/>
      <c r="H636" s="41">
        <f t="shared" si="67"/>
        <v>51.06494</v>
      </c>
      <c r="I636" s="41">
        <f t="shared" si="68"/>
        <v>10.45809</v>
      </c>
      <c r="J636" s="42"/>
      <c r="K636" s="42"/>
      <c r="N636" s="41"/>
    </row>
    <row r="637" spans="1:14" x14ac:dyDescent="0.25">
      <c r="N637" s="41"/>
    </row>
    <row r="638" spans="1:14" x14ac:dyDescent="0.25">
      <c r="A638" s="36" t="s">
        <v>19</v>
      </c>
      <c r="B638" s="85" t="s">
        <v>68</v>
      </c>
      <c r="N638" s="41"/>
    </row>
    <row r="639" spans="1:14" x14ac:dyDescent="0.25">
      <c r="A639" s="36" t="s">
        <v>0</v>
      </c>
      <c r="B639" s="21">
        <v>42977</v>
      </c>
      <c r="N639" s="41"/>
    </row>
    <row r="640" spans="1:14" x14ac:dyDescent="0.25">
      <c r="A640" s="36" t="s">
        <v>1</v>
      </c>
      <c r="B640" s="48">
        <v>0.625</v>
      </c>
      <c r="N640" s="41"/>
    </row>
    <row r="641" spans="1:14" x14ac:dyDescent="0.25">
      <c r="A641" s="36" t="s">
        <v>104</v>
      </c>
      <c r="B641" s="33">
        <v>51.09552</v>
      </c>
      <c r="C641" s="33">
        <v>10.43037</v>
      </c>
      <c r="N641" s="41"/>
    </row>
    <row r="642" spans="1:14" x14ac:dyDescent="0.25">
      <c r="A642" s="4"/>
      <c r="B642" s="4"/>
      <c r="C642" s="4"/>
      <c r="D642" s="4"/>
      <c r="E642" s="4"/>
      <c r="F642" s="4"/>
      <c r="G642" s="4"/>
      <c r="H642" s="8" t="s">
        <v>115</v>
      </c>
      <c r="I642" s="4"/>
      <c r="J642" s="6" t="s">
        <v>114</v>
      </c>
      <c r="K642" s="4"/>
      <c r="N642" s="41"/>
    </row>
    <row r="643" spans="1:14" x14ac:dyDescent="0.25">
      <c r="A643" s="8" t="s">
        <v>131</v>
      </c>
      <c r="B643" s="8" t="s">
        <v>13</v>
      </c>
      <c r="C643" s="8" t="s">
        <v>14</v>
      </c>
      <c r="D643" s="1" t="s">
        <v>15</v>
      </c>
      <c r="E643" s="8" t="s">
        <v>23</v>
      </c>
      <c r="F643" s="8" t="s">
        <v>113</v>
      </c>
      <c r="G643" s="17" t="s">
        <v>16</v>
      </c>
      <c r="H643" s="8" t="s">
        <v>2</v>
      </c>
      <c r="I643" s="8" t="s">
        <v>3</v>
      </c>
      <c r="J643" s="8" t="s">
        <v>2</v>
      </c>
      <c r="K643" s="8" t="s">
        <v>3</v>
      </c>
      <c r="N643" s="41"/>
    </row>
    <row r="644" spans="1:14" x14ac:dyDescent="0.25">
      <c r="A644" s="20" t="s">
        <v>69</v>
      </c>
      <c r="B644" s="89">
        <v>0.6489583333333333</v>
      </c>
      <c r="C644" s="89">
        <v>0.6630787037037037</v>
      </c>
      <c r="D644" s="20">
        <v>355</v>
      </c>
      <c r="E644" s="20"/>
      <c r="F644" s="53">
        <v>20.329999999999998</v>
      </c>
      <c r="G644" s="72">
        <f>243*F644-627.75</f>
        <v>4312.4399999999996</v>
      </c>
      <c r="H644" s="84">
        <f>$B$641</f>
        <v>51.09552</v>
      </c>
      <c r="I644" s="84">
        <f>$C$641</f>
        <v>10.43037</v>
      </c>
      <c r="J644" s="62">
        <f>H644+G644*COS(RADIANS(D644))/1850/60</f>
        <v>51.134222971746297</v>
      </c>
      <c r="K644" s="62">
        <f>I644+G644*SIN(RADIANS(D644))/(1850*COS(RADIANS(H644)))/60</f>
        <v>10.424978372015715</v>
      </c>
      <c r="N644" s="41"/>
    </row>
    <row r="645" spans="1:14" x14ac:dyDescent="0.25">
      <c r="A645" s="31" t="s">
        <v>103</v>
      </c>
      <c r="B645" s="12">
        <v>0.65717592592592589</v>
      </c>
      <c r="C645" s="12">
        <v>0.67673611111111109</v>
      </c>
      <c r="D645" s="4">
        <v>5</v>
      </c>
      <c r="F645" s="38">
        <v>28.16</v>
      </c>
      <c r="G645" s="57">
        <f>243*F645-627.75</f>
        <v>6215.13</v>
      </c>
      <c r="H645" s="59">
        <f>$B$641</f>
        <v>51.09552</v>
      </c>
      <c r="I645" s="59">
        <f>$C$641</f>
        <v>10.43037</v>
      </c>
      <c r="J645" s="62">
        <f>H645+G645*COS(RADIANS(D645))/1850/60</f>
        <v>51.151299095080638</v>
      </c>
      <c r="K645" s="41">
        <f>I645+G645*SIN(RADIANS(D645))/(1850*COS(RADIANS(H645)))/60</f>
        <v>10.438140466101316</v>
      </c>
      <c r="N645" s="41"/>
    </row>
    <row r="646" spans="1:14" x14ac:dyDescent="0.25">
      <c r="A646" s="31" t="s">
        <v>103</v>
      </c>
      <c r="B646" s="15"/>
      <c r="C646" s="15"/>
      <c r="D646" s="4">
        <v>355</v>
      </c>
      <c r="E646" t="s">
        <v>70</v>
      </c>
      <c r="F646" s="54"/>
      <c r="G646" s="56"/>
      <c r="H646" s="59">
        <f>$B$641</f>
        <v>51.09552</v>
      </c>
      <c r="I646" s="59">
        <f>$C$641</f>
        <v>10.43037</v>
      </c>
      <c r="J646" s="61"/>
      <c r="K646" s="61"/>
      <c r="N646" s="41"/>
    </row>
    <row r="647" spans="1:14" x14ac:dyDescent="0.25">
      <c r="N647" s="41"/>
    </row>
    <row r="648" spans="1:14" x14ac:dyDescent="0.25">
      <c r="A648" s="36" t="s">
        <v>19</v>
      </c>
      <c r="B648" s="44" t="s">
        <v>110</v>
      </c>
      <c r="N648" s="41"/>
    </row>
    <row r="649" spans="1:14" x14ac:dyDescent="0.25">
      <c r="A649" s="36" t="s">
        <v>0</v>
      </c>
      <c r="B649" s="21">
        <v>42977</v>
      </c>
      <c r="N649" s="41"/>
    </row>
    <row r="650" spans="1:14" x14ac:dyDescent="0.25">
      <c r="A650" s="36" t="s">
        <v>1</v>
      </c>
      <c r="B650" s="48">
        <v>0.66666666666666663</v>
      </c>
      <c r="N650" s="41"/>
    </row>
    <row r="651" spans="1:14" x14ac:dyDescent="0.25">
      <c r="A651" s="36" t="s">
        <v>104</v>
      </c>
      <c r="B651" s="33">
        <v>51.057409999999997</v>
      </c>
      <c r="C651" s="33">
        <v>10.408939999999999</v>
      </c>
      <c r="N651" s="41"/>
    </row>
    <row r="652" spans="1:14" x14ac:dyDescent="0.25">
      <c r="A652" s="4"/>
      <c r="B652" s="4"/>
      <c r="C652" s="4"/>
      <c r="D652" s="4"/>
      <c r="E652" s="4"/>
      <c r="F652" s="4"/>
      <c r="G652" s="4"/>
      <c r="H652" s="8" t="s">
        <v>115</v>
      </c>
      <c r="I652" s="4"/>
      <c r="J652" s="6" t="s">
        <v>114</v>
      </c>
      <c r="K652" s="4"/>
      <c r="N652" s="41"/>
    </row>
    <row r="653" spans="1:14" x14ac:dyDescent="0.25">
      <c r="A653" s="8" t="s">
        <v>131</v>
      </c>
      <c r="B653" s="8" t="s">
        <v>13</v>
      </c>
      <c r="C653" s="8" t="s">
        <v>14</v>
      </c>
      <c r="D653" s="1" t="s">
        <v>15</v>
      </c>
      <c r="E653" s="8" t="s">
        <v>23</v>
      </c>
      <c r="F653" s="8" t="s">
        <v>113</v>
      </c>
      <c r="G653" s="17" t="s">
        <v>16</v>
      </c>
      <c r="H653" s="8" t="s">
        <v>2</v>
      </c>
      <c r="I653" s="8" t="s">
        <v>3</v>
      </c>
      <c r="J653" s="8" t="s">
        <v>2</v>
      </c>
      <c r="K653" s="8" t="s">
        <v>3</v>
      </c>
      <c r="N653" s="41"/>
    </row>
    <row r="654" spans="1:14" x14ac:dyDescent="0.25">
      <c r="A654" t="s">
        <v>102</v>
      </c>
      <c r="B654" s="3">
        <v>0.68611111111111101</v>
      </c>
      <c r="C654" s="3">
        <v>0.69293981481481481</v>
      </c>
      <c r="D654" s="14"/>
      <c r="E654" t="s">
        <v>111</v>
      </c>
      <c r="F654" s="37">
        <v>9.83</v>
      </c>
      <c r="G654" s="57">
        <f t="shared" ref="G654:G688" si="69">243*F654-627.75</f>
        <v>1760.94</v>
      </c>
      <c r="H654" s="41">
        <f t="shared" ref="H654:H688" si="70">$B$651</f>
        <v>51.057409999999997</v>
      </c>
      <c r="I654" s="41">
        <f t="shared" ref="I654:I688" si="71">$C$651</f>
        <v>10.408939999999999</v>
      </c>
      <c r="J654" s="61"/>
      <c r="K654" s="61"/>
      <c r="N654" s="41"/>
    </row>
    <row r="655" spans="1:14" x14ac:dyDescent="0.25">
      <c r="A655" t="s">
        <v>51</v>
      </c>
      <c r="B655" s="3">
        <v>0.68946759259259249</v>
      </c>
      <c r="C655" s="3">
        <v>0.69664351851851858</v>
      </c>
      <c r="D655" s="14"/>
      <c r="E655" t="s">
        <v>111</v>
      </c>
      <c r="F655" s="37">
        <v>10.33</v>
      </c>
      <c r="G655" s="57">
        <f t="shared" si="69"/>
        <v>1882.44</v>
      </c>
      <c r="H655" s="41">
        <f t="shared" si="70"/>
        <v>51.057409999999997</v>
      </c>
      <c r="I655" s="41">
        <f t="shared" si="71"/>
        <v>10.408939999999999</v>
      </c>
      <c r="J655" s="61"/>
      <c r="K655" s="61"/>
      <c r="N655" s="41"/>
    </row>
    <row r="656" spans="1:14" x14ac:dyDescent="0.25">
      <c r="A656" s="30" t="s">
        <v>96</v>
      </c>
      <c r="B656" s="3">
        <v>0.69016203703703705</v>
      </c>
      <c r="C656" s="3">
        <v>0.69791666666666663</v>
      </c>
      <c r="D656">
        <v>262.5</v>
      </c>
      <c r="F656" s="37">
        <v>11.16</v>
      </c>
      <c r="G656" s="57">
        <f t="shared" si="69"/>
        <v>2084.13</v>
      </c>
      <c r="H656" s="41">
        <f t="shared" si="70"/>
        <v>51.057409999999997</v>
      </c>
      <c r="I656" s="41">
        <f t="shared" si="71"/>
        <v>10.408939999999999</v>
      </c>
      <c r="J656" s="62">
        <f>H656+G656*COS(RADIANS(D656))/1850/60</f>
        <v>51.054959247270347</v>
      </c>
      <c r="K656" s="41">
        <f>I656+G656*SIN(RADIANS(D656))/(1850*COS(RADIANS(H656)))/60</f>
        <v>10.379323310126312</v>
      </c>
      <c r="N656" s="41"/>
    </row>
    <row r="657" spans="1:14" x14ac:dyDescent="0.25">
      <c r="A657" s="30" t="s">
        <v>99</v>
      </c>
      <c r="B657" s="3">
        <v>0.6943287037037037</v>
      </c>
      <c r="C657" s="3">
        <v>0.70011574074074068</v>
      </c>
      <c r="D657" s="14"/>
      <c r="E657" t="s">
        <v>111</v>
      </c>
      <c r="F657" s="37">
        <v>8.33</v>
      </c>
      <c r="G657" s="57">
        <f t="shared" si="69"/>
        <v>1396.44</v>
      </c>
      <c r="H657" s="41">
        <f t="shared" si="70"/>
        <v>51.057409999999997</v>
      </c>
      <c r="I657" s="41">
        <f t="shared" si="71"/>
        <v>10.408939999999999</v>
      </c>
      <c r="J657" s="61"/>
      <c r="K657" s="61"/>
      <c r="N657" s="41"/>
    </row>
    <row r="658" spans="1:14" x14ac:dyDescent="0.25">
      <c r="A658" t="s">
        <v>102</v>
      </c>
      <c r="B658" s="3">
        <v>0.69363425925925926</v>
      </c>
      <c r="C658" s="3">
        <v>0.70150462962962967</v>
      </c>
      <c r="D658">
        <v>262.5</v>
      </c>
      <c r="F658" s="37">
        <v>11.33</v>
      </c>
      <c r="G658" s="57">
        <f t="shared" si="69"/>
        <v>2125.44</v>
      </c>
      <c r="H658" s="41">
        <f t="shared" si="70"/>
        <v>51.057409999999997</v>
      </c>
      <c r="I658" s="41">
        <f t="shared" si="71"/>
        <v>10.408939999999999</v>
      </c>
      <c r="J658" s="62">
        <f>H658+G658*COS(RADIANS(D658))/1850/60</f>
        <v>51.054910670360428</v>
      </c>
      <c r="K658" s="41">
        <f>I658+G658*SIN(RADIANS(D658))/(1850*COS(RADIANS(H658)))/60</f>
        <v>10.378736271189833</v>
      </c>
      <c r="N658" s="41"/>
    </row>
    <row r="659" spans="1:14" x14ac:dyDescent="0.25">
      <c r="A659" t="s">
        <v>51</v>
      </c>
      <c r="B659" s="3">
        <v>0.69791666666666663</v>
      </c>
      <c r="C659" s="3">
        <v>0.70428240740740744</v>
      </c>
      <c r="D659" s="14"/>
      <c r="E659" t="s">
        <v>111</v>
      </c>
      <c r="F659" s="37">
        <v>9.16</v>
      </c>
      <c r="G659" s="57">
        <f t="shared" si="69"/>
        <v>1598.13</v>
      </c>
      <c r="H659" s="41">
        <f t="shared" si="70"/>
        <v>51.057409999999997</v>
      </c>
      <c r="I659" s="41">
        <f t="shared" si="71"/>
        <v>10.408939999999999</v>
      </c>
      <c r="J659" s="61"/>
      <c r="K659" s="61"/>
      <c r="N659" s="41"/>
    </row>
    <row r="660" spans="1:14" x14ac:dyDescent="0.25">
      <c r="A660" s="30" t="s">
        <v>96</v>
      </c>
      <c r="B660" s="3">
        <v>0.69918981481481479</v>
      </c>
      <c r="C660" s="3">
        <v>0.70578703703703705</v>
      </c>
      <c r="D660">
        <v>260</v>
      </c>
      <c r="F660" s="37">
        <v>9.5</v>
      </c>
      <c r="G660" s="57">
        <f t="shared" si="69"/>
        <v>1680.75</v>
      </c>
      <c r="H660" s="41">
        <f t="shared" si="70"/>
        <v>51.057409999999997</v>
      </c>
      <c r="I660" s="41">
        <f t="shared" si="71"/>
        <v>10.408939999999999</v>
      </c>
      <c r="J660" s="62">
        <f>H660+G660*COS(RADIANS(D660))/1850/60</f>
        <v>51.054780638066539</v>
      </c>
      <c r="K660" s="41">
        <f>I660+G660*SIN(RADIANS(D660))/(1850*COS(RADIANS(H660)))/60</f>
        <v>10.38521546410808</v>
      </c>
      <c r="N660" s="41"/>
    </row>
    <row r="661" spans="1:14" x14ac:dyDescent="0.25">
      <c r="A661" s="30" t="s">
        <v>99</v>
      </c>
      <c r="B661" s="3">
        <v>0.7006944444444444</v>
      </c>
      <c r="C661" s="3">
        <v>0.70624999999999993</v>
      </c>
      <c r="D661">
        <v>270</v>
      </c>
      <c r="F661" s="37">
        <v>8</v>
      </c>
      <c r="G661" s="57">
        <f t="shared" si="69"/>
        <v>1316.25</v>
      </c>
      <c r="H661" s="41">
        <f t="shared" si="70"/>
        <v>51.057409999999997</v>
      </c>
      <c r="I661" s="41">
        <f t="shared" si="71"/>
        <v>10.408939999999999</v>
      </c>
      <c r="J661" s="62">
        <f>H661+G661*COS(RADIANS(D661))/1850/60</f>
        <v>51.057409999999997</v>
      </c>
      <c r="K661" s="41">
        <f>I661+G661*SIN(RADIANS(D661))/(1850*COS(RADIANS(H661)))/60</f>
        <v>10.390073926127059</v>
      </c>
      <c r="N661" s="41"/>
    </row>
    <row r="662" spans="1:14" x14ac:dyDescent="0.25">
      <c r="A662" t="s">
        <v>102</v>
      </c>
      <c r="B662" s="3">
        <v>0.70300925925925928</v>
      </c>
      <c r="C662" s="3">
        <v>0.72523148148148142</v>
      </c>
      <c r="D662">
        <v>260</v>
      </c>
      <c r="F662" s="37">
        <v>32</v>
      </c>
      <c r="G662" s="57">
        <f t="shared" si="69"/>
        <v>7148.25</v>
      </c>
      <c r="H662" s="41">
        <f t="shared" si="70"/>
        <v>51.057409999999997</v>
      </c>
      <c r="I662" s="41">
        <f t="shared" si="71"/>
        <v>10.408939999999999</v>
      </c>
      <c r="J662" s="62">
        <f>H662+G662*COS(RADIANS(D662))/1850/60</f>
        <v>51.046227292017946</v>
      </c>
      <c r="K662" s="41">
        <f>I662+G662*SIN(RADIANS(D662))/(1850*COS(RADIANS(H662)))/60</f>
        <v>10.308039263013887</v>
      </c>
      <c r="N662" s="41"/>
    </row>
    <row r="663" spans="1:14" x14ac:dyDescent="0.25">
      <c r="A663" t="s">
        <v>51</v>
      </c>
      <c r="B663" s="3">
        <v>0.7055555555555556</v>
      </c>
      <c r="C663" s="3">
        <v>0.71180555555555547</v>
      </c>
      <c r="D663" s="14"/>
      <c r="E663" t="s">
        <v>111</v>
      </c>
      <c r="F663" s="37">
        <v>9</v>
      </c>
      <c r="G663" s="57">
        <f t="shared" si="69"/>
        <v>1559.25</v>
      </c>
      <c r="H663" s="41">
        <f t="shared" si="70"/>
        <v>51.057409999999997</v>
      </c>
      <c r="I663" s="41">
        <f t="shared" si="71"/>
        <v>10.408939999999999</v>
      </c>
      <c r="J663" s="61"/>
      <c r="K663" s="61"/>
      <c r="N663" s="41"/>
    </row>
    <row r="664" spans="1:14" x14ac:dyDescent="0.25">
      <c r="A664" t="s">
        <v>40</v>
      </c>
      <c r="B664" s="3">
        <v>0.70671296296296304</v>
      </c>
      <c r="C664" s="3">
        <v>0.71440972222222221</v>
      </c>
      <c r="D664" s="14"/>
      <c r="E664" t="s">
        <v>111</v>
      </c>
      <c r="F664" s="37">
        <f>665/60</f>
        <v>11.083333333333334</v>
      </c>
      <c r="G664" s="57">
        <f t="shared" si="69"/>
        <v>2065.5</v>
      </c>
      <c r="H664" s="41">
        <f t="shared" si="70"/>
        <v>51.057409999999997</v>
      </c>
      <c r="I664" s="41">
        <f t="shared" si="71"/>
        <v>10.408939999999999</v>
      </c>
      <c r="J664" s="61"/>
      <c r="K664" s="61"/>
      <c r="N664" s="41"/>
    </row>
    <row r="665" spans="1:14" x14ac:dyDescent="0.25">
      <c r="A665" s="30" t="s">
        <v>96</v>
      </c>
      <c r="B665" s="3">
        <v>0.70694444444444438</v>
      </c>
      <c r="C665" s="3">
        <v>0.71296296296296291</v>
      </c>
      <c r="D665" s="14"/>
      <c r="E665" t="s">
        <v>111</v>
      </c>
      <c r="F665" s="37">
        <v>8.66</v>
      </c>
      <c r="G665" s="57">
        <f t="shared" si="69"/>
        <v>1476.63</v>
      </c>
      <c r="H665" s="41">
        <f t="shared" si="70"/>
        <v>51.057409999999997</v>
      </c>
      <c r="I665" s="41">
        <f t="shared" si="71"/>
        <v>10.408939999999999</v>
      </c>
      <c r="J665" s="61"/>
      <c r="K665" s="61"/>
      <c r="N665" s="41"/>
    </row>
    <row r="666" spans="1:14" x14ac:dyDescent="0.25">
      <c r="A666" s="30" t="s">
        <v>99</v>
      </c>
      <c r="B666" s="3">
        <v>0.7090277777777777</v>
      </c>
      <c r="C666" s="3">
        <v>0.72094907407407405</v>
      </c>
      <c r="D666">
        <v>262.5</v>
      </c>
      <c r="F666" s="37">
        <v>17.16</v>
      </c>
      <c r="G666" s="57">
        <f t="shared" si="69"/>
        <v>3542.13</v>
      </c>
      <c r="H666" s="41">
        <f t="shared" si="70"/>
        <v>51.057409999999997</v>
      </c>
      <c r="I666" s="41">
        <f t="shared" si="71"/>
        <v>10.408939999999999</v>
      </c>
      <c r="J666" s="62">
        <f>H666+G666*COS(RADIANS(D666))/1850/60</f>
        <v>51.05324476809686</v>
      </c>
      <c r="K666" s="41">
        <f>I666+G666*SIN(RADIANS(D666))/(1850*COS(RADIANS(H666)))/60</f>
        <v>10.358604288838849</v>
      </c>
      <c r="N666" s="41"/>
    </row>
    <row r="667" spans="1:14" x14ac:dyDescent="0.25">
      <c r="A667" s="30" t="s">
        <v>97</v>
      </c>
      <c r="B667" s="3">
        <v>0.71388888888888891</v>
      </c>
      <c r="C667" s="3">
        <v>0.72060185185185188</v>
      </c>
      <c r="D667">
        <v>262.5</v>
      </c>
      <c r="F667" s="37">
        <v>9.66</v>
      </c>
      <c r="G667" s="57">
        <f t="shared" si="69"/>
        <v>1719.63</v>
      </c>
      <c r="H667" s="41">
        <f t="shared" si="70"/>
        <v>51.057409999999997</v>
      </c>
      <c r="I667" s="41">
        <f t="shared" si="71"/>
        <v>10.408939999999999</v>
      </c>
      <c r="J667" s="62">
        <f>H667+G667*COS(RADIANS(D667))/1850/60</f>
        <v>51.055387867063715</v>
      </c>
      <c r="K667" s="41">
        <f>I667+G667*SIN(RADIANS(D667))/(1850*COS(RADIANS(H667)))/60</f>
        <v>10.384503065448177</v>
      </c>
      <c r="N667" s="41"/>
    </row>
    <row r="668" spans="1:14" x14ac:dyDescent="0.25">
      <c r="A668" s="30" t="s">
        <v>96</v>
      </c>
      <c r="B668" s="3">
        <v>0.71388888888888891</v>
      </c>
      <c r="C668" s="3">
        <v>0.72060185185185188</v>
      </c>
      <c r="D668" s="14"/>
      <c r="E668" t="s">
        <v>111</v>
      </c>
      <c r="F668" s="37">
        <v>9.66</v>
      </c>
      <c r="G668" s="57">
        <f t="shared" si="69"/>
        <v>1719.63</v>
      </c>
      <c r="H668" s="41">
        <f t="shared" si="70"/>
        <v>51.057409999999997</v>
      </c>
      <c r="I668" s="41">
        <f t="shared" si="71"/>
        <v>10.408939999999999</v>
      </c>
      <c r="J668" s="61"/>
      <c r="K668" s="61"/>
      <c r="N668" s="41"/>
    </row>
    <row r="669" spans="1:14" x14ac:dyDescent="0.25">
      <c r="A669" s="30" t="s">
        <v>100</v>
      </c>
      <c r="B669" s="3">
        <v>0.71527777777777779</v>
      </c>
      <c r="C669" s="3">
        <v>0.72442129629629637</v>
      </c>
      <c r="D669" s="14"/>
      <c r="E669" t="s">
        <v>111</v>
      </c>
      <c r="F669" s="37">
        <v>13.16</v>
      </c>
      <c r="G669" s="57">
        <f t="shared" si="69"/>
        <v>2570.13</v>
      </c>
      <c r="H669" s="41">
        <f t="shared" si="70"/>
        <v>51.057409999999997</v>
      </c>
      <c r="I669" s="41">
        <f t="shared" si="71"/>
        <v>10.408939999999999</v>
      </c>
      <c r="J669" s="61"/>
      <c r="K669" s="61"/>
      <c r="N669" s="41"/>
    </row>
    <row r="670" spans="1:14" x14ac:dyDescent="0.25">
      <c r="A670" t="s">
        <v>40</v>
      </c>
      <c r="B670" s="3">
        <v>0.71562500000000007</v>
      </c>
      <c r="C670" s="3">
        <v>0.72280092592592593</v>
      </c>
      <c r="D670">
        <v>245</v>
      </c>
      <c r="F670" s="37">
        <v>10.33</v>
      </c>
      <c r="G670" s="57">
        <f t="shared" si="69"/>
        <v>1882.44</v>
      </c>
      <c r="H670" s="41">
        <f t="shared" si="70"/>
        <v>51.057409999999997</v>
      </c>
      <c r="I670" s="41">
        <f t="shared" si="71"/>
        <v>10.408939999999999</v>
      </c>
      <c r="J670" s="62">
        <f>H670+G670*COS(RADIANS(D670))/1850/60</f>
        <v>51.050242851165486</v>
      </c>
      <c r="K670" s="41">
        <f>I670+G670*SIN(RADIANS(D670))/(1850*COS(RADIANS(H670)))/60</f>
        <v>10.384486557849753</v>
      </c>
      <c r="N670" s="41"/>
    </row>
    <row r="671" spans="1:14" x14ac:dyDescent="0.25">
      <c r="A671" s="79" t="s">
        <v>97</v>
      </c>
      <c r="B671" s="64">
        <v>0.72210648148148149</v>
      </c>
      <c r="C671" s="64">
        <v>0.72685185185185175</v>
      </c>
      <c r="D671" s="5">
        <v>260</v>
      </c>
      <c r="E671" s="5" t="s">
        <v>129</v>
      </c>
      <c r="F671" s="49">
        <v>6.83</v>
      </c>
      <c r="G671" s="71">
        <f t="shared" si="69"/>
        <v>1031.94</v>
      </c>
      <c r="H671" s="60">
        <f t="shared" si="70"/>
        <v>51.057409999999997</v>
      </c>
      <c r="I671" s="60">
        <f t="shared" si="71"/>
        <v>10.408939999999999</v>
      </c>
      <c r="J671" s="60">
        <f>H671+G671*COS(RADIANS(D671))/1850/60</f>
        <v>51.055795635130977</v>
      </c>
      <c r="K671" s="60">
        <f>I671+G671*SIN(RADIANS(D671))/(1850*COS(RADIANS(H671)))/60</f>
        <v>10.394373706637925</v>
      </c>
      <c r="N671" s="41"/>
    </row>
    <row r="672" spans="1:14" x14ac:dyDescent="0.25">
      <c r="A672" s="30" t="s">
        <v>99</v>
      </c>
      <c r="B672" s="3">
        <v>0.72222222222222221</v>
      </c>
      <c r="C672" s="3">
        <v>0.73275462962962967</v>
      </c>
      <c r="D672" s="14"/>
      <c r="E672" t="s">
        <v>111</v>
      </c>
      <c r="F672" s="37">
        <v>15.16</v>
      </c>
      <c r="G672" s="57">
        <f t="shared" si="69"/>
        <v>3056.13</v>
      </c>
      <c r="H672" s="41">
        <f t="shared" si="70"/>
        <v>51.057409999999997</v>
      </c>
      <c r="I672" s="41">
        <f t="shared" si="71"/>
        <v>10.408939999999999</v>
      </c>
      <c r="J672" s="61"/>
      <c r="K672" s="61"/>
      <c r="N672" s="41"/>
    </row>
    <row r="673" spans="1:14" x14ac:dyDescent="0.25">
      <c r="A673" t="s">
        <v>51</v>
      </c>
      <c r="B673" s="3">
        <v>0.72164351851851849</v>
      </c>
      <c r="C673" s="3">
        <v>0.72766203703703702</v>
      </c>
      <c r="D673">
        <v>265</v>
      </c>
      <c r="F673" s="37">
        <v>8.66</v>
      </c>
      <c r="G673" s="57">
        <f t="shared" si="69"/>
        <v>1476.63</v>
      </c>
      <c r="H673" s="41">
        <f t="shared" si="70"/>
        <v>51.057409999999997</v>
      </c>
      <c r="I673" s="41">
        <f t="shared" si="71"/>
        <v>10.408939999999999</v>
      </c>
      <c r="J673" s="62">
        <f>H673+G673*COS(RADIANS(D673))/1850/60</f>
        <v>51.056250569509785</v>
      </c>
      <c r="K673" s="41">
        <f>I673+G673*SIN(RADIANS(D673))/(1850*COS(RADIANS(H673)))/60</f>
        <v>10.387855706164631</v>
      </c>
      <c r="N673" s="41"/>
    </row>
    <row r="674" spans="1:14" x14ac:dyDescent="0.25">
      <c r="A674" s="30" t="s">
        <v>96</v>
      </c>
      <c r="B674" s="3">
        <v>0.72152777777777777</v>
      </c>
      <c r="C674" s="3">
        <v>0.7284722222222223</v>
      </c>
      <c r="D674">
        <v>260</v>
      </c>
      <c r="F674" s="37">
        <v>10</v>
      </c>
      <c r="G674" s="57">
        <f t="shared" si="69"/>
        <v>1802.25</v>
      </c>
      <c r="H674" s="41">
        <f t="shared" si="70"/>
        <v>51.057409999999997</v>
      </c>
      <c r="I674" s="41">
        <f t="shared" si="71"/>
        <v>10.408939999999999</v>
      </c>
      <c r="J674" s="62">
        <f>H674+G674*COS(RADIANS(D674))/1850/60</f>
        <v>51.054590563709908</v>
      </c>
      <c r="K674" s="41">
        <f>I674+G674*SIN(RADIANS(D674))/(1850*COS(RADIANS(H674)))/60</f>
        <v>10.383500437417098</v>
      </c>
      <c r="N674" s="41"/>
    </row>
    <row r="675" spans="1:14" x14ac:dyDescent="0.25">
      <c r="A675" t="s">
        <v>40</v>
      </c>
      <c r="B675" s="3">
        <v>0.72361111111111109</v>
      </c>
      <c r="C675" s="3">
        <v>0.73402777777777783</v>
      </c>
      <c r="D675">
        <v>265</v>
      </c>
      <c r="F675" s="37">
        <v>15</v>
      </c>
      <c r="G675" s="57">
        <f t="shared" si="69"/>
        <v>3017.25</v>
      </c>
      <c r="H675" s="41">
        <f t="shared" si="70"/>
        <v>51.057409999999997</v>
      </c>
      <c r="I675" s="41">
        <f t="shared" si="71"/>
        <v>10.408939999999999</v>
      </c>
      <c r="J675" s="62">
        <f>H675+G675*COS(RADIANS(D675))/1850/60</f>
        <v>51.055040894911663</v>
      </c>
      <c r="K675" s="41">
        <f>I675+G675*SIN(RADIANS(D675))/(1850*COS(RADIANS(H675)))/60</f>
        <v>10.365857721044023</v>
      </c>
      <c r="N675" s="41"/>
    </row>
    <row r="676" spans="1:14" x14ac:dyDescent="0.25">
      <c r="A676" s="30" t="s">
        <v>100</v>
      </c>
      <c r="B676" s="3">
        <v>0.72569444444444453</v>
      </c>
      <c r="C676" s="3">
        <v>0.73148148148148151</v>
      </c>
      <c r="D676">
        <v>275</v>
      </c>
      <c r="F676" s="37">
        <v>8.33</v>
      </c>
      <c r="G676" s="57">
        <f t="shared" si="69"/>
        <v>1396.44</v>
      </c>
      <c r="H676" s="41">
        <f t="shared" si="70"/>
        <v>51.057409999999997</v>
      </c>
      <c r="I676" s="41">
        <f t="shared" si="71"/>
        <v>10.408939999999999</v>
      </c>
      <c r="J676" s="62">
        <f>H676+G676*COS(RADIANS(D676))/1850/60</f>
        <v>51.058506466354977</v>
      </c>
      <c r="K676" s="41">
        <f>I676+G676*SIN(RADIANS(D676))/(1850*COS(RADIANS(H676)))/60</f>
        <v>10.3890007116993</v>
      </c>
      <c r="N676" s="41"/>
    </row>
    <row r="677" spans="1:14" x14ac:dyDescent="0.25">
      <c r="A677" t="s">
        <v>102</v>
      </c>
      <c r="B677" s="15"/>
      <c r="C677" s="15"/>
      <c r="D677">
        <v>270</v>
      </c>
      <c r="E677" t="s">
        <v>112</v>
      </c>
      <c r="F677" s="54"/>
      <c r="G677" s="56"/>
      <c r="H677" s="41">
        <f t="shared" si="70"/>
        <v>51.057409999999997</v>
      </c>
      <c r="I677" s="41">
        <f t="shared" si="71"/>
        <v>10.408939999999999</v>
      </c>
      <c r="J677" s="61"/>
      <c r="K677" s="61"/>
      <c r="N677" s="41"/>
    </row>
    <row r="678" spans="1:14" x14ac:dyDescent="0.25">
      <c r="A678" s="30" t="s">
        <v>97</v>
      </c>
      <c r="B678" s="3">
        <v>0.72812500000000002</v>
      </c>
      <c r="C678" s="3">
        <v>0.73368055555555556</v>
      </c>
      <c r="D678">
        <v>260</v>
      </c>
      <c r="F678" s="37">
        <v>8</v>
      </c>
      <c r="G678" s="57">
        <f t="shared" si="69"/>
        <v>1316.25</v>
      </c>
      <c r="H678" s="41">
        <f t="shared" si="70"/>
        <v>51.057409999999997</v>
      </c>
      <c r="I678" s="41">
        <f t="shared" si="71"/>
        <v>10.408939999999999</v>
      </c>
      <c r="J678" s="62">
        <f>H678+G678*COS(RADIANS(D678))/1850/60</f>
        <v>51.055350861136446</v>
      </c>
      <c r="K678" s="41">
        <f>I678+G678*SIN(RADIANS(D678))/(1850*COS(RADIANS(H678)))/60</f>
        <v>10.390360544181027</v>
      </c>
      <c r="N678" s="41"/>
    </row>
    <row r="679" spans="1:14" x14ac:dyDescent="0.25">
      <c r="A679" t="s">
        <v>102</v>
      </c>
      <c r="B679" s="3">
        <v>0.75694444444444453</v>
      </c>
      <c r="C679" s="3">
        <v>0.76342592592592595</v>
      </c>
      <c r="D679" s="14"/>
      <c r="E679" t="s">
        <v>111</v>
      </c>
      <c r="F679" s="37">
        <v>9.33</v>
      </c>
      <c r="G679" s="57">
        <f t="shared" si="69"/>
        <v>1639.44</v>
      </c>
      <c r="H679" s="41">
        <f t="shared" si="70"/>
        <v>51.057409999999997</v>
      </c>
      <c r="I679" s="41">
        <f t="shared" si="71"/>
        <v>10.408939999999999</v>
      </c>
      <c r="J679" s="61"/>
      <c r="K679" s="61"/>
      <c r="N679" s="41"/>
    </row>
    <row r="680" spans="1:14" x14ac:dyDescent="0.25">
      <c r="A680" t="s">
        <v>51</v>
      </c>
      <c r="B680" s="3">
        <v>0.75856481481481486</v>
      </c>
      <c r="C680" s="3">
        <v>0.76493055555555556</v>
      </c>
      <c r="D680">
        <v>260</v>
      </c>
      <c r="F680" s="37">
        <v>9.16</v>
      </c>
      <c r="G680" s="57">
        <f t="shared" si="69"/>
        <v>1598.13</v>
      </c>
      <c r="H680" s="41">
        <f t="shared" si="70"/>
        <v>51.057409999999997</v>
      </c>
      <c r="I680" s="41">
        <f t="shared" si="71"/>
        <v>10.408939999999999</v>
      </c>
      <c r="J680" s="62">
        <f>H680+G680*COS(RADIANS(D680))/1850/60</f>
        <v>51.054909888629055</v>
      </c>
      <c r="K680" s="41">
        <f>I680+G680*SIN(RADIANS(D680))/(1850*COS(RADIANS(H680)))/60</f>
        <v>10.386381682257948</v>
      </c>
      <c r="N680" s="41"/>
    </row>
    <row r="681" spans="1:14" x14ac:dyDescent="0.25">
      <c r="A681" t="s">
        <v>40</v>
      </c>
      <c r="B681" s="15"/>
      <c r="C681" s="15"/>
      <c r="D681">
        <v>260</v>
      </c>
      <c r="F681" s="54"/>
      <c r="G681" s="56"/>
      <c r="H681" s="41">
        <f t="shared" si="70"/>
        <v>51.057409999999997</v>
      </c>
      <c r="I681" s="41">
        <f t="shared" si="71"/>
        <v>10.408939999999999</v>
      </c>
      <c r="J681" s="61"/>
      <c r="K681" s="61"/>
      <c r="N681" s="41"/>
    </row>
    <row r="682" spans="1:14" x14ac:dyDescent="0.25">
      <c r="A682" s="30" t="s">
        <v>97</v>
      </c>
      <c r="B682" s="3">
        <v>0.76018518518518519</v>
      </c>
      <c r="C682" s="3">
        <v>0.76539351851851845</v>
      </c>
      <c r="D682" s="14"/>
      <c r="E682" t="s">
        <v>111</v>
      </c>
      <c r="F682" s="37">
        <v>7.5</v>
      </c>
      <c r="G682" s="57">
        <f t="shared" si="69"/>
        <v>1194.75</v>
      </c>
      <c r="H682" s="41">
        <f t="shared" si="70"/>
        <v>51.057409999999997</v>
      </c>
      <c r="I682" s="41">
        <f t="shared" si="71"/>
        <v>10.408939999999999</v>
      </c>
      <c r="J682" s="61"/>
      <c r="K682" s="61"/>
      <c r="N682" s="41"/>
    </row>
    <row r="683" spans="1:14" x14ac:dyDescent="0.25">
      <c r="A683" s="30" t="s">
        <v>100</v>
      </c>
      <c r="B683" s="3">
        <v>0.76180555555555562</v>
      </c>
      <c r="C683" s="3">
        <v>0.76701388888888899</v>
      </c>
      <c r="D683" s="14"/>
      <c r="E683" t="s">
        <v>111</v>
      </c>
      <c r="F683" s="37">
        <v>7.5</v>
      </c>
      <c r="G683" s="57">
        <f t="shared" si="69"/>
        <v>1194.75</v>
      </c>
      <c r="H683" s="41">
        <f t="shared" si="70"/>
        <v>51.057409999999997</v>
      </c>
      <c r="I683" s="41">
        <f t="shared" si="71"/>
        <v>10.408939999999999</v>
      </c>
      <c r="J683" s="61"/>
      <c r="K683" s="61"/>
      <c r="N683" s="41"/>
    </row>
    <row r="684" spans="1:14" x14ac:dyDescent="0.25">
      <c r="A684" s="30" t="s">
        <v>96</v>
      </c>
      <c r="B684" s="3">
        <v>0.76284722222222223</v>
      </c>
      <c r="C684" s="3">
        <v>0.76874999999999993</v>
      </c>
      <c r="D684">
        <v>260</v>
      </c>
      <c r="F684" s="37">
        <v>8.5</v>
      </c>
      <c r="G684" s="57">
        <f t="shared" si="69"/>
        <v>1437.75</v>
      </c>
      <c r="H684" s="41">
        <f t="shared" si="70"/>
        <v>51.057409999999997</v>
      </c>
      <c r="I684" s="41">
        <f t="shared" si="71"/>
        <v>10.408939999999999</v>
      </c>
      <c r="J684" s="62">
        <f>H684+G684*COS(RADIANS(D684))/1850/60</f>
        <v>51.055160786779808</v>
      </c>
      <c r="K684" s="41">
        <f>I684+G684*SIN(RADIANS(D684))/(1850*COS(RADIANS(H684)))/60</f>
        <v>10.388645517490044</v>
      </c>
      <c r="N684" s="41"/>
    </row>
    <row r="685" spans="1:14" x14ac:dyDescent="0.25">
      <c r="A685" t="s">
        <v>51</v>
      </c>
      <c r="B685" s="15"/>
      <c r="C685" s="15"/>
      <c r="D685">
        <v>260</v>
      </c>
      <c r="E685" t="s">
        <v>112</v>
      </c>
      <c r="F685" s="54"/>
      <c r="G685" s="56"/>
      <c r="H685" s="41">
        <f t="shared" si="70"/>
        <v>51.057409999999997</v>
      </c>
      <c r="I685" s="41">
        <f t="shared" si="71"/>
        <v>10.408939999999999</v>
      </c>
      <c r="J685" s="61"/>
      <c r="K685" s="61"/>
      <c r="N685" s="41"/>
    </row>
    <row r="686" spans="1:14" x14ac:dyDescent="0.25">
      <c r="A686" s="30" t="s">
        <v>97</v>
      </c>
      <c r="B686" s="3">
        <v>0.76712962962962961</v>
      </c>
      <c r="C686" s="3">
        <v>0.77268518518518514</v>
      </c>
      <c r="D686">
        <v>260</v>
      </c>
      <c r="F686" s="37">
        <v>8</v>
      </c>
      <c r="G686" s="57">
        <f t="shared" si="69"/>
        <v>1316.25</v>
      </c>
      <c r="H686" s="41">
        <f t="shared" si="70"/>
        <v>51.057409999999997</v>
      </c>
      <c r="I686" s="41">
        <f t="shared" si="71"/>
        <v>10.408939999999999</v>
      </c>
      <c r="J686" s="62">
        <f>H686+G686*COS(RADIANS(D686))/1850/60</f>
        <v>51.055350861136446</v>
      </c>
      <c r="K686" s="41">
        <f>I686+G686*SIN(RADIANS(D686))/(1850*COS(RADIANS(H686)))/60</f>
        <v>10.390360544181027</v>
      </c>
      <c r="N686" s="41"/>
    </row>
    <row r="687" spans="1:14" x14ac:dyDescent="0.25">
      <c r="A687" s="30" t="s">
        <v>100</v>
      </c>
      <c r="B687" s="3">
        <v>0.7680555555555556</v>
      </c>
      <c r="C687" s="3">
        <v>0.7744212962962963</v>
      </c>
      <c r="D687">
        <v>260</v>
      </c>
      <c r="F687" s="37">
        <v>9.16</v>
      </c>
      <c r="G687" s="57">
        <f t="shared" si="69"/>
        <v>1598.13</v>
      </c>
      <c r="H687" s="41">
        <f t="shared" si="70"/>
        <v>51.057409999999997</v>
      </c>
      <c r="I687" s="41">
        <f t="shared" si="71"/>
        <v>10.408939999999999</v>
      </c>
      <c r="J687" s="62">
        <f>H687+G687*COS(RADIANS(D687))/1850/60</f>
        <v>51.054909888629055</v>
      </c>
      <c r="K687" s="41">
        <f>I687+G687*SIN(RADIANS(D687))/(1850*COS(RADIANS(H687)))/60</f>
        <v>10.386381682257948</v>
      </c>
      <c r="N687" s="41"/>
    </row>
    <row r="688" spans="1:14" x14ac:dyDescent="0.25">
      <c r="A688" s="30" t="s">
        <v>96</v>
      </c>
      <c r="B688" s="3">
        <v>0.7700231481481481</v>
      </c>
      <c r="C688" s="3">
        <v>0.77604166666666663</v>
      </c>
      <c r="D688">
        <v>260</v>
      </c>
      <c r="F688" s="37">
        <v>8.66</v>
      </c>
      <c r="G688" s="57">
        <f t="shared" si="69"/>
        <v>1476.63</v>
      </c>
      <c r="H688" s="41">
        <f t="shared" si="70"/>
        <v>51.057409999999997</v>
      </c>
      <c r="I688" s="41">
        <f t="shared" si="71"/>
        <v>10.408939999999999</v>
      </c>
      <c r="J688" s="62">
        <f>H688+G688*COS(RADIANS(D688))/1850/60</f>
        <v>51.055099962985686</v>
      </c>
      <c r="K688" s="41">
        <f>I688+G688*SIN(RADIANS(D688))/(1850*COS(RADIANS(H688)))/60</f>
        <v>10.388096708948931</v>
      </c>
      <c r="N688" s="41"/>
    </row>
    <row r="689" spans="1:14" x14ac:dyDescent="0.25">
      <c r="N689" s="41"/>
    </row>
    <row r="690" spans="1:14" x14ac:dyDescent="0.25">
      <c r="A690" s="36" t="s">
        <v>19</v>
      </c>
      <c r="B690" s="44" t="s">
        <v>109</v>
      </c>
      <c r="N690" s="41"/>
    </row>
    <row r="691" spans="1:14" x14ac:dyDescent="0.25">
      <c r="A691" s="36" t="s">
        <v>0</v>
      </c>
      <c r="B691" s="21">
        <v>42977</v>
      </c>
      <c r="N691" s="41"/>
    </row>
    <row r="692" spans="1:14" x14ac:dyDescent="0.25">
      <c r="A692" s="36" t="s">
        <v>1</v>
      </c>
      <c r="B692" s="48">
        <v>0.75</v>
      </c>
      <c r="N692" s="41"/>
    </row>
    <row r="693" spans="1:14" x14ac:dyDescent="0.25">
      <c r="A693" s="36" t="s">
        <v>104</v>
      </c>
      <c r="B693" s="33">
        <v>51.094070000000002</v>
      </c>
      <c r="C693" s="33">
        <v>10.490460000000001</v>
      </c>
      <c r="N693" s="41"/>
    </row>
    <row r="694" spans="1:14" x14ac:dyDescent="0.25">
      <c r="A694" s="4"/>
      <c r="B694" s="4"/>
      <c r="C694" s="4"/>
      <c r="D694" s="4"/>
      <c r="E694" s="4"/>
      <c r="F694" s="4"/>
      <c r="G694" s="4"/>
      <c r="H694" s="8" t="s">
        <v>115</v>
      </c>
      <c r="I694" s="4"/>
      <c r="J694" s="6" t="s">
        <v>114</v>
      </c>
      <c r="K694" s="4"/>
      <c r="L694" s="4"/>
      <c r="N694" s="41"/>
    </row>
    <row r="695" spans="1:14" x14ac:dyDescent="0.25">
      <c r="A695" s="8" t="s">
        <v>131</v>
      </c>
      <c r="B695" s="8" t="s">
        <v>13</v>
      </c>
      <c r="C695" s="8" t="s">
        <v>14</v>
      </c>
      <c r="D695" s="1" t="s">
        <v>15</v>
      </c>
      <c r="E695" s="8" t="s">
        <v>23</v>
      </c>
      <c r="F695" s="8" t="s">
        <v>113</v>
      </c>
      <c r="G695" s="17" t="s">
        <v>16</v>
      </c>
      <c r="H695" s="8" t="s">
        <v>2</v>
      </c>
      <c r="I695" s="8" t="s">
        <v>3</v>
      </c>
      <c r="J695" s="8" t="s">
        <v>2</v>
      </c>
      <c r="K695" s="8" t="s">
        <v>3</v>
      </c>
      <c r="L695" s="4"/>
      <c r="N695" s="41"/>
    </row>
    <row r="696" spans="1:14" x14ac:dyDescent="0.25">
      <c r="A696" t="s">
        <v>69</v>
      </c>
      <c r="B696" s="3">
        <v>0.74872685185185184</v>
      </c>
      <c r="C696" s="3">
        <v>0.76006944444444446</v>
      </c>
      <c r="D696">
        <v>115</v>
      </c>
      <c r="F696" s="37">
        <v>16.329999999999998</v>
      </c>
      <c r="G696" s="57">
        <f>243*F696-627.75</f>
        <v>3340.4399999999996</v>
      </c>
      <c r="H696" s="41">
        <f>$B$693</f>
        <v>51.094070000000002</v>
      </c>
      <c r="I696" s="41">
        <f>$C$693</f>
        <v>10.490460000000001</v>
      </c>
      <c r="J696" s="62">
        <f>H696+G696*COS(RADIANS(D696))/1850/60</f>
        <v>51.081351703186947</v>
      </c>
      <c r="K696" s="41">
        <f>I696+G696*SIN(RADIANS(D696))/(1850*COS(RADIANS(H696)))/60</f>
        <v>10.533887678417516</v>
      </c>
      <c r="N696" s="41"/>
    </row>
    <row r="697" spans="1:14" x14ac:dyDescent="0.25">
      <c r="A697" s="6" t="s">
        <v>69</v>
      </c>
      <c r="B697" s="64">
        <v>0.76192129629629635</v>
      </c>
      <c r="C697" s="64">
        <v>0.7680555555555556</v>
      </c>
      <c r="D697" s="5">
        <v>110</v>
      </c>
      <c r="E697" s="5" t="s">
        <v>130</v>
      </c>
      <c r="F697" s="39">
        <v>8.83</v>
      </c>
      <c r="G697" s="71">
        <f>243*F697-627.75</f>
        <v>1517.94</v>
      </c>
      <c r="H697" s="60">
        <f>$B$693</f>
        <v>51.094070000000002</v>
      </c>
      <c r="I697" s="60">
        <f>$C$693</f>
        <v>10.490460000000001</v>
      </c>
      <c r="J697" s="60">
        <f>H697+G697*COS(RADIANS(D697))/1850/60</f>
        <v>51.089392828321088</v>
      </c>
      <c r="K697" s="60">
        <f>I697+G697*SIN(RADIANS(D697))/(1850*COS(RADIANS(H697)))/60</f>
        <v>10.510921037348405</v>
      </c>
      <c r="N697" s="41"/>
    </row>
    <row r="698" spans="1:14" x14ac:dyDescent="0.25">
      <c r="A698" t="s">
        <v>69</v>
      </c>
      <c r="B698" s="3">
        <v>0.76909722222222221</v>
      </c>
      <c r="C698" s="3">
        <v>0.77754629629629635</v>
      </c>
      <c r="D698" s="4">
        <v>117</v>
      </c>
      <c r="F698" s="38">
        <v>12.16</v>
      </c>
      <c r="G698" s="57">
        <f>243*F698-627.75</f>
        <v>2327.13</v>
      </c>
      <c r="H698" s="41">
        <f>$B$693</f>
        <v>51.094070000000002</v>
      </c>
      <c r="I698" s="41">
        <f>$C$693</f>
        <v>10.490460000000001</v>
      </c>
      <c r="J698" s="62">
        <f>H698+G698*COS(RADIANS(D698))/1850/60</f>
        <v>51.084552027822895</v>
      </c>
      <c r="K698" s="41">
        <f>I698+G698*SIN(RADIANS(D698))/(1850*COS(RADIANS(H698)))/60</f>
        <v>10.520203272853506</v>
      </c>
      <c r="N698" s="41"/>
    </row>
    <row r="699" spans="1:14" x14ac:dyDescent="0.25">
      <c r="A699" t="s">
        <v>69</v>
      </c>
      <c r="B699" s="3">
        <v>0.7788194444444444</v>
      </c>
      <c r="C699" s="3">
        <v>0.78645833333333337</v>
      </c>
      <c r="D699" s="4">
        <v>110</v>
      </c>
      <c r="F699" s="38">
        <v>11</v>
      </c>
      <c r="G699" s="57">
        <f>243*F699-627.75</f>
        <v>2045.25</v>
      </c>
      <c r="H699" s="41">
        <f>$B$693</f>
        <v>51.094070000000002</v>
      </c>
      <c r="I699" s="41">
        <f>$C$693</f>
        <v>10.490460000000001</v>
      </c>
      <c r="J699" s="62">
        <f>H699+G699*COS(RADIANS(D699))/1850/60</f>
        <v>51.087768047764534</v>
      </c>
      <c r="K699" s="41">
        <f>I699+G699*SIN(RADIANS(D699))/(1850*COS(RADIANS(H699)))/60</f>
        <v>10.518028900376052</v>
      </c>
      <c r="N699" s="41"/>
    </row>
    <row r="700" spans="1:14" x14ac:dyDescent="0.25">
      <c r="N700" s="41"/>
    </row>
  </sheetData>
  <pageMargins left="0.7" right="0.7" top="0.78740157499999996" bottom="0.78740157499999996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HOBOS</dc:creator>
  <cp:lastModifiedBy>HOBOS</cp:lastModifiedBy>
  <cp:lastPrinted>2018-01-28T17:46:35Z</cp:lastPrinted>
  <dcterms:created xsi:type="dcterms:W3CDTF">2017-12-06T13:09:50Z</dcterms:created>
  <dcterms:modified xsi:type="dcterms:W3CDTF">2018-02-06T15:09:26Z</dcterms:modified>
</cp:coreProperties>
</file>