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eogh\Work Folders\Documents\Journals\In Progress\Osteoarthritis\"/>
    </mc:Choice>
  </mc:AlternateContent>
  <xr:revisionPtr revIDLastSave="0" documentId="13_ncr:1_{E1C3788A-0C4C-45D7-83E2-A1B670D1D1F5}" xr6:coauthVersionLast="28" xr6:coauthVersionMax="28" xr10:uidLastSave="{00000000-0000-0000-0000-000000000000}"/>
  <bookViews>
    <workbookView xWindow="150" yWindow="-165" windowWidth="20880" windowHeight="9525" xr2:uid="{00000000-000D-0000-FFFF-FFFF00000000}"/>
  </bookViews>
  <sheets>
    <sheet name="summary" sheetId="2" r:id="rId1"/>
    <sheet name="Womac" sheetId="1" r:id="rId2"/>
    <sheet name="AGE" sheetId="14" r:id="rId3"/>
    <sheet name="Tug" sheetId="3" r:id="rId4"/>
    <sheet name="Leq" sheetId="4" r:id="rId5"/>
    <sheet name="sit to stand" sheetId="5" r:id="rId6"/>
    <sheet name="Gaitmat" sheetId="6" r:id="rId7"/>
    <sheet name="weight" sheetId="7" r:id="rId8"/>
    <sheet name="Fat body" sheetId="8" r:id="rId9"/>
    <sheet name="muscle" sheetId="9" r:id="rId10"/>
    <sheet name="bmi" sheetId="10" r:id="rId11"/>
    <sheet name="Sheet2" sheetId="11" r:id="rId12"/>
    <sheet name="Sheet1" sheetId="12" r:id="rId13"/>
    <sheet name="adherence and adverse" sheetId="13" r:id="rId14"/>
  </sheets>
  <calcPr calcId="171027"/>
</workbook>
</file>

<file path=xl/calcChain.xml><?xml version="1.0" encoding="utf-8"?>
<calcChain xmlns="http://schemas.openxmlformats.org/spreadsheetml/2006/main">
  <c r="A18" i="14" l="1"/>
  <c r="A17" i="14"/>
  <c r="G18" i="14"/>
  <c r="G17" i="14"/>
  <c r="P3" i="14"/>
  <c r="N3" i="14" l="1"/>
  <c r="D18" i="14"/>
  <c r="D17" i="14"/>
  <c r="B15" i="14"/>
  <c r="D15" i="14"/>
  <c r="E15" i="14"/>
  <c r="G15" i="14"/>
  <c r="H15" i="14"/>
  <c r="B16" i="14"/>
  <c r="D16" i="14"/>
  <c r="E16" i="14"/>
  <c r="G16" i="14"/>
  <c r="H16" i="14"/>
  <c r="L3" i="14" l="1"/>
  <c r="A16" i="14"/>
  <c r="A15" i="14"/>
  <c r="R3" i="10" l="1"/>
  <c r="P3" i="10"/>
  <c r="R3" i="9"/>
  <c r="P3" i="9"/>
  <c r="R3" i="8"/>
  <c r="P3" i="8"/>
  <c r="R3" i="7"/>
  <c r="P3" i="7"/>
  <c r="R3" i="6"/>
  <c r="P3" i="6"/>
  <c r="R3" i="5"/>
  <c r="P3" i="5"/>
  <c r="R3" i="4"/>
  <c r="P3" i="4"/>
  <c r="R3" i="3"/>
  <c r="P3" i="3"/>
  <c r="T3" i="1"/>
  <c r="R3" i="1"/>
  <c r="C14" i="9" l="1"/>
  <c r="C15" i="9"/>
  <c r="B15" i="9"/>
  <c r="G22" i="4"/>
  <c r="G21" i="4"/>
  <c r="I18" i="10"/>
  <c r="I17" i="10"/>
  <c r="I18" i="7"/>
  <c r="I17" i="7"/>
  <c r="N3" i="10"/>
  <c r="N3" i="9"/>
  <c r="N3" i="8"/>
  <c r="N3" i="7"/>
  <c r="N3" i="6"/>
  <c r="N3" i="5"/>
  <c r="N3" i="4"/>
  <c r="N3" i="3"/>
  <c r="P3" i="1"/>
  <c r="N3" i="1"/>
  <c r="I23" i="1"/>
  <c r="I22" i="1"/>
  <c r="J22" i="13"/>
  <c r="I21" i="13"/>
  <c r="J21" i="13"/>
  <c r="H21" i="13"/>
  <c r="J17" i="13"/>
  <c r="L3" i="8" l="1"/>
  <c r="J10" i="13"/>
  <c r="J11" i="13"/>
  <c r="J12" i="13"/>
  <c r="M3" i="13" l="1"/>
  <c r="J19" i="13"/>
  <c r="J20" i="13"/>
  <c r="E19" i="13"/>
  <c r="E20" i="13"/>
  <c r="J9" i="13"/>
  <c r="J8" i="13"/>
  <c r="J7" i="13"/>
  <c r="J6" i="13"/>
  <c r="J5" i="13"/>
  <c r="J4" i="13"/>
  <c r="J3" i="13"/>
  <c r="E4" i="13"/>
  <c r="E5" i="13"/>
  <c r="E6" i="13"/>
  <c r="E7" i="13"/>
  <c r="E8" i="13"/>
  <c r="E9" i="13"/>
  <c r="E11" i="13"/>
  <c r="E3" i="13"/>
  <c r="I14" i="13"/>
  <c r="L3" i="13"/>
  <c r="L16" i="13" s="1"/>
  <c r="K3" i="13"/>
  <c r="K17" i="13" s="1"/>
  <c r="I20" i="13"/>
  <c r="I19" i="13"/>
  <c r="H20" i="13"/>
  <c r="H19" i="13"/>
  <c r="D19" i="13"/>
  <c r="D20" i="13"/>
  <c r="C20" i="13"/>
  <c r="C19" i="13"/>
  <c r="I17" i="13"/>
  <c r="J16" i="13"/>
  <c r="I16" i="13"/>
  <c r="L17" i="13" l="1"/>
  <c r="K16" i="13"/>
  <c r="B18" i="6"/>
  <c r="B18" i="10"/>
  <c r="G17" i="10"/>
  <c r="G17" i="7"/>
  <c r="B18" i="7"/>
  <c r="G17" i="6"/>
  <c r="G16" i="5"/>
  <c r="B17" i="5"/>
  <c r="G24" i="4"/>
  <c r="C23" i="4"/>
  <c r="G28" i="3"/>
  <c r="B28" i="3"/>
  <c r="I28" i="1"/>
  <c r="C30" i="1"/>
  <c r="B22" i="6" l="1"/>
  <c r="B21" i="6"/>
  <c r="B22" i="5"/>
  <c r="B21" i="5"/>
  <c r="B26" i="4"/>
  <c r="B25" i="4"/>
  <c r="C17" i="3"/>
  <c r="B18" i="3"/>
  <c r="B17" i="3"/>
  <c r="B22" i="3"/>
  <c r="B21" i="3"/>
  <c r="B24" i="1"/>
  <c r="B25" i="1"/>
  <c r="B21" i="10"/>
  <c r="B20" i="10"/>
  <c r="B22" i="9"/>
  <c r="B21" i="9"/>
  <c r="B22" i="8"/>
  <c r="B21" i="8"/>
  <c r="B22" i="7"/>
  <c r="B21" i="7"/>
  <c r="G34" i="2"/>
  <c r="C34" i="2"/>
  <c r="D10" i="10"/>
  <c r="E10" i="10" s="1"/>
  <c r="D11" i="10"/>
  <c r="E11" i="10" s="1"/>
  <c r="D10" i="9"/>
  <c r="E10" i="9" s="1"/>
  <c r="D11" i="9"/>
  <c r="E11" i="9" s="1"/>
  <c r="E10" i="8"/>
  <c r="E11" i="8"/>
  <c r="D10" i="8"/>
  <c r="D11" i="8"/>
  <c r="D11" i="7"/>
  <c r="E11" i="7" s="1"/>
  <c r="D10" i="7"/>
  <c r="E10" i="7" s="1"/>
  <c r="D11" i="6"/>
  <c r="E11" i="6" s="1"/>
  <c r="D10" i="6"/>
  <c r="E10" i="6" s="1"/>
  <c r="D11" i="5"/>
  <c r="E11" i="5" s="1"/>
  <c r="D10" i="5"/>
  <c r="E10" i="5" s="1"/>
  <c r="G11" i="2"/>
  <c r="C11" i="2"/>
  <c r="C18" i="4"/>
  <c r="B18" i="4"/>
  <c r="C17" i="4"/>
  <c r="B17" i="4"/>
  <c r="D19" i="1"/>
  <c r="E19" i="1"/>
  <c r="F10" i="1"/>
  <c r="G10" i="1" s="1"/>
  <c r="F11" i="1"/>
  <c r="G11" i="1" s="1"/>
  <c r="G13" i="10" l="1"/>
  <c r="G32" i="2" s="1"/>
  <c r="H13" i="10"/>
  <c r="H32" i="2" s="1"/>
  <c r="C15" i="10"/>
  <c r="D33" i="2" s="1"/>
  <c r="C14" i="10"/>
  <c r="D32" i="2" s="1"/>
  <c r="B15" i="10"/>
  <c r="C33" i="2" s="1"/>
  <c r="B14" i="10"/>
  <c r="C32" i="2" s="1"/>
  <c r="H13" i="9"/>
  <c r="G14" i="9"/>
  <c r="G13" i="9"/>
  <c r="B18" i="9"/>
  <c r="B14" i="9"/>
  <c r="B18" i="8"/>
  <c r="C15" i="8"/>
  <c r="C14" i="8"/>
  <c r="B15" i="8"/>
  <c r="H14" i="8"/>
  <c r="G14" i="8"/>
  <c r="G13" i="8"/>
  <c r="B14" i="8"/>
  <c r="C15" i="7"/>
  <c r="C14" i="7"/>
  <c r="B15" i="7"/>
  <c r="B14" i="7"/>
  <c r="H14" i="7"/>
  <c r="H13" i="7"/>
  <c r="G14" i="7"/>
  <c r="G13" i="7"/>
  <c r="C15" i="6"/>
  <c r="C14" i="6"/>
  <c r="B15" i="6"/>
  <c r="B14" i="6"/>
  <c r="H14" i="6"/>
  <c r="H13" i="6"/>
  <c r="G14" i="6"/>
  <c r="G13" i="6"/>
  <c r="C14" i="5"/>
  <c r="C15" i="5"/>
  <c r="B15" i="5"/>
  <c r="B14" i="5"/>
  <c r="E20" i="1"/>
  <c r="D20" i="1"/>
  <c r="D11" i="3"/>
  <c r="E11" i="3" s="1"/>
  <c r="D10" i="3"/>
  <c r="E10" i="3" s="1"/>
  <c r="H18" i="3"/>
  <c r="G18" i="3"/>
  <c r="D11" i="4"/>
  <c r="E11" i="4" s="1"/>
  <c r="D10" i="4"/>
  <c r="E10" i="4" s="1"/>
  <c r="J18" i="1"/>
  <c r="I18" i="1"/>
  <c r="H13" i="5"/>
  <c r="H14" i="5"/>
  <c r="G14" i="5"/>
  <c r="G13" i="5"/>
  <c r="H18" i="4"/>
  <c r="G18" i="4"/>
  <c r="J10" i="4"/>
  <c r="J12" i="11" l="1"/>
  <c r="J11" i="11"/>
  <c r="J10" i="11"/>
  <c r="J9" i="11"/>
  <c r="I10" i="11"/>
  <c r="I9" i="11"/>
  <c r="H14" i="10"/>
  <c r="H33" i="2" s="1"/>
  <c r="G14" i="10"/>
  <c r="G33" i="2" s="1"/>
  <c r="I10" i="10"/>
  <c r="J10" i="10" s="1"/>
  <c r="I9" i="10"/>
  <c r="J9" i="10" s="1"/>
  <c r="D9" i="10"/>
  <c r="E9" i="10" s="1"/>
  <c r="I8" i="10"/>
  <c r="J8" i="10" s="1"/>
  <c r="D8" i="10"/>
  <c r="E8" i="10" s="1"/>
  <c r="I7" i="10"/>
  <c r="J7" i="10" s="1"/>
  <c r="D7" i="10"/>
  <c r="E7" i="10" s="1"/>
  <c r="I6" i="10"/>
  <c r="J6" i="10" s="1"/>
  <c r="D6" i="10"/>
  <c r="E6" i="10" s="1"/>
  <c r="I5" i="10"/>
  <c r="J5" i="10" s="1"/>
  <c r="D5" i="10"/>
  <c r="E5" i="10" s="1"/>
  <c r="I4" i="10"/>
  <c r="J4" i="10" s="1"/>
  <c r="D4" i="10"/>
  <c r="E4" i="10" s="1"/>
  <c r="I3" i="10"/>
  <c r="J3" i="10" s="1"/>
  <c r="D3" i="10"/>
  <c r="L3" i="10" s="1"/>
  <c r="H13" i="8"/>
  <c r="C29" i="2"/>
  <c r="C28" i="2"/>
  <c r="D15" i="10" l="1"/>
  <c r="D14" i="10"/>
  <c r="C25" i="11"/>
  <c r="C26" i="11"/>
  <c r="I13" i="10"/>
  <c r="I14" i="10"/>
  <c r="J14" i="10"/>
  <c r="J13" i="10"/>
  <c r="E3" i="10"/>
  <c r="G17" i="9"/>
  <c r="H14" i="9"/>
  <c r="I10" i="9"/>
  <c r="J10" i="9" s="1"/>
  <c r="I9" i="9"/>
  <c r="J9" i="9" s="1"/>
  <c r="D9" i="9"/>
  <c r="I8" i="9"/>
  <c r="J8" i="9" s="1"/>
  <c r="D8" i="9"/>
  <c r="E8" i="9" s="1"/>
  <c r="I7" i="9"/>
  <c r="J7" i="9" s="1"/>
  <c r="D7" i="9"/>
  <c r="I6" i="9"/>
  <c r="J6" i="9" s="1"/>
  <c r="D6" i="9"/>
  <c r="E6" i="9" s="1"/>
  <c r="I5" i="9"/>
  <c r="J5" i="9" s="1"/>
  <c r="D5" i="9"/>
  <c r="E5" i="9" s="1"/>
  <c r="I4" i="9"/>
  <c r="J4" i="9" s="1"/>
  <c r="D4" i="9"/>
  <c r="E4" i="9" s="1"/>
  <c r="I3" i="9"/>
  <c r="D3" i="9"/>
  <c r="E3" i="9" s="1"/>
  <c r="G17" i="8"/>
  <c r="I10" i="8"/>
  <c r="J10" i="8" s="1"/>
  <c r="I9" i="8"/>
  <c r="J9" i="8" s="1"/>
  <c r="D9" i="8"/>
  <c r="E9" i="8" s="1"/>
  <c r="I8" i="8"/>
  <c r="J8" i="8" s="1"/>
  <c r="D8" i="8"/>
  <c r="E8" i="8" s="1"/>
  <c r="I7" i="8"/>
  <c r="J7" i="8" s="1"/>
  <c r="D7" i="8"/>
  <c r="E7" i="8" s="1"/>
  <c r="I6" i="8"/>
  <c r="J6" i="8" s="1"/>
  <c r="D6" i="8"/>
  <c r="E6" i="8" s="1"/>
  <c r="I5" i="8"/>
  <c r="J5" i="8" s="1"/>
  <c r="D5" i="8"/>
  <c r="E5" i="8" s="1"/>
  <c r="I4" i="8"/>
  <c r="J4" i="8" s="1"/>
  <c r="D4" i="8"/>
  <c r="E4" i="8" s="1"/>
  <c r="I3" i="8"/>
  <c r="D3" i="8"/>
  <c r="D4" i="7"/>
  <c r="E4" i="7" s="1"/>
  <c r="D5" i="7"/>
  <c r="E5" i="7" s="1"/>
  <c r="D6" i="7"/>
  <c r="E6" i="7" s="1"/>
  <c r="D7" i="7"/>
  <c r="E7" i="7" s="1"/>
  <c r="D8" i="7"/>
  <c r="E8" i="7" s="1"/>
  <c r="D9" i="7"/>
  <c r="E9" i="7" s="1"/>
  <c r="D3" i="7"/>
  <c r="I10" i="7"/>
  <c r="J10" i="7" s="1"/>
  <c r="I9" i="7"/>
  <c r="J9" i="7" s="1"/>
  <c r="I8" i="7"/>
  <c r="J8" i="7" s="1"/>
  <c r="I7" i="7"/>
  <c r="J7" i="7" s="1"/>
  <c r="I6" i="7"/>
  <c r="J6" i="7" s="1"/>
  <c r="I5" i="7"/>
  <c r="J5" i="7" s="1"/>
  <c r="I4" i="7"/>
  <c r="J4" i="7" s="1"/>
  <c r="I3" i="7"/>
  <c r="G22" i="11"/>
  <c r="C22" i="11"/>
  <c r="G24" i="2"/>
  <c r="G23" i="2"/>
  <c r="C24" i="2"/>
  <c r="C23" i="2"/>
  <c r="G17" i="11"/>
  <c r="C17" i="11"/>
  <c r="H21" i="11"/>
  <c r="G21" i="11"/>
  <c r="D21" i="11"/>
  <c r="C21" i="11"/>
  <c r="H20" i="11"/>
  <c r="G20" i="11"/>
  <c r="D20" i="11"/>
  <c r="C20" i="11"/>
  <c r="D4" i="6"/>
  <c r="D5" i="6"/>
  <c r="E5" i="6" s="1"/>
  <c r="D6" i="6"/>
  <c r="E6" i="6" s="1"/>
  <c r="D7" i="6"/>
  <c r="D8" i="6"/>
  <c r="E8" i="6" s="1"/>
  <c r="D9" i="6"/>
  <c r="E9" i="6" s="1"/>
  <c r="D3" i="6"/>
  <c r="L3" i="6" s="1"/>
  <c r="I10" i="6"/>
  <c r="J10" i="6" s="1"/>
  <c r="I9" i="6"/>
  <c r="J9" i="6" s="1"/>
  <c r="I8" i="6"/>
  <c r="J8" i="6" s="1"/>
  <c r="I7" i="6"/>
  <c r="J7" i="6" s="1"/>
  <c r="E7" i="6"/>
  <c r="I6" i="6"/>
  <c r="J6" i="6" s="1"/>
  <c r="I5" i="6"/>
  <c r="J5" i="6" s="1"/>
  <c r="I4" i="6"/>
  <c r="J4" i="6" s="1"/>
  <c r="E4" i="6"/>
  <c r="I3" i="6"/>
  <c r="I10" i="3"/>
  <c r="J10" i="3" s="1"/>
  <c r="L10" i="1"/>
  <c r="H16" i="11"/>
  <c r="G16" i="11"/>
  <c r="H15" i="11"/>
  <c r="G15" i="11"/>
  <c r="D16" i="11"/>
  <c r="C16" i="11"/>
  <c r="D15" i="11"/>
  <c r="C15" i="11"/>
  <c r="I10" i="5"/>
  <c r="J10" i="5" s="1"/>
  <c r="I9" i="5"/>
  <c r="J9" i="5" s="1"/>
  <c r="D9" i="5"/>
  <c r="E9" i="5" s="1"/>
  <c r="I8" i="5"/>
  <c r="J8" i="5" s="1"/>
  <c r="D8" i="5"/>
  <c r="E8" i="5" s="1"/>
  <c r="I7" i="5"/>
  <c r="J7" i="5" s="1"/>
  <c r="D7" i="5"/>
  <c r="E7" i="5" s="1"/>
  <c r="I6" i="5"/>
  <c r="J6" i="5" s="1"/>
  <c r="D6" i="5"/>
  <c r="E6" i="5" s="1"/>
  <c r="I5" i="5"/>
  <c r="J5" i="5" s="1"/>
  <c r="D5" i="5"/>
  <c r="E5" i="5" s="1"/>
  <c r="I4" i="5"/>
  <c r="J4" i="5" s="1"/>
  <c r="D4" i="5"/>
  <c r="E4" i="5" s="1"/>
  <c r="I3" i="5"/>
  <c r="D3" i="5"/>
  <c r="L3" i="5" s="1"/>
  <c r="H17" i="4"/>
  <c r="G17" i="4"/>
  <c r="I9" i="4"/>
  <c r="J9" i="4" s="1"/>
  <c r="D9" i="4"/>
  <c r="E9" i="4" s="1"/>
  <c r="I8" i="4"/>
  <c r="J8" i="4" s="1"/>
  <c r="D8" i="4"/>
  <c r="E8" i="4" s="1"/>
  <c r="I7" i="4"/>
  <c r="J7" i="4" s="1"/>
  <c r="D7" i="4"/>
  <c r="E7" i="4" s="1"/>
  <c r="I6" i="4"/>
  <c r="J6" i="4" s="1"/>
  <c r="D6" i="4"/>
  <c r="E6" i="4" s="1"/>
  <c r="I5" i="4"/>
  <c r="J5" i="4" s="1"/>
  <c r="D5" i="4"/>
  <c r="E5" i="4" s="1"/>
  <c r="I4" i="4"/>
  <c r="J4" i="4" s="1"/>
  <c r="D4" i="4"/>
  <c r="E4" i="4" s="1"/>
  <c r="I3" i="4"/>
  <c r="D3" i="4"/>
  <c r="L3" i="4" s="1"/>
  <c r="H17" i="3"/>
  <c r="G17" i="3"/>
  <c r="C18" i="3"/>
  <c r="I9" i="3"/>
  <c r="J9" i="3" s="1"/>
  <c r="D9" i="3"/>
  <c r="E9" i="3" s="1"/>
  <c r="I8" i="3"/>
  <c r="J8" i="3" s="1"/>
  <c r="D8" i="3"/>
  <c r="E8" i="3" s="1"/>
  <c r="I7" i="3"/>
  <c r="J7" i="3" s="1"/>
  <c r="D7" i="3"/>
  <c r="E7" i="3" s="1"/>
  <c r="I6" i="3"/>
  <c r="J6" i="3" s="1"/>
  <c r="D6" i="3"/>
  <c r="E6" i="3" s="1"/>
  <c r="I5" i="3"/>
  <c r="J5" i="3" s="1"/>
  <c r="D5" i="3"/>
  <c r="E5" i="3" s="1"/>
  <c r="I4" i="3"/>
  <c r="J4" i="3" s="1"/>
  <c r="D4" i="3"/>
  <c r="E4" i="3" s="1"/>
  <c r="I3" i="3"/>
  <c r="D3" i="3"/>
  <c r="E9" i="9" l="1"/>
  <c r="D15" i="9"/>
  <c r="D14" i="9"/>
  <c r="E7" i="9"/>
  <c r="L3" i="9"/>
  <c r="E3" i="3"/>
  <c r="L3" i="3"/>
  <c r="L3" i="7"/>
  <c r="J3" i="9"/>
  <c r="I14" i="9"/>
  <c r="I13" i="9"/>
  <c r="E3" i="8"/>
  <c r="D14" i="8"/>
  <c r="D15" i="8"/>
  <c r="J3" i="8"/>
  <c r="I14" i="8"/>
  <c r="I13" i="8"/>
  <c r="J3" i="7"/>
  <c r="I14" i="7"/>
  <c r="I13" i="7"/>
  <c r="E3" i="7"/>
  <c r="D15" i="7"/>
  <c r="D14" i="7"/>
  <c r="J3" i="6"/>
  <c r="I13" i="6"/>
  <c r="I14" i="6"/>
  <c r="E3" i="6"/>
  <c r="D14" i="6"/>
  <c r="D15" i="6"/>
  <c r="E3" i="5"/>
  <c r="D15" i="5"/>
  <c r="D14" i="5"/>
  <c r="J3" i="5"/>
  <c r="I14" i="5"/>
  <c r="I13" i="5"/>
  <c r="J3" i="3"/>
  <c r="J18" i="3" s="1"/>
  <c r="I18" i="3"/>
  <c r="J3" i="4"/>
  <c r="J18" i="4" s="1"/>
  <c r="I18" i="4"/>
  <c r="D18" i="4"/>
  <c r="E14" i="10"/>
  <c r="E15" i="10"/>
  <c r="H25" i="11"/>
  <c r="H28" i="2"/>
  <c r="G26" i="11"/>
  <c r="G29" i="2"/>
  <c r="G28" i="2"/>
  <c r="G25" i="11"/>
  <c r="H26" i="11"/>
  <c r="H29" i="2"/>
  <c r="D28" i="2"/>
  <c r="D25" i="11"/>
  <c r="G27" i="11"/>
  <c r="G30" i="2"/>
  <c r="D29" i="2"/>
  <c r="D26" i="11"/>
  <c r="C27" i="11"/>
  <c r="C30" i="2"/>
  <c r="D24" i="2"/>
  <c r="H24" i="2"/>
  <c r="G25" i="2"/>
  <c r="D23" i="2"/>
  <c r="H23" i="2"/>
  <c r="C25" i="2"/>
  <c r="I17" i="3"/>
  <c r="G18" i="2"/>
  <c r="G20" i="2"/>
  <c r="C18" i="2"/>
  <c r="C20" i="2"/>
  <c r="G19" i="2"/>
  <c r="C19" i="2"/>
  <c r="D18" i="2"/>
  <c r="H18" i="2"/>
  <c r="D19" i="2"/>
  <c r="H19" i="2"/>
  <c r="D19" i="4"/>
  <c r="E3" i="4"/>
  <c r="I17" i="4"/>
  <c r="E18" i="3"/>
  <c r="E19" i="3"/>
  <c r="J17" i="3"/>
  <c r="D19" i="3"/>
  <c r="D18" i="3"/>
  <c r="X29" i="1"/>
  <c r="F9" i="1"/>
  <c r="G9" i="1" s="1"/>
  <c r="E15" i="9" l="1"/>
  <c r="E14" i="9"/>
  <c r="J14" i="9"/>
  <c r="J13" i="9"/>
  <c r="J13" i="8"/>
  <c r="J14" i="8"/>
  <c r="E15" i="8"/>
  <c r="E14" i="8"/>
  <c r="J14" i="7"/>
  <c r="J13" i="7"/>
  <c r="E15" i="7"/>
  <c r="E14" i="7"/>
  <c r="J14" i="6"/>
  <c r="J13" i="6"/>
  <c r="E15" i="6"/>
  <c r="E14" i="6"/>
  <c r="E14" i="5"/>
  <c r="E15" i="5"/>
  <c r="J13" i="5"/>
  <c r="J14" i="5"/>
  <c r="J17" i="4"/>
  <c r="E18" i="4"/>
  <c r="E19" i="4"/>
  <c r="C16" i="2"/>
  <c r="C6" i="2"/>
  <c r="AB30" i="1"/>
  <c r="G16" i="2"/>
  <c r="F8" i="1" l="1"/>
  <c r="G8" i="1" s="1"/>
  <c r="F7" i="1"/>
  <c r="G7" i="1" s="1"/>
  <c r="F6" i="1" l="1"/>
  <c r="G6" i="1" s="1"/>
  <c r="K9" i="1" l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F4" i="1"/>
  <c r="G4" i="1" s="1"/>
  <c r="F5" i="1"/>
  <c r="G5" i="1" s="1"/>
  <c r="F3" i="1"/>
  <c r="H10" i="2"/>
  <c r="G10" i="2"/>
  <c r="D10" i="2"/>
  <c r="C10" i="2"/>
  <c r="H15" i="2"/>
  <c r="G15" i="2"/>
  <c r="D15" i="2"/>
  <c r="C15" i="2"/>
  <c r="H5" i="2"/>
  <c r="G5" i="2"/>
  <c r="D5" i="2"/>
  <c r="C5" i="2"/>
  <c r="H9" i="2"/>
  <c r="G9" i="2"/>
  <c r="D9" i="2"/>
  <c r="C9" i="2"/>
  <c r="H14" i="2"/>
  <c r="G14" i="2"/>
  <c r="D14" i="2"/>
  <c r="C14" i="2"/>
  <c r="J17" i="1"/>
  <c r="H4" i="2" s="1"/>
  <c r="I17" i="1"/>
  <c r="G4" i="2" s="1"/>
  <c r="D4" i="2"/>
  <c r="C4" i="2"/>
  <c r="L3" i="1" l="1"/>
  <c r="L18" i="1" s="1"/>
  <c r="K18" i="1"/>
  <c r="G3" i="1"/>
  <c r="G20" i="1" s="1"/>
  <c r="F20" i="1"/>
  <c r="L17" i="1"/>
  <c r="K17" i="1"/>
  <c r="F19" i="1"/>
  <c r="G6" i="2"/>
  <c r="G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Josie Grigg</author>
  </authors>
  <commentList>
    <comment ref="I5" authorId="0" shapeId="0" xr:uid="{18E87A73-CBAA-4FAF-8B76-3CAA31D1BD7B}">
      <text>
        <r>
          <rPr>
            <b/>
            <sz val="9"/>
            <color indexed="81"/>
            <rFont val="Tahoma"/>
            <family val="2"/>
          </rPr>
          <t>Josie Grigg:</t>
        </r>
        <r>
          <rPr>
            <sz val="9"/>
            <color indexed="81"/>
            <rFont val="Tahoma"/>
            <family val="2"/>
          </rPr>
          <t xml:space="preserve">
swelling in right foot - lasted for ca. 3 days
</t>
        </r>
      </text>
    </comment>
    <comment ref="D6" authorId="0" shapeId="0" xr:uid="{F9F83CFC-75D4-49CC-B93F-A623E3F60669}">
      <text>
        <r>
          <rPr>
            <b/>
            <sz val="9"/>
            <color indexed="81"/>
            <rFont val="Tahoma"/>
            <family val="2"/>
          </rPr>
          <t>Josie Grigg:</t>
        </r>
        <r>
          <rPr>
            <sz val="9"/>
            <color indexed="81"/>
            <rFont val="Tahoma"/>
            <family val="2"/>
          </rPr>
          <t xml:space="preserve">
Issues with the seat leading to pelvic pain and numbness.  May be due to spurs in the spine
</t>
        </r>
      </text>
    </comment>
    <comment ref="D9" authorId="0" shapeId="0" xr:uid="{7B1FA26D-F081-403B-977D-4083F55E5624}">
      <text>
        <r>
          <rPr>
            <b/>
            <sz val="9"/>
            <color indexed="81"/>
            <rFont val="Tahoma"/>
            <family val="2"/>
          </rPr>
          <t>Josie Grigg:</t>
        </r>
        <r>
          <rPr>
            <sz val="9"/>
            <color indexed="81"/>
            <rFont val="Tahoma"/>
            <family val="2"/>
          </rPr>
          <t xml:space="preserve">
Issues with the seat leading to pelvic pain and numbness.  May be due to spurs in the spine
</t>
        </r>
      </text>
    </comment>
  </commentList>
</comments>
</file>

<file path=xl/sharedStrings.xml><?xml version="1.0" encoding="utf-8"?>
<sst xmlns="http://schemas.openxmlformats.org/spreadsheetml/2006/main" count="614" uniqueCount="163">
  <si>
    <t>WOMAC</t>
  </si>
  <si>
    <t>WOMAc HIIT</t>
  </si>
  <si>
    <t>WOMAC cont</t>
  </si>
  <si>
    <t>before</t>
  </si>
  <si>
    <t>after</t>
  </si>
  <si>
    <t>TUG HIITS</t>
  </si>
  <si>
    <t>TUG cont</t>
  </si>
  <si>
    <t>HIIT</t>
  </si>
  <si>
    <t>CONT</t>
  </si>
  <si>
    <t>average</t>
  </si>
  <si>
    <t>std dev</t>
  </si>
  <si>
    <t>difference</t>
  </si>
  <si>
    <t>%difference</t>
  </si>
  <si>
    <t>PVALUE</t>
  </si>
  <si>
    <t>LEQ</t>
  </si>
  <si>
    <t>t-test</t>
  </si>
  <si>
    <t>Before</t>
  </si>
  <si>
    <t>ave</t>
  </si>
  <si>
    <t>std</t>
  </si>
  <si>
    <t>After</t>
  </si>
  <si>
    <t>LeQuesne</t>
  </si>
  <si>
    <t>TUG</t>
  </si>
  <si>
    <t>sit to stand</t>
  </si>
  <si>
    <t>02GrDi</t>
  </si>
  <si>
    <t>03HuSt</t>
  </si>
  <si>
    <t>04HuPa</t>
  </si>
  <si>
    <t>06SaGe</t>
  </si>
  <si>
    <t>07DaBr</t>
  </si>
  <si>
    <t>09ShDe</t>
  </si>
  <si>
    <t>10JeHa</t>
  </si>
  <si>
    <t>11GrMi</t>
  </si>
  <si>
    <t>12SyFa</t>
  </si>
  <si>
    <t>13AnHa</t>
  </si>
  <si>
    <t>14JiGo</t>
  </si>
  <si>
    <t>17ViKe</t>
  </si>
  <si>
    <t>18DeGr</t>
  </si>
  <si>
    <t>19ChRy</t>
  </si>
  <si>
    <t>20BaFe</t>
  </si>
  <si>
    <t>24AkJo</t>
  </si>
  <si>
    <t>25MiLo</t>
  </si>
  <si>
    <t>26chBe</t>
  </si>
  <si>
    <t>27ViHo</t>
  </si>
  <si>
    <t>27viHo</t>
  </si>
  <si>
    <t>sit to standHIIT</t>
  </si>
  <si>
    <t>Ave</t>
  </si>
  <si>
    <t>gait</t>
  </si>
  <si>
    <t>n=8</t>
  </si>
  <si>
    <t>ttest</t>
  </si>
  <si>
    <t>`</t>
  </si>
  <si>
    <t>Gait</t>
  </si>
  <si>
    <t xml:space="preserve">ttest </t>
  </si>
  <si>
    <t>weight</t>
  </si>
  <si>
    <t>Fat</t>
  </si>
  <si>
    <t>fat</t>
  </si>
  <si>
    <t>muscle</t>
  </si>
  <si>
    <t>cohort summary table</t>
  </si>
  <si>
    <t>HIITS</t>
  </si>
  <si>
    <t>age</t>
  </si>
  <si>
    <t>BMI</t>
  </si>
  <si>
    <t>76.8 (15.0)</t>
  </si>
  <si>
    <t>79.3 (24.4)</t>
  </si>
  <si>
    <t>32.9 ( 15.6)</t>
  </si>
  <si>
    <t>34.8 (17.2)</t>
  </si>
  <si>
    <t>8.5 (4.9)</t>
  </si>
  <si>
    <t>9.6 (4.2)</t>
  </si>
  <si>
    <t>9.6(1.7)</t>
  </si>
  <si>
    <t>9.4 (1.4)</t>
  </si>
  <si>
    <t>10.7 (2.2)</t>
  </si>
  <si>
    <t>8.9 (1.3)</t>
  </si>
  <si>
    <t>Gait speed</t>
  </si>
  <si>
    <t>1.2 (.2)</t>
  </si>
  <si>
    <t>1.2 (.1)</t>
  </si>
  <si>
    <t>56.9 (5.0)</t>
  </si>
  <si>
    <t xml:space="preserve"> 63.1 (8.8)</t>
  </si>
  <si>
    <t>bmi</t>
  </si>
  <si>
    <t>27.6 (4.0)</t>
  </si>
  <si>
    <t>28.9 (7.3)</t>
  </si>
  <si>
    <t>32.9 (15.6)</t>
  </si>
  <si>
    <t>21.2 (16.7)</t>
  </si>
  <si>
    <t>20.7 (14.1)</t>
  </si>
  <si>
    <t>t.test</t>
  </si>
  <si>
    <t>Lequesne</t>
  </si>
  <si>
    <t>Sit to Stand</t>
  </si>
  <si>
    <t>6.07 (4.2)</t>
  </si>
  <si>
    <t>8.2 (4.5)</t>
  </si>
  <si>
    <t>9.6 (1.6)</t>
  </si>
  <si>
    <t>8.4 (1.1)</t>
  </si>
  <si>
    <t>9.4 (1.1)</t>
  </si>
  <si>
    <t>9.6 (1.9)</t>
  </si>
  <si>
    <t>12.0 (1.7)</t>
  </si>
  <si>
    <t>9.7 (2.5)</t>
  </si>
  <si>
    <t>1.17 (.18)</t>
  </si>
  <si>
    <t>1.21 (.16)</t>
  </si>
  <si>
    <t>1.16 (.08)</t>
  </si>
  <si>
    <t>1.14 (.21)</t>
  </si>
  <si>
    <t>26.5 (4.0)</t>
  </si>
  <si>
    <t>26.6 (3.9)</t>
  </si>
  <si>
    <t>28.9 (6.9)</t>
  </si>
  <si>
    <t>compliance</t>
  </si>
  <si>
    <t>hiit</t>
  </si>
  <si>
    <t>cont</t>
  </si>
  <si>
    <t>29RoWa</t>
  </si>
  <si>
    <t>30HeWi</t>
  </si>
  <si>
    <t>pvalue</t>
  </si>
  <si>
    <t>All</t>
  </si>
  <si>
    <t>61.2 (8.2)</t>
  </si>
  <si>
    <t>78.2 (18.0)</t>
  </si>
  <si>
    <t>27.7 (5.6)</t>
  </si>
  <si>
    <t>25.5 (14.8)</t>
  </si>
  <si>
    <t>9.0 (1.9)</t>
  </si>
  <si>
    <t>8.9 (2.0)</t>
  </si>
  <si>
    <t>9.1 (1.9)</t>
  </si>
  <si>
    <t>8.8 (4.2)</t>
  </si>
  <si>
    <t>9.6 (3.9)</t>
  </si>
  <si>
    <t>9.2 (4.0)</t>
  </si>
  <si>
    <t>10.3 (2.2)</t>
  </si>
  <si>
    <t>11.1 (2.2)</t>
  </si>
  <si>
    <t>9.4 (1.9)</t>
  </si>
  <si>
    <t>1.16 (0.18)</t>
  </si>
  <si>
    <t>1.11 (0.17)</t>
  </si>
  <si>
    <t>1.21 (0.18)</t>
  </si>
  <si>
    <t>36.1 (15.0)</t>
  </si>
  <si>
    <t>21.2 (14.6)</t>
  </si>
  <si>
    <t>34.8 (15.5)</t>
  </si>
  <si>
    <t>22.9 (14.4)</t>
  </si>
  <si>
    <t>n= 9</t>
  </si>
  <si>
    <t>n = 8</t>
  </si>
  <si>
    <t>Before After</t>
  </si>
  <si>
    <t>8.8 (4.3)</t>
  </si>
  <si>
    <t>6.7 (3.9)</t>
  </si>
  <si>
    <t>8.4 (4.6)</t>
  </si>
  <si>
    <t>7.8 (1.1)</t>
  </si>
  <si>
    <t>9.7 (3.5)</t>
  </si>
  <si>
    <t>13.1 (2.7)</t>
  </si>
  <si>
    <t>10.6 (3.5)</t>
  </si>
  <si>
    <t>1.21 (0.14)</t>
  </si>
  <si>
    <t>1.14 (0.19)</t>
  </si>
  <si>
    <t>Weight</t>
  </si>
  <si>
    <t>78.5 (13.5)</t>
  </si>
  <si>
    <t>78.7 (13.6)</t>
  </si>
  <si>
    <t>77.8 (23.0)</t>
  </si>
  <si>
    <t>77.8 (22.1)</t>
  </si>
  <si>
    <t>27.0 (4.0)</t>
  </si>
  <si>
    <t>28.2 (7.3)</t>
  </si>
  <si>
    <t>28.2 (6.9)</t>
  </si>
  <si>
    <t>Continous</t>
  </si>
  <si>
    <t>Will will</t>
  </si>
  <si>
    <t>Group allocation</t>
  </si>
  <si>
    <t>Adherence (sessions of 32)</t>
  </si>
  <si>
    <t># Adverse Effects</t>
  </si>
  <si>
    <t>Continuous</t>
  </si>
  <si>
    <t>HITT</t>
  </si>
  <si>
    <t>Sum Adverse</t>
  </si>
  <si>
    <t>Adherence (%)</t>
  </si>
  <si>
    <t>group</t>
  </si>
  <si>
    <t>Change score t-test</t>
  </si>
  <si>
    <t>Baseline t-test</t>
  </si>
  <si>
    <t>correl</t>
  </si>
  <si>
    <t>MICT</t>
  </si>
  <si>
    <t>AGE</t>
  </si>
  <si>
    <t>height</t>
  </si>
  <si>
    <t>diagnosis</t>
  </si>
  <si>
    <t>diagnosis durtaion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</si>
</sst>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0.000"/>
    <numFmt numFmtId="167" formatCode="0.0000"/>
  </numFmts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name val="Microsoft Sans Serif"/>
      <family val="2"/>
    </font>
    <font>
      <sz val="10"/>
      <color theme="1"/>
      <name val="Arial Unicode M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7" borderId="3" applyNumberFormat="0" applyFont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0" xfId="0" applyFill="1"/>
    <xf numFmtId="0" fontId="0" fillId="2" borderId="0" xfId="0" applyFill="1" applyBorder="1"/>
    <xf numFmtId="0" fontId="0" fillId="3" borderId="0" xfId="0" applyFill="1" applyBorder="1"/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5" borderId="0" xfId="0" applyFill="1" applyBorder="1"/>
    <xf numFmtId="0" fontId="0" fillId="0" borderId="0" xfId="0" applyFill="1" applyBorder="1"/>
    <xf numFmtId="0" fontId="0" fillId="6" borderId="0" xfId="0" applyFill="1"/>
    <xf numFmtId="0" fontId="1" fillId="0" borderId="0" xfId="0" applyFont="1"/>
    <xf numFmtId="0" fontId="0" fillId="0" borderId="1" xfId="0" applyFill="1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 wrapText="1"/>
    </xf>
    <xf numFmtId="164" fontId="0" fillId="0" borderId="0" xfId="0" applyNumberFormat="1"/>
    <xf numFmtId="9" fontId="0" fillId="0" borderId="0" xfId="1" applyFont="1"/>
    <xf numFmtId="0" fontId="0" fillId="2" borderId="4" xfId="0" applyFill="1" applyBorder="1"/>
    <xf numFmtId="0" fontId="0" fillId="0" borderId="4" xfId="0" applyBorder="1"/>
    <xf numFmtId="0" fontId="5" fillId="8" borderId="0" xfId="0" applyFont="1" applyFill="1"/>
    <xf numFmtId="0" fontId="0" fillId="8" borderId="0" xfId="0" applyFill="1"/>
    <xf numFmtId="0" fontId="5" fillId="8" borderId="0" xfId="0" applyFont="1" applyFill="1" applyAlignment="1">
      <alignment horizontal="center"/>
    </xf>
    <xf numFmtId="0" fontId="0" fillId="0" borderId="0" xfId="0" applyBorder="1"/>
    <xf numFmtId="0" fontId="0" fillId="8" borderId="0" xfId="0" applyFill="1" applyBorder="1" applyAlignment="1">
      <alignment horizontal="center"/>
    </xf>
    <xf numFmtId="0" fontId="0" fillId="8" borderId="0" xfId="0" applyFill="1" applyBorder="1"/>
    <xf numFmtId="0" fontId="0" fillId="0" borderId="5" xfId="0" applyBorder="1"/>
    <xf numFmtId="0" fontId="5" fillId="0" borderId="0" xfId="0" applyFont="1" applyBorder="1"/>
    <xf numFmtId="0" fontId="5" fillId="0" borderId="5" xfId="0" applyFont="1" applyBorder="1"/>
    <xf numFmtId="0" fontId="0" fillId="8" borderId="6" xfId="0" applyFill="1" applyBorder="1" applyAlignment="1">
      <alignment horizontal="center"/>
    </xf>
    <xf numFmtId="0" fontId="0" fillId="0" borderId="7" xfId="0" applyBorder="1"/>
    <xf numFmtId="165" fontId="0" fillId="0" borderId="0" xfId="0" applyNumberFormat="1"/>
    <xf numFmtId="10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7" xfId="0" applyFill="1" applyBorder="1"/>
    <xf numFmtId="0" fontId="0" fillId="8" borderId="0" xfId="0" applyFont="1" applyFill="1" applyBorder="1"/>
    <xf numFmtId="165" fontId="0" fillId="0" borderId="5" xfId="0" applyNumberFormat="1" applyBorder="1"/>
    <xf numFmtId="10" fontId="0" fillId="0" borderId="5" xfId="0" applyNumberFormat="1" applyBorder="1"/>
    <xf numFmtId="166" fontId="0" fillId="0" borderId="5" xfId="0" applyNumberFormat="1" applyBorder="1"/>
    <xf numFmtId="0" fontId="0" fillId="0" borderId="0" xfId="0" applyAlignment="1">
      <alignment horizontal="center"/>
    </xf>
    <xf numFmtId="0" fontId="6" fillId="0" borderId="0" xfId="0" applyFont="1"/>
    <xf numFmtId="0" fontId="6" fillId="7" borderId="3" xfId="2" applyFont="1"/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Fill="1" applyBorder="1"/>
    <xf numFmtId="2" fontId="0" fillId="0" borderId="0" xfId="0" applyNumberFormat="1"/>
    <xf numFmtId="0" fontId="0" fillId="2" borderId="1" xfId="0" applyNumberFormat="1" applyFill="1" applyBorder="1"/>
    <xf numFmtId="0" fontId="0" fillId="0" borderId="1" xfId="0" applyNumberFormat="1" applyBorder="1"/>
    <xf numFmtId="0" fontId="0" fillId="2" borderId="4" xfId="0" applyNumberFormat="1" applyFill="1" applyBorder="1"/>
    <xf numFmtId="0" fontId="0" fillId="2" borderId="0" xfId="0" applyNumberFormat="1" applyFill="1"/>
    <xf numFmtId="0" fontId="0" fillId="0" borderId="4" xfId="0" applyNumberFormat="1" applyBorder="1"/>
    <xf numFmtId="0" fontId="0" fillId="2" borderId="0" xfId="0" applyNumberFormat="1" applyFill="1" applyBorder="1"/>
    <xf numFmtId="0" fontId="0" fillId="0" borderId="0" xfId="0" applyNumberFormat="1" applyFill="1" applyBorder="1"/>
    <xf numFmtId="0" fontId="1" fillId="0" borderId="0" xfId="0" applyFont="1" applyFill="1" applyBorder="1"/>
    <xf numFmtId="14" fontId="7" fillId="0" borderId="0" xfId="0" applyNumberFormat="1" applyFont="1" applyFill="1" applyBorder="1" applyAlignment="1">
      <alignment horizontal="center" vertical="center"/>
    </xf>
    <xf numFmtId="17" fontId="0" fillId="0" borderId="0" xfId="0" applyNumberFormat="1" applyFill="1" applyBorder="1"/>
    <xf numFmtId="0" fontId="0" fillId="8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wrapText="1"/>
    </xf>
  </cellXfs>
  <cellStyles count="3">
    <cellStyle name="Normal" xfId="0" builtinId="0"/>
    <cellStyle name="Note" xfId="2" builtinId="1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zoomScale="84" zoomScaleNormal="84" workbookViewId="0">
      <selection activeCell="L14" sqref="L14"/>
    </sheetView>
  </sheetViews>
  <sheetFormatPr defaultRowHeight="15"/>
  <sheetData>
    <row r="1" spans="1:11">
      <c r="C1" t="s">
        <v>7</v>
      </c>
      <c r="D1" t="s">
        <v>46</v>
      </c>
      <c r="G1" t="s">
        <v>8</v>
      </c>
      <c r="H1" t="s">
        <v>46</v>
      </c>
    </row>
    <row r="2" spans="1:11">
      <c r="C2" t="s">
        <v>16</v>
      </c>
      <c r="D2" t="s">
        <v>19</v>
      </c>
      <c r="G2" t="s">
        <v>3</v>
      </c>
      <c r="H2" t="s">
        <v>19</v>
      </c>
    </row>
    <row r="4" spans="1:11">
      <c r="A4" t="s">
        <v>0</v>
      </c>
      <c r="B4" t="s">
        <v>17</v>
      </c>
      <c r="C4">
        <f>Womac!D19</f>
        <v>36.111111111111114</v>
      </c>
      <c r="D4">
        <f>Womac!E19</f>
        <v>21.166666666666668</v>
      </c>
      <c r="G4">
        <f>Womac!I17</f>
        <v>34.75</v>
      </c>
      <c r="H4">
        <f>Womac!J17</f>
        <v>22.875</v>
      </c>
    </row>
    <row r="5" spans="1:11">
      <c r="B5" t="s">
        <v>18</v>
      </c>
      <c r="C5">
        <f>Womac!D20</f>
        <v>14.970341048590413</v>
      </c>
      <c r="D5">
        <f>Womac!E20</f>
        <v>14.624465802209667</v>
      </c>
      <c r="G5">
        <f>Womac!I18</f>
        <v>15.53567323475693</v>
      </c>
      <c r="H5">
        <f>Womac!J18</f>
        <v>14.389356185339615</v>
      </c>
    </row>
    <row r="6" spans="1:11">
      <c r="B6" t="s">
        <v>15</v>
      </c>
      <c r="C6">
        <f>Womac!C30</f>
        <v>5.3471360303901433E-3</v>
      </c>
      <c r="G6">
        <f>Womac!I28</f>
        <v>6.548602676652319E-3</v>
      </c>
    </row>
    <row r="9" spans="1:11">
      <c r="A9" t="s">
        <v>20</v>
      </c>
      <c r="B9" t="s">
        <v>17</v>
      </c>
      <c r="C9">
        <f>Leq!B17</f>
        <v>8.8333333333333339</v>
      </c>
      <c r="D9">
        <f>Leq!C17</f>
        <v>6.7222222222222223</v>
      </c>
      <c r="G9">
        <f>Leq!G17</f>
        <v>9.625</v>
      </c>
      <c r="H9">
        <f>Leq!H17</f>
        <v>8.375</v>
      </c>
    </row>
    <row r="10" spans="1:11">
      <c r="B10" t="s">
        <v>18</v>
      </c>
      <c r="C10">
        <f>Leq!B18</f>
        <v>4.2720018726587652</v>
      </c>
      <c r="D10">
        <f>Leq!C18</f>
        <v>3.8899800056612683</v>
      </c>
      <c r="G10">
        <f>Leq!G18</f>
        <v>3.9165400182157866</v>
      </c>
      <c r="H10">
        <f>Leq!H18</f>
        <v>4.5961940777125587</v>
      </c>
    </row>
    <row r="11" spans="1:11">
      <c r="B11" t="s">
        <v>15</v>
      </c>
      <c r="C11">
        <f>Leq!C23</f>
        <v>0.10167676784438975</v>
      </c>
      <c r="G11">
        <f>Leq!G24</f>
        <v>8.0565134830042726E-2</v>
      </c>
    </row>
    <row r="14" spans="1:11">
      <c r="A14" t="s">
        <v>21</v>
      </c>
      <c r="B14" t="s">
        <v>17</v>
      </c>
      <c r="C14">
        <f>Tug!B17</f>
        <v>8.9222222222222225</v>
      </c>
      <c r="D14">
        <f>Tug!C17</f>
        <v>7.844444444444445</v>
      </c>
      <c r="G14">
        <f>Tug!G17</f>
        <v>9.1</v>
      </c>
      <c r="H14">
        <f>Tug!H17</f>
        <v>9.6875</v>
      </c>
      <c r="K14" s="2"/>
    </row>
    <row r="15" spans="1:11">
      <c r="B15" t="s">
        <v>18</v>
      </c>
      <c r="C15">
        <f>Tug!B18</f>
        <v>2.0092148825958009</v>
      </c>
      <c r="D15">
        <f>Tug!C18</f>
        <v>1.0636863125134954</v>
      </c>
      <c r="G15">
        <f>Tug!G18</f>
        <v>1.9412808731792122</v>
      </c>
      <c r="H15">
        <f>Tug!H18</f>
        <v>3.4618069187719227</v>
      </c>
    </row>
    <row r="16" spans="1:11">
      <c r="B16" t="s">
        <v>15</v>
      </c>
      <c r="C16">
        <f>Tug!B28</f>
        <v>4.1818161640430011E-3</v>
      </c>
      <c r="G16">
        <f>Tug!G28</f>
        <v>0.40142571594409454</v>
      </c>
    </row>
    <row r="18" spans="1:8">
      <c r="A18" t="s">
        <v>22</v>
      </c>
      <c r="B18" t="s">
        <v>17</v>
      </c>
      <c r="C18">
        <f>'sit to stand'!B14</f>
        <v>11.111111111111111</v>
      </c>
      <c r="D18">
        <f>'sit to stand'!C14</f>
        <v>13.111111111111111</v>
      </c>
      <c r="F18" t="s">
        <v>48</v>
      </c>
      <c r="G18">
        <f>'sit to stand'!G13</f>
        <v>9.375</v>
      </c>
      <c r="H18">
        <f>'sit to stand'!H13</f>
        <v>10.625</v>
      </c>
    </row>
    <row r="19" spans="1:8">
      <c r="B19" t="s">
        <v>18</v>
      </c>
      <c r="C19">
        <f>'sit to stand'!B15</f>
        <v>2.204792759220493</v>
      </c>
      <c r="D19">
        <f>'sit to stand'!C15</f>
        <v>2.7131367660166181</v>
      </c>
      <c r="G19">
        <f>'sit to stand'!G14</f>
        <v>1.9226098333849673</v>
      </c>
      <c r="H19">
        <f>'sit to stand'!H14</f>
        <v>3.4615231989895516</v>
      </c>
    </row>
    <row r="20" spans="1:8">
      <c r="B20" t="s">
        <v>15</v>
      </c>
      <c r="C20">
        <f>'sit to stand'!B17</f>
        <v>1.2477874755859368E-2</v>
      </c>
      <c r="G20">
        <f>'sit to stand'!G16</f>
        <v>9.49764924357753E-2</v>
      </c>
    </row>
    <row r="23" spans="1:8">
      <c r="A23" t="s">
        <v>49</v>
      </c>
      <c r="B23" s="2" t="s">
        <v>17</v>
      </c>
      <c r="C23">
        <f>Gaitmat!B14</f>
        <v>1.21</v>
      </c>
      <c r="D23">
        <f>Gaitmat!C14</f>
        <v>1.2166666666666668</v>
      </c>
      <c r="G23">
        <f>Gaitmat!G13</f>
        <v>1.1100000000000001</v>
      </c>
      <c r="H23">
        <f>Gaitmat!H13</f>
        <v>1.140625</v>
      </c>
    </row>
    <row r="24" spans="1:8">
      <c r="B24" s="2" t="s">
        <v>18</v>
      </c>
      <c r="C24">
        <f>Gaitmat!B15</f>
        <v>0.1762101018670604</v>
      </c>
      <c r="D24">
        <f>Gaitmat!C15</f>
        <v>0.14177446878757749</v>
      </c>
      <c r="G24">
        <f>Gaitmat!G14</f>
        <v>0.17020995438407324</v>
      </c>
      <c r="H24">
        <f>Gaitmat!H14</f>
        <v>0.19633130708793523</v>
      </c>
    </row>
    <row r="25" spans="1:8">
      <c r="B25" s="2" t="s">
        <v>15</v>
      </c>
      <c r="C25">
        <f>Gaitmat!B18</f>
        <v>0.8830740715895562</v>
      </c>
      <c r="G25">
        <f>Gaitmat!G17</f>
        <v>0.7064454923076906</v>
      </c>
    </row>
    <row r="28" spans="1:8">
      <c r="A28" t="s">
        <v>51</v>
      </c>
      <c r="B28" s="2" t="s">
        <v>17</v>
      </c>
      <c r="C28">
        <f>weight!B14</f>
        <v>78.477777777777774</v>
      </c>
      <c r="D28">
        <f>weight!C14</f>
        <v>78.677777777777777</v>
      </c>
      <c r="G28">
        <f>weight!G13</f>
        <v>77.787499999999994</v>
      </c>
      <c r="H28">
        <f>weight!H13</f>
        <v>77.775000000000006</v>
      </c>
    </row>
    <row r="29" spans="1:8">
      <c r="B29" s="2" t="s">
        <v>18</v>
      </c>
      <c r="C29">
        <f>weight!B15</f>
        <v>13.491087593090665</v>
      </c>
      <c r="D29">
        <f>weight!C15</f>
        <v>13.577350420624963</v>
      </c>
      <c r="G29">
        <f>weight!G14</f>
        <v>22.98300225943392</v>
      </c>
      <c r="H29">
        <f>weight!H14</f>
        <v>22.144702688066431</v>
      </c>
    </row>
    <row r="30" spans="1:8">
      <c r="B30" s="2" t="s">
        <v>15</v>
      </c>
      <c r="C30">
        <f>weight!B18</f>
        <v>0.60503661009325849</v>
      </c>
      <c r="G30">
        <f>weight!G17</f>
        <v>0.97770027127947767</v>
      </c>
    </row>
    <row r="32" spans="1:8" s="2" customFormat="1">
      <c r="A32" s="2" t="s">
        <v>58</v>
      </c>
      <c r="B32" s="2" t="s">
        <v>17</v>
      </c>
      <c r="C32" s="2">
        <f>bmi!B14</f>
        <v>27.044444444444444</v>
      </c>
      <c r="D32" s="2">
        <f>bmi!C14</f>
        <v>26.599999999999998</v>
      </c>
      <c r="G32" s="2">
        <f>bmi!G13</f>
        <v>28.175000000000001</v>
      </c>
      <c r="H32" s="2">
        <f>bmi!H13</f>
        <v>28.212500000000002</v>
      </c>
    </row>
    <row r="33" spans="1:9">
      <c r="B33" s="2" t="s">
        <v>18</v>
      </c>
      <c r="C33">
        <f>bmi!B15</f>
        <v>4.0032129952969031</v>
      </c>
      <c r="D33">
        <f>bmi!C15</f>
        <v>3.9386969080310843</v>
      </c>
      <c r="G33">
        <f>bmi!G14</f>
        <v>7.2979449162075696</v>
      </c>
      <c r="H33">
        <f>bmi!H14</f>
        <v>6.9368237551147134</v>
      </c>
    </row>
    <row r="34" spans="1:9">
      <c r="B34" s="2" t="s">
        <v>15</v>
      </c>
      <c r="C34">
        <f>bmi!B18</f>
        <v>0.42602444842855125</v>
      </c>
      <c r="G34">
        <f>bmi!G17</f>
        <v>0.80967337021963182</v>
      </c>
    </row>
    <row r="35" spans="1:9" s="2" customFormat="1"/>
    <row r="36" spans="1:9">
      <c r="A36" t="s">
        <v>55</v>
      </c>
    </row>
    <row r="37" spans="1:9">
      <c r="B37" t="s">
        <v>57</v>
      </c>
      <c r="C37" t="s">
        <v>51</v>
      </c>
      <c r="D37" t="s">
        <v>58</v>
      </c>
      <c r="E37" t="s">
        <v>0</v>
      </c>
      <c r="F37" t="s">
        <v>20</v>
      </c>
      <c r="G37" t="s">
        <v>21</v>
      </c>
      <c r="H37" t="s">
        <v>22</v>
      </c>
      <c r="I37" t="s">
        <v>69</v>
      </c>
    </row>
    <row r="38" spans="1:9">
      <c r="A38" t="s">
        <v>56</v>
      </c>
      <c r="B38" t="s">
        <v>72</v>
      </c>
      <c r="C38" t="s">
        <v>59</v>
      </c>
      <c r="D38" t="s">
        <v>75</v>
      </c>
      <c r="E38" t="s">
        <v>61</v>
      </c>
      <c r="F38" t="s">
        <v>112</v>
      </c>
      <c r="G38" t="s">
        <v>110</v>
      </c>
      <c r="H38" t="s">
        <v>116</v>
      </c>
      <c r="I38" t="s">
        <v>120</v>
      </c>
    </row>
    <row r="39" spans="1:9">
      <c r="A39" t="s">
        <v>8</v>
      </c>
      <c r="B39" t="s">
        <v>73</v>
      </c>
      <c r="C39" t="s">
        <v>60</v>
      </c>
      <c r="D39" t="s">
        <v>76</v>
      </c>
      <c r="E39" t="s">
        <v>62</v>
      </c>
      <c r="F39" t="s">
        <v>113</v>
      </c>
      <c r="G39" t="s">
        <v>111</v>
      </c>
      <c r="H39" t="s">
        <v>117</v>
      </c>
      <c r="I39" t="s">
        <v>119</v>
      </c>
    </row>
    <row r="40" spans="1:9">
      <c r="A40" t="s">
        <v>104</v>
      </c>
      <c r="B40" t="s">
        <v>105</v>
      </c>
      <c r="C40" t="s">
        <v>106</v>
      </c>
      <c r="D40" t="s">
        <v>107</v>
      </c>
      <c r="E40" t="s">
        <v>108</v>
      </c>
      <c r="F40" t="s">
        <v>114</v>
      </c>
      <c r="G40" t="s">
        <v>109</v>
      </c>
      <c r="H40" t="s">
        <v>115</v>
      </c>
      <c r="I40" t="s">
        <v>118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2"/>
  <sheetViews>
    <sheetView zoomScale="130" zoomScaleNormal="130" workbookViewId="0">
      <selection activeCell="R3" sqref="R3"/>
    </sheetView>
  </sheetViews>
  <sheetFormatPr defaultRowHeight="15"/>
  <sheetData>
    <row r="1" spans="1:18">
      <c r="A1" s="2"/>
      <c r="B1" s="2" t="s">
        <v>54</v>
      </c>
      <c r="C1" s="2" t="s">
        <v>7</v>
      </c>
      <c r="D1" s="2"/>
      <c r="E1" s="2"/>
      <c r="F1" s="2"/>
      <c r="G1" s="2" t="s">
        <v>54</v>
      </c>
      <c r="H1" s="2" t="s">
        <v>8</v>
      </c>
      <c r="I1" s="2"/>
      <c r="J1" s="2"/>
      <c r="P1" s="2" t="s">
        <v>7</v>
      </c>
      <c r="Q1" s="2"/>
      <c r="R1" s="2" t="s">
        <v>158</v>
      </c>
    </row>
    <row r="2" spans="1:18">
      <c r="A2" s="2"/>
      <c r="B2" s="2" t="s">
        <v>3</v>
      </c>
      <c r="C2" s="2" t="s">
        <v>4</v>
      </c>
      <c r="D2" s="2" t="s">
        <v>11</v>
      </c>
      <c r="E2" s="2" t="s">
        <v>12</v>
      </c>
      <c r="F2" s="2"/>
      <c r="G2" s="2" t="s">
        <v>3</v>
      </c>
      <c r="H2" s="2" t="s">
        <v>4</v>
      </c>
      <c r="I2" s="2" t="s">
        <v>11</v>
      </c>
      <c r="J2" s="2" t="s">
        <v>12</v>
      </c>
      <c r="N2" s="2" t="s">
        <v>156</v>
      </c>
      <c r="P2" s="2" t="s">
        <v>157</v>
      </c>
      <c r="Q2" s="2"/>
      <c r="R2" s="2" t="s">
        <v>157</v>
      </c>
    </row>
    <row r="3" spans="1:18">
      <c r="A3" s="7" t="s">
        <v>24</v>
      </c>
      <c r="B3" s="2">
        <v>66.8</v>
      </c>
      <c r="C3" s="2">
        <v>65.8</v>
      </c>
      <c r="D3" s="2">
        <f>B3-C3</f>
        <v>1</v>
      </c>
      <c r="E3" s="2">
        <f>(D3/B3)*100</f>
        <v>1.4970059880239521</v>
      </c>
      <c r="F3" s="13" t="s">
        <v>23</v>
      </c>
      <c r="G3" s="2">
        <v>41.9</v>
      </c>
      <c r="H3" s="2">
        <v>41.3</v>
      </c>
      <c r="I3" s="2">
        <f t="shared" ref="I3:I10" si="0">G3-H3</f>
        <v>0.60000000000000142</v>
      </c>
      <c r="J3" s="2">
        <f t="shared" ref="J3:J10" si="1">(I3/G3)*100</f>
        <v>1.4319809069212444</v>
      </c>
      <c r="L3" s="2">
        <f>_xlfn.T.TEST(D3:D11,I3:I10,2,3)</f>
        <v>0.86135131355167283</v>
      </c>
      <c r="N3" s="2">
        <f>_xlfn.T.TEST(B3:B11,G3:G10,2,3)</f>
        <v>0.21779838361982362</v>
      </c>
      <c r="P3" s="2">
        <f>CORREL(B3:B11,C3:C11)</f>
        <v>0.99449077581055756</v>
      </c>
      <c r="Q3" s="2"/>
      <c r="R3" s="2">
        <f>CORREL(G3:G10,H3:H10)</f>
        <v>0.9905023636235516</v>
      </c>
    </row>
    <row r="4" spans="1:18">
      <c r="A4" s="6" t="s">
        <v>27</v>
      </c>
      <c r="B4" s="2">
        <v>70.5</v>
      </c>
      <c r="C4" s="2">
        <v>71</v>
      </c>
      <c r="D4" s="2">
        <f t="shared" ref="D4:D9" si="2">B4-C4</f>
        <v>-0.5</v>
      </c>
      <c r="E4" s="2">
        <f t="shared" ref="E4:E9" si="3">(D4/B4)*100</f>
        <v>-0.70921985815602839</v>
      </c>
      <c r="F4" s="13" t="s">
        <v>25</v>
      </c>
      <c r="G4" s="2">
        <v>48.8</v>
      </c>
      <c r="H4" s="2">
        <v>46.9</v>
      </c>
      <c r="I4" s="2">
        <f t="shared" si="0"/>
        <v>1.8999999999999986</v>
      </c>
      <c r="J4" s="2">
        <f t="shared" si="1"/>
        <v>3.893442622950817</v>
      </c>
    </row>
    <row r="5" spans="1:18">
      <c r="A5" s="6" t="s">
        <v>28</v>
      </c>
      <c r="B5" s="2">
        <v>44.1</v>
      </c>
      <c r="C5" s="2">
        <v>44</v>
      </c>
      <c r="D5" s="2">
        <f t="shared" si="2"/>
        <v>0.10000000000000142</v>
      </c>
      <c r="E5" s="2">
        <f t="shared" si="3"/>
        <v>0.22675736961451567</v>
      </c>
      <c r="F5" s="13" t="s">
        <v>26</v>
      </c>
      <c r="G5" s="2">
        <v>60.4</v>
      </c>
      <c r="H5" s="2">
        <v>59</v>
      </c>
      <c r="I5" s="2">
        <f t="shared" si="0"/>
        <v>1.3999999999999986</v>
      </c>
      <c r="J5" s="2">
        <f t="shared" si="1"/>
        <v>2.3178807947019844</v>
      </c>
    </row>
    <row r="6" spans="1:18">
      <c r="A6" s="6" t="s">
        <v>32</v>
      </c>
      <c r="B6" s="2">
        <v>53.6</v>
      </c>
      <c r="C6" s="2">
        <v>52.9</v>
      </c>
      <c r="D6" s="2">
        <f t="shared" si="2"/>
        <v>0.70000000000000284</v>
      </c>
      <c r="E6" s="2">
        <f t="shared" si="3"/>
        <v>1.3059701492537368</v>
      </c>
      <c r="F6" s="14" t="s">
        <v>29</v>
      </c>
      <c r="G6" s="17">
        <v>43.3</v>
      </c>
      <c r="H6" s="2">
        <v>43.7</v>
      </c>
      <c r="I6" s="2">
        <f t="shared" si="0"/>
        <v>-0.40000000000000568</v>
      </c>
      <c r="J6" s="2">
        <f t="shared" si="1"/>
        <v>-0.92378752886837345</v>
      </c>
    </row>
    <row r="7" spans="1:18">
      <c r="A7" s="8" t="s">
        <v>34</v>
      </c>
      <c r="B7" s="2">
        <v>45.1</v>
      </c>
      <c r="C7" s="2">
        <v>46.2</v>
      </c>
      <c r="D7" s="2">
        <f t="shared" si="2"/>
        <v>-1.1000000000000014</v>
      </c>
      <c r="E7" s="2">
        <f t="shared" si="3"/>
        <v>-2.4390243902439055</v>
      </c>
      <c r="F7" s="14" t="s">
        <v>31</v>
      </c>
      <c r="G7" s="17">
        <v>36</v>
      </c>
      <c r="H7" s="2">
        <v>37.200000000000003</v>
      </c>
      <c r="I7" s="2">
        <f t="shared" si="0"/>
        <v>-1.2000000000000028</v>
      </c>
      <c r="J7" s="2">
        <f t="shared" si="1"/>
        <v>-3.333333333333341</v>
      </c>
    </row>
    <row r="8" spans="1:18">
      <c r="A8" s="9" t="s">
        <v>36</v>
      </c>
      <c r="B8" s="2">
        <v>40.1</v>
      </c>
      <c r="C8" s="2">
        <v>40.799999999999997</v>
      </c>
      <c r="D8" s="2">
        <f t="shared" si="2"/>
        <v>-0.69999999999999574</v>
      </c>
      <c r="E8" s="2">
        <f t="shared" si="3"/>
        <v>-1.7456359102244283</v>
      </c>
      <c r="F8" s="14" t="s">
        <v>33</v>
      </c>
      <c r="G8" s="17">
        <v>40.799999999999997</v>
      </c>
      <c r="H8" s="2">
        <v>39.200000000000003</v>
      </c>
      <c r="I8" s="2">
        <f t="shared" si="0"/>
        <v>1.5999999999999943</v>
      </c>
      <c r="J8" s="2">
        <f t="shared" si="1"/>
        <v>3.9215686274509665</v>
      </c>
    </row>
    <row r="9" spans="1:18">
      <c r="A9" s="9" t="s">
        <v>37</v>
      </c>
      <c r="B9" s="2">
        <v>42.6</v>
      </c>
      <c r="C9" s="2">
        <v>42.1</v>
      </c>
      <c r="D9" s="2">
        <f t="shared" si="2"/>
        <v>0.5</v>
      </c>
      <c r="E9" s="2">
        <f t="shared" si="3"/>
        <v>1.1737089201877933</v>
      </c>
      <c r="F9" s="15" t="s">
        <v>35</v>
      </c>
      <c r="G9" s="17">
        <v>45.7</v>
      </c>
      <c r="H9" s="2">
        <v>45.8</v>
      </c>
      <c r="I9" s="2">
        <f t="shared" si="0"/>
        <v>-9.9999999999994316E-2</v>
      </c>
      <c r="J9" s="2">
        <f t="shared" si="1"/>
        <v>-0.21881838074397003</v>
      </c>
    </row>
    <row r="10" spans="1:18">
      <c r="A10" s="10" t="s">
        <v>101</v>
      </c>
      <c r="B10" s="17">
        <v>48.8</v>
      </c>
      <c r="C10" s="17">
        <v>48.2</v>
      </c>
      <c r="D10" s="2">
        <f t="shared" ref="D10:D11" si="4">B10-C10</f>
        <v>0.59999999999999432</v>
      </c>
      <c r="E10" s="2">
        <f t="shared" ref="E10:E11" si="5">(D10/B10)*100</f>
        <v>1.2295081967212997</v>
      </c>
      <c r="F10" s="16" t="s">
        <v>41</v>
      </c>
      <c r="G10" s="17">
        <v>50.5</v>
      </c>
      <c r="H10" s="2">
        <v>50.6</v>
      </c>
      <c r="I10" s="2">
        <f t="shared" si="0"/>
        <v>-0.10000000000000142</v>
      </c>
      <c r="J10" s="2">
        <f t="shared" si="1"/>
        <v>-0.19801980198020083</v>
      </c>
    </row>
    <row r="11" spans="1:18">
      <c r="A11" s="10" t="s">
        <v>102</v>
      </c>
      <c r="B11" s="17">
        <v>53.1</v>
      </c>
      <c r="C11" s="17">
        <v>50.4</v>
      </c>
      <c r="D11" s="2">
        <f t="shared" si="4"/>
        <v>2.7000000000000028</v>
      </c>
      <c r="E11" s="2">
        <f t="shared" si="5"/>
        <v>5.0847457627118695</v>
      </c>
      <c r="F11" s="2"/>
      <c r="G11" s="2"/>
      <c r="H11" s="2"/>
      <c r="I11" s="2"/>
      <c r="J11" s="2"/>
    </row>
    <row r="12" spans="1:18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8">
      <c r="A13" s="2"/>
      <c r="B13" s="2"/>
      <c r="C13" s="2"/>
      <c r="D13" s="2"/>
      <c r="E13" s="2"/>
      <c r="F13" s="2"/>
      <c r="G13" s="2">
        <f>AVERAGE(G3:G10)</f>
        <v>45.924999999999997</v>
      </c>
      <c r="H13" s="2">
        <f>AVERAGE(H3:H10)</f>
        <v>45.462499999999999</v>
      </c>
      <c r="I13" s="2">
        <f>AVERAGE(I3:I10)</f>
        <v>0.46249999999999858</v>
      </c>
      <c r="J13" s="2">
        <f>AVERAGE(J3:J10)</f>
        <v>0.86136423838739085</v>
      </c>
    </row>
    <row r="14" spans="1:18">
      <c r="A14" s="2" t="s">
        <v>44</v>
      </c>
      <c r="B14" s="2">
        <f>AVERAGE(B3:B11)</f>
        <v>51.633333333333347</v>
      </c>
      <c r="C14" s="2">
        <f t="shared" ref="C14:E14" si="6">AVERAGE(C3:C11)</f>
        <v>51.266666666666673</v>
      </c>
      <c r="D14" s="2">
        <f t="shared" si="6"/>
        <v>0.36666666666666714</v>
      </c>
      <c r="E14" s="2">
        <f t="shared" si="6"/>
        <v>0.62486846976542276</v>
      </c>
      <c r="F14" s="2"/>
      <c r="G14" s="2">
        <f>STDEVA(G3:G10)</f>
        <v>7.4319291861919137</v>
      </c>
      <c r="H14" s="2">
        <f t="shared" ref="H14" si="7">STDEVA(H3:H9)</f>
        <v>7.1832477069253633</v>
      </c>
      <c r="I14" s="2">
        <f>STDEVA(I3:I10)</f>
        <v>1.0953636056449145</v>
      </c>
      <c r="J14" s="2">
        <f>STDEVA(J3:J10)</f>
        <v>2.5093179972768684</v>
      </c>
    </row>
    <row r="15" spans="1:18">
      <c r="A15" s="2" t="s">
        <v>18</v>
      </c>
      <c r="B15" s="2">
        <f>STDEVA(B3:B11)</f>
        <v>10.689246933250203</v>
      </c>
      <c r="C15" s="2">
        <f t="shared" ref="C15:E15" si="8">STDEVA(C3:C11)</f>
        <v>10.520812706250407</v>
      </c>
      <c r="D15" s="2">
        <f t="shared" si="8"/>
        <v>1.1258330249197706</v>
      </c>
      <c r="E15" s="2">
        <f t="shared" si="8"/>
        <v>2.2001948335333625</v>
      </c>
      <c r="F15" s="2"/>
      <c r="G15" s="2"/>
      <c r="H15" s="2"/>
      <c r="I15" s="2"/>
      <c r="J15" s="2"/>
    </row>
    <row r="16" spans="1:18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 t="s">
        <v>47</v>
      </c>
      <c r="G17" s="2">
        <f>TTEST(G3:G10,H3:H10,1,1)</f>
        <v>0.13563526676325369</v>
      </c>
      <c r="H17" s="2"/>
      <c r="I17" s="2"/>
      <c r="J17" s="2"/>
    </row>
    <row r="18" spans="1:10">
      <c r="A18" s="2" t="s">
        <v>50</v>
      </c>
      <c r="B18" s="2">
        <f>TTEST(B3:B11,C3:C11,1,1)</f>
        <v>0.17857938347550514</v>
      </c>
      <c r="C18" s="2"/>
      <c r="D18" s="2"/>
      <c r="E18" s="2"/>
    </row>
    <row r="21" spans="1:10">
      <c r="A21" s="2" t="s">
        <v>9</v>
      </c>
      <c r="B21" s="2">
        <f>AVERAGE(B3:B11,G3:G10)</f>
        <v>48.94705882352941</v>
      </c>
    </row>
    <row r="22" spans="1:10">
      <c r="A22" s="2"/>
      <c r="B22" s="2">
        <f>STDEV(B3:B11,G3:G10)</f>
        <v>9.4826234270281553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1"/>
  <sheetViews>
    <sheetView workbookViewId="0">
      <selection activeCell="K30" sqref="K30"/>
    </sheetView>
  </sheetViews>
  <sheetFormatPr defaultColWidth="9.140625" defaultRowHeight="15"/>
  <cols>
    <col min="1" max="16384" width="9.140625" style="2"/>
  </cols>
  <sheetData>
    <row r="1" spans="1:18">
      <c r="B1" s="2" t="s">
        <v>74</v>
      </c>
      <c r="C1" s="2" t="s">
        <v>7</v>
      </c>
      <c r="G1" s="2" t="s">
        <v>74</v>
      </c>
      <c r="H1" s="2" t="s">
        <v>8</v>
      </c>
      <c r="P1" s="2" t="s">
        <v>7</v>
      </c>
      <c r="R1" s="2" t="s">
        <v>158</v>
      </c>
    </row>
    <row r="2" spans="1:18">
      <c r="B2" s="2" t="s">
        <v>3</v>
      </c>
      <c r="C2" s="2" t="s">
        <v>4</v>
      </c>
      <c r="D2" s="2" t="s">
        <v>11</v>
      </c>
      <c r="E2" s="2" t="s">
        <v>12</v>
      </c>
      <c r="G2" s="2" t="s">
        <v>3</v>
      </c>
      <c r="H2" s="2" t="s">
        <v>4</v>
      </c>
      <c r="I2" s="2" t="s">
        <v>11</v>
      </c>
      <c r="J2" s="2" t="s">
        <v>12</v>
      </c>
      <c r="N2" s="2" t="s">
        <v>156</v>
      </c>
      <c r="P2" s="2" t="s">
        <v>157</v>
      </c>
      <c r="R2" s="2" t="s">
        <v>157</v>
      </c>
    </row>
    <row r="3" spans="1:18">
      <c r="A3" s="7" t="s">
        <v>24</v>
      </c>
      <c r="B3" s="2">
        <v>27.8</v>
      </c>
      <c r="C3" s="2">
        <v>28.4</v>
      </c>
      <c r="D3" s="2">
        <f>B3-C3</f>
        <v>-0.59999999999999787</v>
      </c>
      <c r="E3" s="2">
        <f>(D3/B3)*100</f>
        <v>-2.1582733812949559</v>
      </c>
      <c r="F3" s="13" t="s">
        <v>23</v>
      </c>
      <c r="G3" s="2">
        <v>29.6</v>
      </c>
      <c r="H3" s="2">
        <v>29.6</v>
      </c>
      <c r="I3" s="2">
        <f t="shared" ref="I3:I10" si="0">G3-H3</f>
        <v>0</v>
      </c>
      <c r="J3" s="2">
        <f t="shared" ref="J3:J10" si="1">(I3/G3)*100</f>
        <v>0</v>
      </c>
      <c r="L3" s="2">
        <f>_xlfn.T.TEST(D3:D11,I3:I10,2,3)</f>
        <v>0.78399807323489057</v>
      </c>
      <c r="N3" s="2">
        <f>_xlfn.T.TEST(B3:B11,G3:G10,2,3)</f>
        <v>0.69259254696254535</v>
      </c>
      <c r="P3" s="2">
        <f>CORREL(B3:B11,C3:C11)</f>
        <v>0.99625902406530786</v>
      </c>
      <c r="R3" s="2">
        <f>CORREL(G3:G10,H3:H10)</f>
        <v>0.9991513784389946</v>
      </c>
    </row>
    <row r="4" spans="1:18">
      <c r="A4" s="6" t="s">
        <v>27</v>
      </c>
      <c r="B4" s="2">
        <v>32.5</v>
      </c>
      <c r="C4" s="2">
        <v>32.1</v>
      </c>
      <c r="D4" s="2">
        <f t="shared" ref="D4:D9" si="2">B4-C4</f>
        <v>0.39999999999999858</v>
      </c>
      <c r="E4" s="2">
        <f t="shared" ref="E4:E9" si="3">(D4/B4)*100</f>
        <v>1.2307692307692264</v>
      </c>
      <c r="F4" s="13" t="s">
        <v>25</v>
      </c>
      <c r="G4" s="2">
        <v>27.6</v>
      </c>
      <c r="H4" s="2">
        <v>27.6</v>
      </c>
      <c r="I4" s="2">
        <f t="shared" si="0"/>
        <v>0</v>
      </c>
      <c r="J4" s="2">
        <f t="shared" si="1"/>
        <v>0</v>
      </c>
    </row>
    <row r="5" spans="1:18">
      <c r="A5" s="6" t="s">
        <v>28</v>
      </c>
      <c r="B5" s="2">
        <v>29.6</v>
      </c>
      <c r="C5" s="2">
        <v>29.5</v>
      </c>
      <c r="D5" s="2">
        <f t="shared" si="2"/>
        <v>0.10000000000000142</v>
      </c>
      <c r="E5" s="2">
        <f t="shared" si="3"/>
        <v>0.3378378378378426</v>
      </c>
      <c r="F5" s="13" t="s">
        <v>26</v>
      </c>
      <c r="G5" s="2">
        <v>43.4</v>
      </c>
      <c r="H5" s="2">
        <v>42.6</v>
      </c>
      <c r="I5" s="2">
        <f t="shared" si="0"/>
        <v>0.79999999999999716</v>
      </c>
      <c r="J5" s="2">
        <f t="shared" si="1"/>
        <v>1.8433179723502238</v>
      </c>
    </row>
    <row r="6" spans="1:18">
      <c r="A6" s="6" t="s">
        <v>32</v>
      </c>
      <c r="B6" s="2">
        <v>28</v>
      </c>
      <c r="C6" s="2">
        <v>28.2</v>
      </c>
      <c r="D6" s="2">
        <f t="shared" si="2"/>
        <v>-0.19999999999999929</v>
      </c>
      <c r="E6" s="2">
        <f t="shared" si="3"/>
        <v>-0.71428571428571175</v>
      </c>
      <c r="F6" s="14" t="s">
        <v>29</v>
      </c>
      <c r="G6" s="17">
        <v>26.9</v>
      </c>
      <c r="H6" s="2">
        <v>27.1</v>
      </c>
      <c r="I6" s="2">
        <f t="shared" si="0"/>
        <v>-0.20000000000000284</v>
      </c>
      <c r="J6" s="2">
        <f t="shared" si="1"/>
        <v>-0.74349442379183217</v>
      </c>
    </row>
    <row r="7" spans="1:18">
      <c r="A7" s="8" t="s">
        <v>34</v>
      </c>
      <c r="B7" s="2">
        <v>23.3</v>
      </c>
      <c r="C7" s="2">
        <v>23.7</v>
      </c>
      <c r="D7" s="2">
        <f t="shared" si="2"/>
        <v>-0.39999999999999858</v>
      </c>
      <c r="E7" s="2">
        <f t="shared" si="3"/>
        <v>-1.7167381974248865</v>
      </c>
      <c r="F7" s="14" t="s">
        <v>31</v>
      </c>
      <c r="G7" s="17">
        <v>21.3</v>
      </c>
      <c r="H7" s="2">
        <v>22</v>
      </c>
      <c r="I7" s="2">
        <f t="shared" si="0"/>
        <v>-0.69999999999999929</v>
      </c>
      <c r="J7" s="2">
        <f t="shared" si="1"/>
        <v>-3.2863849765258184</v>
      </c>
    </row>
    <row r="8" spans="1:18">
      <c r="A8" s="9" t="s">
        <v>36</v>
      </c>
      <c r="B8" s="2">
        <v>22.6</v>
      </c>
      <c r="C8" s="2">
        <v>22.7</v>
      </c>
      <c r="D8" s="2">
        <f t="shared" si="2"/>
        <v>-9.9999999999997868E-2</v>
      </c>
      <c r="E8" s="2">
        <f t="shared" si="3"/>
        <v>-0.44247787610618522</v>
      </c>
      <c r="F8" s="14" t="s">
        <v>33</v>
      </c>
      <c r="G8" s="17">
        <v>22.5</v>
      </c>
      <c r="H8" s="2">
        <v>22.4</v>
      </c>
      <c r="I8" s="2">
        <f t="shared" si="0"/>
        <v>0.10000000000000142</v>
      </c>
      <c r="J8" s="2">
        <f t="shared" si="1"/>
        <v>0.44444444444445075</v>
      </c>
    </row>
    <row r="9" spans="1:18">
      <c r="A9" s="9" t="s">
        <v>37</v>
      </c>
      <c r="B9" s="2">
        <v>21.9</v>
      </c>
      <c r="C9" s="2">
        <v>21.6</v>
      </c>
      <c r="D9" s="2">
        <f t="shared" si="2"/>
        <v>0.29999999999999716</v>
      </c>
      <c r="E9" s="2">
        <f t="shared" si="3"/>
        <v>1.3698630136986172</v>
      </c>
      <c r="F9" s="15" t="s">
        <v>35</v>
      </c>
      <c r="G9" s="17">
        <v>31</v>
      </c>
      <c r="H9" s="2">
        <v>31.3</v>
      </c>
      <c r="I9" s="2">
        <f t="shared" si="0"/>
        <v>-0.30000000000000071</v>
      </c>
      <c r="J9" s="2">
        <f t="shared" si="1"/>
        <v>-0.96774193548387322</v>
      </c>
    </row>
    <row r="10" spans="1:18">
      <c r="A10" s="10" t="s">
        <v>101</v>
      </c>
      <c r="B10" s="17">
        <v>27.6</v>
      </c>
      <c r="C10" s="17">
        <v>27.7</v>
      </c>
      <c r="D10" s="2">
        <f t="shared" ref="D10:D11" si="4">B10-C10</f>
        <v>-9.9999999999997868E-2</v>
      </c>
      <c r="E10" s="2">
        <f t="shared" ref="E10:E11" si="5">(D10/B10)*100</f>
        <v>-0.36231884057970237</v>
      </c>
      <c r="F10" s="16" t="s">
        <v>41</v>
      </c>
      <c r="G10" s="17">
        <v>23.1</v>
      </c>
      <c r="H10" s="2">
        <v>23.1</v>
      </c>
      <c r="I10" s="2">
        <f t="shared" si="0"/>
        <v>0</v>
      </c>
      <c r="J10" s="2">
        <f t="shared" si="1"/>
        <v>0</v>
      </c>
    </row>
    <row r="11" spans="1:18">
      <c r="A11" s="10" t="s">
        <v>102</v>
      </c>
      <c r="B11" s="17">
        <v>30.1</v>
      </c>
      <c r="C11" s="17">
        <v>30.3</v>
      </c>
      <c r="D11" s="2">
        <f t="shared" si="4"/>
        <v>-0.19999999999999929</v>
      </c>
      <c r="E11" s="2">
        <f t="shared" si="5"/>
        <v>-0.6644518272425225</v>
      </c>
    </row>
    <row r="13" spans="1:18">
      <c r="G13" s="2">
        <f>AVERAGE(G3:G10)</f>
        <v>28.175000000000001</v>
      </c>
      <c r="H13" s="2">
        <f>AVERAGE(H3:H10)</f>
        <v>28.212500000000002</v>
      </c>
      <c r="I13" s="2">
        <f t="shared" ref="I13:J13" si="6">AVERAGE(I3:I9)</f>
        <v>-4.2857142857143468E-2</v>
      </c>
      <c r="J13" s="2">
        <f t="shared" si="6"/>
        <v>-0.38712270271526422</v>
      </c>
    </row>
    <row r="14" spans="1:18">
      <c r="A14" s="2" t="s">
        <v>44</v>
      </c>
      <c r="B14" s="2">
        <f>AVERAGE(B3:B11)</f>
        <v>27.044444444444444</v>
      </c>
      <c r="C14" s="2">
        <f>AVERAGE(C3:C9)</f>
        <v>26.599999999999998</v>
      </c>
      <c r="D14" s="2">
        <f>AVERAGE(D3:D9)</f>
        <v>-7.1428571428570925E-2</v>
      </c>
      <c r="E14" s="2">
        <f>AVERAGE(E3:E9)</f>
        <v>-0.29904358382943613</v>
      </c>
      <c r="G14" s="2">
        <f>STDEVA(G3:G9)</f>
        <v>7.2979449162075696</v>
      </c>
      <c r="H14" s="2">
        <f t="shared" ref="H14:J14" si="7">STDEVA(H3:H9)</f>
        <v>6.9368237551147134</v>
      </c>
      <c r="I14" s="2">
        <f t="shared" si="7"/>
        <v>0.45773770821706272</v>
      </c>
      <c r="J14" s="2">
        <f t="shared" si="7"/>
        <v>1.572468268281966</v>
      </c>
    </row>
    <row r="15" spans="1:18">
      <c r="A15" s="2" t="s">
        <v>18</v>
      </c>
      <c r="B15" s="2">
        <f>STDEVA(B3:B9)</f>
        <v>4.0032129952969031</v>
      </c>
      <c r="C15" s="2">
        <f>STDEVA(C3:C9)</f>
        <v>3.9386969080310843</v>
      </c>
      <c r="D15" s="2">
        <f>STDEVA(D3:D9)</f>
        <v>0.3638419332360569</v>
      </c>
      <c r="E15" s="2">
        <f>STDEVA(E3:E9)</f>
        <v>1.3656980696427687</v>
      </c>
    </row>
    <row r="17" spans="1:9">
      <c r="F17" s="2" t="s">
        <v>47</v>
      </c>
      <c r="G17" s="2">
        <f>TTEST(G3:G10,H3:H10,2,1)</f>
        <v>0.80967337021963182</v>
      </c>
      <c r="I17" s="2">
        <f>AVERAGE(B3:B11,G3:G10)</f>
        <v>27.576470588235296</v>
      </c>
    </row>
    <row r="18" spans="1:9">
      <c r="A18" s="2" t="s">
        <v>50</v>
      </c>
      <c r="B18" s="2">
        <f>TTEST(B3:B11,C3:C11,2,1)</f>
        <v>0.42602444842855125</v>
      </c>
      <c r="I18" s="2">
        <f>STDEV(B3:B11,G3:G10)</f>
        <v>5.3739568071120445</v>
      </c>
    </row>
    <row r="20" spans="1:9">
      <c r="A20" s="2" t="s">
        <v>9</v>
      </c>
      <c r="B20" s="2">
        <f>AVERAGE(B2:B10,G2:G9)</f>
        <v>27.706666666666663</v>
      </c>
    </row>
    <row r="21" spans="1:9">
      <c r="B21" s="2">
        <f>STDEV(B2:B10,G2:G9)</f>
        <v>5.5767971692241751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34"/>
  <sheetViews>
    <sheetView workbookViewId="0">
      <selection activeCell="J24" sqref="J24"/>
    </sheetView>
  </sheetViews>
  <sheetFormatPr defaultColWidth="9.140625" defaultRowHeight="15"/>
  <cols>
    <col min="1" max="16384" width="9.140625" style="2"/>
  </cols>
  <sheetData>
    <row r="1" spans="1:20">
      <c r="C1" s="2" t="s">
        <v>0</v>
      </c>
      <c r="F1" s="2" t="s">
        <v>81</v>
      </c>
      <c r="I1" s="2" t="s">
        <v>21</v>
      </c>
      <c r="L1" s="2" t="s">
        <v>82</v>
      </c>
      <c r="O1" s="2" t="s">
        <v>69</v>
      </c>
      <c r="R1" s="2" t="s">
        <v>58</v>
      </c>
    </row>
    <row r="2" spans="1:20">
      <c r="C2" s="2" t="s">
        <v>16</v>
      </c>
      <c r="D2" s="2" t="s">
        <v>19</v>
      </c>
      <c r="E2" s="2" t="s">
        <v>80</v>
      </c>
      <c r="F2" s="2" t="s">
        <v>16</v>
      </c>
      <c r="G2" s="2" t="s">
        <v>19</v>
      </c>
      <c r="H2" s="2" t="s">
        <v>80</v>
      </c>
      <c r="I2" s="2" t="s">
        <v>16</v>
      </c>
      <c r="J2" s="2" t="s">
        <v>19</v>
      </c>
      <c r="K2" s="2" t="s">
        <v>80</v>
      </c>
      <c r="L2" s="2" t="s">
        <v>16</v>
      </c>
      <c r="M2" s="2" t="s">
        <v>19</v>
      </c>
      <c r="N2" s="2" t="s">
        <v>80</v>
      </c>
      <c r="O2" s="2" t="s">
        <v>16</v>
      </c>
      <c r="P2" s="2" t="s">
        <v>19</v>
      </c>
      <c r="Q2" s="2" t="s">
        <v>80</v>
      </c>
      <c r="R2" s="2" t="s">
        <v>16</v>
      </c>
      <c r="S2" s="2" t="s">
        <v>19</v>
      </c>
      <c r="T2" s="2" t="s">
        <v>80</v>
      </c>
    </row>
    <row r="4" spans="1:20">
      <c r="A4" s="2" t="s">
        <v>56</v>
      </c>
      <c r="B4" s="2" t="s">
        <v>17</v>
      </c>
      <c r="C4" s="2" t="s">
        <v>77</v>
      </c>
      <c r="D4" s="2" t="s">
        <v>78</v>
      </c>
      <c r="E4" s="2">
        <v>0.08</v>
      </c>
      <c r="F4" s="2" t="s">
        <v>63</v>
      </c>
      <c r="G4" s="2" t="s">
        <v>83</v>
      </c>
      <c r="H4" s="2">
        <v>0.16</v>
      </c>
      <c r="I4" s="2" t="s">
        <v>85</v>
      </c>
      <c r="J4" s="2" t="s">
        <v>86</v>
      </c>
      <c r="K4" s="2">
        <v>7.0000000000000007E-2</v>
      </c>
      <c r="L4" s="2" t="s">
        <v>67</v>
      </c>
      <c r="M4" s="2" t="s">
        <v>89</v>
      </c>
      <c r="N4" s="2">
        <v>0.02</v>
      </c>
      <c r="O4" s="2" t="s">
        <v>91</v>
      </c>
      <c r="P4" s="2" t="s">
        <v>92</v>
      </c>
      <c r="Q4" s="2">
        <v>0.21</v>
      </c>
      <c r="R4" s="2" t="s">
        <v>95</v>
      </c>
      <c r="S4" s="2" t="s">
        <v>96</v>
      </c>
      <c r="T4" s="2">
        <v>0.31</v>
      </c>
    </row>
    <row r="5" spans="1:20">
      <c r="A5" s="2" t="s">
        <v>8</v>
      </c>
      <c r="B5" s="2" t="s">
        <v>18</v>
      </c>
      <c r="C5" s="2" t="s">
        <v>62</v>
      </c>
      <c r="D5" s="2" t="s">
        <v>79</v>
      </c>
      <c r="E5" s="2">
        <v>0.06</v>
      </c>
      <c r="F5" s="2" t="s">
        <v>64</v>
      </c>
      <c r="G5" s="2" t="s">
        <v>84</v>
      </c>
      <c r="H5" s="2">
        <v>0.27</v>
      </c>
      <c r="I5" s="2" t="s">
        <v>87</v>
      </c>
      <c r="J5" s="2" t="s">
        <v>88</v>
      </c>
      <c r="K5" s="2">
        <v>0.46</v>
      </c>
      <c r="L5" s="2" t="s">
        <v>68</v>
      </c>
      <c r="M5" s="2" t="s">
        <v>90</v>
      </c>
      <c r="N5" s="2">
        <v>0.1</v>
      </c>
      <c r="O5" s="2" t="s">
        <v>93</v>
      </c>
      <c r="P5" s="2" t="s">
        <v>94</v>
      </c>
      <c r="Q5" s="2">
        <v>0.35</v>
      </c>
      <c r="R5" s="2" t="s">
        <v>76</v>
      </c>
      <c r="S5" s="2" t="s">
        <v>97</v>
      </c>
      <c r="T5" s="2">
        <v>0.4</v>
      </c>
    </row>
    <row r="8" spans="1:20">
      <c r="A8" s="2" t="s">
        <v>98</v>
      </c>
    </row>
    <row r="9" spans="1:20">
      <c r="A9" s="2" t="s">
        <v>99</v>
      </c>
      <c r="B9" s="2">
        <v>32</v>
      </c>
      <c r="C9" s="2">
        <v>25</v>
      </c>
      <c r="D9" s="2">
        <v>32</v>
      </c>
      <c r="E9" s="2">
        <v>32</v>
      </c>
      <c r="F9" s="2">
        <v>31</v>
      </c>
      <c r="G9" s="2">
        <v>32</v>
      </c>
      <c r="H9" s="2">
        <v>31</v>
      </c>
      <c r="I9" s="2">
        <f>AVERAGE(B9:H9)</f>
        <v>30.714285714285715</v>
      </c>
      <c r="J9" s="2">
        <f>STDEV(B9:H9)</f>
        <v>2.5634797778466236</v>
      </c>
    </row>
    <row r="10" spans="1:20">
      <c r="A10" s="2" t="s">
        <v>100</v>
      </c>
      <c r="B10" s="2">
        <v>27</v>
      </c>
      <c r="C10" s="2">
        <v>32</v>
      </c>
      <c r="D10" s="2">
        <v>24</v>
      </c>
      <c r="E10" s="2">
        <v>27</v>
      </c>
      <c r="F10" s="2">
        <v>32</v>
      </c>
      <c r="G10" s="2">
        <v>22</v>
      </c>
      <c r="H10" s="2">
        <v>28</v>
      </c>
      <c r="I10" s="2">
        <f>AVERAGE(B10:H10)</f>
        <v>27.428571428571427</v>
      </c>
      <c r="J10" s="2">
        <f>STDEV(B10:H10)</f>
        <v>3.73528860362635</v>
      </c>
    </row>
    <row r="11" spans="1:20">
      <c r="J11" s="2">
        <f>AVERAGE(B9:H10)</f>
        <v>29.071428571428573</v>
      </c>
    </row>
    <row r="12" spans="1:20">
      <c r="J12" s="2">
        <f>STDEV(B9:H10)</f>
        <v>3.5183974873684778</v>
      </c>
    </row>
    <row r="14" spans="1:20">
      <c r="J14" s="19" t="s">
        <v>146</v>
      </c>
    </row>
    <row r="15" spans="1:20">
      <c r="A15" s="2" t="s">
        <v>22</v>
      </c>
      <c r="B15" s="2" t="s">
        <v>17</v>
      </c>
      <c r="C15" s="2">
        <f>'sit to stand'!B14</f>
        <v>11.111111111111111</v>
      </c>
      <c r="D15" s="2">
        <f>'sit to stand'!C14</f>
        <v>13.111111111111111</v>
      </c>
      <c r="F15" s="2" t="s">
        <v>48</v>
      </c>
      <c r="G15" s="2">
        <f>'sit to stand'!G13</f>
        <v>9.375</v>
      </c>
      <c r="H15" s="2">
        <f>'sit to stand'!H13</f>
        <v>10.625</v>
      </c>
    </row>
    <row r="16" spans="1:20">
      <c r="B16" s="2" t="s">
        <v>18</v>
      </c>
      <c r="C16" s="2">
        <f>'sit to stand'!B15</f>
        <v>2.204792759220493</v>
      </c>
      <c r="D16" s="2">
        <f>'sit to stand'!C15</f>
        <v>2.7131367660166181</v>
      </c>
      <c r="G16" s="2">
        <f>'sit to stand'!G14</f>
        <v>1.9226098333849673</v>
      </c>
      <c r="H16" s="2">
        <f>'sit to stand'!H14</f>
        <v>3.4615231989895516</v>
      </c>
    </row>
    <row r="17" spans="1:9">
      <c r="B17" s="2" t="s">
        <v>15</v>
      </c>
      <c r="C17" s="2">
        <f>'sit to stand'!B17</f>
        <v>1.2477874755859368E-2</v>
      </c>
      <c r="G17" s="2">
        <f>'sit to stand'!G16</f>
        <v>9.49764924357753E-2</v>
      </c>
    </row>
    <row r="20" spans="1:9">
      <c r="A20" s="2" t="s">
        <v>49</v>
      </c>
      <c r="B20" s="2" t="s">
        <v>17</v>
      </c>
      <c r="C20" s="2">
        <f>Gaitmat!B14</f>
        <v>1.21</v>
      </c>
      <c r="D20" s="2">
        <f>Gaitmat!C14</f>
        <v>1.2166666666666668</v>
      </c>
      <c r="G20" s="2">
        <f>Gaitmat!G13</f>
        <v>1.1100000000000001</v>
      </c>
      <c r="H20" s="2">
        <f>Gaitmat!H13</f>
        <v>1.140625</v>
      </c>
    </row>
    <row r="21" spans="1:9">
      <c r="B21" s="2" t="s">
        <v>18</v>
      </c>
      <c r="C21" s="2">
        <f>Gaitmat!B15</f>
        <v>0.1762101018670604</v>
      </c>
      <c r="D21" s="2">
        <f>Gaitmat!C15</f>
        <v>0.14177446878757749</v>
      </c>
      <c r="G21" s="2">
        <f>Gaitmat!G14</f>
        <v>0.17020995438407324</v>
      </c>
      <c r="H21" s="2">
        <f>Gaitmat!H14</f>
        <v>0.19633130708793523</v>
      </c>
    </row>
    <row r="22" spans="1:9">
      <c r="B22" s="2" t="s">
        <v>15</v>
      </c>
      <c r="C22" s="2">
        <f>Gaitmat!B18</f>
        <v>0.8830740715895562</v>
      </c>
      <c r="G22" s="2">
        <f>Gaitmat!G17</f>
        <v>0.7064454923076906</v>
      </c>
    </row>
    <row r="25" spans="1:9">
      <c r="A25" s="2" t="s">
        <v>51</v>
      </c>
      <c r="C25" s="2">
        <f>weight!B14</f>
        <v>78.477777777777774</v>
      </c>
      <c r="D25" s="2">
        <f>weight!C14</f>
        <v>78.677777777777777</v>
      </c>
      <c r="G25" s="2">
        <f>weight!G13</f>
        <v>77.787499999999994</v>
      </c>
      <c r="H25" s="2">
        <f>weight!H13</f>
        <v>77.775000000000006</v>
      </c>
    </row>
    <row r="26" spans="1:9">
      <c r="C26" s="2">
        <f>weight!B15</f>
        <v>13.491087593090665</v>
      </c>
      <c r="D26" s="2">
        <f>weight!C15</f>
        <v>13.577350420624963</v>
      </c>
      <c r="G26" s="2">
        <f>weight!G14</f>
        <v>22.98300225943392</v>
      </c>
      <c r="H26" s="2">
        <f>weight!H14</f>
        <v>22.144702688066431</v>
      </c>
    </row>
    <row r="27" spans="1:9">
      <c r="B27" s="2" t="s">
        <v>15</v>
      </c>
      <c r="C27" s="2">
        <f>weight!B18</f>
        <v>0.60503661009325849</v>
      </c>
      <c r="G27" s="2">
        <f>weight!G17</f>
        <v>0.97770027127947767</v>
      </c>
    </row>
    <row r="31" spans="1:9">
      <c r="A31" s="2" t="s">
        <v>55</v>
      </c>
    </row>
    <row r="32" spans="1:9">
      <c r="B32" s="2" t="s">
        <v>57</v>
      </c>
      <c r="C32" s="2" t="s">
        <v>51</v>
      </c>
      <c r="D32" s="2" t="s">
        <v>58</v>
      </c>
      <c r="E32" s="2" t="s">
        <v>0</v>
      </c>
      <c r="F32" s="2" t="s">
        <v>20</v>
      </c>
      <c r="G32" s="2" t="s">
        <v>21</v>
      </c>
      <c r="H32" s="2" t="s">
        <v>22</v>
      </c>
      <c r="I32" s="2" t="s">
        <v>69</v>
      </c>
    </row>
    <row r="33" spans="1:9">
      <c r="A33" s="2" t="s">
        <v>56</v>
      </c>
      <c r="B33" s="2" t="s">
        <v>72</v>
      </c>
      <c r="C33" s="2" t="s">
        <v>59</v>
      </c>
      <c r="D33" s="2" t="s">
        <v>75</v>
      </c>
      <c r="E33" s="2" t="s">
        <v>61</v>
      </c>
      <c r="F33" s="2" t="s">
        <v>63</v>
      </c>
      <c r="G33" s="2" t="s">
        <v>65</v>
      </c>
      <c r="H33" s="2" t="s">
        <v>67</v>
      </c>
      <c r="I33" s="2" t="s">
        <v>70</v>
      </c>
    </row>
    <row r="34" spans="1:9">
      <c r="A34" s="2" t="s">
        <v>8</v>
      </c>
      <c r="B34" s="2" t="s">
        <v>73</v>
      </c>
      <c r="C34" s="2" t="s">
        <v>60</v>
      </c>
      <c r="D34" s="2" t="s">
        <v>76</v>
      </c>
      <c r="E34" s="2" t="s">
        <v>62</v>
      </c>
      <c r="F34" s="2" t="s">
        <v>64</v>
      </c>
      <c r="G34" s="2" t="s">
        <v>66</v>
      </c>
      <c r="H34" s="2" t="s">
        <v>68</v>
      </c>
      <c r="I34" s="2" t="s">
        <v>71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1"/>
  <sheetViews>
    <sheetView workbookViewId="0">
      <selection activeCell="E9" sqref="A1:E9"/>
    </sheetView>
  </sheetViews>
  <sheetFormatPr defaultRowHeight="15"/>
  <cols>
    <col min="3" max="3" width="14.28515625" customWidth="1"/>
    <col min="4" max="4" width="11.140625" customWidth="1"/>
  </cols>
  <sheetData>
    <row r="1" spans="1:5">
      <c r="A1" s="2"/>
      <c r="B1" s="2" t="s">
        <v>7</v>
      </c>
      <c r="C1" s="2" t="s">
        <v>125</v>
      </c>
      <c r="D1" s="2" t="s">
        <v>145</v>
      </c>
      <c r="E1" s="2" t="s">
        <v>126</v>
      </c>
    </row>
    <row r="2" spans="1:5">
      <c r="A2" s="2"/>
      <c r="B2" s="2" t="s">
        <v>16</v>
      </c>
      <c r="C2" s="2" t="s">
        <v>19</v>
      </c>
      <c r="D2" s="2" t="s">
        <v>127</v>
      </c>
      <c r="E2" s="2"/>
    </row>
    <row r="3" spans="1:5">
      <c r="A3" s="2" t="s">
        <v>0</v>
      </c>
      <c r="B3" s="9" t="s">
        <v>121</v>
      </c>
      <c r="C3" s="9" t="s">
        <v>122</v>
      </c>
      <c r="D3" s="2" t="s">
        <v>123</v>
      </c>
      <c r="E3" s="2" t="s">
        <v>124</v>
      </c>
    </row>
    <row r="4" spans="1:5">
      <c r="A4" s="2" t="s">
        <v>20</v>
      </c>
      <c r="B4" s="2" t="s">
        <v>128</v>
      </c>
      <c r="C4" s="2" t="s">
        <v>129</v>
      </c>
      <c r="D4" s="2" t="s">
        <v>113</v>
      </c>
      <c r="E4" s="2" t="s">
        <v>130</v>
      </c>
    </row>
    <row r="5" spans="1:5">
      <c r="A5" s="2" t="s">
        <v>21</v>
      </c>
      <c r="B5" s="2" t="s">
        <v>110</v>
      </c>
      <c r="C5" s="2" t="s">
        <v>131</v>
      </c>
      <c r="D5" s="2" t="s">
        <v>111</v>
      </c>
      <c r="E5" s="2" t="s">
        <v>132</v>
      </c>
    </row>
    <row r="6" spans="1:5">
      <c r="A6" s="2" t="s">
        <v>82</v>
      </c>
      <c r="B6" s="9" t="s">
        <v>116</v>
      </c>
      <c r="C6" s="9" t="s">
        <v>133</v>
      </c>
      <c r="D6" s="9" t="s">
        <v>117</v>
      </c>
      <c r="E6" s="9" t="s">
        <v>134</v>
      </c>
    </row>
    <row r="7" spans="1:5">
      <c r="A7" s="2" t="s">
        <v>49</v>
      </c>
      <c r="B7" s="2" t="s">
        <v>120</v>
      </c>
      <c r="C7" s="2" t="s">
        <v>135</v>
      </c>
      <c r="D7" s="2" t="s">
        <v>119</v>
      </c>
      <c r="E7" s="2" t="s">
        <v>136</v>
      </c>
    </row>
    <row r="8" spans="1:5">
      <c r="A8" s="2" t="s">
        <v>137</v>
      </c>
      <c r="B8" s="2" t="s">
        <v>138</v>
      </c>
      <c r="C8" s="2" t="s">
        <v>139</v>
      </c>
      <c r="D8" s="2" t="s">
        <v>140</v>
      </c>
      <c r="E8" s="2" t="s">
        <v>141</v>
      </c>
    </row>
    <row r="9" spans="1:5">
      <c r="A9" s="2" t="s">
        <v>58</v>
      </c>
      <c r="B9" s="2" t="s">
        <v>142</v>
      </c>
      <c r="C9" s="2" t="s">
        <v>96</v>
      </c>
      <c r="D9" s="2" t="s">
        <v>143</v>
      </c>
      <c r="E9" s="2" t="s">
        <v>144</v>
      </c>
    </row>
    <row r="10" spans="1:5">
      <c r="D10" s="2"/>
      <c r="E10" s="2"/>
    </row>
    <row r="11" spans="1:5">
      <c r="D11" s="2"/>
      <c r="E11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71EC0-3602-40F8-B1F7-F1EBD09DE9B2}">
  <dimension ref="A1:M22"/>
  <sheetViews>
    <sheetView workbookViewId="0">
      <selection activeCell="J23" sqref="J23"/>
    </sheetView>
  </sheetViews>
  <sheetFormatPr defaultColWidth="9" defaultRowHeight="15"/>
  <cols>
    <col min="1" max="1" width="17.28515625" style="2" customWidth="1"/>
    <col min="2" max="2" width="14.28515625" style="2" customWidth="1"/>
    <col min="3" max="3" width="14" style="2" customWidth="1"/>
    <col min="4" max="4" width="9" style="2"/>
    <col min="5" max="5" width="12.7109375" style="2" customWidth="1"/>
    <col min="6" max="6" width="9" style="2"/>
    <col min="7" max="7" width="14.85546875" style="2" customWidth="1"/>
    <col min="8" max="8" width="12.42578125" style="2" customWidth="1"/>
    <col min="9" max="9" width="10.28515625" style="2" customWidth="1"/>
    <col min="10" max="10" width="10.140625" style="2" bestFit="1" customWidth="1"/>
    <col min="11" max="11" width="15" style="2" customWidth="1"/>
    <col min="12" max="12" width="10.42578125" style="2" customWidth="1"/>
    <col min="13" max="13" width="13.85546875" style="2" customWidth="1"/>
    <col min="14" max="16384" width="9" style="2"/>
  </cols>
  <sheetData>
    <row r="1" spans="2:13" ht="14.25" customHeight="1">
      <c r="B1" s="68" t="s">
        <v>147</v>
      </c>
      <c r="C1" s="25" t="s">
        <v>148</v>
      </c>
      <c r="D1" s="69" t="s">
        <v>149</v>
      </c>
      <c r="E1" s="25" t="s">
        <v>153</v>
      </c>
      <c r="G1" s="68" t="s">
        <v>147</v>
      </c>
      <c r="H1" s="25" t="s">
        <v>148</v>
      </c>
      <c r="I1" s="69" t="s">
        <v>149</v>
      </c>
      <c r="J1" s="25" t="s">
        <v>153</v>
      </c>
      <c r="K1" s="25" t="s">
        <v>148</v>
      </c>
      <c r="L1" s="69" t="s">
        <v>149</v>
      </c>
      <c r="M1" s="25" t="s">
        <v>153</v>
      </c>
    </row>
    <row r="2" spans="2:13">
      <c r="B2" s="68"/>
      <c r="C2" s="25"/>
      <c r="D2" s="69"/>
      <c r="E2" s="25"/>
      <c r="G2" s="68"/>
      <c r="H2" s="25"/>
      <c r="I2" s="69"/>
      <c r="J2" s="25"/>
      <c r="L2" s="69"/>
    </row>
    <row r="3" spans="2:13">
      <c r="B3" s="20" t="s">
        <v>150</v>
      </c>
      <c r="C3" s="21">
        <v>27</v>
      </c>
      <c r="D3" s="21">
        <v>0</v>
      </c>
      <c r="E3" s="21">
        <f>C3/32</f>
        <v>0.84375</v>
      </c>
      <c r="G3" s="20" t="s">
        <v>7</v>
      </c>
      <c r="H3" s="23">
        <v>32</v>
      </c>
      <c r="I3" s="23">
        <v>0</v>
      </c>
      <c r="J3" s="21">
        <f>H3/32</f>
        <v>1</v>
      </c>
      <c r="K3" s="2">
        <f>_xlfn.T.TEST(C3:C11,H3:H12,2,3)</f>
        <v>0.19151651156471497</v>
      </c>
      <c r="L3" s="2">
        <f>_xlfn.T.TEST(D3:D11,I3:I12,2,3)</f>
        <v>0.34658163552978349</v>
      </c>
      <c r="M3" s="2">
        <f>_xlfn.T.TEST(E3:E11,J3:J12,2,3)</f>
        <v>0.19151651156471497</v>
      </c>
    </row>
    <row r="4" spans="2:13">
      <c r="B4" s="20" t="s">
        <v>150</v>
      </c>
      <c r="C4" s="22">
        <v>32</v>
      </c>
      <c r="D4" s="22">
        <v>2</v>
      </c>
      <c r="E4" s="21">
        <f t="shared" ref="E4:E11" si="0">C4/32</f>
        <v>1</v>
      </c>
      <c r="G4" s="20" t="s">
        <v>7</v>
      </c>
      <c r="H4" s="22">
        <v>25</v>
      </c>
      <c r="I4" s="22">
        <v>24</v>
      </c>
      <c r="J4" s="21">
        <f t="shared" ref="J4:J12" si="1">H4/32</f>
        <v>0.78125</v>
      </c>
    </row>
    <row r="5" spans="2:13">
      <c r="B5" s="20" t="s">
        <v>150</v>
      </c>
      <c r="C5" s="23">
        <v>24</v>
      </c>
      <c r="D5" s="23">
        <v>0</v>
      </c>
      <c r="E5" s="21">
        <f t="shared" si="0"/>
        <v>0.75</v>
      </c>
      <c r="G5" s="17" t="s">
        <v>7</v>
      </c>
      <c r="H5" s="22">
        <v>32</v>
      </c>
      <c r="I5" s="22">
        <v>2</v>
      </c>
      <c r="J5" s="21">
        <f t="shared" si="1"/>
        <v>1</v>
      </c>
    </row>
    <row r="6" spans="2:13">
      <c r="B6" s="20" t="s">
        <v>150</v>
      </c>
      <c r="C6" s="22">
        <v>27</v>
      </c>
      <c r="D6" s="22">
        <v>0</v>
      </c>
      <c r="E6" s="21">
        <f t="shared" si="0"/>
        <v>0.84375</v>
      </c>
      <c r="G6" s="17" t="s">
        <v>7</v>
      </c>
      <c r="H6" s="21">
        <v>32</v>
      </c>
      <c r="I6" s="21">
        <v>0</v>
      </c>
      <c r="J6" s="21">
        <f t="shared" si="1"/>
        <v>1</v>
      </c>
    </row>
    <row r="7" spans="2:13">
      <c r="B7" s="20" t="s">
        <v>150</v>
      </c>
      <c r="C7" s="22">
        <v>32</v>
      </c>
      <c r="D7" s="22">
        <v>0</v>
      </c>
      <c r="E7" s="21">
        <f t="shared" si="0"/>
        <v>1</v>
      </c>
      <c r="G7" s="24" t="s">
        <v>7</v>
      </c>
      <c r="H7" s="21">
        <v>31</v>
      </c>
      <c r="I7" s="21">
        <v>0</v>
      </c>
      <c r="J7" s="21">
        <f t="shared" si="1"/>
        <v>0.96875</v>
      </c>
    </row>
    <row r="8" spans="2:13">
      <c r="B8" s="20" t="s">
        <v>150</v>
      </c>
      <c r="C8" s="21">
        <v>22</v>
      </c>
      <c r="D8" s="23">
        <v>0</v>
      </c>
      <c r="E8" s="21">
        <f t="shared" si="0"/>
        <v>0.6875</v>
      </c>
      <c r="G8" s="24" t="s">
        <v>7</v>
      </c>
      <c r="H8" s="21">
        <v>32</v>
      </c>
      <c r="I8" s="21">
        <v>0</v>
      </c>
      <c r="J8" s="21">
        <f t="shared" si="1"/>
        <v>1</v>
      </c>
    </row>
    <row r="9" spans="2:13">
      <c r="B9" s="20" t="s">
        <v>150</v>
      </c>
      <c r="C9" s="23">
        <v>28</v>
      </c>
      <c r="D9" s="22">
        <v>0</v>
      </c>
      <c r="E9" s="21">
        <f t="shared" si="0"/>
        <v>0.875</v>
      </c>
      <c r="G9" s="24" t="s">
        <v>7</v>
      </c>
      <c r="H9" s="21">
        <v>31</v>
      </c>
      <c r="I9" s="23">
        <v>0</v>
      </c>
      <c r="J9" s="21">
        <f t="shared" si="1"/>
        <v>0.96875</v>
      </c>
    </row>
    <row r="10" spans="2:13">
      <c r="B10" s="20" t="s">
        <v>150</v>
      </c>
      <c r="C10" s="21"/>
      <c r="D10" s="22">
        <v>0</v>
      </c>
      <c r="E10" s="21"/>
      <c r="G10" s="24" t="s">
        <v>7</v>
      </c>
      <c r="H10" s="21">
        <v>26</v>
      </c>
      <c r="I10" s="22">
        <v>0</v>
      </c>
      <c r="J10" s="21">
        <f t="shared" si="1"/>
        <v>0.8125</v>
      </c>
    </row>
    <row r="11" spans="2:13">
      <c r="B11" s="20" t="s">
        <v>150</v>
      </c>
      <c r="C11" s="23">
        <v>32</v>
      </c>
      <c r="D11" s="23">
        <v>0</v>
      </c>
      <c r="E11" s="21">
        <f t="shared" si="0"/>
        <v>1</v>
      </c>
      <c r="G11" s="24" t="s">
        <v>7</v>
      </c>
      <c r="H11" s="21">
        <v>29</v>
      </c>
      <c r="I11" s="21">
        <v>0</v>
      </c>
      <c r="J11" s="21">
        <f t="shared" si="1"/>
        <v>0.90625</v>
      </c>
    </row>
    <row r="12" spans="2:13">
      <c r="G12" s="17" t="s">
        <v>151</v>
      </c>
      <c r="H12" s="22">
        <v>32</v>
      </c>
      <c r="I12" s="22">
        <v>0</v>
      </c>
      <c r="J12" s="21">
        <f t="shared" si="1"/>
        <v>1</v>
      </c>
    </row>
    <row r="13" spans="2:13">
      <c r="I13" s="2" t="s">
        <v>152</v>
      </c>
    </row>
    <row r="14" spans="2:13">
      <c r="I14" s="2">
        <f>SUM(I3:I12)</f>
        <v>26</v>
      </c>
    </row>
    <row r="16" spans="2:13">
      <c r="I16" s="2">
        <f>AVERAGE(I5:I12)</f>
        <v>0.25</v>
      </c>
      <c r="J16" s="2">
        <f>AVERAGE(J3:J12)</f>
        <v>0.94374999999999998</v>
      </c>
      <c r="K16" s="2">
        <f>AVERAGE(K3:K12)</f>
        <v>0.19151651156471497</v>
      </c>
      <c r="L16" s="2">
        <f>AVERAGE(L3:L12)</f>
        <v>0.34658163552978349</v>
      </c>
    </row>
    <row r="17" spans="1:12">
      <c r="I17" s="2">
        <f>STDEV(I5:I11)</f>
        <v>0.75592894601845451</v>
      </c>
      <c r="J17" s="2">
        <f>STDEV(J3:J12)</f>
        <v>8.3072508489070357E-2</v>
      </c>
      <c r="K17" s="2" t="e">
        <f>STDEV(K3:K10)</f>
        <v>#DIV/0!</v>
      </c>
      <c r="L17" s="2" t="e">
        <f>STDEV(L3:L10)</f>
        <v>#DIV/0!</v>
      </c>
    </row>
    <row r="18" spans="1:12">
      <c r="A18" s="11" t="s">
        <v>38</v>
      </c>
      <c r="C18" s="27"/>
      <c r="D18" s="27"/>
      <c r="E18" s="27"/>
      <c r="H18" s="27"/>
      <c r="I18" s="27"/>
    </row>
    <row r="19" spans="1:12">
      <c r="A19" s="10" t="s">
        <v>39</v>
      </c>
      <c r="B19" s="2" t="s">
        <v>9</v>
      </c>
      <c r="C19" s="26">
        <f>AVERAGE(C3:C11)</f>
        <v>28</v>
      </c>
      <c r="D19" s="26">
        <f t="shared" ref="D19" si="2">AVERAGE(D3:D11)</f>
        <v>0.22222222222222221</v>
      </c>
      <c r="E19" s="27">
        <f t="shared" ref="E19" si="3">AVERAGE(E3:E11)</f>
        <v>0.875</v>
      </c>
      <c r="H19" s="26">
        <f>AVERAGE(H3:H12)</f>
        <v>30.2</v>
      </c>
      <c r="I19" s="26">
        <f>AVERAGE(I3:I12)</f>
        <v>2.6</v>
      </c>
      <c r="J19" s="27">
        <f>AVERAGE(J3:J12)</f>
        <v>0.94374999999999998</v>
      </c>
    </row>
    <row r="20" spans="1:12">
      <c r="A20" s="11" t="s">
        <v>40</v>
      </c>
      <c r="B20" s="2" t="s">
        <v>10</v>
      </c>
      <c r="C20" s="26">
        <f>STDEV(C3:C11)</f>
        <v>3.8172540616821107</v>
      </c>
      <c r="D20" s="26">
        <f t="shared" ref="D20" si="4">STDEV(D3:D11)</f>
        <v>0.66666666666666663</v>
      </c>
      <c r="E20" s="27">
        <f t="shared" ref="E20" si="5">STDEV(E3:E11)</f>
        <v>0.11928918942756596</v>
      </c>
      <c r="H20" s="26">
        <f>STDEV(H3:H12)</f>
        <v>2.6583202716502514</v>
      </c>
      <c r="I20" s="26">
        <f>STDEV(I3:I12)</f>
        <v>7.5454180356911529</v>
      </c>
      <c r="J20" s="27">
        <f>STDEV(J3:J12)</f>
        <v>8.3072508489070357E-2</v>
      </c>
    </row>
    <row r="21" spans="1:12">
      <c r="G21" s="2" t="s">
        <v>154</v>
      </c>
      <c r="H21" s="2">
        <f>AVERAGE(C3:C11,H3:H12)</f>
        <v>29.222222222222221</v>
      </c>
      <c r="I21" s="26">
        <f t="shared" ref="I21:J21" si="6">AVERAGE(D3:D11,I3:I12)</f>
        <v>1.4736842105263157</v>
      </c>
      <c r="J21" s="27">
        <f t="shared" si="6"/>
        <v>0.91319444444444442</v>
      </c>
    </row>
    <row r="22" spans="1:12">
      <c r="J22" s="27">
        <f>STDEV(E3:E11,J3:J12)</f>
        <v>0.10367531172578127</v>
      </c>
    </row>
  </sheetData>
  <mergeCells count="5">
    <mergeCell ref="G1:G2"/>
    <mergeCell ref="B1:B2"/>
    <mergeCell ref="I1:I2"/>
    <mergeCell ref="D1:D2"/>
    <mergeCell ref="L1:L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0"/>
  <sheetViews>
    <sheetView workbookViewId="0">
      <pane ySplit="300" activePane="bottomLeft"/>
      <selection pane="bottomLeft" activeCell="R1" sqref="R1:T3"/>
    </sheetView>
  </sheetViews>
  <sheetFormatPr defaultRowHeight="15"/>
  <cols>
    <col min="8" max="8" width="8.85546875" style="2"/>
    <col min="29" max="29" width="8.85546875" style="2"/>
  </cols>
  <sheetData>
    <row r="1" spans="1:20">
      <c r="B1" t="s">
        <v>0</v>
      </c>
      <c r="D1" t="s">
        <v>1</v>
      </c>
      <c r="I1" t="s">
        <v>2</v>
      </c>
      <c r="R1" t="s">
        <v>7</v>
      </c>
      <c r="T1" t="s">
        <v>158</v>
      </c>
    </row>
    <row r="2" spans="1:20">
      <c r="A2" s="4" t="s">
        <v>23</v>
      </c>
      <c r="D2" t="s">
        <v>3</v>
      </c>
      <c r="E2" t="s">
        <v>4</v>
      </c>
      <c r="F2" t="s">
        <v>11</v>
      </c>
      <c r="G2" t="s">
        <v>12</v>
      </c>
      <c r="I2" t="s">
        <v>3</v>
      </c>
      <c r="J2" t="s">
        <v>4</v>
      </c>
      <c r="K2" t="s">
        <v>11</v>
      </c>
      <c r="L2" t="s">
        <v>12</v>
      </c>
      <c r="N2" t="s">
        <v>155</v>
      </c>
      <c r="P2" t="s">
        <v>156</v>
      </c>
      <c r="R2" s="2" t="s">
        <v>157</v>
      </c>
      <c r="T2" s="2" t="s">
        <v>157</v>
      </c>
    </row>
    <row r="3" spans="1:20">
      <c r="B3" s="1">
        <v>22</v>
      </c>
      <c r="C3" s="7" t="s">
        <v>24</v>
      </c>
      <c r="D3">
        <v>22</v>
      </c>
      <c r="E3">
        <v>8</v>
      </c>
      <c r="F3">
        <f t="shared" ref="F3:F9" si="0">D3-E3</f>
        <v>14</v>
      </c>
      <c r="G3">
        <f t="shared" ref="G3:G9" si="1">(F3/D3)*100</f>
        <v>63.636363636363633</v>
      </c>
      <c r="H3" s="13" t="s">
        <v>23</v>
      </c>
      <c r="I3">
        <v>17</v>
      </c>
      <c r="J3">
        <v>11</v>
      </c>
      <c r="K3">
        <f t="shared" ref="K3:K9" si="2">I3-J3</f>
        <v>6</v>
      </c>
      <c r="L3">
        <f>(K3/I3)*100</f>
        <v>35.294117647058826</v>
      </c>
      <c r="N3">
        <f>_xlfn.T.TEST(F3:F11,K3:K10,2,3)</f>
        <v>0.82913191355825333</v>
      </c>
      <c r="P3" s="2">
        <f>_xlfn.T.TEST(D3:D11,I3:I10,2,3)</f>
        <v>0.85699376962801121</v>
      </c>
      <c r="R3" s="2">
        <f>CORREL(D3:D11,E3:E11)</f>
        <v>0.67990665182781485</v>
      </c>
      <c r="T3" s="2">
        <f>CORREL(I3:I10,J3:J10)</f>
        <v>0.82995793129014039</v>
      </c>
    </row>
    <row r="4" spans="1:20">
      <c r="A4" s="5" t="s">
        <v>25</v>
      </c>
      <c r="B4" s="1">
        <v>17</v>
      </c>
      <c r="C4" s="6" t="s">
        <v>27</v>
      </c>
      <c r="D4">
        <v>54</v>
      </c>
      <c r="E4">
        <v>53.5</v>
      </c>
      <c r="F4">
        <f t="shared" si="0"/>
        <v>0.5</v>
      </c>
      <c r="G4">
        <f t="shared" si="1"/>
        <v>0.92592592592592582</v>
      </c>
      <c r="H4" s="13" t="s">
        <v>25</v>
      </c>
      <c r="I4">
        <v>40</v>
      </c>
      <c r="J4">
        <v>10.5</v>
      </c>
      <c r="K4">
        <f t="shared" si="2"/>
        <v>29.5</v>
      </c>
      <c r="L4">
        <f>(K4/I4)*100</f>
        <v>73.75</v>
      </c>
    </row>
    <row r="5" spans="1:20">
      <c r="A5" s="4" t="s">
        <v>26</v>
      </c>
      <c r="B5" s="1">
        <v>40</v>
      </c>
      <c r="C5" s="6" t="s">
        <v>28</v>
      </c>
      <c r="D5">
        <v>39</v>
      </c>
      <c r="E5">
        <v>17</v>
      </c>
      <c r="F5">
        <f t="shared" si="0"/>
        <v>22</v>
      </c>
      <c r="G5">
        <f t="shared" si="1"/>
        <v>56.410256410256409</v>
      </c>
      <c r="H5" s="13" t="s">
        <v>26</v>
      </c>
      <c r="I5">
        <v>46</v>
      </c>
      <c r="J5">
        <v>31.5</v>
      </c>
      <c r="K5">
        <f t="shared" si="2"/>
        <v>14.5</v>
      </c>
      <c r="L5">
        <f>(K5/I5)*100</f>
        <v>31.521739130434785</v>
      </c>
    </row>
    <row r="6" spans="1:20">
      <c r="B6" s="1">
        <v>46</v>
      </c>
      <c r="C6" s="6" t="s">
        <v>32</v>
      </c>
      <c r="D6">
        <v>22</v>
      </c>
      <c r="E6">
        <v>21</v>
      </c>
      <c r="F6">
        <f t="shared" si="0"/>
        <v>1</v>
      </c>
      <c r="G6">
        <f t="shared" si="1"/>
        <v>4.5454545454545459</v>
      </c>
      <c r="H6" s="14" t="s">
        <v>29</v>
      </c>
      <c r="I6">
        <v>64</v>
      </c>
      <c r="J6">
        <v>48</v>
      </c>
      <c r="K6">
        <f t="shared" si="2"/>
        <v>16</v>
      </c>
      <c r="L6">
        <f>(K6/I6)*100</f>
        <v>25</v>
      </c>
    </row>
    <row r="7" spans="1:20">
      <c r="B7" s="1">
        <v>54</v>
      </c>
      <c r="C7" s="8" t="s">
        <v>34</v>
      </c>
      <c r="D7">
        <v>29</v>
      </c>
      <c r="E7">
        <v>25</v>
      </c>
      <c r="F7">
        <f t="shared" si="0"/>
        <v>4</v>
      </c>
      <c r="G7">
        <f t="shared" si="1"/>
        <v>13.793103448275861</v>
      </c>
      <c r="H7" s="14" t="s">
        <v>31</v>
      </c>
      <c r="I7">
        <v>20</v>
      </c>
      <c r="J7">
        <v>12</v>
      </c>
      <c r="K7">
        <f t="shared" si="2"/>
        <v>8</v>
      </c>
      <c r="L7">
        <f>(K7/I7)*100</f>
        <v>40</v>
      </c>
    </row>
    <row r="8" spans="1:20">
      <c r="A8" s="3" t="s">
        <v>29</v>
      </c>
      <c r="B8" s="1">
        <v>14.7</v>
      </c>
      <c r="C8" s="9" t="s">
        <v>36</v>
      </c>
      <c r="D8">
        <v>51</v>
      </c>
      <c r="E8">
        <v>16</v>
      </c>
      <c r="F8">
        <f t="shared" si="0"/>
        <v>35</v>
      </c>
      <c r="G8">
        <f t="shared" si="1"/>
        <v>68.627450980392155</v>
      </c>
      <c r="H8" s="14" t="s">
        <v>33</v>
      </c>
      <c r="I8">
        <v>26</v>
      </c>
      <c r="J8">
        <v>18</v>
      </c>
      <c r="K8">
        <f t="shared" si="2"/>
        <v>8</v>
      </c>
      <c r="L8" s="2">
        <f t="shared" ref="L8:L10" si="3">(K8/I8)*100</f>
        <v>30.76923076923077</v>
      </c>
    </row>
    <row r="9" spans="1:20">
      <c r="A9" s="12" t="s">
        <v>30</v>
      </c>
      <c r="B9" s="1">
        <v>64</v>
      </c>
      <c r="C9" s="9" t="s">
        <v>37</v>
      </c>
      <c r="D9">
        <v>13</v>
      </c>
      <c r="E9">
        <v>1</v>
      </c>
      <c r="F9">
        <f t="shared" si="0"/>
        <v>12</v>
      </c>
      <c r="G9">
        <f t="shared" si="1"/>
        <v>92.307692307692307</v>
      </c>
      <c r="H9" s="15" t="s">
        <v>35</v>
      </c>
      <c r="I9">
        <v>27</v>
      </c>
      <c r="J9">
        <v>14</v>
      </c>
      <c r="K9">
        <f t="shared" si="2"/>
        <v>13</v>
      </c>
      <c r="L9" s="2">
        <f t="shared" si="3"/>
        <v>48.148148148148145</v>
      </c>
    </row>
    <row r="10" spans="1:20">
      <c r="A10" s="3" t="s">
        <v>31</v>
      </c>
      <c r="B10" s="1">
        <v>14</v>
      </c>
      <c r="C10" s="10" t="s">
        <v>101</v>
      </c>
      <c r="D10">
        <v>48</v>
      </c>
      <c r="E10">
        <v>23</v>
      </c>
      <c r="F10" s="2">
        <f t="shared" ref="F10:F11" si="4">D10-E10</f>
        <v>25</v>
      </c>
      <c r="G10" s="2">
        <f t="shared" ref="G10:G11" si="5">(F10/D10)*100</f>
        <v>52.083333333333336</v>
      </c>
      <c r="H10" s="16" t="s">
        <v>41</v>
      </c>
      <c r="I10">
        <v>38</v>
      </c>
      <c r="J10">
        <v>38</v>
      </c>
      <c r="K10">
        <v>34</v>
      </c>
      <c r="L10" s="2">
        <f t="shared" si="3"/>
        <v>89.473684210526315</v>
      </c>
    </row>
    <row r="11" spans="1:20">
      <c r="B11" s="1">
        <v>20</v>
      </c>
      <c r="C11" s="10" t="s">
        <v>102</v>
      </c>
      <c r="D11">
        <v>47</v>
      </c>
      <c r="E11">
        <v>26</v>
      </c>
      <c r="F11" s="2">
        <f t="shared" si="4"/>
        <v>21</v>
      </c>
      <c r="G11" s="2">
        <f t="shared" si="5"/>
        <v>44.680851063829785</v>
      </c>
    </row>
    <row r="12" spans="1:20">
      <c r="A12" s="3" t="s">
        <v>33</v>
      </c>
    </row>
    <row r="14" spans="1:20">
      <c r="A14" s="2" t="s">
        <v>35</v>
      </c>
    </row>
    <row r="17" spans="1:28">
      <c r="I17">
        <f>AVERAGE(I3:I12)</f>
        <v>34.75</v>
      </c>
      <c r="J17">
        <f>AVERAGE(J3:J12)</f>
        <v>22.875</v>
      </c>
      <c r="K17">
        <f>AVERAGE(K3:K12)</f>
        <v>16.125</v>
      </c>
      <c r="L17">
        <f>AVERAGE(L3:L12)</f>
        <v>46.744614988174852</v>
      </c>
    </row>
    <row r="18" spans="1:28">
      <c r="A18" s="11" t="s">
        <v>38</v>
      </c>
      <c r="I18">
        <f>STDEV(I3:I10)</f>
        <v>15.53567323475693</v>
      </c>
      <c r="J18">
        <f>STDEV(J3:J10)</f>
        <v>14.389356185339615</v>
      </c>
      <c r="K18">
        <f>STDEV(K3:K10)</f>
        <v>10.319018502606866</v>
      </c>
      <c r="L18">
        <f>STDEV(L3:L10)</f>
        <v>22.970213425158082</v>
      </c>
    </row>
    <row r="19" spans="1:28">
      <c r="A19" s="10" t="s">
        <v>39</v>
      </c>
      <c r="B19" t="s">
        <v>9</v>
      </c>
      <c r="D19">
        <f>AVERAGE(D3:D11)</f>
        <v>36.111111111111114</v>
      </c>
      <c r="E19">
        <f>AVERAGE(E3:E11)</f>
        <v>21.166666666666668</v>
      </c>
      <c r="F19">
        <f>AVERAGE(F3:F14)</f>
        <v>14.944444444444445</v>
      </c>
      <c r="G19">
        <f>AVERAGE(G3:G14)</f>
        <v>44.112270183502659</v>
      </c>
    </row>
    <row r="20" spans="1:28">
      <c r="A20" s="11" t="s">
        <v>40</v>
      </c>
      <c r="B20" t="s">
        <v>10</v>
      </c>
      <c r="D20">
        <f>STDEV(D3:D11)</f>
        <v>14.970341048590413</v>
      </c>
      <c r="E20">
        <f>STDEV(E3:E11)</f>
        <v>14.624465802209667</v>
      </c>
      <c r="F20">
        <f>STDEV(F3:F12)</f>
        <v>11.843892002959914</v>
      </c>
      <c r="G20">
        <f>STDEV(G3:G12)</f>
        <v>31.364649143514747</v>
      </c>
    </row>
    <row r="22" spans="1:28">
      <c r="I22">
        <f>AVERAGE(D3:D11,I3:I10)</f>
        <v>35.470588235294116</v>
      </c>
    </row>
    <row r="23" spans="1:28">
      <c r="I23">
        <f>STDEV(D3:D11,I3:I10)</f>
        <v>14.769553340651603</v>
      </c>
    </row>
    <row r="24" spans="1:28">
      <c r="A24" s="2" t="s">
        <v>9</v>
      </c>
      <c r="B24" s="2">
        <f>AVERAGE(D3:D11,I3:I10)</f>
        <v>35.470588235294116</v>
      </c>
    </row>
    <row r="25" spans="1:28">
      <c r="A25" s="2"/>
      <c r="B25" s="2">
        <f>STDEV(D3:D11,I3:I10)</f>
        <v>14.769553340651603</v>
      </c>
    </row>
    <row r="27" spans="1:28">
      <c r="C27">
        <v>22</v>
      </c>
      <c r="D27">
        <v>2</v>
      </c>
    </row>
    <row r="28" spans="1:28">
      <c r="C28">
        <v>54</v>
      </c>
      <c r="D28">
        <v>8</v>
      </c>
      <c r="H28" s="2" t="s">
        <v>103</v>
      </c>
      <c r="I28">
        <f>_xlfn.T.TEST(I3:I10,J3:J10,2,1)</f>
        <v>6.548602676652319E-3</v>
      </c>
    </row>
    <row r="29" spans="1:28">
      <c r="C29">
        <v>14.7</v>
      </c>
      <c r="D29">
        <v>2</v>
      </c>
      <c r="X29">
        <f>_xlfn.T.TEST(Leq!B3:B9,Leq!C3:C9,1,2)</f>
        <v>0.16852452897679243</v>
      </c>
    </row>
    <row r="30" spans="1:28">
      <c r="B30" t="s">
        <v>13</v>
      </c>
      <c r="C30">
        <f>_xlfn.T.TEST(D3:D11,E3:E11,2,1)</f>
        <v>5.3471360303901433E-3</v>
      </c>
      <c r="AB30">
        <f>_xlfn.T.TEST(Leq!G3:G9,Leq!H3:H9,1,2)</f>
        <v>0.26946172251682987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7201C-28BD-43D4-8883-1ABF98D18FB0}">
  <dimension ref="A1:X45"/>
  <sheetViews>
    <sheetView workbookViewId="0">
      <selection activeCell="B1" sqref="B1"/>
    </sheetView>
  </sheetViews>
  <sheetFormatPr defaultRowHeight="15"/>
  <cols>
    <col min="6" max="6" width="12.28515625" customWidth="1"/>
    <col min="7" max="7" width="10.140625" bestFit="1" customWidth="1"/>
    <col min="19" max="19" width="11" customWidth="1"/>
    <col min="20" max="20" width="11.7109375" customWidth="1"/>
  </cols>
  <sheetData>
    <row r="1" spans="1:24">
      <c r="A1" t="s">
        <v>7</v>
      </c>
      <c r="B1" t="s">
        <v>158</v>
      </c>
      <c r="D1" s="2" t="s">
        <v>7</v>
      </c>
      <c r="E1" s="2" t="s">
        <v>158</v>
      </c>
      <c r="G1" s="2" t="s">
        <v>7</v>
      </c>
      <c r="H1" s="2" t="s">
        <v>158</v>
      </c>
      <c r="L1" t="s">
        <v>159</v>
      </c>
      <c r="N1" s="2" t="s">
        <v>160</v>
      </c>
      <c r="P1" s="2" t="s">
        <v>161</v>
      </c>
      <c r="S1" s="17"/>
      <c r="T1" s="17"/>
      <c r="U1" s="17"/>
      <c r="V1" s="17"/>
      <c r="W1" s="17"/>
      <c r="X1" s="17"/>
    </row>
    <row r="2" spans="1:24">
      <c r="A2" t="s">
        <v>57</v>
      </c>
      <c r="D2" t="s">
        <v>160</v>
      </c>
      <c r="G2" t="s">
        <v>162</v>
      </c>
      <c r="L2" s="2" t="s">
        <v>156</v>
      </c>
      <c r="M2" s="2"/>
      <c r="N2" s="2" t="s">
        <v>156</v>
      </c>
      <c r="P2" s="2" t="s">
        <v>156</v>
      </c>
      <c r="S2" s="64"/>
      <c r="T2" s="17"/>
      <c r="U2" s="64"/>
      <c r="V2" s="17"/>
      <c r="W2" s="17"/>
      <c r="X2" s="17"/>
    </row>
    <row r="3" spans="1:24">
      <c r="A3" s="6">
        <v>72</v>
      </c>
      <c r="B3" s="3">
        <v>63</v>
      </c>
      <c r="D3" s="53">
        <v>178</v>
      </c>
      <c r="E3" s="54">
        <v>157.90007103365227</v>
      </c>
      <c r="G3" s="57">
        <v>2.8</v>
      </c>
      <c r="H3" s="58">
        <v>2</v>
      </c>
      <c r="L3" s="2">
        <f>_xlfn.T.TEST(A3:A11,B3:B10,2,3)</f>
        <v>9.047452011318495E-2</v>
      </c>
      <c r="M3" s="2"/>
      <c r="N3" s="2">
        <f>_xlfn.T.TEST(D3:D11,E3:E10,2,3)</f>
        <v>0.15927998046763553</v>
      </c>
      <c r="P3" s="2">
        <f>_xlfn.T.TEST(G3:G11,H3:H10,2,3)</f>
        <v>0.91217746512730991</v>
      </c>
      <c r="S3" s="65"/>
      <c r="T3" s="65"/>
      <c r="U3" s="17"/>
      <c r="V3" s="17"/>
      <c r="W3" s="17"/>
      <c r="X3" s="17"/>
    </row>
    <row r="4" spans="1:24">
      <c r="A4" s="6">
        <v>52</v>
      </c>
      <c r="B4" s="20">
        <v>67</v>
      </c>
      <c r="D4" s="53">
        <v>178.8</v>
      </c>
      <c r="E4" s="54">
        <v>174</v>
      </c>
      <c r="G4" s="57">
        <v>14</v>
      </c>
      <c r="H4" s="58">
        <v>5</v>
      </c>
      <c r="S4" s="65"/>
      <c r="T4" s="65"/>
      <c r="U4" s="17"/>
      <c r="V4" s="17"/>
      <c r="W4" s="17"/>
      <c r="X4" s="17"/>
    </row>
    <row r="5" spans="1:24">
      <c r="A5" s="6">
        <v>52</v>
      </c>
      <c r="B5" s="3">
        <v>58</v>
      </c>
      <c r="D5" s="53">
        <v>157.5</v>
      </c>
      <c r="E5" s="54">
        <v>173</v>
      </c>
      <c r="G5" s="57">
        <v>0.5</v>
      </c>
      <c r="H5" s="58">
        <v>0.5</v>
      </c>
      <c r="S5" s="65"/>
      <c r="T5" s="65"/>
      <c r="U5" s="66"/>
      <c r="V5" s="17"/>
      <c r="W5" s="17"/>
      <c r="X5" s="17"/>
    </row>
    <row r="6" spans="1:24">
      <c r="A6" s="28">
        <v>53</v>
      </c>
      <c r="B6" s="3">
        <v>62</v>
      </c>
      <c r="D6" s="53">
        <v>168.5</v>
      </c>
      <c r="E6" s="54">
        <v>165.3</v>
      </c>
      <c r="G6" s="59">
        <v>0.7</v>
      </c>
      <c r="H6" s="58">
        <v>3.5</v>
      </c>
      <c r="S6" s="65"/>
      <c r="T6" s="65"/>
      <c r="U6" s="17"/>
      <c r="V6" s="17"/>
      <c r="W6" s="17"/>
      <c r="X6" s="17"/>
    </row>
    <row r="7" spans="1:24">
      <c r="A7" s="9">
        <v>55</v>
      </c>
      <c r="B7" s="3">
        <v>64</v>
      </c>
      <c r="D7" s="9">
        <v>169</v>
      </c>
      <c r="E7" s="54">
        <v>161.19999999999999</v>
      </c>
      <c r="G7" s="60">
        <v>13.5</v>
      </c>
      <c r="H7" s="58">
        <v>9</v>
      </c>
      <c r="S7" s="65"/>
      <c r="T7" s="65"/>
      <c r="U7" s="17"/>
      <c r="V7" s="17"/>
      <c r="W7" s="17"/>
      <c r="X7" s="17"/>
    </row>
    <row r="8" spans="1:24">
      <c r="A8" s="9">
        <v>63</v>
      </c>
      <c r="B8" s="29">
        <v>65</v>
      </c>
      <c r="D8" s="9">
        <v>168.3</v>
      </c>
      <c r="E8" s="54">
        <v>161.69999999999999</v>
      </c>
      <c r="G8" s="60">
        <v>0.2</v>
      </c>
      <c r="H8" s="61">
        <v>5</v>
      </c>
      <c r="S8" s="65"/>
      <c r="T8" s="65"/>
      <c r="U8" s="17"/>
      <c r="V8" s="17"/>
      <c r="W8" s="17"/>
      <c r="X8" s="17"/>
    </row>
    <row r="9" spans="1:24">
      <c r="A9" s="9">
        <v>61</v>
      </c>
      <c r="B9" s="2">
        <v>63</v>
      </c>
      <c r="D9" s="9">
        <v>168.1</v>
      </c>
      <c r="E9" s="2">
        <v>160</v>
      </c>
      <c r="G9" s="60">
        <v>1</v>
      </c>
      <c r="H9" s="63">
        <v>9</v>
      </c>
      <c r="S9" s="65"/>
      <c r="T9" s="65"/>
      <c r="U9" s="17"/>
      <c r="V9" s="17"/>
      <c r="W9" s="17"/>
      <c r="X9" s="17"/>
    </row>
    <row r="10" spans="1:24">
      <c r="A10" s="2">
        <v>63</v>
      </c>
      <c r="B10" s="2">
        <v>87</v>
      </c>
      <c r="D10" s="17">
        <v>171</v>
      </c>
      <c r="E10" s="55">
        <v>171</v>
      </c>
      <c r="G10" s="62">
        <v>4</v>
      </c>
      <c r="H10" s="2"/>
      <c r="S10" s="65"/>
      <c r="T10" s="65"/>
      <c r="U10" s="17"/>
      <c r="V10" s="17"/>
      <c r="W10" s="17"/>
      <c r="X10" s="17"/>
    </row>
    <row r="11" spans="1:24">
      <c r="A11" s="2">
        <v>61</v>
      </c>
      <c r="D11" s="54">
        <v>171.09625183720206</v>
      </c>
      <c r="G11" s="2"/>
      <c r="S11" s="65"/>
      <c r="T11" s="17"/>
      <c r="U11" s="17"/>
      <c r="V11" s="17"/>
      <c r="W11" s="17"/>
      <c r="X11" s="17"/>
    </row>
    <row r="13" spans="1:24">
      <c r="A13" s="9"/>
    </row>
    <row r="14" spans="1:24">
      <c r="A14" s="9"/>
    </row>
    <row r="15" spans="1:24">
      <c r="A15" s="26">
        <f>AVERAGE(A3:A11)</f>
        <v>59.111111111111114</v>
      </c>
      <c r="B15" s="26">
        <f t="shared" ref="B15:H15" si="0">AVERAGE(B3:B11)</f>
        <v>66.125</v>
      </c>
      <c r="C15" s="26"/>
      <c r="D15" s="26">
        <f t="shared" si="0"/>
        <v>170.03291687080022</v>
      </c>
      <c r="E15" s="26">
        <f t="shared" si="0"/>
        <v>165.51250887920654</v>
      </c>
      <c r="F15" s="26"/>
      <c r="G15" s="26">
        <f t="shared" si="0"/>
        <v>4.5875000000000004</v>
      </c>
      <c r="H15" s="26">
        <f t="shared" si="0"/>
        <v>4.8571428571428568</v>
      </c>
      <c r="I15" s="26"/>
      <c r="J15" s="26"/>
    </row>
    <row r="16" spans="1:24">
      <c r="A16" s="26">
        <f>STDEV(A3:A11)</f>
        <v>6.6978437658033885</v>
      </c>
      <c r="B16" s="26">
        <f t="shared" ref="B16:H16" si="1">STDEV(B3:B11)</f>
        <v>8.822657519947473</v>
      </c>
      <c r="C16" s="26"/>
      <c r="D16" s="26">
        <f t="shared" si="1"/>
        <v>6.2212540577354618</v>
      </c>
      <c r="E16" s="26">
        <f t="shared" si="1"/>
        <v>6.3214789015258974</v>
      </c>
      <c r="F16" s="26"/>
      <c r="G16" s="26">
        <f t="shared" si="1"/>
        <v>5.8003540532330566</v>
      </c>
      <c r="H16" s="26">
        <f t="shared" si="1"/>
        <v>3.2495420922837437</v>
      </c>
      <c r="I16" s="26"/>
      <c r="J16" s="26"/>
    </row>
    <row r="17" spans="1:17">
      <c r="A17" s="56">
        <f>AVERAGE(A3:B11)</f>
        <v>62.411764705882355</v>
      </c>
      <c r="D17" s="56">
        <f>AVERAGE(D3:E11)</f>
        <v>167.90566605122672</v>
      </c>
      <c r="G17" s="56">
        <f>AVERAGE(G3:H11)</f>
        <v>4.7133333333333338</v>
      </c>
    </row>
    <row r="18" spans="1:17">
      <c r="A18" s="2">
        <f>STDEV(A3:B11)</f>
        <v>8.3371069887087685</v>
      </c>
      <c r="D18">
        <f>STDEV(D3:E11)</f>
        <v>6.4995387305970498</v>
      </c>
      <c r="G18" s="2">
        <f>STDEV(G3:H11)</f>
        <v>4.6224400894930362</v>
      </c>
    </row>
    <row r="20" spans="1:17">
      <c r="C20" s="30"/>
      <c r="D20" s="31"/>
      <c r="E20" s="31"/>
      <c r="F20" s="31"/>
      <c r="G20" s="2"/>
      <c r="H20" s="2"/>
      <c r="I20" s="2"/>
      <c r="J20" s="2"/>
      <c r="K20" s="2"/>
      <c r="L20" s="2"/>
      <c r="M20" s="2"/>
      <c r="N20" s="2"/>
      <c r="O20" s="2"/>
      <c r="P20" s="2"/>
      <c r="Q20" s="32"/>
    </row>
    <row r="21" spans="1:17">
      <c r="C21" s="33"/>
      <c r="D21" s="33"/>
      <c r="E21" s="67"/>
      <c r="F21" s="67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>
      <c r="C22" s="33"/>
      <c r="D22" s="33"/>
      <c r="E22" s="35"/>
      <c r="F22" s="3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>
      <c r="C23" s="36"/>
      <c r="D23" s="37"/>
      <c r="E23" s="38"/>
      <c r="F23" s="38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>
      <c r="C24" s="39"/>
      <c r="D24" s="2"/>
      <c r="E24" s="33"/>
      <c r="F24" s="40"/>
      <c r="G24" s="2"/>
      <c r="H24" s="41"/>
      <c r="I24" s="41"/>
      <c r="J24" s="2"/>
      <c r="K24" s="42"/>
      <c r="L24" s="42"/>
      <c r="M24" s="2"/>
      <c r="N24" s="2"/>
      <c r="O24" s="2"/>
      <c r="P24" s="2"/>
      <c r="Q24" s="43"/>
    </row>
    <row r="25" spans="1:17">
      <c r="C25" s="2"/>
      <c r="D25" s="33"/>
      <c r="E25" s="33"/>
      <c r="F25" s="40"/>
      <c r="G25" s="2"/>
      <c r="H25" s="41"/>
      <c r="I25" s="41"/>
      <c r="J25" s="2"/>
      <c r="K25" s="42"/>
      <c r="L25" s="42"/>
      <c r="M25" s="2"/>
      <c r="N25" s="2"/>
      <c r="O25" s="2"/>
      <c r="P25" s="2"/>
      <c r="Q25" s="43"/>
    </row>
    <row r="26" spans="1:17">
      <c r="C26" s="2"/>
      <c r="D26" s="33"/>
      <c r="E26" s="33"/>
      <c r="F26" s="40"/>
      <c r="G26" s="2"/>
      <c r="H26" s="41"/>
      <c r="I26" s="41"/>
      <c r="J26" s="2"/>
      <c r="K26" s="42"/>
      <c r="L26" s="42"/>
      <c r="M26" s="2"/>
      <c r="N26" s="2"/>
      <c r="O26" s="2"/>
      <c r="P26" s="2"/>
      <c r="Q26" s="43"/>
    </row>
    <row r="27" spans="1:17">
      <c r="C27" s="2"/>
      <c r="D27" s="17"/>
      <c r="E27" s="33"/>
      <c r="F27" s="40"/>
      <c r="G27" s="2"/>
      <c r="H27" s="41"/>
      <c r="I27" s="41"/>
      <c r="J27" s="2"/>
      <c r="K27" s="42"/>
      <c r="L27" s="42"/>
      <c r="M27" s="2"/>
      <c r="N27" s="2"/>
      <c r="O27" s="2"/>
      <c r="P27" s="2"/>
      <c r="Q27" s="44"/>
    </row>
    <row r="28" spans="1:17">
      <c r="C28" s="2"/>
      <c r="D28" s="33"/>
      <c r="E28" s="33"/>
      <c r="F28" s="40"/>
      <c r="G28" s="2"/>
      <c r="H28" s="41"/>
      <c r="I28" s="41"/>
      <c r="J28" s="2"/>
      <c r="K28" s="42"/>
      <c r="L28" s="42"/>
      <c r="M28" s="2"/>
      <c r="N28" s="2"/>
      <c r="O28" s="2"/>
      <c r="P28" s="2"/>
      <c r="Q28" s="43"/>
    </row>
    <row r="29" spans="1:17">
      <c r="C29" s="2"/>
      <c r="D29" s="17"/>
      <c r="E29" s="17"/>
      <c r="F29" s="45"/>
      <c r="G29" s="2"/>
      <c r="H29" s="41"/>
      <c r="I29" s="41"/>
      <c r="J29" s="2"/>
      <c r="K29" s="42"/>
      <c r="L29" s="42"/>
      <c r="M29" s="2"/>
      <c r="N29" s="2"/>
      <c r="O29" s="2"/>
      <c r="P29" s="2"/>
      <c r="Q29" s="43"/>
    </row>
    <row r="30" spans="1:17">
      <c r="C30" s="33"/>
      <c r="D30" s="17"/>
      <c r="E30" s="17"/>
      <c r="F30" s="45"/>
      <c r="G30" s="2"/>
      <c r="H30" s="41"/>
      <c r="I30" s="41"/>
      <c r="J30" s="2"/>
      <c r="K30" s="42"/>
      <c r="L30" s="42"/>
      <c r="M30" s="2"/>
      <c r="N30" s="2"/>
      <c r="O30" s="2"/>
      <c r="P30" s="2"/>
      <c r="Q30" s="43"/>
    </row>
    <row r="31" spans="1:17">
      <c r="C31" s="33"/>
      <c r="D31" s="17"/>
      <c r="E31" s="17"/>
      <c r="F31" s="45"/>
      <c r="G31" s="2"/>
      <c r="H31" s="41"/>
      <c r="I31" s="41"/>
      <c r="J31" s="2"/>
      <c r="K31" s="42"/>
      <c r="L31" s="42"/>
      <c r="M31" s="2"/>
      <c r="N31" s="2"/>
      <c r="O31" s="2"/>
      <c r="P31" s="2"/>
      <c r="Q31" s="43"/>
    </row>
    <row r="32" spans="1:17">
      <c r="C32" s="33"/>
      <c r="D32" s="17"/>
      <c r="E32" s="17"/>
      <c r="F32" s="17"/>
      <c r="G32" s="2"/>
      <c r="H32" s="41"/>
      <c r="I32" s="41"/>
      <c r="J32" s="2"/>
      <c r="K32" s="42"/>
      <c r="L32" s="42"/>
      <c r="M32" s="2"/>
      <c r="N32" s="2"/>
      <c r="O32" s="2"/>
      <c r="P32" s="2"/>
      <c r="Q32" s="43"/>
    </row>
    <row r="33" spans="3:17">
      <c r="C33" s="33"/>
      <c r="D33" s="33"/>
      <c r="E33" s="67"/>
      <c r="F33" s="67"/>
      <c r="G33" s="2"/>
      <c r="H33" s="41"/>
      <c r="I33" s="41"/>
      <c r="J33" s="2"/>
      <c r="K33" s="42"/>
      <c r="L33" s="42"/>
      <c r="M33" s="2"/>
      <c r="N33" s="2"/>
      <c r="O33" s="2"/>
      <c r="P33" s="2"/>
      <c r="Q33" s="43"/>
    </row>
    <row r="34" spans="3:17">
      <c r="C34" s="33"/>
      <c r="D34" s="33"/>
      <c r="E34" s="46"/>
      <c r="F34" s="46"/>
      <c r="G34" s="2"/>
      <c r="H34" s="41"/>
      <c r="I34" s="41"/>
      <c r="J34" s="2"/>
      <c r="K34" s="42"/>
      <c r="L34" s="42"/>
      <c r="M34" s="2"/>
      <c r="N34" s="2"/>
      <c r="O34" s="2"/>
      <c r="P34" s="2"/>
      <c r="Q34" s="43"/>
    </row>
    <row r="35" spans="3:17">
      <c r="C35" s="36"/>
      <c r="D35" s="38"/>
      <c r="E35" s="38"/>
      <c r="F35" s="38"/>
      <c r="G35" s="36"/>
      <c r="H35" s="47"/>
      <c r="I35" s="47"/>
      <c r="J35" s="36"/>
      <c r="K35" s="48"/>
      <c r="L35" s="48"/>
      <c r="M35" s="36"/>
      <c r="N35" s="36"/>
      <c r="O35" s="36"/>
      <c r="P35" s="36"/>
      <c r="Q35" s="49"/>
    </row>
    <row r="36" spans="3:17">
      <c r="C36" s="34"/>
      <c r="D36" s="2"/>
      <c r="E36" s="33"/>
      <c r="F36" s="33"/>
      <c r="G36" s="2"/>
      <c r="H36" s="41"/>
      <c r="I36" s="41"/>
      <c r="J36" s="2"/>
      <c r="K36" s="42"/>
      <c r="L36" s="42"/>
      <c r="M36" s="2"/>
      <c r="N36" s="2"/>
      <c r="O36" s="2"/>
      <c r="P36" s="2"/>
      <c r="Q36" s="43"/>
    </row>
    <row r="37" spans="3:17">
      <c r="C37" s="33"/>
      <c r="D37" s="33"/>
      <c r="E37" s="33"/>
      <c r="F37" s="33"/>
      <c r="G37" s="2"/>
      <c r="H37" s="41"/>
      <c r="I37" s="41"/>
      <c r="J37" s="2"/>
      <c r="K37" s="42"/>
      <c r="L37" s="42"/>
      <c r="M37" s="2"/>
      <c r="N37" s="2"/>
      <c r="O37" s="2"/>
      <c r="P37" s="2"/>
      <c r="Q37" s="44"/>
    </row>
    <row r="38" spans="3:17">
      <c r="C38" s="33"/>
      <c r="D38" s="33"/>
      <c r="E38" s="33"/>
      <c r="F38" s="33"/>
      <c r="G38" s="2"/>
      <c r="H38" s="41"/>
      <c r="I38" s="41"/>
      <c r="J38" s="2"/>
      <c r="K38" s="42"/>
      <c r="L38" s="42"/>
      <c r="M38" s="2"/>
      <c r="N38" s="2"/>
      <c r="O38" s="2"/>
      <c r="P38" s="2"/>
      <c r="Q38" s="43"/>
    </row>
    <row r="39" spans="3:17">
      <c r="C39" s="33"/>
      <c r="D39" s="17"/>
      <c r="E39" s="33"/>
      <c r="F39" s="33"/>
      <c r="G39" s="2"/>
      <c r="H39" s="41"/>
      <c r="I39" s="41"/>
      <c r="J39" s="2"/>
      <c r="K39" s="42"/>
      <c r="L39" s="42"/>
      <c r="M39" s="2"/>
      <c r="N39" s="2"/>
      <c r="O39" s="2"/>
      <c r="P39" s="2"/>
      <c r="Q39" s="43"/>
    </row>
    <row r="40" spans="3:17">
      <c r="C40" s="33"/>
      <c r="D40" s="33"/>
      <c r="E40" s="33"/>
      <c r="F40" s="33"/>
      <c r="G40" s="2"/>
      <c r="H40" s="41"/>
      <c r="I40" s="41"/>
      <c r="J40" s="2"/>
      <c r="K40" s="42"/>
      <c r="L40" s="42"/>
      <c r="M40" s="2"/>
      <c r="N40" s="2"/>
      <c r="O40" s="2"/>
      <c r="P40" s="2"/>
      <c r="Q40" s="43"/>
    </row>
    <row r="41" spans="3:17">
      <c r="C41" s="2"/>
      <c r="D41" s="17"/>
      <c r="E41" s="17"/>
      <c r="F41" s="45"/>
      <c r="G41" s="2"/>
      <c r="H41" s="41"/>
      <c r="I41" s="41"/>
      <c r="J41" s="2"/>
      <c r="K41" s="42"/>
      <c r="L41" s="42"/>
      <c r="M41" s="2"/>
      <c r="N41" s="2"/>
      <c r="O41" s="2"/>
      <c r="P41" s="2"/>
      <c r="Q41" s="43"/>
    </row>
    <row r="42" spans="3:17">
      <c r="C42" s="2"/>
      <c r="D42" s="17"/>
      <c r="E42" s="17"/>
      <c r="F42" s="45"/>
      <c r="G42" s="2"/>
      <c r="H42" s="41"/>
      <c r="I42" s="41"/>
      <c r="J42" s="2"/>
      <c r="K42" s="42"/>
      <c r="L42" s="42"/>
      <c r="M42" s="2"/>
      <c r="N42" s="2"/>
      <c r="O42" s="2"/>
      <c r="P42" s="2"/>
      <c r="Q42" s="43"/>
    </row>
    <row r="43" spans="3:17">
      <c r="C43" s="2"/>
      <c r="D43" s="17"/>
      <c r="E43" s="17"/>
      <c r="F43" s="45"/>
      <c r="G43" s="2"/>
      <c r="H43" s="41"/>
      <c r="I43" s="41"/>
      <c r="J43" s="2"/>
      <c r="K43" s="42"/>
      <c r="L43" s="42"/>
      <c r="M43" s="50"/>
      <c r="N43" s="2"/>
      <c r="O43" s="2"/>
      <c r="P43" s="2"/>
      <c r="Q43" s="43"/>
    </row>
    <row r="44" spans="3:17">
      <c r="C44" s="2"/>
      <c r="D44" s="17"/>
      <c r="E44" s="17"/>
      <c r="F44" s="17"/>
      <c r="G44" s="2"/>
      <c r="H44" s="41"/>
      <c r="I44" s="41"/>
      <c r="J44" s="2"/>
      <c r="K44" s="42"/>
      <c r="L44" s="50"/>
      <c r="M44" s="50"/>
      <c r="N44" s="2"/>
      <c r="O44" s="2"/>
      <c r="P44" s="2"/>
      <c r="Q44" s="2"/>
    </row>
    <row r="45" spans="3:17">
      <c r="C45" s="51"/>
      <c r="D45" s="51"/>
      <c r="E45" s="51"/>
      <c r="F45" s="51"/>
      <c r="G45" s="51"/>
      <c r="H45" s="52"/>
      <c r="I45" s="52"/>
      <c r="J45" s="52"/>
      <c r="K45" s="52"/>
      <c r="L45" s="52"/>
      <c r="M45" s="52"/>
      <c r="N45" s="52"/>
      <c r="O45" s="52"/>
      <c r="P45" s="51"/>
      <c r="Q45" s="51"/>
    </row>
  </sheetData>
  <mergeCells count="2">
    <mergeCell ref="E21:F21"/>
    <mergeCell ref="E33:F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3"/>
  <sheetViews>
    <sheetView workbookViewId="0">
      <selection activeCell="N2" sqref="N2:N3"/>
    </sheetView>
  </sheetViews>
  <sheetFormatPr defaultRowHeight="15"/>
  <cols>
    <col min="6" max="6" width="8.85546875" style="2"/>
  </cols>
  <sheetData>
    <row r="1" spans="1:20">
      <c r="B1" t="s">
        <v>5</v>
      </c>
      <c r="G1" t="s">
        <v>6</v>
      </c>
      <c r="P1" s="2" t="s">
        <v>7</v>
      </c>
      <c r="Q1" s="2"/>
      <c r="R1" s="2" t="s">
        <v>158</v>
      </c>
      <c r="S1" s="2"/>
      <c r="T1" s="2"/>
    </row>
    <row r="2" spans="1:20">
      <c r="B2" t="s">
        <v>3</v>
      </c>
      <c r="C2" t="s">
        <v>4</v>
      </c>
      <c r="D2" t="s">
        <v>11</v>
      </c>
      <c r="E2" t="s">
        <v>12</v>
      </c>
      <c r="G2" t="s">
        <v>3</v>
      </c>
      <c r="H2" t="s">
        <v>4</v>
      </c>
      <c r="I2" t="s">
        <v>11</v>
      </c>
      <c r="J2" t="s">
        <v>12</v>
      </c>
      <c r="N2" s="2" t="s">
        <v>156</v>
      </c>
      <c r="P2" s="2" t="s">
        <v>157</v>
      </c>
      <c r="Q2" s="2"/>
      <c r="R2" s="2" t="s">
        <v>157</v>
      </c>
      <c r="S2" s="2"/>
      <c r="T2" s="2"/>
    </row>
    <row r="3" spans="1:20">
      <c r="A3" s="7" t="s">
        <v>24</v>
      </c>
      <c r="B3">
        <v>10</v>
      </c>
      <c r="C3">
        <v>8</v>
      </c>
      <c r="D3">
        <f t="shared" ref="D3:D11" si="0">B3-C3</f>
        <v>2</v>
      </c>
      <c r="E3">
        <f t="shared" ref="E3:E11" si="1">(D3/B3)*100</f>
        <v>20</v>
      </c>
      <c r="F3" s="13" t="s">
        <v>23</v>
      </c>
      <c r="G3">
        <v>6.7</v>
      </c>
      <c r="H3">
        <v>6.5</v>
      </c>
      <c r="I3">
        <f t="shared" ref="I3:I9" si="2">G3-H3</f>
        <v>0.20000000000000018</v>
      </c>
      <c r="J3">
        <f t="shared" ref="J3:J9" si="3">(I3/G3)*100</f>
        <v>2.9850746268656745</v>
      </c>
      <c r="L3" s="2">
        <f>_xlfn.T.TEST(D3:D11,I3:I10,2,3)</f>
        <v>4.3027641182841865E-2</v>
      </c>
      <c r="N3" s="2">
        <f>_xlfn.T.TEST(B3:B11,G3:G10,2,3)</f>
        <v>0.85543157726732066</v>
      </c>
      <c r="P3" s="2">
        <f>CORREL(B3:B11,C3:C11)</f>
        <v>0.93767597605468966</v>
      </c>
      <c r="Q3" s="2"/>
      <c r="R3" s="2">
        <f>CORREL(G3:G10,H3:H10)</f>
        <v>0.91449460739693467</v>
      </c>
      <c r="S3" s="2"/>
      <c r="T3" s="2"/>
    </row>
    <row r="4" spans="1:20">
      <c r="A4" s="6" t="s">
        <v>27</v>
      </c>
      <c r="B4">
        <v>9.3000000000000007</v>
      </c>
      <c r="C4">
        <v>9</v>
      </c>
      <c r="D4">
        <f t="shared" si="0"/>
        <v>0.30000000000000071</v>
      </c>
      <c r="E4">
        <f t="shared" si="1"/>
        <v>3.2258064516129106</v>
      </c>
      <c r="F4" s="13" t="s">
        <v>25</v>
      </c>
      <c r="G4">
        <v>9.5</v>
      </c>
      <c r="H4">
        <v>9.3000000000000007</v>
      </c>
      <c r="I4">
        <f t="shared" si="2"/>
        <v>0.19999999999999929</v>
      </c>
      <c r="J4">
        <f t="shared" si="3"/>
        <v>2.1052631578947296</v>
      </c>
    </row>
    <row r="5" spans="1:20">
      <c r="A5" s="6" t="s">
        <v>28</v>
      </c>
      <c r="B5">
        <v>9.5</v>
      </c>
      <c r="C5">
        <v>8.3000000000000007</v>
      </c>
      <c r="D5">
        <f t="shared" si="0"/>
        <v>1.1999999999999993</v>
      </c>
      <c r="E5">
        <f t="shared" si="1"/>
        <v>12.631578947368412</v>
      </c>
      <c r="F5" s="13" t="s">
        <v>26</v>
      </c>
      <c r="G5">
        <v>9.4</v>
      </c>
      <c r="H5">
        <v>8.8000000000000007</v>
      </c>
      <c r="I5">
        <f t="shared" si="2"/>
        <v>0.59999999999999964</v>
      </c>
      <c r="J5">
        <f t="shared" si="3"/>
        <v>6.3829787234042508</v>
      </c>
    </row>
    <row r="6" spans="1:20">
      <c r="A6" s="6" t="s">
        <v>32</v>
      </c>
      <c r="B6">
        <v>7</v>
      </c>
      <c r="C6">
        <v>6.9</v>
      </c>
      <c r="D6">
        <f t="shared" si="0"/>
        <v>9.9999999999999645E-2</v>
      </c>
      <c r="E6">
        <f t="shared" si="1"/>
        <v>1.4285714285714235</v>
      </c>
      <c r="F6" s="14" t="s">
        <v>29</v>
      </c>
      <c r="G6">
        <v>10.1</v>
      </c>
      <c r="H6">
        <v>12</v>
      </c>
      <c r="I6">
        <f t="shared" si="2"/>
        <v>-1.9000000000000004</v>
      </c>
      <c r="J6">
        <f t="shared" si="3"/>
        <v>-18.811881188118814</v>
      </c>
    </row>
    <row r="7" spans="1:20">
      <c r="A7" s="8" t="s">
        <v>34</v>
      </c>
      <c r="B7">
        <v>11.4</v>
      </c>
      <c r="C7">
        <v>10</v>
      </c>
      <c r="D7">
        <f t="shared" si="0"/>
        <v>1.4000000000000004</v>
      </c>
      <c r="E7">
        <f t="shared" si="1"/>
        <v>12.280701754385968</v>
      </c>
      <c r="F7" s="14" t="s">
        <v>31</v>
      </c>
      <c r="G7">
        <v>7.9</v>
      </c>
      <c r="H7">
        <v>9.8000000000000007</v>
      </c>
      <c r="I7">
        <f t="shared" si="2"/>
        <v>-1.9000000000000004</v>
      </c>
      <c r="J7">
        <f t="shared" si="3"/>
        <v>-24.050632911392409</v>
      </c>
    </row>
    <row r="8" spans="1:20">
      <c r="A8" s="9" t="s">
        <v>36</v>
      </c>
      <c r="B8">
        <v>11.8</v>
      </c>
      <c r="C8">
        <v>9.1999999999999993</v>
      </c>
      <c r="D8">
        <f t="shared" si="0"/>
        <v>2.6000000000000014</v>
      </c>
      <c r="E8">
        <f t="shared" si="1"/>
        <v>22.033898305084758</v>
      </c>
      <c r="F8" s="14" t="s">
        <v>33</v>
      </c>
      <c r="G8">
        <v>8.6999999999999993</v>
      </c>
      <c r="H8">
        <v>6.9</v>
      </c>
      <c r="I8">
        <f t="shared" si="2"/>
        <v>1.7999999999999989</v>
      </c>
      <c r="J8">
        <f t="shared" si="3"/>
        <v>20.689655172413783</v>
      </c>
    </row>
    <row r="9" spans="1:20">
      <c r="A9" s="9" t="s">
        <v>37</v>
      </c>
      <c r="B9">
        <v>8.4</v>
      </c>
      <c r="C9">
        <v>7.5</v>
      </c>
      <c r="D9">
        <f t="shared" si="0"/>
        <v>0.90000000000000036</v>
      </c>
      <c r="E9">
        <f t="shared" si="1"/>
        <v>10.714285714285717</v>
      </c>
      <c r="F9" s="15" t="s">
        <v>35</v>
      </c>
      <c r="G9">
        <v>7.5</v>
      </c>
      <c r="H9">
        <v>7.2</v>
      </c>
      <c r="I9">
        <f t="shared" si="2"/>
        <v>0.29999999999999982</v>
      </c>
      <c r="J9">
        <f t="shared" si="3"/>
        <v>3.9999999999999973</v>
      </c>
    </row>
    <row r="10" spans="1:20">
      <c r="A10" s="10" t="s">
        <v>101</v>
      </c>
      <c r="B10">
        <v>6.6</v>
      </c>
      <c r="C10" s="18">
        <v>6</v>
      </c>
      <c r="D10">
        <f t="shared" si="0"/>
        <v>0.59999999999999964</v>
      </c>
      <c r="E10" s="17">
        <f t="shared" si="1"/>
        <v>9.0909090909090864</v>
      </c>
      <c r="F10" s="16" t="s">
        <v>42</v>
      </c>
      <c r="G10">
        <v>13</v>
      </c>
      <c r="H10">
        <v>17</v>
      </c>
      <c r="I10" s="2">
        <f t="shared" ref="I10" si="4">G10-H10</f>
        <v>-4</v>
      </c>
      <c r="J10" s="2">
        <f t="shared" ref="J10" si="5">(I10/G10)*100</f>
        <v>-30.76923076923077</v>
      </c>
    </row>
    <row r="11" spans="1:20">
      <c r="A11" s="10" t="s">
        <v>102</v>
      </c>
      <c r="B11">
        <v>6.3</v>
      </c>
      <c r="C11" s="18">
        <v>5.7</v>
      </c>
      <c r="D11">
        <f t="shared" si="0"/>
        <v>0.59999999999999964</v>
      </c>
      <c r="E11" s="17">
        <f t="shared" si="1"/>
        <v>9.5238095238095184</v>
      </c>
    </row>
    <row r="17" spans="1:10">
      <c r="B17">
        <f>AVERAGE(B3:B11)</f>
        <v>8.9222222222222225</v>
      </c>
      <c r="C17">
        <f>AVERAGE(C3:C11)</f>
        <v>7.844444444444445</v>
      </c>
      <c r="G17">
        <f>AVERAGE(G3:G12)</f>
        <v>9.1</v>
      </c>
      <c r="H17">
        <f>AVERAGE(H3:H12)</f>
        <v>9.6875</v>
      </c>
      <c r="I17">
        <f>AVERAGE(I3:I12)</f>
        <v>-0.58750000000000036</v>
      </c>
      <c r="J17">
        <f>AVERAGE(J3:J12)</f>
        <v>-4.683596648520445</v>
      </c>
    </row>
    <row r="18" spans="1:10">
      <c r="B18">
        <f>STDEV(B3:B11)</f>
        <v>2.0092148825958009</v>
      </c>
      <c r="C18">
        <f>STDEV(C3:C9)</f>
        <v>1.0636863125134954</v>
      </c>
      <c r="D18">
        <f>AVERAGE(D3:D13)</f>
        <v>1.0777777777777779</v>
      </c>
      <c r="E18">
        <f>AVERAGE(E3:E13)</f>
        <v>11.214395690669754</v>
      </c>
      <c r="G18">
        <f>STDEV(G3:G10)</f>
        <v>1.9412808731792122</v>
      </c>
      <c r="H18">
        <f>STDEV(H3:H10)</f>
        <v>3.4618069187719227</v>
      </c>
      <c r="I18">
        <f>STDEV(I3:I10)</f>
        <v>1.8604434955139055</v>
      </c>
      <c r="J18">
        <f>STDEV(J3:J10)</f>
        <v>17.735049280632076</v>
      </c>
    </row>
    <row r="19" spans="1:10">
      <c r="D19">
        <f>STDEV(D3:D9)</f>
        <v>0.88962271296801565</v>
      </c>
      <c r="E19">
        <f>STDEV(E3:E9)</f>
        <v>7.6935661104709894</v>
      </c>
    </row>
    <row r="21" spans="1:10">
      <c r="A21" s="2" t="s">
        <v>9</v>
      </c>
      <c r="B21" s="2">
        <f>AVERAGE(B3:B11,G3:G10)</f>
        <v>9.0058823529411764</v>
      </c>
    </row>
    <row r="22" spans="1:10">
      <c r="A22" s="2"/>
      <c r="B22" s="2">
        <f>STDEV(B3:B11,G3:G10)</f>
        <v>1.9171823688147518</v>
      </c>
    </row>
    <row r="28" spans="1:10">
      <c r="B28">
        <f>_xlfn.T.TEST(B3:B11,C3:C11,2,1)</f>
        <v>4.1818161640430011E-3</v>
      </c>
      <c r="G28">
        <f>_xlfn.T.TEST(G3:G10,H3:H10,2,1)</f>
        <v>0.40142571594409454</v>
      </c>
    </row>
    <row r="29" spans="1:10">
      <c r="I29">
        <v>6.5</v>
      </c>
    </row>
    <row r="30" spans="1:10">
      <c r="I30">
        <v>9.31</v>
      </c>
    </row>
    <row r="31" spans="1:10">
      <c r="I31">
        <v>8.75</v>
      </c>
    </row>
    <row r="32" spans="1:10">
      <c r="I32">
        <v>12</v>
      </c>
    </row>
    <row r="33" spans="9:9">
      <c r="I33">
        <v>9.8000000000000007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6"/>
  <sheetViews>
    <sheetView workbookViewId="0">
      <selection activeCell="R3" sqref="R3"/>
    </sheetView>
  </sheetViews>
  <sheetFormatPr defaultRowHeight="15"/>
  <sheetData>
    <row r="1" spans="1:18">
      <c r="B1" t="s">
        <v>14</v>
      </c>
      <c r="C1" t="s">
        <v>7</v>
      </c>
      <c r="F1" s="2"/>
      <c r="G1" t="s">
        <v>14</v>
      </c>
      <c r="H1" t="s">
        <v>8</v>
      </c>
      <c r="P1" s="2" t="s">
        <v>7</v>
      </c>
      <c r="Q1" s="2"/>
      <c r="R1" s="2" t="s">
        <v>158</v>
      </c>
    </row>
    <row r="2" spans="1:18">
      <c r="B2" t="s">
        <v>3</v>
      </c>
      <c r="C2" t="s">
        <v>4</v>
      </c>
      <c r="D2" t="s">
        <v>11</v>
      </c>
      <c r="E2" t="s">
        <v>12</v>
      </c>
      <c r="F2" s="2"/>
      <c r="G2" t="s">
        <v>3</v>
      </c>
      <c r="H2" t="s">
        <v>4</v>
      </c>
      <c r="I2" t="s">
        <v>11</v>
      </c>
      <c r="J2" t="s">
        <v>12</v>
      </c>
      <c r="N2" s="2" t="s">
        <v>156</v>
      </c>
      <c r="P2" s="2" t="s">
        <v>157</v>
      </c>
      <c r="Q2" s="2"/>
      <c r="R2" s="2" t="s">
        <v>157</v>
      </c>
    </row>
    <row r="3" spans="1:18">
      <c r="A3" s="7" t="s">
        <v>24</v>
      </c>
      <c r="B3">
        <v>5.5</v>
      </c>
      <c r="C3">
        <v>5.5</v>
      </c>
      <c r="D3">
        <f t="shared" ref="D3:D11" si="0">B3-C3</f>
        <v>0</v>
      </c>
      <c r="E3">
        <f t="shared" ref="E3:E11" si="1">(D3/B3)*100</f>
        <v>0</v>
      </c>
      <c r="F3" s="13" t="s">
        <v>23</v>
      </c>
      <c r="G3">
        <v>5.5</v>
      </c>
      <c r="H3">
        <v>3.5</v>
      </c>
      <c r="I3">
        <f t="shared" ref="I3:I9" si="2">G3-H3</f>
        <v>2</v>
      </c>
      <c r="J3">
        <f t="shared" ref="J3:J10" si="3">(I3/G3)*100</f>
        <v>36.363636363636367</v>
      </c>
      <c r="L3" s="2">
        <f>_xlfn.T.TEST(D3:D11,I3:I10,2,3)</f>
        <v>0.70692612372860908</v>
      </c>
      <c r="N3" s="2">
        <f>_xlfn.T.TEST(B3:B11,G3:G10,2,3)</f>
        <v>0.69583184867714765</v>
      </c>
      <c r="P3" s="2">
        <f>CORREL(B3:B11,C3:C11)</f>
        <v>0.651276654806072</v>
      </c>
      <c r="Q3" s="2"/>
      <c r="R3" s="2">
        <f>CORREL(G3:G10,H3:H10)</f>
        <v>0.9295026593755632</v>
      </c>
    </row>
    <row r="4" spans="1:18">
      <c r="A4" s="6" t="s">
        <v>27</v>
      </c>
      <c r="B4">
        <v>16.5</v>
      </c>
      <c r="C4">
        <v>14.5</v>
      </c>
      <c r="D4">
        <f t="shared" si="0"/>
        <v>2</v>
      </c>
      <c r="E4">
        <f t="shared" si="1"/>
        <v>12.121212121212121</v>
      </c>
      <c r="F4" s="13" t="s">
        <v>25</v>
      </c>
      <c r="G4">
        <v>6.5</v>
      </c>
      <c r="H4">
        <v>4.5</v>
      </c>
      <c r="I4">
        <f t="shared" si="2"/>
        <v>2</v>
      </c>
      <c r="J4">
        <f t="shared" si="3"/>
        <v>30.76923076923077</v>
      </c>
    </row>
    <row r="5" spans="1:18">
      <c r="A5" s="6" t="s">
        <v>28</v>
      </c>
      <c r="B5">
        <v>4.5</v>
      </c>
      <c r="C5">
        <v>5</v>
      </c>
      <c r="D5">
        <f t="shared" si="0"/>
        <v>-0.5</v>
      </c>
      <c r="E5">
        <f t="shared" si="1"/>
        <v>-11.111111111111111</v>
      </c>
      <c r="F5" s="13" t="s">
        <v>26</v>
      </c>
      <c r="G5">
        <v>12</v>
      </c>
      <c r="H5">
        <v>9</v>
      </c>
      <c r="I5">
        <f t="shared" si="2"/>
        <v>3</v>
      </c>
      <c r="J5">
        <f t="shared" si="3"/>
        <v>25</v>
      </c>
    </row>
    <row r="6" spans="1:18">
      <c r="A6" s="6" t="s">
        <v>32</v>
      </c>
      <c r="B6">
        <v>7</v>
      </c>
      <c r="C6">
        <v>7</v>
      </c>
      <c r="D6">
        <f t="shared" si="0"/>
        <v>0</v>
      </c>
      <c r="E6">
        <f t="shared" si="1"/>
        <v>0</v>
      </c>
      <c r="F6" s="14" t="s">
        <v>29</v>
      </c>
      <c r="G6">
        <v>17.5</v>
      </c>
      <c r="H6">
        <v>17.5</v>
      </c>
      <c r="I6">
        <f t="shared" si="2"/>
        <v>0</v>
      </c>
      <c r="J6">
        <f t="shared" si="3"/>
        <v>0</v>
      </c>
    </row>
    <row r="7" spans="1:18">
      <c r="A7" s="8" t="s">
        <v>34</v>
      </c>
      <c r="B7">
        <v>8</v>
      </c>
      <c r="C7">
        <v>6</v>
      </c>
      <c r="D7">
        <f t="shared" si="0"/>
        <v>2</v>
      </c>
      <c r="E7">
        <f t="shared" si="1"/>
        <v>25</v>
      </c>
      <c r="F7" s="14" t="s">
        <v>31</v>
      </c>
      <c r="G7">
        <v>9</v>
      </c>
      <c r="H7">
        <v>5</v>
      </c>
      <c r="I7">
        <f t="shared" si="2"/>
        <v>4</v>
      </c>
      <c r="J7">
        <f t="shared" si="3"/>
        <v>44.444444444444443</v>
      </c>
    </row>
    <row r="8" spans="1:18">
      <c r="A8" s="9" t="s">
        <v>36</v>
      </c>
      <c r="B8">
        <v>14</v>
      </c>
      <c r="C8">
        <v>3.5</v>
      </c>
      <c r="D8">
        <f t="shared" si="0"/>
        <v>10.5</v>
      </c>
      <c r="E8">
        <f t="shared" si="1"/>
        <v>75</v>
      </c>
      <c r="F8" s="14" t="s">
        <v>33</v>
      </c>
      <c r="G8">
        <v>7.5</v>
      </c>
      <c r="H8">
        <v>7.5</v>
      </c>
      <c r="I8">
        <f t="shared" si="2"/>
        <v>0</v>
      </c>
      <c r="J8">
        <f t="shared" si="3"/>
        <v>0</v>
      </c>
    </row>
    <row r="9" spans="1:18">
      <c r="A9" s="9" t="s">
        <v>37</v>
      </c>
      <c r="B9">
        <v>4</v>
      </c>
      <c r="C9">
        <v>1</v>
      </c>
      <c r="D9">
        <f t="shared" si="0"/>
        <v>3</v>
      </c>
      <c r="E9">
        <f t="shared" si="1"/>
        <v>75</v>
      </c>
      <c r="F9" s="15" t="s">
        <v>35</v>
      </c>
      <c r="G9">
        <v>7.5</v>
      </c>
      <c r="H9">
        <v>8</v>
      </c>
      <c r="I9">
        <f t="shared" si="2"/>
        <v>-0.5</v>
      </c>
      <c r="J9">
        <f t="shared" si="3"/>
        <v>-6.666666666666667</v>
      </c>
    </row>
    <row r="10" spans="1:18">
      <c r="A10" s="10" t="s">
        <v>101</v>
      </c>
      <c r="B10">
        <v>10.5</v>
      </c>
      <c r="C10" s="18">
        <v>8</v>
      </c>
      <c r="D10">
        <f t="shared" si="0"/>
        <v>2.5</v>
      </c>
      <c r="E10" s="17">
        <f t="shared" si="1"/>
        <v>23.809523809523807</v>
      </c>
      <c r="F10" s="16" t="s">
        <v>42</v>
      </c>
      <c r="G10">
        <v>11.5</v>
      </c>
      <c r="H10">
        <v>12</v>
      </c>
      <c r="I10">
        <v>12</v>
      </c>
      <c r="J10" s="2">
        <f t="shared" si="3"/>
        <v>104.34782608695652</v>
      </c>
    </row>
    <row r="11" spans="1:18">
      <c r="A11" s="10" t="s">
        <v>102</v>
      </c>
      <c r="B11">
        <v>9.5</v>
      </c>
      <c r="C11" s="18">
        <v>10</v>
      </c>
      <c r="D11">
        <f t="shared" si="0"/>
        <v>-0.5</v>
      </c>
      <c r="E11" s="17">
        <f t="shared" si="1"/>
        <v>-5.2631578947368416</v>
      </c>
      <c r="F11" s="2"/>
    </row>
    <row r="12" spans="1:18">
      <c r="F12" s="2"/>
    </row>
    <row r="13" spans="1:18">
      <c r="F13" s="2"/>
    </row>
    <row r="14" spans="1:18">
      <c r="F14" s="2"/>
    </row>
    <row r="15" spans="1:18">
      <c r="F15" s="2"/>
    </row>
    <row r="16" spans="1:18">
      <c r="F16" s="2"/>
    </row>
    <row r="17" spans="1:10">
      <c r="B17">
        <f>AVERAGE(B3:B11)</f>
        <v>8.8333333333333339</v>
      </c>
      <c r="C17">
        <f>AVERAGE(C3:C11)</f>
        <v>6.7222222222222223</v>
      </c>
      <c r="F17" s="2"/>
      <c r="G17">
        <f>AVERAGE(G3:G12)</f>
        <v>9.625</v>
      </c>
      <c r="H17">
        <f>AVERAGE(H3:H12)</f>
        <v>8.375</v>
      </c>
      <c r="I17">
        <f>AVERAGE(I3:I12)</f>
        <v>2.8125</v>
      </c>
      <c r="J17">
        <f>AVERAGE(J3:J12)</f>
        <v>29.282308874700178</v>
      </c>
    </row>
    <row r="18" spans="1:10">
      <c r="B18">
        <f>STDEV(B3:B11)</f>
        <v>4.2720018726587652</v>
      </c>
      <c r="C18">
        <f>STDEV(C3:C11)</f>
        <v>3.8899800056612683</v>
      </c>
      <c r="D18">
        <f>AVERAGE(D3:D13)</f>
        <v>2.1111111111111112</v>
      </c>
      <c r="E18">
        <f>AVERAGE(E3:E13)</f>
        <v>21.617385213876439</v>
      </c>
      <c r="F18" s="2"/>
      <c r="G18">
        <f>STDEV(G3:G10)</f>
        <v>3.9165400182157866</v>
      </c>
      <c r="H18">
        <f>STDEV(H3:H10)</f>
        <v>4.5961940777125587</v>
      </c>
      <c r="I18">
        <f>STDEV(I3:I10)</f>
        <v>4.0350030978922433</v>
      </c>
      <c r="J18">
        <f>STDEV(J3:J10)</f>
        <v>35.742436968126903</v>
      </c>
    </row>
    <row r="19" spans="1:10">
      <c r="D19">
        <f>STDEV(D3:D9)</f>
        <v>3.7906526639943707</v>
      </c>
      <c r="E19">
        <f>STDEV(E3:E9)</f>
        <v>35.8695083257454</v>
      </c>
    </row>
    <row r="21" spans="1:10">
      <c r="G21" s="2">
        <f>AVERAGE(B2:B10,G2:G9)</f>
        <v>9.0333333333333332</v>
      </c>
      <c r="I21" s="2"/>
    </row>
    <row r="22" spans="1:10">
      <c r="G22" s="2">
        <f>STDEV(B2:B10,G2:G9)</f>
        <v>4.2277428403120174</v>
      </c>
      <c r="I22" s="2"/>
    </row>
    <row r="23" spans="1:10">
      <c r="B23" t="s">
        <v>103</v>
      </c>
      <c r="C23">
        <f>_xlfn.T.TEST(B3:B11,C3:C11,2,1)</f>
        <v>0.10167676784438975</v>
      </c>
    </row>
    <row r="24" spans="1:10">
      <c r="F24" t="s">
        <v>103</v>
      </c>
      <c r="G24">
        <f>_xlfn.T.TEST(G3:G10,H3:H10,2,1)</f>
        <v>8.0565134830042726E-2</v>
      </c>
    </row>
    <row r="25" spans="1:10">
      <c r="A25" s="2" t="s">
        <v>9</v>
      </c>
      <c r="B25" s="2">
        <f>AVERAGE(B3:B11,G3:G11)</f>
        <v>9.2058823529411757</v>
      </c>
    </row>
    <row r="26" spans="1:10">
      <c r="A26" s="2"/>
      <c r="B26" s="2">
        <f>STDEV(B3:B11,G3:G11)</f>
        <v>4.0002297728123217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3"/>
  <sheetViews>
    <sheetView workbookViewId="0">
      <selection activeCell="P3" sqref="P3"/>
    </sheetView>
  </sheetViews>
  <sheetFormatPr defaultRowHeight="15"/>
  <sheetData>
    <row r="1" spans="1:18">
      <c r="A1" s="2"/>
      <c r="B1" s="2" t="s">
        <v>43</v>
      </c>
      <c r="C1" s="2"/>
      <c r="D1" s="2"/>
      <c r="E1" s="2"/>
      <c r="F1" s="2"/>
      <c r="G1" s="2" t="s">
        <v>43</v>
      </c>
      <c r="H1" s="2" t="s">
        <v>8</v>
      </c>
      <c r="I1" s="2"/>
      <c r="J1" s="2"/>
      <c r="P1" s="2" t="s">
        <v>7</v>
      </c>
      <c r="Q1" s="2"/>
      <c r="R1" s="2" t="s">
        <v>158</v>
      </c>
    </row>
    <row r="2" spans="1:18">
      <c r="A2" s="2"/>
      <c r="B2" s="2" t="s">
        <v>3</v>
      </c>
      <c r="C2" s="2" t="s">
        <v>4</v>
      </c>
      <c r="D2" s="2" t="s">
        <v>11</v>
      </c>
      <c r="E2" s="2" t="s">
        <v>12</v>
      </c>
      <c r="F2" s="2"/>
      <c r="G2" s="2" t="s">
        <v>3</v>
      </c>
      <c r="H2" s="2" t="s">
        <v>4</v>
      </c>
      <c r="I2" s="2" t="s">
        <v>11</v>
      </c>
      <c r="J2" s="2" t="s">
        <v>12</v>
      </c>
      <c r="N2" s="2" t="s">
        <v>156</v>
      </c>
      <c r="P2" s="2" t="s">
        <v>157</v>
      </c>
      <c r="Q2" s="2"/>
      <c r="R2" s="2" t="s">
        <v>157</v>
      </c>
    </row>
    <row r="3" spans="1:18">
      <c r="A3" s="7" t="s">
        <v>24</v>
      </c>
      <c r="B3" s="2">
        <v>11</v>
      </c>
      <c r="C3" s="2">
        <v>11</v>
      </c>
      <c r="D3" s="2">
        <f t="shared" ref="D3:D11" si="0">B3-C3</f>
        <v>0</v>
      </c>
      <c r="E3" s="2">
        <f t="shared" ref="E3:E11" si="1">(D3/B3)*100</f>
        <v>0</v>
      </c>
      <c r="F3" s="13" t="s">
        <v>23</v>
      </c>
      <c r="G3" s="2">
        <v>9</v>
      </c>
      <c r="H3" s="2">
        <v>9</v>
      </c>
      <c r="I3" s="2">
        <f t="shared" ref="I3:I10" si="2">G3-H3</f>
        <v>0</v>
      </c>
      <c r="J3" s="2">
        <f t="shared" ref="J3:J10" si="3">(I3/G3)*100</f>
        <v>0</v>
      </c>
      <c r="L3" s="2">
        <f>_xlfn.T.TEST(D3:D11,I3:I10,2,3)</f>
        <v>0.41745800872051464</v>
      </c>
      <c r="N3" s="2">
        <f>_xlfn.T.TEST(B3:B11,G3:G10,2,3)</f>
        <v>0.1033774875772971</v>
      </c>
      <c r="P3" s="2">
        <f>CORREL(B3:B11,C3:C11)</f>
        <v>0.72905063253373803</v>
      </c>
      <c r="Q3" s="2"/>
      <c r="R3" s="2">
        <f>CORREL(G3:G10,H3:H10)</f>
        <v>0.92570511249026333</v>
      </c>
    </row>
    <row r="4" spans="1:18">
      <c r="A4" s="6" t="s">
        <v>27</v>
      </c>
      <c r="B4" s="2">
        <v>13</v>
      </c>
      <c r="C4" s="2">
        <v>13</v>
      </c>
      <c r="D4" s="2">
        <f t="shared" si="0"/>
        <v>0</v>
      </c>
      <c r="E4" s="2">
        <f t="shared" si="1"/>
        <v>0</v>
      </c>
      <c r="F4" s="13" t="s">
        <v>25</v>
      </c>
      <c r="G4" s="2">
        <v>10</v>
      </c>
      <c r="H4" s="2">
        <v>10</v>
      </c>
      <c r="I4" s="2">
        <f t="shared" si="2"/>
        <v>0</v>
      </c>
      <c r="J4" s="2">
        <f t="shared" si="3"/>
        <v>0</v>
      </c>
    </row>
    <row r="5" spans="1:18">
      <c r="A5" s="6" t="s">
        <v>28</v>
      </c>
      <c r="B5" s="2">
        <v>9</v>
      </c>
      <c r="C5" s="2">
        <v>12</v>
      </c>
      <c r="D5" s="2">
        <f t="shared" si="0"/>
        <v>-3</v>
      </c>
      <c r="E5" s="2">
        <f t="shared" si="1"/>
        <v>-33.333333333333329</v>
      </c>
      <c r="F5" s="13" t="s">
        <v>26</v>
      </c>
      <c r="G5" s="2">
        <v>8</v>
      </c>
      <c r="H5" s="2">
        <v>8</v>
      </c>
      <c r="I5" s="2">
        <f t="shared" si="2"/>
        <v>0</v>
      </c>
      <c r="J5" s="2">
        <f t="shared" si="3"/>
        <v>0</v>
      </c>
    </row>
    <row r="6" spans="1:18">
      <c r="A6" s="6" t="s">
        <v>32</v>
      </c>
      <c r="B6" s="17">
        <v>14</v>
      </c>
      <c r="C6" s="2">
        <v>14</v>
      </c>
      <c r="D6" s="2">
        <f t="shared" si="0"/>
        <v>0</v>
      </c>
      <c r="E6" s="2">
        <f t="shared" si="1"/>
        <v>0</v>
      </c>
      <c r="F6" s="14" t="s">
        <v>29</v>
      </c>
      <c r="G6" s="17">
        <v>7</v>
      </c>
      <c r="H6" s="2">
        <v>6</v>
      </c>
      <c r="I6" s="2">
        <f t="shared" si="2"/>
        <v>1</v>
      </c>
      <c r="J6" s="2">
        <f t="shared" si="3"/>
        <v>14.285714285714285</v>
      </c>
    </row>
    <row r="7" spans="1:18">
      <c r="A7" s="8" t="s">
        <v>34</v>
      </c>
      <c r="B7" s="17">
        <v>9</v>
      </c>
      <c r="C7" s="2">
        <v>10</v>
      </c>
      <c r="D7" s="2">
        <f t="shared" si="0"/>
        <v>-1</v>
      </c>
      <c r="E7" s="2">
        <f t="shared" si="1"/>
        <v>-11.111111111111111</v>
      </c>
      <c r="F7" s="14" t="s">
        <v>31</v>
      </c>
      <c r="G7" s="17">
        <v>8</v>
      </c>
      <c r="H7" s="2">
        <v>11</v>
      </c>
      <c r="I7" s="2">
        <f t="shared" si="2"/>
        <v>-3</v>
      </c>
      <c r="J7" s="2">
        <f t="shared" si="3"/>
        <v>-37.5</v>
      </c>
    </row>
    <row r="8" spans="1:18">
      <c r="A8" s="9" t="s">
        <v>36</v>
      </c>
      <c r="B8" s="17">
        <v>8</v>
      </c>
      <c r="C8" s="2">
        <v>10</v>
      </c>
      <c r="D8" s="2">
        <f t="shared" si="0"/>
        <v>-2</v>
      </c>
      <c r="E8" s="2">
        <f t="shared" si="1"/>
        <v>-25</v>
      </c>
      <c r="F8" s="14" t="s">
        <v>33</v>
      </c>
      <c r="G8" s="17">
        <v>9</v>
      </c>
      <c r="H8" s="2">
        <v>10</v>
      </c>
      <c r="I8" s="2">
        <f t="shared" si="2"/>
        <v>-1</v>
      </c>
      <c r="J8" s="2">
        <f t="shared" si="3"/>
        <v>-11.111111111111111</v>
      </c>
    </row>
    <row r="9" spans="1:18">
      <c r="A9" s="9" t="s">
        <v>37</v>
      </c>
      <c r="B9" s="17">
        <v>11</v>
      </c>
      <c r="C9" s="2">
        <v>14</v>
      </c>
      <c r="D9" s="2">
        <f t="shared" si="0"/>
        <v>-3</v>
      </c>
      <c r="E9" s="2">
        <f t="shared" si="1"/>
        <v>-27.27272727272727</v>
      </c>
      <c r="F9" s="15" t="s">
        <v>35</v>
      </c>
      <c r="G9" s="17">
        <v>11</v>
      </c>
      <c r="H9" s="2">
        <v>14</v>
      </c>
      <c r="I9" s="2">
        <f t="shared" si="2"/>
        <v>-3</v>
      </c>
      <c r="J9" s="2">
        <f t="shared" si="3"/>
        <v>-27.27272727272727</v>
      </c>
    </row>
    <row r="10" spans="1:18">
      <c r="A10" s="10" t="s">
        <v>101</v>
      </c>
      <c r="B10" s="17">
        <v>14</v>
      </c>
      <c r="C10" s="18">
        <v>18</v>
      </c>
      <c r="D10" s="2">
        <f t="shared" si="0"/>
        <v>-4</v>
      </c>
      <c r="E10" s="17">
        <f t="shared" si="1"/>
        <v>-28.571428571428569</v>
      </c>
      <c r="F10" s="16" t="s">
        <v>41</v>
      </c>
      <c r="G10" s="17">
        <v>13</v>
      </c>
      <c r="H10" s="2">
        <v>17</v>
      </c>
      <c r="I10" s="2">
        <f t="shared" si="2"/>
        <v>-4</v>
      </c>
      <c r="J10" s="2">
        <f t="shared" si="3"/>
        <v>-30.76923076923077</v>
      </c>
    </row>
    <row r="11" spans="1:18">
      <c r="A11" s="10" t="s">
        <v>102</v>
      </c>
      <c r="B11" s="17">
        <v>11</v>
      </c>
      <c r="C11" s="18">
        <v>16</v>
      </c>
      <c r="D11" s="2">
        <f t="shared" si="0"/>
        <v>-5</v>
      </c>
      <c r="E11" s="17">
        <f t="shared" si="1"/>
        <v>-45.454545454545453</v>
      </c>
    </row>
    <row r="13" spans="1:18">
      <c r="G13" s="2">
        <f>AVERAGE(G3:G10)</f>
        <v>9.375</v>
      </c>
      <c r="H13" s="2">
        <f>AVERAGE(H3:H10)</f>
        <v>10.625</v>
      </c>
      <c r="I13" s="2">
        <f>AVERAGE(I3:I10)</f>
        <v>-1.25</v>
      </c>
      <c r="J13" s="2">
        <f>AVERAGE(J3:J10)</f>
        <v>-11.545919358419358</v>
      </c>
    </row>
    <row r="14" spans="1:18">
      <c r="A14" t="s">
        <v>44</v>
      </c>
      <c r="B14">
        <f>AVERAGE(B3:B11)</f>
        <v>11.111111111111111</v>
      </c>
      <c r="C14" s="2">
        <f>AVERAGE(C3:C11)</f>
        <v>13.111111111111111</v>
      </c>
      <c r="D14" s="2">
        <f>AVERAGE(D3:D11)</f>
        <v>-2</v>
      </c>
      <c r="E14" s="2">
        <f>AVERAGE(E3:E11)</f>
        <v>-18.971460638127304</v>
      </c>
      <c r="G14" s="2">
        <f>STDEVA(G3:G10)</f>
        <v>1.9226098333849673</v>
      </c>
      <c r="H14" s="2">
        <f>STDEVA(H3:H10)</f>
        <v>3.4615231989895516</v>
      </c>
      <c r="I14" s="2">
        <f>STDEVA(I3:I10)</f>
        <v>1.8322507626258087</v>
      </c>
      <c r="J14" s="2">
        <f>STDEVA(J3:J10)</f>
        <v>18.353160907788666</v>
      </c>
    </row>
    <row r="15" spans="1:18">
      <c r="A15" t="s">
        <v>18</v>
      </c>
      <c r="B15">
        <f>STDEVA(B3:B11)</f>
        <v>2.204792759220493</v>
      </c>
      <c r="C15" s="2">
        <f>STDEVA(C3:C11)</f>
        <v>2.7131367660166181</v>
      </c>
      <c r="D15" s="2">
        <f>STDEVA(D3:D11)</f>
        <v>1.8708286933869707</v>
      </c>
      <c r="E15" s="2">
        <f>STDEVA(E3:E11)</f>
        <v>16.757703148561969</v>
      </c>
    </row>
    <row r="16" spans="1:18">
      <c r="F16" s="2" t="s">
        <v>47</v>
      </c>
      <c r="G16" s="2">
        <f>TTEST(G3:G10,H3:H10,2,1)</f>
        <v>9.49764924357753E-2</v>
      </c>
    </row>
    <row r="17" spans="1:2">
      <c r="A17" t="s">
        <v>47</v>
      </c>
      <c r="B17">
        <f>TTEST(B3:B11,C3:C11,2,1)</f>
        <v>1.2477874755859368E-2</v>
      </c>
    </row>
    <row r="21" spans="1:2">
      <c r="A21" s="2" t="s">
        <v>9</v>
      </c>
      <c r="B21" s="2">
        <f>AVERAGE(B3:B11,G3:G10)</f>
        <v>10.294117647058824</v>
      </c>
    </row>
    <row r="22" spans="1:2">
      <c r="A22" s="2"/>
      <c r="B22" s="2">
        <f>STDEV(B3:B11,G3:G10)</f>
        <v>2.2012696870883666</v>
      </c>
    </row>
    <row r="23" spans="1:2">
      <c r="A23" s="2"/>
      <c r="B23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2"/>
  <sheetViews>
    <sheetView workbookViewId="0">
      <selection activeCell="R3" sqref="R3"/>
    </sheetView>
  </sheetViews>
  <sheetFormatPr defaultRowHeight="15"/>
  <sheetData>
    <row r="1" spans="1:18">
      <c r="A1" s="2"/>
      <c r="B1" s="2" t="s">
        <v>45</v>
      </c>
      <c r="C1" s="2" t="s">
        <v>7</v>
      </c>
      <c r="D1" s="2"/>
      <c r="E1" s="2"/>
      <c r="F1" s="2"/>
      <c r="G1" s="2" t="s">
        <v>45</v>
      </c>
      <c r="H1" s="2" t="s">
        <v>8</v>
      </c>
      <c r="I1" s="2"/>
      <c r="J1" s="2"/>
      <c r="P1" s="2" t="s">
        <v>7</v>
      </c>
      <c r="Q1" s="2"/>
      <c r="R1" s="2" t="s">
        <v>158</v>
      </c>
    </row>
    <row r="2" spans="1:18">
      <c r="A2" s="2"/>
      <c r="B2" s="2" t="s">
        <v>3</v>
      </c>
      <c r="C2" s="2" t="s">
        <v>4</v>
      </c>
      <c r="D2" s="2" t="s">
        <v>11</v>
      </c>
      <c r="E2" s="2" t="s">
        <v>12</v>
      </c>
      <c r="F2" s="2"/>
      <c r="G2" s="2" t="s">
        <v>3</v>
      </c>
      <c r="H2" s="2" t="s">
        <v>4</v>
      </c>
      <c r="I2" s="2" t="s">
        <v>11</v>
      </c>
      <c r="J2" s="2" t="s">
        <v>12</v>
      </c>
      <c r="N2" s="2" t="s">
        <v>156</v>
      </c>
      <c r="P2" s="2" t="s">
        <v>157</v>
      </c>
      <c r="Q2" s="2"/>
      <c r="R2" s="2" t="s">
        <v>157</v>
      </c>
    </row>
    <row r="3" spans="1:18">
      <c r="A3" s="7" t="s">
        <v>24</v>
      </c>
      <c r="B3">
        <v>1.0900000000000001</v>
      </c>
      <c r="C3" s="2">
        <v>1.38</v>
      </c>
      <c r="D3" s="2">
        <f>C3-B3</f>
        <v>0.28999999999999981</v>
      </c>
      <c r="E3" s="2">
        <f t="shared" ref="E3:E11" si="0">(D3/C3)*100</f>
        <v>21.014492753623177</v>
      </c>
      <c r="F3" s="13" t="s">
        <v>23</v>
      </c>
      <c r="G3" s="2">
        <v>1.17</v>
      </c>
      <c r="H3" s="2">
        <v>1.5</v>
      </c>
      <c r="I3" s="2">
        <f t="shared" ref="I3:I10" si="1">G3-H3</f>
        <v>-0.33000000000000007</v>
      </c>
      <c r="J3" s="2">
        <f t="shared" ref="J3:J10" si="2">(I3/G3)*100</f>
        <v>-28.205128205128212</v>
      </c>
      <c r="L3" s="2">
        <f>_xlfn.T.TEST(D3:D11,I3:I10,2,3)</f>
        <v>0.68499388408359008</v>
      </c>
      <c r="N3" s="2">
        <f>_xlfn.T.TEST(B3:B11,G3:G10,2,3)</f>
        <v>0.25300544164419153</v>
      </c>
      <c r="P3" s="2">
        <f>CORREL(B3:B11,C3:C11)</f>
        <v>0.67648453645429685</v>
      </c>
      <c r="Q3" s="2"/>
      <c r="R3" s="2">
        <f>CORREL(G3:G10,H3:H10)</f>
        <v>0.28107563720163403</v>
      </c>
    </row>
    <row r="4" spans="1:18">
      <c r="A4" s="6" t="s">
        <v>27</v>
      </c>
      <c r="B4">
        <v>0.9</v>
      </c>
      <c r="C4" s="2">
        <v>0.95</v>
      </c>
      <c r="D4" s="2">
        <f t="shared" ref="D4:D11" si="3">C4-B4</f>
        <v>4.9999999999999933E-2</v>
      </c>
      <c r="E4" s="2">
        <f t="shared" si="0"/>
        <v>5.2631578947368354</v>
      </c>
      <c r="F4" s="13" t="s">
        <v>25</v>
      </c>
      <c r="G4" s="2">
        <v>1.1000000000000001</v>
      </c>
      <c r="H4" s="2">
        <v>0.83</v>
      </c>
      <c r="I4" s="2">
        <f t="shared" si="1"/>
        <v>0.27000000000000013</v>
      </c>
      <c r="J4" s="2">
        <f t="shared" si="2"/>
        <v>24.545454545454557</v>
      </c>
    </row>
    <row r="5" spans="1:18">
      <c r="A5" s="6" t="s">
        <v>28</v>
      </c>
      <c r="B5">
        <v>1.2</v>
      </c>
      <c r="C5" s="2">
        <v>1.26</v>
      </c>
      <c r="D5" s="2">
        <f t="shared" si="3"/>
        <v>6.0000000000000053E-2</v>
      </c>
      <c r="E5" s="2">
        <f t="shared" si="0"/>
        <v>4.7619047619047654</v>
      </c>
      <c r="F5" s="13" t="s">
        <v>26</v>
      </c>
      <c r="G5" s="2">
        <v>1.1499999999999999</v>
      </c>
      <c r="H5" s="2">
        <v>1.1499999999999999</v>
      </c>
      <c r="I5" s="2">
        <f t="shared" si="1"/>
        <v>0</v>
      </c>
      <c r="J5" s="2">
        <f t="shared" si="2"/>
        <v>0</v>
      </c>
    </row>
    <row r="6" spans="1:18">
      <c r="A6" s="6" t="s">
        <v>32</v>
      </c>
      <c r="B6">
        <v>1.41</v>
      </c>
      <c r="C6" s="17">
        <v>1.31</v>
      </c>
      <c r="D6" s="2">
        <f t="shared" si="3"/>
        <v>-9.9999999999999867E-2</v>
      </c>
      <c r="E6" s="2">
        <f t="shared" si="0"/>
        <v>-7.6335877862595307</v>
      </c>
      <c r="F6" s="14" t="s">
        <v>29</v>
      </c>
      <c r="G6" s="17">
        <v>1.0900000000000001</v>
      </c>
      <c r="H6" s="2">
        <v>0.98</v>
      </c>
      <c r="I6" s="2">
        <f t="shared" si="1"/>
        <v>0.1100000000000001</v>
      </c>
      <c r="J6" s="2">
        <f t="shared" si="2"/>
        <v>10.091743119266065</v>
      </c>
    </row>
    <row r="7" spans="1:18">
      <c r="A7" s="8" t="s">
        <v>34</v>
      </c>
      <c r="B7">
        <v>1.23</v>
      </c>
      <c r="C7" s="17">
        <v>1.1499999999999999</v>
      </c>
      <c r="D7" s="2">
        <f t="shared" si="3"/>
        <v>-8.0000000000000071E-2</v>
      </c>
      <c r="E7" s="2">
        <f t="shared" si="0"/>
        <v>-6.9565217391304417</v>
      </c>
      <c r="F7" s="14" t="s">
        <v>31</v>
      </c>
      <c r="G7" s="17">
        <v>1.1200000000000001</v>
      </c>
      <c r="H7" s="2">
        <v>1.1100000000000001</v>
      </c>
      <c r="I7" s="2">
        <f t="shared" si="1"/>
        <v>1.0000000000000009E-2</v>
      </c>
      <c r="J7" s="2">
        <f t="shared" si="2"/>
        <v>0.89285714285714346</v>
      </c>
    </row>
    <row r="8" spans="1:18">
      <c r="A8" s="9" t="s">
        <v>36</v>
      </c>
      <c r="B8">
        <v>1.02</v>
      </c>
      <c r="C8" s="17">
        <v>1.0900000000000001</v>
      </c>
      <c r="D8" s="2">
        <f t="shared" si="3"/>
        <v>7.0000000000000062E-2</v>
      </c>
      <c r="E8" s="2">
        <f t="shared" si="0"/>
        <v>6.4220183486238591</v>
      </c>
      <c r="F8" s="14" t="s">
        <v>33</v>
      </c>
      <c r="G8" s="17">
        <v>1.1599999999999999</v>
      </c>
      <c r="H8" s="2">
        <v>1.1599999999999999</v>
      </c>
      <c r="I8" s="2">
        <f t="shared" si="1"/>
        <v>0</v>
      </c>
      <c r="J8" s="2">
        <f t="shared" si="2"/>
        <v>0</v>
      </c>
    </row>
    <row r="9" spans="1:18">
      <c r="A9" s="9" t="s">
        <v>37</v>
      </c>
      <c r="B9">
        <v>1.36</v>
      </c>
      <c r="C9" s="17">
        <v>1.36</v>
      </c>
      <c r="D9" s="2">
        <f t="shared" si="3"/>
        <v>0</v>
      </c>
      <c r="E9" s="2">
        <f t="shared" si="0"/>
        <v>0</v>
      </c>
      <c r="F9" s="15" t="s">
        <v>35</v>
      </c>
      <c r="G9" s="17">
        <v>1.35</v>
      </c>
      <c r="H9" s="2">
        <v>1.27</v>
      </c>
      <c r="I9" s="2">
        <f t="shared" si="1"/>
        <v>8.0000000000000071E-2</v>
      </c>
      <c r="J9" s="2">
        <f t="shared" si="2"/>
        <v>5.9259259259259309</v>
      </c>
    </row>
    <row r="10" spans="1:18">
      <c r="A10" s="10" t="s">
        <v>101</v>
      </c>
      <c r="B10" s="17">
        <v>1.39</v>
      </c>
      <c r="C10" s="18">
        <v>1.3</v>
      </c>
      <c r="D10" s="2">
        <f t="shared" si="3"/>
        <v>-8.9999999999999858E-2</v>
      </c>
      <c r="E10" s="17">
        <f t="shared" si="0"/>
        <v>-6.9230769230769127</v>
      </c>
      <c r="F10" s="16" t="s">
        <v>41</v>
      </c>
      <c r="G10" s="17">
        <v>0.74</v>
      </c>
      <c r="H10" s="2">
        <v>1.125</v>
      </c>
      <c r="I10" s="2">
        <f t="shared" si="1"/>
        <v>-0.38500000000000001</v>
      </c>
      <c r="J10" s="2">
        <f t="shared" si="2"/>
        <v>-52.027027027027032</v>
      </c>
    </row>
    <row r="11" spans="1:18">
      <c r="A11" s="10" t="s">
        <v>102</v>
      </c>
      <c r="B11" s="17">
        <v>1.29</v>
      </c>
      <c r="C11" s="18">
        <v>1.1499999999999999</v>
      </c>
      <c r="D11" s="2">
        <f t="shared" si="3"/>
        <v>-0.14000000000000012</v>
      </c>
      <c r="E11" s="17">
        <f t="shared" si="0"/>
        <v>-12.173913043478272</v>
      </c>
    </row>
    <row r="13" spans="1:18">
      <c r="F13" s="2"/>
      <c r="G13" s="2">
        <f>AVERAGE(G3:G10)</f>
        <v>1.1100000000000001</v>
      </c>
      <c r="H13" s="2">
        <f>AVERAGE(H3:H10)</f>
        <v>1.140625</v>
      </c>
      <c r="I13" s="2">
        <f>AVERAGE(I3:I10)</f>
        <v>-3.0624999999999972E-2</v>
      </c>
      <c r="J13" s="2">
        <f>AVERAGE(J3:J10)</f>
        <v>-4.8470218123314428</v>
      </c>
    </row>
    <row r="14" spans="1:18">
      <c r="A14" s="2" t="s">
        <v>44</v>
      </c>
      <c r="B14" s="2">
        <f>AVERAGE(B3:B11)</f>
        <v>1.21</v>
      </c>
      <c r="C14" s="2">
        <f>AVERAGE(C3:C11)</f>
        <v>1.2166666666666668</v>
      </c>
      <c r="D14" s="2">
        <f>AVERAGE(D3:D11)</f>
        <v>6.6666666666666602E-3</v>
      </c>
      <c r="E14" s="2">
        <f>AVERAGE(E3:E11)</f>
        <v>0.41938602966038691</v>
      </c>
      <c r="F14" s="2"/>
      <c r="G14" s="2">
        <f>STDEVA(G3:G10)</f>
        <v>0.17020995438407324</v>
      </c>
      <c r="H14" s="2">
        <f>STDEVA(H3:H10)</f>
        <v>0.19633130708793523</v>
      </c>
      <c r="I14" s="2">
        <f>STDEVA(I3:I10)</f>
        <v>0.22075256833969442</v>
      </c>
      <c r="J14" s="2">
        <f>STDEVA(J3:J10)</f>
        <v>24.067251741527262</v>
      </c>
    </row>
    <row r="15" spans="1:18">
      <c r="A15" s="2" t="s">
        <v>18</v>
      </c>
      <c r="B15" s="2">
        <f>STDEVA(B3:B11)</f>
        <v>0.1762101018670604</v>
      </c>
      <c r="C15" s="2">
        <f>STDEVA(C3:C11)</f>
        <v>0.14177446878757749</v>
      </c>
      <c r="D15" s="2">
        <f>STDEVA(D3:D11)</f>
        <v>0.13171939872319485</v>
      </c>
      <c r="E15" s="2">
        <f>STDEVA(E3:E11)</f>
        <v>10.212999324648656</v>
      </c>
    </row>
    <row r="17" spans="1:7">
      <c r="F17" t="s">
        <v>47</v>
      </c>
      <c r="G17">
        <f>TTEST(G3:G10,H3:H10,2,1)</f>
        <v>0.7064454923076906</v>
      </c>
    </row>
    <row r="18" spans="1:7">
      <c r="A18" t="s">
        <v>50</v>
      </c>
      <c r="B18">
        <f>TTEST(B3:B11,C3:C11,2,1)</f>
        <v>0.8830740715895562</v>
      </c>
    </row>
    <row r="21" spans="1:7">
      <c r="A21" s="2" t="s">
        <v>9</v>
      </c>
      <c r="B21" s="2">
        <f>AVERAGE(B3:B11,G3:G10)</f>
        <v>1.1629411764705881</v>
      </c>
    </row>
    <row r="22" spans="1:7">
      <c r="A22" s="2"/>
      <c r="B22" s="2">
        <f>STDEV(B3:B11,G3:G10)</f>
        <v>0.17563330784201975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2"/>
  <sheetViews>
    <sheetView workbookViewId="0">
      <selection activeCell="N3" sqref="N3"/>
    </sheetView>
  </sheetViews>
  <sheetFormatPr defaultRowHeight="15"/>
  <sheetData>
    <row r="1" spans="1:18">
      <c r="A1" s="2"/>
      <c r="B1" s="2" t="s">
        <v>51</v>
      </c>
      <c r="C1" s="2" t="s">
        <v>7</v>
      </c>
      <c r="D1" s="2"/>
      <c r="E1" s="2"/>
      <c r="F1" s="2"/>
      <c r="G1" s="2" t="s">
        <v>51</v>
      </c>
      <c r="H1" s="2" t="s">
        <v>8</v>
      </c>
      <c r="I1" s="2"/>
      <c r="J1" s="2"/>
      <c r="P1" s="2" t="s">
        <v>7</v>
      </c>
      <c r="Q1" s="2"/>
      <c r="R1" s="2" t="s">
        <v>158</v>
      </c>
    </row>
    <row r="2" spans="1:18">
      <c r="A2" s="2"/>
      <c r="B2" s="2" t="s">
        <v>3</v>
      </c>
      <c r="C2" s="2" t="s">
        <v>4</v>
      </c>
      <c r="D2" s="2" t="s">
        <v>11</v>
      </c>
      <c r="E2" s="2" t="s">
        <v>12</v>
      </c>
      <c r="F2" s="2"/>
      <c r="G2" s="2" t="s">
        <v>3</v>
      </c>
      <c r="H2" s="2" t="s">
        <v>4</v>
      </c>
      <c r="I2" s="2" t="s">
        <v>11</v>
      </c>
      <c r="J2" s="2" t="s">
        <v>12</v>
      </c>
      <c r="N2" s="2" t="s">
        <v>156</v>
      </c>
      <c r="P2" s="2" t="s">
        <v>157</v>
      </c>
      <c r="Q2" s="2"/>
      <c r="R2" s="2" t="s">
        <v>157</v>
      </c>
    </row>
    <row r="3" spans="1:18">
      <c r="A3" s="7" t="s">
        <v>24</v>
      </c>
      <c r="B3">
        <v>87.6</v>
      </c>
      <c r="C3" s="2">
        <v>89.9</v>
      </c>
      <c r="D3" s="2">
        <f>B3-C3</f>
        <v>-2.3000000000000114</v>
      </c>
      <c r="E3" s="2">
        <f>(D3/B3)*100</f>
        <v>-2.6255707762557208</v>
      </c>
      <c r="F3" s="13" t="s">
        <v>23</v>
      </c>
      <c r="G3" s="2">
        <v>73.400000000000006</v>
      </c>
      <c r="H3" s="2">
        <v>73.8</v>
      </c>
      <c r="I3" s="2">
        <f t="shared" ref="I3:I10" si="0">G3-H3</f>
        <v>-0.39999999999999147</v>
      </c>
      <c r="J3" s="2">
        <f t="shared" ref="J3:J10" si="1">(I3/G3)*100</f>
        <v>-0.54495912806538349</v>
      </c>
      <c r="L3" s="2">
        <f>_xlfn.T.TEST(D3:D11,I3:I10,2,3)</f>
        <v>0.71448928206641393</v>
      </c>
      <c r="N3" s="2">
        <f>_xlfn.T.TEST(B3:B11,G3:G10,2,3)</f>
        <v>0.9420805258254652</v>
      </c>
      <c r="P3" s="2">
        <f>CORREL(B3:B11,C3:C11)</f>
        <v>0.99662871379637641</v>
      </c>
      <c r="Q3" s="2"/>
      <c r="R3" s="2">
        <f>CORREL(G3:G10,H3:H10)</f>
        <v>0.99922676829949408</v>
      </c>
    </row>
    <row r="4" spans="1:18">
      <c r="A4" s="6" t="s">
        <v>27</v>
      </c>
      <c r="B4">
        <v>103.8</v>
      </c>
      <c r="C4" s="2">
        <v>102.5</v>
      </c>
      <c r="D4" s="2">
        <f t="shared" ref="D4:D11" si="2">B4-C4</f>
        <v>1.2999999999999972</v>
      </c>
      <c r="E4" s="2">
        <f t="shared" ref="E4:E11" si="3">(D4/B4)*100</f>
        <v>1.2524084778420013</v>
      </c>
      <c r="F4" s="13" t="s">
        <v>25</v>
      </c>
      <c r="G4" s="2">
        <v>83.2</v>
      </c>
      <c r="H4" s="2">
        <v>83.7</v>
      </c>
      <c r="I4" s="2">
        <f t="shared" si="0"/>
        <v>-0.5</v>
      </c>
      <c r="J4" s="2">
        <f t="shared" si="1"/>
        <v>-0.60096153846153844</v>
      </c>
    </row>
    <row r="5" spans="1:18">
      <c r="A5" s="6" t="s">
        <v>28</v>
      </c>
      <c r="B5">
        <v>73.8</v>
      </c>
      <c r="C5" s="2">
        <v>73.099999999999994</v>
      </c>
      <c r="D5" s="2">
        <f t="shared" si="2"/>
        <v>0.70000000000000284</v>
      </c>
      <c r="E5" s="2">
        <f t="shared" si="3"/>
        <v>0.94850948509485489</v>
      </c>
      <c r="F5" s="13" t="s">
        <v>26</v>
      </c>
      <c r="G5" s="2">
        <v>129.9</v>
      </c>
      <c r="H5" s="2">
        <v>127.4</v>
      </c>
      <c r="I5" s="2">
        <f t="shared" si="0"/>
        <v>2.5</v>
      </c>
      <c r="J5" s="2">
        <f t="shared" si="1"/>
        <v>1.9245573518090839</v>
      </c>
    </row>
    <row r="6" spans="1:18">
      <c r="A6" s="6" t="s">
        <v>32</v>
      </c>
      <c r="B6">
        <v>79.599999999999994</v>
      </c>
      <c r="C6" s="2">
        <v>80</v>
      </c>
      <c r="D6" s="2">
        <f t="shared" si="2"/>
        <v>-0.40000000000000568</v>
      </c>
      <c r="E6" s="2">
        <f t="shared" si="3"/>
        <v>-0.50251256281407752</v>
      </c>
      <c r="F6" s="14" t="s">
        <v>29</v>
      </c>
      <c r="G6" s="17">
        <v>73.5</v>
      </c>
      <c r="H6" s="2">
        <v>74.099999999999994</v>
      </c>
      <c r="I6" s="2">
        <f t="shared" si="0"/>
        <v>-0.59999999999999432</v>
      </c>
      <c r="J6" s="2">
        <f t="shared" si="1"/>
        <v>-0.81632653061223714</v>
      </c>
    </row>
    <row r="7" spans="1:18">
      <c r="A7" s="8" t="s">
        <v>34</v>
      </c>
      <c r="B7">
        <v>66.900000000000006</v>
      </c>
      <c r="C7" s="2">
        <v>67.7</v>
      </c>
      <c r="D7" s="2">
        <f t="shared" si="2"/>
        <v>-0.79999999999999716</v>
      </c>
      <c r="E7" s="2">
        <f t="shared" si="3"/>
        <v>-1.1958146487294425</v>
      </c>
      <c r="F7" s="14" t="s">
        <v>31</v>
      </c>
      <c r="G7" s="17">
        <v>55.9</v>
      </c>
      <c r="H7" s="2">
        <v>57.1</v>
      </c>
      <c r="I7" s="2">
        <f t="shared" si="0"/>
        <v>-1.2000000000000028</v>
      </c>
      <c r="J7" s="2">
        <f t="shared" si="1"/>
        <v>-2.1466905187835472</v>
      </c>
    </row>
    <row r="8" spans="1:18">
      <c r="A8" s="9" t="s">
        <v>36</v>
      </c>
      <c r="B8">
        <v>63.9</v>
      </c>
      <c r="C8" s="2">
        <v>64.2</v>
      </c>
      <c r="D8" s="2">
        <f t="shared" si="2"/>
        <v>-0.30000000000000426</v>
      </c>
      <c r="E8" s="2">
        <f t="shared" si="3"/>
        <v>-0.46948356807512404</v>
      </c>
      <c r="F8" s="14" t="s">
        <v>33</v>
      </c>
      <c r="G8" s="17">
        <v>59.8</v>
      </c>
      <c r="H8" s="2">
        <v>58.6</v>
      </c>
      <c r="I8" s="2">
        <f t="shared" si="0"/>
        <v>1.1999999999999957</v>
      </c>
      <c r="J8" s="2">
        <f t="shared" si="1"/>
        <v>2.0066889632106957</v>
      </c>
    </row>
    <row r="9" spans="1:18">
      <c r="A9" s="9" t="s">
        <v>37</v>
      </c>
      <c r="B9">
        <v>62.1</v>
      </c>
      <c r="C9" s="2">
        <v>61</v>
      </c>
      <c r="D9" s="2">
        <f t="shared" si="2"/>
        <v>1.1000000000000014</v>
      </c>
      <c r="E9" s="2">
        <f t="shared" si="3"/>
        <v>1.7713365539452519</v>
      </c>
      <c r="F9" s="15" t="s">
        <v>35</v>
      </c>
      <c r="G9" s="17">
        <v>79.3</v>
      </c>
      <c r="H9" s="2">
        <v>80</v>
      </c>
      <c r="I9" s="2">
        <f t="shared" si="0"/>
        <v>-0.70000000000000284</v>
      </c>
      <c r="J9" s="2">
        <f t="shared" si="1"/>
        <v>-0.88272383354350925</v>
      </c>
    </row>
    <row r="10" spans="1:18">
      <c r="A10" s="10" t="s">
        <v>101</v>
      </c>
      <c r="B10" s="17">
        <v>80.7</v>
      </c>
      <c r="C10" s="18">
        <v>81</v>
      </c>
      <c r="D10" s="2">
        <f t="shared" si="2"/>
        <v>-0.29999999999999716</v>
      </c>
      <c r="E10" s="17">
        <f t="shared" si="3"/>
        <v>-0.37174721189590726</v>
      </c>
      <c r="F10" s="16" t="s">
        <v>41</v>
      </c>
      <c r="G10" s="17">
        <v>67.3</v>
      </c>
      <c r="H10" s="2">
        <v>67.5</v>
      </c>
      <c r="I10" s="2">
        <f t="shared" si="0"/>
        <v>-0.20000000000000284</v>
      </c>
      <c r="J10" s="2">
        <f t="shared" si="1"/>
        <v>-0.29717682020802799</v>
      </c>
    </row>
    <row r="11" spans="1:18">
      <c r="A11" s="10" t="s">
        <v>102</v>
      </c>
      <c r="B11" s="17">
        <v>87.9</v>
      </c>
      <c r="C11" s="18">
        <v>88.7</v>
      </c>
      <c r="D11" s="2">
        <f t="shared" si="2"/>
        <v>-0.79999999999999716</v>
      </c>
      <c r="E11" s="17">
        <f t="shared" si="3"/>
        <v>-0.9101251422070501</v>
      </c>
      <c r="F11" s="2"/>
      <c r="G11" s="2"/>
      <c r="H11" s="2"/>
      <c r="I11" s="2"/>
      <c r="J11" s="2"/>
    </row>
    <row r="12" spans="1:18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8">
      <c r="A13" s="2"/>
      <c r="B13" s="2"/>
      <c r="C13" s="2"/>
      <c r="D13" s="2"/>
      <c r="E13" s="2"/>
      <c r="F13" s="2"/>
      <c r="G13" s="2">
        <f>AVERAGE(G3:G10)</f>
        <v>77.787499999999994</v>
      </c>
      <c r="H13" s="2">
        <f>AVERAGE(H3:H10)</f>
        <v>77.775000000000006</v>
      </c>
      <c r="I13" s="2">
        <f>AVERAGE(I3:I10)</f>
        <v>1.2500000000000178E-2</v>
      </c>
      <c r="J13" s="2">
        <f>AVERAGE(J3:J10)</f>
        <v>-0.169699006831808</v>
      </c>
    </row>
    <row r="14" spans="1:18">
      <c r="A14" s="2" t="s">
        <v>44</v>
      </c>
      <c r="B14" s="2">
        <f>AVERAGE(B3:B11)</f>
        <v>78.477777777777774</v>
      </c>
      <c r="C14" s="2">
        <f>AVERAGE(C3:C11)</f>
        <v>78.677777777777777</v>
      </c>
      <c r="D14" s="2">
        <f>AVERAGE(D3:D11)</f>
        <v>-0.20000000000000126</v>
      </c>
      <c r="E14" s="2">
        <f>AVERAGE(E3:E11)</f>
        <v>-0.23366659923280159</v>
      </c>
      <c r="F14" s="2"/>
      <c r="G14" s="2">
        <f>STDEVA(G3:G10)</f>
        <v>22.98300225943392</v>
      </c>
      <c r="H14" s="2">
        <f>STDEVA(H3:H10)</f>
        <v>22.144702688066431</v>
      </c>
      <c r="I14" s="2">
        <f>STDEVA(I3:I10)</f>
        <v>1.2205824136744829</v>
      </c>
      <c r="J14" s="2">
        <f>STDEVA(J3:J10)</f>
        <v>1.4293184894946827</v>
      </c>
    </row>
    <row r="15" spans="1:18">
      <c r="A15" s="2" t="s">
        <v>18</v>
      </c>
      <c r="B15" s="2">
        <f>STDEVA(B3:B11)</f>
        <v>13.491087593090665</v>
      </c>
      <c r="C15" s="2">
        <f>STDEVA(C3:C11)</f>
        <v>13.577350420624963</v>
      </c>
      <c r="D15" s="2">
        <f>STDEVA(D3:D11)</f>
        <v>1.1146748404804001</v>
      </c>
      <c r="E15" s="2">
        <f>STDEVA(E3:E11)</f>
        <v>1.3637027601995584</v>
      </c>
      <c r="F15" s="2"/>
      <c r="G15" s="2"/>
      <c r="H15" s="2"/>
      <c r="I15" s="2"/>
      <c r="J15" s="2"/>
    </row>
    <row r="16" spans="1:18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 t="s">
        <v>47</v>
      </c>
      <c r="G17" s="2">
        <f>TTEST(G3:G10,H3:H10,2,1)</f>
        <v>0.97770027127947767</v>
      </c>
      <c r="H17" s="2"/>
      <c r="I17" s="2">
        <f>AVERAGE(B3:B11,G3:G10)</f>
        <v>78.152941176470577</v>
      </c>
      <c r="J17" s="2"/>
    </row>
    <row r="18" spans="1:10">
      <c r="A18" s="2" t="s">
        <v>50</v>
      </c>
      <c r="B18" s="2">
        <f>TTEST(B3:B11,C3:C11,2,1)</f>
        <v>0.60503661009325849</v>
      </c>
      <c r="C18" s="2"/>
      <c r="D18" s="2"/>
      <c r="E18" s="2"/>
      <c r="I18">
        <f>STDEV(B3:B11,G3:G10)</f>
        <v>17.950665643892535</v>
      </c>
    </row>
    <row r="21" spans="1:10">
      <c r="A21" t="s">
        <v>9</v>
      </c>
      <c r="B21">
        <f>AVERAGE(B3:B11,G3:G10)</f>
        <v>78.152941176470577</v>
      </c>
    </row>
    <row r="22" spans="1:10">
      <c r="B22">
        <f>STDEV(B3:B11,G3:G10)</f>
        <v>17.950665643892535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2"/>
  <sheetViews>
    <sheetView zoomScale="150" zoomScaleNormal="150" workbookViewId="0">
      <selection activeCell="P3" sqref="P3"/>
    </sheetView>
  </sheetViews>
  <sheetFormatPr defaultRowHeight="15"/>
  <sheetData>
    <row r="1" spans="1:18">
      <c r="A1" s="2"/>
      <c r="B1" s="2" t="s">
        <v>52</v>
      </c>
      <c r="C1" s="2" t="s">
        <v>7</v>
      </c>
      <c r="D1" s="2"/>
      <c r="E1" s="2"/>
      <c r="F1" s="2"/>
      <c r="G1" s="2" t="s">
        <v>53</v>
      </c>
      <c r="H1" s="2" t="s">
        <v>8</v>
      </c>
      <c r="I1" s="2"/>
      <c r="J1" s="2"/>
      <c r="P1" s="2" t="s">
        <v>7</v>
      </c>
      <c r="Q1" s="2"/>
      <c r="R1" s="2" t="s">
        <v>158</v>
      </c>
    </row>
    <row r="2" spans="1:18">
      <c r="A2" s="2"/>
      <c r="B2" s="2" t="s">
        <v>3</v>
      </c>
      <c r="C2" s="2" t="s">
        <v>4</v>
      </c>
      <c r="D2" s="2" t="s">
        <v>11</v>
      </c>
      <c r="E2" s="2" t="s">
        <v>12</v>
      </c>
      <c r="F2" s="2"/>
      <c r="G2" s="2" t="s">
        <v>3</v>
      </c>
      <c r="H2" s="2" t="s">
        <v>4</v>
      </c>
      <c r="I2" s="2" t="s">
        <v>11</v>
      </c>
      <c r="J2" s="2" t="s">
        <v>12</v>
      </c>
      <c r="N2" s="2" t="s">
        <v>156</v>
      </c>
      <c r="P2" s="2" t="s">
        <v>157</v>
      </c>
      <c r="Q2" s="2"/>
      <c r="R2" s="2" t="s">
        <v>157</v>
      </c>
    </row>
    <row r="3" spans="1:18">
      <c r="A3" s="7" t="s">
        <v>24</v>
      </c>
      <c r="B3" s="2">
        <v>19.8</v>
      </c>
      <c r="C3" s="2">
        <v>23</v>
      </c>
      <c r="D3" s="2">
        <f>B3-C3</f>
        <v>-3.1999999999999993</v>
      </c>
      <c r="E3" s="2">
        <f>(D3/B3)*100</f>
        <v>-16.161616161616159</v>
      </c>
      <c r="F3" s="13" t="s">
        <v>23</v>
      </c>
      <c r="G3" s="2">
        <v>39.9</v>
      </c>
      <c r="H3" s="2">
        <v>41</v>
      </c>
      <c r="I3" s="2">
        <f t="shared" ref="I3:I10" si="0">G3-H3</f>
        <v>-1.1000000000000014</v>
      </c>
      <c r="J3" s="2">
        <f t="shared" ref="J3:J10" si="1">(I3/G3)*100</f>
        <v>-2.7568922305764447</v>
      </c>
      <c r="L3" s="2">
        <f>_xlfn.T.TEST(D3:D11,I3:I10,2,3)</f>
        <v>0.96678754458377825</v>
      </c>
      <c r="N3" s="2">
        <f>_xlfn.T.TEST(B3:B11,G3:G10,2,3)</f>
        <v>0.18681766525108451</v>
      </c>
      <c r="P3" s="2">
        <f>CORREL(B3:B11,C3:C11)</f>
        <v>0.94598910208610187</v>
      </c>
      <c r="Q3" s="2"/>
      <c r="R3" s="2">
        <f>CORREL(G3:G10,H3:H10)</f>
        <v>0.99350435783476276</v>
      </c>
    </row>
    <row r="4" spans="1:18">
      <c r="A4" s="6" t="s">
        <v>27</v>
      </c>
      <c r="B4" s="2">
        <v>28.5</v>
      </c>
      <c r="C4" s="2">
        <v>27.1</v>
      </c>
      <c r="D4" s="2">
        <f t="shared" ref="D4:D11" si="2">B4-C4</f>
        <v>1.3999999999999986</v>
      </c>
      <c r="E4" s="2">
        <f t="shared" ref="E4:E11" si="3">(D4/B4)*100</f>
        <v>4.9122807017543808</v>
      </c>
      <c r="F4" s="13" t="s">
        <v>25</v>
      </c>
      <c r="G4" s="2">
        <v>38.700000000000003</v>
      </c>
      <c r="H4" s="2">
        <v>41</v>
      </c>
      <c r="I4" s="2">
        <f t="shared" si="0"/>
        <v>-2.2999999999999972</v>
      </c>
      <c r="J4" s="2">
        <f t="shared" si="1"/>
        <v>-5.9431524547803534</v>
      </c>
    </row>
    <row r="5" spans="1:18">
      <c r="A5" s="6" t="s">
        <v>28</v>
      </c>
      <c r="B5" s="2">
        <v>37</v>
      </c>
      <c r="C5" s="2">
        <v>36.5</v>
      </c>
      <c r="D5" s="2">
        <f t="shared" si="2"/>
        <v>0.5</v>
      </c>
      <c r="E5" s="2">
        <f t="shared" si="3"/>
        <v>1.3513513513513513</v>
      </c>
      <c r="F5" s="13" t="s">
        <v>26</v>
      </c>
      <c r="G5" s="2">
        <v>51</v>
      </c>
      <c r="H5" s="2">
        <v>51.2</v>
      </c>
      <c r="I5" s="2">
        <f t="shared" si="0"/>
        <v>-0.20000000000000284</v>
      </c>
      <c r="J5" s="2">
        <f t="shared" si="1"/>
        <v>-0.39215686274510358</v>
      </c>
    </row>
    <row r="6" spans="1:18">
      <c r="A6" s="6" t="s">
        <v>32</v>
      </c>
      <c r="B6" s="2">
        <v>29.2</v>
      </c>
      <c r="C6" s="2">
        <v>30.4</v>
      </c>
      <c r="D6" s="2">
        <f t="shared" si="2"/>
        <v>-1.1999999999999993</v>
      </c>
      <c r="E6" s="2">
        <f t="shared" si="3"/>
        <v>-4.1095890410958882</v>
      </c>
      <c r="F6" s="14" t="s">
        <v>29</v>
      </c>
      <c r="G6" s="17">
        <v>38</v>
      </c>
      <c r="H6" s="2">
        <v>37.9</v>
      </c>
      <c r="I6" s="2">
        <f t="shared" si="0"/>
        <v>0.10000000000000142</v>
      </c>
      <c r="J6" s="2">
        <f t="shared" si="1"/>
        <v>0.26315789473684581</v>
      </c>
    </row>
    <row r="7" spans="1:18">
      <c r="A7" s="8" t="s">
        <v>34</v>
      </c>
      <c r="B7" s="2">
        <v>29</v>
      </c>
      <c r="C7" s="2">
        <v>28.1</v>
      </c>
      <c r="D7" s="2">
        <f t="shared" si="2"/>
        <v>0.89999999999999858</v>
      </c>
      <c r="E7" s="2">
        <f t="shared" si="3"/>
        <v>3.1034482758620641</v>
      </c>
      <c r="F7" s="14" t="s">
        <v>31</v>
      </c>
      <c r="G7" s="17">
        <v>32.200000000000003</v>
      </c>
      <c r="H7" s="2">
        <v>31.1</v>
      </c>
      <c r="I7" s="2">
        <f t="shared" si="0"/>
        <v>1.1000000000000014</v>
      </c>
      <c r="J7" s="2">
        <f t="shared" si="1"/>
        <v>3.4161490683229858</v>
      </c>
    </row>
    <row r="8" spans="1:18">
      <c r="A8" s="9" t="s">
        <v>36</v>
      </c>
      <c r="B8" s="2">
        <v>33.799999999999997</v>
      </c>
      <c r="C8" s="2">
        <v>33</v>
      </c>
      <c r="D8" s="2">
        <f t="shared" si="2"/>
        <v>0.79999999999999716</v>
      </c>
      <c r="E8" s="2">
        <f t="shared" si="3"/>
        <v>2.3668639053254354</v>
      </c>
      <c r="F8" s="14" t="s">
        <v>33</v>
      </c>
      <c r="G8" s="17">
        <v>28.1</v>
      </c>
      <c r="H8" s="2">
        <v>29.5</v>
      </c>
      <c r="I8" s="2">
        <f t="shared" si="0"/>
        <v>-1.3999999999999986</v>
      </c>
      <c r="J8" s="2">
        <f t="shared" si="1"/>
        <v>-4.9822064056939448</v>
      </c>
    </row>
    <row r="9" spans="1:18">
      <c r="A9" s="9" t="s">
        <v>37</v>
      </c>
      <c r="B9" s="2">
        <v>27.7</v>
      </c>
      <c r="C9" s="2">
        <v>27.2</v>
      </c>
      <c r="D9" s="2">
        <f t="shared" si="2"/>
        <v>0.5</v>
      </c>
      <c r="E9" s="2">
        <f t="shared" si="3"/>
        <v>1.8050541516245486</v>
      </c>
      <c r="F9" s="15" t="s">
        <v>35</v>
      </c>
      <c r="G9" s="17">
        <v>39.299999999999997</v>
      </c>
      <c r="H9" s="2">
        <v>39.6</v>
      </c>
      <c r="I9" s="2">
        <f t="shared" si="0"/>
        <v>-0.30000000000000426</v>
      </c>
      <c r="J9" s="2">
        <f t="shared" si="1"/>
        <v>-0.76335877862596513</v>
      </c>
    </row>
    <row r="10" spans="1:18">
      <c r="A10" s="10" t="s">
        <v>101</v>
      </c>
      <c r="B10" s="2">
        <v>36.299999999999997</v>
      </c>
      <c r="C10" s="2">
        <v>37.299999999999997</v>
      </c>
      <c r="D10" s="2">
        <f t="shared" si="2"/>
        <v>-1</v>
      </c>
      <c r="E10" s="2">
        <f t="shared" si="3"/>
        <v>-2.7548209366391188</v>
      </c>
      <c r="F10" s="16" t="s">
        <v>41</v>
      </c>
      <c r="G10" s="17">
        <v>21</v>
      </c>
      <c r="H10" s="2">
        <v>21.1</v>
      </c>
      <c r="I10" s="2">
        <f t="shared" si="0"/>
        <v>-0.10000000000000142</v>
      </c>
      <c r="J10" s="2">
        <f t="shared" si="1"/>
        <v>-0.47619047619048299</v>
      </c>
    </row>
    <row r="11" spans="1:18">
      <c r="A11" s="10" t="s">
        <v>102</v>
      </c>
      <c r="B11" s="2">
        <v>36.4</v>
      </c>
      <c r="C11" s="2">
        <v>40.1</v>
      </c>
      <c r="D11" s="2">
        <f t="shared" si="2"/>
        <v>-3.7000000000000028</v>
      </c>
      <c r="E11" s="2">
        <f t="shared" si="3"/>
        <v>-10.164835164835173</v>
      </c>
      <c r="F11" s="2"/>
      <c r="G11" s="2"/>
      <c r="H11" s="2"/>
      <c r="I11" s="2"/>
      <c r="J11" s="2"/>
    </row>
    <row r="12" spans="1:18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8">
      <c r="A13" s="2"/>
      <c r="B13" s="2"/>
      <c r="C13" s="2"/>
      <c r="D13" s="2"/>
      <c r="E13" s="2"/>
      <c r="F13" s="2"/>
      <c r="G13" s="2">
        <f>AVERAGE(G3:G10)</f>
        <v>36.024999999999999</v>
      </c>
      <c r="H13" s="2">
        <f>AVERAGE(H3:H10)</f>
        <v>36.550000000000004</v>
      </c>
      <c r="I13" s="2">
        <f>AVERAGE(I3:I10)</f>
        <v>-0.52500000000000036</v>
      </c>
      <c r="J13" s="2">
        <f>AVERAGE(J3:J10)</f>
        <v>-1.454331280694058</v>
      </c>
    </row>
    <row r="14" spans="1:18">
      <c r="A14" s="2" t="s">
        <v>44</v>
      </c>
      <c r="B14" s="2">
        <f>AVERAGE(B3:B11)</f>
        <v>30.855555555555554</v>
      </c>
      <c r="C14" s="2">
        <f>AVERAGE(C3:C11)</f>
        <v>31.411111111111111</v>
      </c>
      <c r="D14" s="2">
        <f>AVERAGE(D3:D11)</f>
        <v>-0.55555555555555636</v>
      </c>
      <c r="E14" s="2">
        <f>AVERAGE(E3:E11)</f>
        <v>-2.1835403242520623</v>
      </c>
      <c r="F14" s="2"/>
      <c r="G14" s="2">
        <f>STDEVA(G3:G10)</f>
        <v>8.9780287368664808</v>
      </c>
      <c r="H14" s="2">
        <f>STDEVA(H3:H10)</f>
        <v>9.1297003549639122</v>
      </c>
      <c r="I14" s="2">
        <f>STDEVA(I3:I10)</f>
        <v>1.0430039035675471</v>
      </c>
      <c r="J14" s="2">
        <f>STDEVA(J3:J10)</f>
        <v>3.0124941797870224</v>
      </c>
    </row>
    <row r="15" spans="1:18">
      <c r="A15" s="2" t="s">
        <v>18</v>
      </c>
      <c r="B15" s="2">
        <f>STDEVA(B3:B11)</f>
        <v>5.5982388103561487</v>
      </c>
      <c r="C15" s="2">
        <f>STDEVA(C3:C11)</f>
        <v>5.6750428290111712</v>
      </c>
      <c r="D15" s="2">
        <f>STDEVA(D3:D11)</f>
        <v>1.8541245313564505</v>
      </c>
      <c r="E15" s="2">
        <f>STDEVA(E3:E11)</f>
        <v>6.986926585057069</v>
      </c>
      <c r="F15" s="2"/>
      <c r="G15" s="2"/>
      <c r="H15" s="2"/>
      <c r="I15" s="2"/>
      <c r="J15" s="2"/>
    </row>
    <row r="16" spans="1:18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 t="s">
        <v>47</v>
      </c>
      <c r="G17" s="2">
        <f>TTEST(G3:G10,H3:H10,1,1)</f>
        <v>9.8771517319779345E-2</v>
      </c>
      <c r="H17" s="2"/>
      <c r="I17" s="2"/>
      <c r="J17" s="2"/>
    </row>
    <row r="18" spans="1:10">
      <c r="A18" s="2" t="s">
        <v>50</v>
      </c>
      <c r="B18" s="2">
        <f>TTEST(B3:B11,C3:C11,1,1)</f>
        <v>0.19747863565963891</v>
      </c>
      <c r="C18" s="2"/>
      <c r="D18" s="2"/>
      <c r="E18" s="2"/>
    </row>
    <row r="21" spans="1:10">
      <c r="A21" s="2" t="s">
        <v>9</v>
      </c>
      <c r="B21" s="2">
        <f>AVERAGE(B3:B11,G3:G10)</f>
        <v>33.288235294117648</v>
      </c>
    </row>
    <row r="22" spans="1:10">
      <c r="A22" s="2"/>
      <c r="B22" s="2">
        <f>STDEV(B3:B11,G3:G10)</f>
        <v>7.6163378956803367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</vt:lpstr>
      <vt:lpstr>Womac</vt:lpstr>
      <vt:lpstr>AGE</vt:lpstr>
      <vt:lpstr>Tug</vt:lpstr>
      <vt:lpstr>Leq</vt:lpstr>
      <vt:lpstr>sit to stand</vt:lpstr>
      <vt:lpstr>Gaitmat</vt:lpstr>
      <vt:lpstr>weight</vt:lpstr>
      <vt:lpstr>Fat body</vt:lpstr>
      <vt:lpstr>muscle</vt:lpstr>
      <vt:lpstr>bmi</vt:lpstr>
      <vt:lpstr>Sheet2</vt:lpstr>
      <vt:lpstr>Sheet1</vt:lpstr>
      <vt:lpstr>adherence and adverse</vt:lpstr>
    </vt:vector>
  </TitlesOfParts>
  <Company>Bond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Josie Grigg</dc:creator>
  <cp:lastModifiedBy>Justin Keogh</cp:lastModifiedBy>
  <dcterms:created xsi:type="dcterms:W3CDTF">2015-04-09T03:27:28Z</dcterms:created>
  <dcterms:modified xsi:type="dcterms:W3CDTF">2018-04-04T00:31:13Z</dcterms:modified>
</cp:coreProperties>
</file>