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i\Documents\Artigos\artigo Cristina\Raw data\"/>
    </mc:Choice>
  </mc:AlternateContent>
  <bookViews>
    <workbookView xWindow="0" yWindow="0" windowWidth="21600" windowHeight="9135" activeTab="3"/>
  </bookViews>
  <sheets>
    <sheet name="Protein" sheetId="1" r:id="rId1"/>
    <sheet name="Carbohydrate" sheetId="2" r:id="rId2"/>
    <sheet name="pH-Umid" sheetId="3" r:id="rId3"/>
    <sheet name="O&amp;G" sheetId="4" r:id="rId4"/>
  </sheets>
  <calcPr calcId="152511"/>
</workbook>
</file>

<file path=xl/calcChain.xml><?xml version="1.0" encoding="utf-8"?>
<calcChain xmlns="http://schemas.openxmlformats.org/spreadsheetml/2006/main">
  <c r="H23" i="1" l="1"/>
  <c r="H22" i="1"/>
  <c r="H19" i="1"/>
  <c r="H13" i="1"/>
  <c r="H14" i="1" s="1"/>
  <c r="K24" i="4" l="1"/>
  <c r="K23" i="4"/>
  <c r="G13" i="4"/>
  <c r="G12" i="4"/>
  <c r="G11" i="4"/>
  <c r="G10" i="4"/>
  <c r="H15" i="1"/>
  <c r="L17" i="1" s="1"/>
  <c r="D21" i="1"/>
  <c r="D16" i="1"/>
  <c r="G17" i="2" l="1"/>
  <c r="K18" i="2" s="1"/>
  <c r="K20" i="2" s="1"/>
  <c r="G15" i="2"/>
  <c r="D26" i="1"/>
  <c r="H21" i="1" s="1"/>
  <c r="L19" i="1" s="1"/>
  <c r="H17" i="1"/>
  <c r="H18" i="1" s="1"/>
  <c r="L18" i="1" s="1"/>
  <c r="L22" i="1" s="1"/>
  <c r="F11" i="3"/>
  <c r="F10" i="3"/>
  <c r="L21" i="1" l="1"/>
  <c r="K27" i="4"/>
  <c r="K26" i="4"/>
</calcChain>
</file>

<file path=xl/sharedStrings.xml><?xml version="1.0" encoding="utf-8"?>
<sst xmlns="http://schemas.openxmlformats.org/spreadsheetml/2006/main" count="124" uniqueCount="80">
  <si>
    <t>Amostra</t>
  </si>
  <si>
    <t>P1</t>
  </si>
  <si>
    <t>P2</t>
  </si>
  <si>
    <t>P3</t>
  </si>
  <si>
    <t>Volume NaOH (mL)</t>
  </si>
  <si>
    <t>P11</t>
  </si>
  <si>
    <t>P12</t>
  </si>
  <si>
    <t>P13</t>
  </si>
  <si>
    <t>P21</t>
  </si>
  <si>
    <t>P22</t>
  </si>
  <si>
    <t>P23</t>
  </si>
  <si>
    <t>P31</t>
  </si>
  <si>
    <t>P32</t>
  </si>
  <si>
    <t>P33</t>
  </si>
  <si>
    <t>Média</t>
  </si>
  <si>
    <t>Data: 03/04/2014</t>
  </si>
  <si>
    <t>pH</t>
  </si>
  <si>
    <t>U1</t>
  </si>
  <si>
    <t>U2</t>
  </si>
  <si>
    <t>U3</t>
  </si>
  <si>
    <t>Volume (mL)</t>
  </si>
  <si>
    <t>C1</t>
  </si>
  <si>
    <t>C2</t>
  </si>
  <si>
    <t>C3</t>
  </si>
  <si>
    <t>g/L</t>
  </si>
  <si>
    <t>g/20mL</t>
  </si>
  <si>
    <t>100 g</t>
  </si>
  <si>
    <t>30,2 g água</t>
  </si>
  <si>
    <t>P1 (mg/g)</t>
  </si>
  <si>
    <t>P2 (mg/g)</t>
  </si>
  <si>
    <t>P3 (mg/g)</t>
  </si>
  <si>
    <t>P (mg/g)</t>
  </si>
  <si>
    <t>A1</t>
  </si>
  <si>
    <t>A2</t>
  </si>
  <si>
    <t>Massa Inicial (g)</t>
  </si>
  <si>
    <t>Massa Final (g)</t>
  </si>
  <si>
    <t>B1</t>
  </si>
  <si>
    <t>B2</t>
  </si>
  <si>
    <t>Balão</t>
  </si>
  <si>
    <t>A1 (mg/g)</t>
  </si>
  <si>
    <t>A2 (mg/g)</t>
  </si>
  <si>
    <t>O&amp;G (mg/g)</t>
  </si>
  <si>
    <t>mg/L</t>
  </si>
  <si>
    <t>mg/100mL</t>
  </si>
  <si>
    <t>mg/g</t>
  </si>
  <si>
    <t>Amostra: Escuma</t>
  </si>
  <si>
    <t>Volume  (mL)</t>
  </si>
  <si>
    <t>Data: 20/05/2014</t>
  </si>
  <si>
    <t>ml</t>
  </si>
  <si>
    <t>g</t>
  </si>
  <si>
    <t>mg</t>
  </si>
  <si>
    <t>x</t>
  </si>
  <si>
    <t>Date: 01/04/2014</t>
  </si>
  <si>
    <t>Sample</t>
  </si>
  <si>
    <t>Mass (g)</t>
  </si>
  <si>
    <t>Concentration g/L</t>
  </si>
  <si>
    <t>Average</t>
  </si>
  <si>
    <t>Standard deviation</t>
  </si>
  <si>
    <t>Dilution factor</t>
  </si>
  <si>
    <t>Protein calculation (wet weight)</t>
  </si>
  <si>
    <t>Protein calculation (dry weight)</t>
  </si>
  <si>
    <t xml:space="preserve">mg/g </t>
  </si>
  <si>
    <t>Moisture (%)</t>
  </si>
  <si>
    <t>Dry weight</t>
  </si>
  <si>
    <t>30,2 g water</t>
  </si>
  <si>
    <t>Concentration mg/L Eq. Glucose</t>
  </si>
  <si>
    <t>Diluition</t>
  </si>
  <si>
    <t>Alíquot (mL)</t>
  </si>
  <si>
    <t>Carbohydrate calculation (wet weight)</t>
  </si>
  <si>
    <t>Carbohydrate calculation (dry weight)</t>
  </si>
  <si>
    <t xml:space="preserve">Carbohydrate (mg/g) </t>
  </si>
  <si>
    <t>Carbohydrate</t>
  </si>
  <si>
    <t>Moisture</t>
  </si>
  <si>
    <t xml:space="preserve"> pH</t>
  </si>
  <si>
    <t>Samples</t>
  </si>
  <si>
    <t>mg/g oil and grease</t>
  </si>
  <si>
    <t>Oils and Grease (O&amp;G)</t>
  </si>
  <si>
    <t xml:space="preserve"> O&amp;G  calculation (wet weight)</t>
  </si>
  <si>
    <t xml:space="preserve"> O&amp;G  calculation (dry weight)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</si>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</sst>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.0000_);_(* \(#,##0.0000\);_(* &quot;-&quot;??_);_(@_)"/>
    <numFmt numFmtId="166" formatCode="_(* #,##0.000_);_(* \(#,##0.000\);_(* &quot;-&quot;??_);_(@_)"/>
    <numFmt numFmtId="167" formatCode="_(* #,##0.0_);_(* \(#,##0.0\);_(* &quot;-&quot;??_);_(@_)"/>
    <numFmt numFmtId="168" formatCode="_(* #,##0.000_);_(* \(#,##0.000\);_(* &quot;-&quot;???_);_(@_)"/>
    <numFmt numFmtId="169" formatCode="0.0000"/>
    <numFmt numFmtId="170" formatCode="0.0"/>
    <numFmt numFmtId="171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2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1" applyFont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4" xfId="1" applyNumberFormat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/>
    </xf>
    <xf numFmtId="167" fontId="2" fillId="0" borderId="4" xfId="1" applyNumberFormat="1" applyFont="1" applyBorder="1" applyAlignment="1">
      <alignment horizontal="center" vertical="center"/>
    </xf>
    <xf numFmtId="166" fontId="0" fillId="0" borderId="0" xfId="0" applyNumberFormat="1" applyBorder="1"/>
    <xf numFmtId="0" fontId="2" fillId="0" borderId="6" xfId="0" applyFont="1" applyBorder="1" applyAlignment="1">
      <alignment horizontal="center" vertical="center"/>
    </xf>
    <xf numFmtId="166" fontId="2" fillId="0" borderId="6" xfId="1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2" fillId="0" borderId="0" xfId="1" applyNumberFormat="1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6" fontId="1" fillId="0" borderId="0" xfId="1" applyNumberFormat="1" applyFont="1"/>
    <xf numFmtId="0" fontId="2" fillId="0" borderId="0" xfId="0" applyFont="1" applyAlignment="1">
      <alignment horizontal="center"/>
    </xf>
    <xf numFmtId="166" fontId="2" fillId="0" borderId="6" xfId="1" applyNumberFormat="1" applyFont="1" applyBorder="1"/>
    <xf numFmtId="166" fontId="2" fillId="0" borderId="6" xfId="0" applyNumberFormat="1" applyFont="1" applyBorder="1"/>
    <xf numFmtId="0" fontId="2" fillId="0" borderId="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2" fillId="0" borderId="4" xfId="1" applyNumberFormat="1" applyFont="1" applyBorder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/>
    <xf numFmtId="169" fontId="0" fillId="0" borderId="0" xfId="0" applyNumberFormat="1"/>
    <xf numFmtId="166" fontId="0" fillId="0" borderId="0" xfId="1" applyNumberFormat="1" applyFont="1"/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horizontal="center" vertical="center"/>
    </xf>
    <xf numFmtId="168" fontId="2" fillId="0" borderId="0" xfId="0" applyNumberFormat="1" applyFont="1"/>
    <xf numFmtId="166" fontId="0" fillId="0" borderId="0" xfId="1" applyNumberFormat="1" applyFont="1" applyAlignment="1">
      <alignment horizontal="left"/>
    </xf>
    <xf numFmtId="166" fontId="1" fillId="0" borderId="0" xfId="1" applyNumberFormat="1" applyFont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166" fontId="1" fillId="0" borderId="0" xfId="1" applyNumberFormat="1" applyFont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0" fontId="2" fillId="0" borderId="0" xfId="0" applyFont="1" applyBorder="1" applyAlignment="1"/>
    <xf numFmtId="166" fontId="2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165" fontId="2" fillId="0" borderId="6" xfId="1" applyNumberFormat="1" applyFont="1" applyBorder="1"/>
    <xf numFmtId="164" fontId="2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9" fontId="2" fillId="0" borderId="0" xfId="0" applyNumberFormat="1" applyFont="1" applyBorder="1" applyAlignment="1">
      <alignment horizontal="center" vertical="center"/>
    </xf>
    <xf numFmtId="166" fontId="1" fillId="0" borderId="0" xfId="1" applyNumberFormat="1" applyFont="1" applyBorder="1"/>
    <xf numFmtId="170" fontId="0" fillId="0" borderId="0" xfId="0" applyNumberFormat="1" applyAlignment="1">
      <alignment horizontal="center"/>
    </xf>
    <xf numFmtId="1" fontId="0" fillId="0" borderId="0" xfId="0" applyNumberFormat="1"/>
    <xf numFmtId="170" fontId="2" fillId="0" borderId="5" xfId="0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 vertical="center"/>
    </xf>
    <xf numFmtId="171" fontId="2" fillId="0" borderId="6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7" workbookViewId="0">
      <selection activeCell="H24" sqref="H24"/>
    </sheetView>
  </sheetViews>
  <sheetFormatPr defaultRowHeight="15" x14ac:dyDescent="0.25"/>
  <cols>
    <col min="3" max="3" width="18" bestFit="1" customWidth="1"/>
    <col min="4" max="4" width="18.28515625" bestFit="1" customWidth="1"/>
    <col min="5" max="5" width="3.28515625" style="8" customWidth="1"/>
    <col min="6" max="6" width="16.140625" bestFit="1" customWidth="1"/>
    <col min="8" max="8" width="8" bestFit="1" customWidth="1"/>
    <col min="9" max="9" width="15.85546875" bestFit="1" customWidth="1"/>
    <col min="10" max="10" width="6" customWidth="1"/>
    <col min="11" max="11" width="12.5703125" bestFit="1" customWidth="1"/>
    <col min="12" max="12" width="10.5703125" bestFit="1" customWidth="1"/>
    <col min="13" max="13" width="8.7109375" bestFit="1" customWidth="1"/>
  </cols>
  <sheetData>
    <row r="2" spans="1:13" x14ac:dyDescent="0.25">
      <c r="A2" s="8"/>
      <c r="B2" s="12" t="s">
        <v>52</v>
      </c>
      <c r="C2" s="12"/>
      <c r="D2" s="8"/>
      <c r="F2" s="8"/>
      <c r="G2" s="8"/>
    </row>
    <row r="3" spans="1:13" x14ac:dyDescent="0.25">
      <c r="A3" s="8"/>
      <c r="B3" s="8"/>
      <c r="C3" s="8"/>
      <c r="D3" s="8"/>
      <c r="F3" s="8"/>
      <c r="G3" s="8"/>
    </row>
    <row r="4" spans="1:13" x14ac:dyDescent="0.25">
      <c r="A4" s="8"/>
      <c r="B4" s="8"/>
      <c r="C4" s="8"/>
      <c r="D4" s="8"/>
      <c r="F4" s="8"/>
      <c r="G4" s="8"/>
    </row>
    <row r="5" spans="1:13" x14ac:dyDescent="0.25">
      <c r="A5" s="8"/>
      <c r="B5" s="1" t="s">
        <v>53</v>
      </c>
      <c r="C5" s="1" t="s">
        <v>54</v>
      </c>
      <c r="D5" s="1" t="s">
        <v>4</v>
      </c>
      <c r="F5" s="23" t="s">
        <v>58</v>
      </c>
      <c r="G5" s="23">
        <v>3</v>
      </c>
    </row>
    <row r="6" spans="1:13" x14ac:dyDescent="0.25">
      <c r="A6" s="8"/>
      <c r="B6" s="3" t="s">
        <v>1</v>
      </c>
      <c r="C6" s="2">
        <v>0.1017</v>
      </c>
      <c r="D6" s="90">
        <v>20</v>
      </c>
      <c r="F6" s="8"/>
      <c r="G6" s="8"/>
    </row>
    <row r="7" spans="1:13" x14ac:dyDescent="0.25">
      <c r="A7" s="8"/>
      <c r="B7" s="5" t="s">
        <v>2</v>
      </c>
      <c r="C7" s="4">
        <v>0.10299999999999999</v>
      </c>
      <c r="D7" s="91"/>
      <c r="F7" s="8"/>
      <c r="G7" s="8"/>
    </row>
    <row r="8" spans="1:13" x14ac:dyDescent="0.25">
      <c r="A8" s="8"/>
      <c r="B8" s="7" t="s">
        <v>3</v>
      </c>
      <c r="C8" s="6">
        <v>0.10059999999999999</v>
      </c>
      <c r="D8" s="92"/>
      <c r="F8" s="8"/>
      <c r="G8" s="8"/>
    </row>
    <row r="9" spans="1:13" x14ac:dyDescent="0.25">
      <c r="A9" s="8"/>
      <c r="B9" s="33"/>
      <c r="C9" s="8"/>
      <c r="D9" s="8"/>
      <c r="F9" s="8"/>
      <c r="G9" s="8"/>
    </row>
    <row r="10" spans="1:13" x14ac:dyDescent="0.25">
      <c r="A10" s="8"/>
      <c r="B10" s="8"/>
      <c r="C10" s="8"/>
      <c r="D10" s="8"/>
      <c r="F10" s="8"/>
      <c r="G10" s="8"/>
    </row>
    <row r="11" spans="1:13" ht="15.75" thickBot="1" x14ac:dyDescent="0.3">
      <c r="A11" s="8"/>
      <c r="B11" s="8"/>
      <c r="C11" s="8"/>
      <c r="D11" s="8"/>
      <c r="F11" s="8"/>
      <c r="G11" s="8"/>
    </row>
    <row r="12" spans="1:13" ht="15.75" thickBot="1" x14ac:dyDescent="0.3">
      <c r="A12" s="8"/>
      <c r="B12" s="8"/>
      <c r="C12" s="75" t="s">
        <v>53</v>
      </c>
      <c r="D12" s="75" t="s">
        <v>55</v>
      </c>
      <c r="E12" s="39"/>
      <c r="F12" s="8"/>
      <c r="G12" s="89" t="s">
        <v>59</v>
      </c>
      <c r="H12" s="89"/>
      <c r="I12" s="89"/>
      <c r="K12" s="89" t="s">
        <v>60</v>
      </c>
      <c r="L12" s="89"/>
      <c r="M12" s="89"/>
    </row>
    <row r="13" spans="1:13" x14ac:dyDescent="0.25">
      <c r="A13" s="8"/>
      <c r="B13" s="8"/>
      <c r="C13" s="5" t="s">
        <v>5</v>
      </c>
      <c r="D13" s="25">
        <v>5.2999999999999999E-2</v>
      </c>
      <c r="E13" s="40"/>
      <c r="F13" s="8"/>
      <c r="G13" s="88" t="s">
        <v>1</v>
      </c>
      <c r="H13" s="31">
        <f>D16*G5</f>
        <v>0.16400000000000001</v>
      </c>
      <c r="I13" s="36" t="s">
        <v>24</v>
      </c>
      <c r="K13" s="23" t="s">
        <v>62</v>
      </c>
      <c r="L13" s="23">
        <v>30.2</v>
      </c>
    </row>
    <row r="14" spans="1:13" x14ac:dyDescent="0.25">
      <c r="A14" s="8"/>
      <c r="B14" s="8"/>
      <c r="C14" s="5" t="s">
        <v>6</v>
      </c>
      <c r="D14" s="25">
        <v>5.3999999999999999E-2</v>
      </c>
      <c r="E14" s="40"/>
      <c r="F14" s="8"/>
      <c r="G14" s="88"/>
      <c r="H14" s="32">
        <f>(H13*D6)/1000</f>
        <v>3.2800000000000004E-3</v>
      </c>
      <c r="I14" s="36" t="s">
        <v>25</v>
      </c>
      <c r="K14" t="s">
        <v>26</v>
      </c>
      <c r="L14" t="s">
        <v>64</v>
      </c>
    </row>
    <row r="15" spans="1:13" x14ac:dyDescent="0.25">
      <c r="A15" s="8"/>
      <c r="B15" s="8"/>
      <c r="C15" s="5" t="s">
        <v>7</v>
      </c>
      <c r="D15" s="25">
        <v>5.7000000000000002E-2</v>
      </c>
      <c r="E15" s="40"/>
      <c r="F15" s="8"/>
      <c r="G15" s="88"/>
      <c r="H15" s="37">
        <f>(H14*1000)/C6</f>
        <v>32.25172074729597</v>
      </c>
      <c r="I15" s="38" t="s">
        <v>44</v>
      </c>
      <c r="K15" s="9" t="s">
        <v>63</v>
      </c>
      <c r="L15" s="23">
        <v>69.8</v>
      </c>
    </row>
    <row r="16" spans="1:13" x14ac:dyDescent="0.25">
      <c r="A16" s="8"/>
      <c r="B16" s="8"/>
      <c r="C16" s="29" t="s">
        <v>56</v>
      </c>
      <c r="D16" s="30">
        <f>AVERAGE(D13:D15)</f>
        <v>5.4666666666666669E-2</v>
      </c>
      <c r="E16" s="41"/>
      <c r="F16" s="8"/>
      <c r="G16" s="8"/>
    </row>
    <row r="17" spans="1:13" ht="15.75" thickBot="1" x14ac:dyDescent="0.3">
      <c r="A17" s="8"/>
      <c r="B17" s="8"/>
      <c r="C17" s="10"/>
      <c r="D17" s="24"/>
      <c r="E17" s="42"/>
      <c r="F17" s="8"/>
      <c r="G17" s="88" t="s">
        <v>2</v>
      </c>
      <c r="H17" s="31">
        <f>D21*G5</f>
        <v>0.17099999999999999</v>
      </c>
      <c r="I17" s="36" t="s">
        <v>24</v>
      </c>
      <c r="K17" s="43" t="s">
        <v>28</v>
      </c>
      <c r="L17" s="43">
        <f>(H15*100)/L15</f>
        <v>46.205903649421167</v>
      </c>
    </row>
    <row r="18" spans="1:13" x14ac:dyDescent="0.25">
      <c r="A18" s="8"/>
      <c r="B18" s="8"/>
      <c r="C18" s="5" t="s">
        <v>8</v>
      </c>
      <c r="D18" s="25">
        <v>5.7000000000000002E-2</v>
      </c>
      <c r="E18" s="40"/>
      <c r="F18" s="8"/>
      <c r="G18" s="88"/>
      <c r="H18" s="32">
        <f>(H17*D6)/1000</f>
        <v>3.4199999999999999E-3</v>
      </c>
      <c r="I18" s="36" t="s">
        <v>25</v>
      </c>
      <c r="K18" s="43" t="s">
        <v>29</v>
      </c>
      <c r="L18" s="43">
        <f>(H19*100)/L15</f>
        <v>47.5700336606671</v>
      </c>
    </row>
    <row r="19" spans="1:13" x14ac:dyDescent="0.25">
      <c r="A19" s="8"/>
      <c r="B19" s="8"/>
      <c r="C19" s="5" t="s">
        <v>9</v>
      </c>
      <c r="D19" s="25">
        <v>0.06</v>
      </c>
      <c r="E19" s="40"/>
      <c r="F19" s="8"/>
      <c r="G19" s="88"/>
      <c r="H19" s="37">
        <f>(H18*1000)/C7</f>
        <v>33.203883495145632</v>
      </c>
      <c r="I19" s="38" t="s">
        <v>44</v>
      </c>
      <c r="K19" s="43" t="s">
        <v>30</v>
      </c>
      <c r="L19" s="43">
        <f>(H23*100)/L15</f>
        <v>45.571841159347649</v>
      </c>
    </row>
    <row r="20" spans="1:13" x14ac:dyDescent="0.25">
      <c r="A20" s="8"/>
      <c r="B20" s="8"/>
      <c r="C20" s="5" t="s">
        <v>10</v>
      </c>
      <c r="D20" s="25">
        <v>5.3999999999999999E-2</v>
      </c>
      <c r="E20" s="40"/>
      <c r="F20" s="8"/>
      <c r="G20" s="8"/>
    </row>
    <row r="21" spans="1:13" x14ac:dyDescent="0.25">
      <c r="A21" s="8"/>
      <c r="B21" s="8"/>
      <c r="C21" s="29" t="s">
        <v>56</v>
      </c>
      <c r="D21" s="30">
        <f>AVERAGE(D18:D20)</f>
        <v>5.6999999999999995E-2</v>
      </c>
      <c r="E21" s="41"/>
      <c r="F21" s="8"/>
      <c r="G21" s="88" t="s">
        <v>3</v>
      </c>
      <c r="H21" s="31">
        <f>D26*G5</f>
        <v>0.16</v>
      </c>
      <c r="I21" s="36" t="s">
        <v>24</v>
      </c>
      <c r="K21" s="45" t="s">
        <v>31</v>
      </c>
      <c r="L21" s="46">
        <f>MEDIAN(L17:L19)</f>
        <v>46.205903649421167</v>
      </c>
      <c r="M21" s="47" t="s">
        <v>61</v>
      </c>
    </row>
    <row r="22" spans="1:13" ht="15.75" thickBot="1" x14ac:dyDescent="0.3">
      <c r="A22" s="8"/>
      <c r="B22" s="8"/>
      <c r="C22" s="10"/>
      <c r="D22" s="24"/>
      <c r="E22" s="42"/>
      <c r="F22" s="8"/>
      <c r="G22" s="88"/>
      <c r="H22" s="32">
        <f>(H21*D6)/1000</f>
        <v>3.2000000000000002E-3</v>
      </c>
      <c r="I22" s="36" t="s">
        <v>25</v>
      </c>
      <c r="K22" s="43" t="s">
        <v>79</v>
      </c>
      <c r="L22" s="83">
        <f>AVEDEV(L17:L19)</f>
        <v>0.74718278057008547</v>
      </c>
    </row>
    <row r="23" spans="1:13" x14ac:dyDescent="0.25">
      <c r="A23" s="8"/>
      <c r="B23" s="8"/>
      <c r="C23" s="5" t="s">
        <v>11</v>
      </c>
      <c r="D23" s="25">
        <v>5.5E-2</v>
      </c>
      <c r="E23" s="40"/>
      <c r="F23" s="8"/>
      <c r="G23" s="88"/>
      <c r="H23" s="37">
        <f>(H22*1000)/C8</f>
        <v>31.809145129224657</v>
      </c>
      <c r="I23" s="38" t="s">
        <v>61</v>
      </c>
    </row>
    <row r="24" spans="1:13" x14ac:dyDescent="0.25">
      <c r="A24" s="8"/>
      <c r="B24" s="8"/>
      <c r="C24" s="5" t="s">
        <v>12</v>
      </c>
      <c r="D24" s="25">
        <v>5.1999999999999998E-2</v>
      </c>
      <c r="E24" s="40"/>
      <c r="F24" s="8"/>
      <c r="G24" s="8"/>
    </row>
    <row r="25" spans="1:13" x14ac:dyDescent="0.25">
      <c r="A25" s="8"/>
      <c r="B25" s="8"/>
      <c r="C25" s="5" t="s">
        <v>13</v>
      </c>
      <c r="D25" s="25">
        <v>5.2999999999999999E-2</v>
      </c>
      <c r="E25" s="40"/>
      <c r="F25" s="8"/>
      <c r="G25" s="8"/>
    </row>
    <row r="26" spans="1:13" x14ac:dyDescent="0.25">
      <c r="A26" s="8"/>
      <c r="B26" s="8"/>
      <c r="C26" s="29" t="s">
        <v>56</v>
      </c>
      <c r="D26" s="30">
        <f>AVERAGE(D23:D25)</f>
        <v>5.3333333333333337E-2</v>
      </c>
      <c r="E26" s="41"/>
      <c r="F26" s="8"/>
      <c r="G26" s="8"/>
    </row>
    <row r="27" spans="1:13" ht="15.75" thickBot="1" x14ac:dyDescent="0.3">
      <c r="A27" s="8"/>
      <c r="B27" s="8"/>
      <c r="C27" s="10"/>
      <c r="D27" s="24"/>
      <c r="E27" s="42"/>
      <c r="F27" s="8"/>
      <c r="G27" s="8"/>
    </row>
    <row r="28" spans="1:13" x14ac:dyDescent="0.25">
      <c r="A28" s="8"/>
      <c r="B28" s="8"/>
      <c r="C28" s="8"/>
      <c r="D28" s="8"/>
      <c r="F28" s="8"/>
      <c r="G28" s="8"/>
    </row>
    <row r="29" spans="1:13" x14ac:dyDescent="0.25">
      <c r="A29" s="8"/>
      <c r="B29" s="8"/>
      <c r="C29" s="8"/>
      <c r="D29" s="28"/>
      <c r="F29" s="8"/>
      <c r="G29" s="8"/>
    </row>
    <row r="30" spans="1:13" x14ac:dyDescent="0.25">
      <c r="A30" s="8"/>
      <c r="B30" s="8"/>
      <c r="C30" s="34"/>
      <c r="D30" s="35"/>
      <c r="F30" s="8"/>
      <c r="G30" s="8"/>
    </row>
    <row r="31" spans="1:13" x14ac:dyDescent="0.25">
      <c r="A31" s="8"/>
      <c r="B31" s="8"/>
      <c r="C31" s="34"/>
      <c r="D31" s="35"/>
      <c r="F31" s="8"/>
      <c r="G31" s="8"/>
    </row>
    <row r="32" spans="1:13" x14ac:dyDescent="0.25">
      <c r="A32" s="8"/>
      <c r="B32" s="8"/>
      <c r="C32" s="8"/>
      <c r="D32" s="8"/>
      <c r="F32" s="8"/>
      <c r="G32" s="8"/>
    </row>
    <row r="33" spans="1:7" x14ac:dyDescent="0.25">
      <c r="A33" s="8"/>
      <c r="B33" s="8"/>
      <c r="C33" s="8"/>
      <c r="D33" s="8"/>
      <c r="F33" s="8"/>
      <c r="G33" s="8"/>
    </row>
  </sheetData>
  <mergeCells count="6">
    <mergeCell ref="G17:G19"/>
    <mergeCell ref="G21:G23"/>
    <mergeCell ref="K12:M12"/>
    <mergeCell ref="D6:D8"/>
    <mergeCell ref="G13:G15"/>
    <mergeCell ref="G12:I1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H10" sqref="H10"/>
    </sheetView>
  </sheetViews>
  <sheetFormatPr defaultRowHeight="15" x14ac:dyDescent="0.25"/>
  <cols>
    <col min="1" max="1" width="4.140625" customWidth="1"/>
    <col min="2" max="2" width="22.42578125" bestFit="1" customWidth="1"/>
    <col min="3" max="3" width="12.42578125" bestFit="1" customWidth="1"/>
    <col min="4" max="4" width="2.140625" customWidth="1"/>
    <col min="5" max="5" width="1.28515625" customWidth="1"/>
    <col min="6" max="6" width="32.42578125" bestFit="1" customWidth="1"/>
    <col min="7" max="7" width="28.42578125" bestFit="1" customWidth="1"/>
    <col min="8" max="8" width="11.5703125" bestFit="1" customWidth="1"/>
    <col min="9" max="9" width="6.5703125" customWidth="1"/>
    <col min="10" max="10" width="24.28515625" bestFit="1" customWidth="1"/>
    <col min="11" max="11" width="11.5703125" bestFit="1" customWidth="1"/>
  </cols>
  <sheetData>
    <row r="1" spans="2:14" x14ac:dyDescent="0.25">
      <c r="B1" s="12"/>
    </row>
    <row r="2" spans="2:14" x14ac:dyDescent="0.25">
      <c r="B2" s="12" t="s">
        <v>15</v>
      </c>
    </row>
    <row r="3" spans="2:14" x14ac:dyDescent="0.25">
      <c r="J3" s="8"/>
      <c r="K3" s="8"/>
      <c r="L3" s="8"/>
      <c r="M3" s="8"/>
      <c r="N3" s="8"/>
    </row>
    <row r="4" spans="2:14" x14ac:dyDescent="0.25">
      <c r="B4" s="1" t="s">
        <v>54</v>
      </c>
      <c r="C4" s="1" t="s">
        <v>46</v>
      </c>
      <c r="F4" s="1" t="s">
        <v>53</v>
      </c>
      <c r="G4" s="20" t="s">
        <v>65</v>
      </c>
      <c r="H4" s="59"/>
      <c r="J4" s="73"/>
      <c r="K4" s="73"/>
      <c r="L4" s="73"/>
      <c r="M4" s="8"/>
      <c r="N4" s="8"/>
    </row>
    <row r="5" spans="2:14" x14ac:dyDescent="0.25">
      <c r="B5" s="14">
        <v>0.53239999999999998</v>
      </c>
      <c r="C5" s="14">
        <v>100</v>
      </c>
      <c r="F5" s="19" t="s">
        <v>21</v>
      </c>
      <c r="G5" s="19">
        <v>4</v>
      </c>
      <c r="H5" s="19"/>
    </row>
    <row r="6" spans="2:14" x14ac:dyDescent="0.25">
      <c r="B6" s="14"/>
      <c r="F6" s="19" t="s">
        <v>22</v>
      </c>
      <c r="G6" s="19">
        <v>4</v>
      </c>
      <c r="H6" s="19"/>
    </row>
    <row r="7" spans="2:14" x14ac:dyDescent="0.25">
      <c r="B7" s="89" t="s">
        <v>66</v>
      </c>
      <c r="C7" s="89"/>
      <c r="F7" s="19" t="s">
        <v>23</v>
      </c>
      <c r="G7" s="19">
        <v>4</v>
      </c>
      <c r="H7" s="19"/>
    </row>
    <row r="8" spans="2:14" x14ac:dyDescent="0.25">
      <c r="B8" s="13" t="s">
        <v>67</v>
      </c>
      <c r="C8" s="13" t="s">
        <v>20</v>
      </c>
      <c r="F8" s="29" t="s">
        <v>56</v>
      </c>
      <c r="G8" s="21">
        <v>4</v>
      </c>
      <c r="H8" s="59"/>
    </row>
    <row r="9" spans="2:14" ht="15.75" thickBot="1" x14ac:dyDescent="0.3">
      <c r="B9" s="14">
        <v>1</v>
      </c>
      <c r="C9" s="14">
        <v>25</v>
      </c>
      <c r="F9" s="10" t="s">
        <v>57</v>
      </c>
      <c r="G9" s="22">
        <v>0</v>
      </c>
      <c r="H9" s="59"/>
    </row>
    <row r="11" spans="2:14" x14ac:dyDescent="0.25">
      <c r="B11" s="74" t="s">
        <v>58</v>
      </c>
      <c r="C11" s="13">
        <v>250</v>
      </c>
    </row>
    <row r="13" spans="2:14" ht="15.75" thickBot="1" x14ac:dyDescent="0.3">
      <c r="B13" s="8"/>
      <c r="F13" s="55" t="s">
        <v>68</v>
      </c>
      <c r="G13" s="55"/>
      <c r="H13" s="55"/>
      <c r="J13" s="93" t="s">
        <v>69</v>
      </c>
      <c r="K13" s="93"/>
    </row>
    <row r="14" spans="2:14" x14ac:dyDescent="0.25">
      <c r="B14" s="8"/>
      <c r="F14" s="63"/>
      <c r="G14" s="31"/>
      <c r="H14" s="31"/>
      <c r="J14" s="44" t="s">
        <v>62</v>
      </c>
      <c r="K14" s="44">
        <v>30.2</v>
      </c>
    </row>
    <row r="15" spans="2:14" x14ac:dyDescent="0.25">
      <c r="B15" s="8"/>
      <c r="F15" s="65" t="s">
        <v>14</v>
      </c>
      <c r="G15" s="32">
        <f>4*C9</f>
        <v>100</v>
      </c>
      <c r="H15" s="61" t="s">
        <v>42</v>
      </c>
      <c r="J15" s="14" t="s">
        <v>26</v>
      </c>
      <c r="K15" s="14" t="s">
        <v>64</v>
      </c>
    </row>
    <row r="16" spans="2:14" x14ac:dyDescent="0.25">
      <c r="B16" s="8"/>
      <c r="F16" s="63"/>
      <c r="G16" s="43">
        <v>10</v>
      </c>
      <c r="H16" s="62" t="s">
        <v>43</v>
      </c>
      <c r="J16" s="44" t="s">
        <v>63</v>
      </c>
      <c r="K16" s="44">
        <v>69.8</v>
      </c>
    </row>
    <row r="17" spans="6:11" x14ac:dyDescent="0.25">
      <c r="F17" s="64" t="s">
        <v>71</v>
      </c>
      <c r="G17" s="60">
        <f>(G16/B5)*10^-3</f>
        <v>1.8782870022539446E-2</v>
      </c>
      <c r="H17" s="38" t="s">
        <v>61</v>
      </c>
      <c r="J17" s="14"/>
      <c r="K17" s="14"/>
    </row>
    <row r="18" spans="6:11" x14ac:dyDescent="0.25">
      <c r="F18" s="63"/>
      <c r="G18" s="31"/>
      <c r="H18" s="31"/>
      <c r="J18" s="32" t="s">
        <v>28</v>
      </c>
      <c r="K18" s="66">
        <f>(G17*100)/K16</f>
        <v>2.6909555906216971E-2</v>
      </c>
    </row>
    <row r="19" spans="6:11" x14ac:dyDescent="0.25">
      <c r="F19" s="78" t="s">
        <v>48</v>
      </c>
      <c r="G19" t="s">
        <v>50</v>
      </c>
      <c r="H19" s="31" t="s">
        <v>49</v>
      </c>
      <c r="J19" s="14"/>
      <c r="K19" s="14"/>
    </row>
    <row r="20" spans="6:11" x14ac:dyDescent="0.25">
      <c r="F20" s="63">
        <v>100</v>
      </c>
      <c r="G20" s="31">
        <v>10</v>
      </c>
      <c r="H20" s="32">
        <v>0.5</v>
      </c>
      <c r="J20" s="67" t="s">
        <v>70</v>
      </c>
      <c r="K20" s="77">
        <f>MEDIAN(K18:K18)</f>
        <v>2.6909555906216971E-2</v>
      </c>
    </row>
    <row r="21" spans="6:11" x14ac:dyDescent="0.25">
      <c r="F21" s="58"/>
      <c r="G21" s="32" t="s">
        <v>51</v>
      </c>
      <c r="J21" t="s">
        <v>79</v>
      </c>
    </row>
    <row r="22" spans="6:11" x14ac:dyDescent="0.25">
      <c r="F22" s="58"/>
      <c r="G22" s="37"/>
      <c r="H22" s="37"/>
    </row>
  </sheetData>
  <mergeCells count="2">
    <mergeCell ref="B7:C7"/>
    <mergeCell ref="J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F22" sqref="F22"/>
    </sheetView>
  </sheetViews>
  <sheetFormatPr defaultRowHeight="15" x14ac:dyDescent="0.25"/>
  <cols>
    <col min="2" max="2" width="22.140625" bestFit="1" customWidth="1"/>
    <col min="3" max="3" width="10.5703125" bestFit="1" customWidth="1"/>
    <col min="5" max="5" width="22.140625" bestFit="1" customWidth="1"/>
    <col min="6" max="6" width="12.5703125" bestFit="1" customWidth="1"/>
  </cols>
  <sheetData>
    <row r="2" spans="1:6" x14ac:dyDescent="0.25">
      <c r="A2" s="8"/>
      <c r="B2" s="12" t="s">
        <v>73</v>
      </c>
      <c r="C2" s="12"/>
      <c r="D2" s="8"/>
      <c r="E2" s="12" t="s">
        <v>72</v>
      </c>
      <c r="F2" s="12"/>
    </row>
    <row r="3" spans="1:6" x14ac:dyDescent="0.25">
      <c r="A3" s="8"/>
      <c r="B3" s="12"/>
      <c r="C3" s="12"/>
      <c r="D3" s="8"/>
      <c r="E3" s="12"/>
      <c r="F3" s="12"/>
    </row>
    <row r="4" spans="1:6" x14ac:dyDescent="0.25">
      <c r="A4" s="8"/>
      <c r="B4" s="12" t="s">
        <v>15</v>
      </c>
      <c r="C4" s="12"/>
      <c r="D4" s="8"/>
      <c r="E4" s="12" t="s">
        <v>15</v>
      </c>
      <c r="F4" s="12"/>
    </row>
    <row r="5" spans="1:6" x14ac:dyDescent="0.25">
      <c r="A5" s="8"/>
      <c r="D5" s="8"/>
    </row>
    <row r="6" spans="1:6" ht="15.75" thickBot="1" x14ac:dyDescent="0.3">
      <c r="A6" s="8"/>
      <c r="B6" s="11" t="s">
        <v>16</v>
      </c>
      <c r="C6" s="85">
        <v>5.21</v>
      </c>
      <c r="D6" s="8"/>
      <c r="E6" s="15" t="s">
        <v>74</v>
      </c>
      <c r="F6" s="15" t="s">
        <v>62</v>
      </c>
    </row>
    <row r="7" spans="1:6" ht="15.75" thickTop="1" x14ac:dyDescent="0.25">
      <c r="A7" s="8"/>
      <c r="B7" s="8"/>
      <c r="C7" s="8"/>
      <c r="D7" s="8"/>
      <c r="E7" s="17" t="s">
        <v>17</v>
      </c>
      <c r="F7" s="26">
        <v>28.7</v>
      </c>
    </row>
    <row r="8" spans="1:6" x14ac:dyDescent="0.25">
      <c r="A8" s="8"/>
      <c r="B8" s="8"/>
      <c r="C8" s="8"/>
      <c r="D8" s="8"/>
      <c r="E8" s="17" t="s">
        <v>18</v>
      </c>
      <c r="F8" s="26">
        <v>29.3</v>
      </c>
    </row>
    <row r="9" spans="1:6" x14ac:dyDescent="0.25">
      <c r="A9" s="8"/>
      <c r="B9" s="8"/>
      <c r="C9" s="8"/>
      <c r="D9" s="8"/>
      <c r="E9" s="17" t="s">
        <v>19</v>
      </c>
      <c r="F9" s="26">
        <v>32.700000000000003</v>
      </c>
    </row>
    <row r="10" spans="1:6" x14ac:dyDescent="0.25">
      <c r="A10" s="8"/>
      <c r="D10" s="8"/>
      <c r="E10" s="29" t="s">
        <v>56</v>
      </c>
      <c r="F10" s="86">
        <f>AVERAGE(F7:F9)</f>
        <v>30.233333333333334</v>
      </c>
    </row>
    <row r="11" spans="1:6" ht="15.75" thickBot="1" x14ac:dyDescent="0.3">
      <c r="A11" s="8"/>
      <c r="D11" s="8"/>
      <c r="E11" s="10" t="s">
        <v>57</v>
      </c>
      <c r="F11" s="27">
        <f>STDEV(F7:F9)</f>
        <v>2.1571586249817933</v>
      </c>
    </row>
    <row r="12" spans="1:6" x14ac:dyDescent="0.25">
      <c r="A12" s="8"/>
      <c r="D12" s="8"/>
    </row>
    <row r="13" spans="1:6" x14ac:dyDescent="0.25">
      <c r="A13" s="8"/>
      <c r="D13" s="8"/>
    </row>
    <row r="14" spans="1:6" x14ac:dyDescent="0.25">
      <c r="A14" s="8"/>
      <c r="B14" s="12"/>
      <c r="D14" s="8"/>
      <c r="E14" s="12"/>
    </row>
    <row r="15" spans="1:6" s="8" customFormat="1" x14ac:dyDescent="0.25">
      <c r="B15" s="12"/>
      <c r="E15" s="12"/>
    </row>
    <row r="16" spans="1:6" s="8" customFormat="1" x14ac:dyDescent="0.25">
      <c r="B16" s="12"/>
      <c r="E16" s="12"/>
    </row>
    <row r="17" spans="1:6" s="8" customFormat="1" x14ac:dyDescent="0.25">
      <c r="B17" s="68"/>
      <c r="C17" s="68"/>
    </row>
    <row r="18" spans="1:6" s="8" customFormat="1" ht="15" customHeight="1" x14ac:dyDescent="0.25">
      <c r="B18" s="17"/>
      <c r="C18" s="17"/>
      <c r="E18" s="17"/>
      <c r="F18" s="53"/>
    </row>
    <row r="19" spans="1:6" s="8" customFormat="1" x14ac:dyDescent="0.25">
      <c r="A19" s="70"/>
      <c r="B19" s="79"/>
      <c r="C19" s="17"/>
      <c r="E19" s="79"/>
      <c r="F19" s="53"/>
    </row>
    <row r="20" spans="1:6" s="8" customFormat="1" x14ac:dyDescent="0.25">
      <c r="A20" s="70"/>
      <c r="B20" s="80"/>
      <c r="C20" s="17"/>
      <c r="E20" s="79"/>
      <c r="F20" s="53"/>
    </row>
    <row r="21" spans="1:6" s="8" customFormat="1" x14ac:dyDescent="0.25">
      <c r="A21" s="72"/>
      <c r="B21" s="73"/>
      <c r="C21" s="73"/>
      <c r="D21" s="71"/>
      <c r="E21" s="73"/>
      <c r="F21" s="81"/>
    </row>
    <row r="22" spans="1:6" s="8" customFormat="1" x14ac:dyDescent="0.25"/>
    <row r="23" spans="1:6" s="8" customFormat="1" x14ac:dyDescent="0.25">
      <c r="B23" s="94"/>
      <c r="C23" s="94"/>
      <c r="E23" s="94"/>
      <c r="F23" s="94"/>
    </row>
    <row r="24" spans="1:6" s="8" customFormat="1" x14ac:dyDescent="0.25">
      <c r="B24" s="53"/>
      <c r="C24" s="53"/>
      <c r="E24" s="53"/>
      <c r="F24" s="53"/>
    </row>
    <row r="25" spans="1:6" s="8" customFormat="1" x14ac:dyDescent="0.25"/>
    <row r="26" spans="1:6" s="8" customFormat="1" x14ac:dyDescent="0.25">
      <c r="B26" s="12"/>
      <c r="C26" s="53"/>
      <c r="E26" s="12"/>
      <c r="F26" s="53"/>
    </row>
    <row r="27" spans="1:6" s="8" customFormat="1" x14ac:dyDescent="0.25"/>
    <row r="28" spans="1:6" s="8" customFormat="1" x14ac:dyDescent="0.25">
      <c r="B28" s="53"/>
      <c r="C28" s="12"/>
      <c r="E28" s="53"/>
      <c r="F28" s="81"/>
    </row>
    <row r="29" spans="1:6" s="8" customFormat="1" x14ac:dyDescent="0.25">
      <c r="C29" s="82"/>
    </row>
    <row r="30" spans="1:6" s="8" customFormat="1" x14ac:dyDescent="0.25">
      <c r="C30" s="69"/>
    </row>
    <row r="31" spans="1:6" s="8" customFormat="1" x14ac:dyDescent="0.25"/>
  </sheetData>
  <mergeCells count="2">
    <mergeCell ref="B23:C23"/>
    <mergeCell ref="E23:F2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abSelected="1" topLeftCell="A6" workbookViewId="0">
      <selection activeCell="K26" sqref="K26"/>
    </sheetView>
  </sheetViews>
  <sheetFormatPr defaultRowHeight="15" x14ac:dyDescent="0.25"/>
  <cols>
    <col min="1" max="1" width="6" customWidth="1"/>
    <col min="3" max="4" width="15.28515625" bestFit="1" customWidth="1"/>
    <col min="5" max="5" width="5" customWidth="1"/>
    <col min="6" max="7" width="18" bestFit="1" customWidth="1"/>
    <col min="9" max="9" width="5.7109375" customWidth="1"/>
    <col min="10" max="11" width="12.5703125" bestFit="1" customWidth="1"/>
  </cols>
  <sheetData>
    <row r="2" spans="2:7" x14ac:dyDescent="0.25">
      <c r="B2" s="12" t="s">
        <v>45</v>
      </c>
    </row>
    <row r="3" spans="2:7" x14ac:dyDescent="0.25">
      <c r="B3" s="12" t="s">
        <v>47</v>
      </c>
    </row>
    <row r="4" spans="2:7" x14ac:dyDescent="0.25">
      <c r="B4" s="8"/>
      <c r="C4" s="8"/>
    </row>
    <row r="5" spans="2:7" ht="15.75" thickBot="1" x14ac:dyDescent="0.3">
      <c r="B5" s="95"/>
      <c r="C5" s="95"/>
    </row>
    <row r="6" spans="2:7" ht="15.75" thickBot="1" x14ac:dyDescent="0.3">
      <c r="B6" s="50" t="s">
        <v>74</v>
      </c>
      <c r="C6" s="16" t="s">
        <v>54</v>
      </c>
    </row>
    <row r="7" spans="2:7" x14ac:dyDescent="0.25">
      <c r="B7" s="48" t="s">
        <v>32</v>
      </c>
      <c r="C7" s="48">
        <v>4.0273000000000003</v>
      </c>
    </row>
    <row r="8" spans="2:7" ht="15.75" thickBot="1" x14ac:dyDescent="0.3">
      <c r="B8" s="49" t="s">
        <v>33</v>
      </c>
      <c r="C8" s="49">
        <v>4.0972999999999997</v>
      </c>
      <c r="F8" s="93" t="s">
        <v>76</v>
      </c>
      <c r="G8" s="93"/>
    </row>
    <row r="9" spans="2:7" ht="15.75" thickBot="1" x14ac:dyDescent="0.3">
      <c r="F9" s="50" t="s">
        <v>74</v>
      </c>
      <c r="G9" s="16" t="s">
        <v>75</v>
      </c>
    </row>
    <row r="10" spans="2:7" x14ac:dyDescent="0.25">
      <c r="F10" s="14" t="s">
        <v>32</v>
      </c>
      <c r="G10" s="51">
        <f>((D15-C15)*10^3)/C7</f>
        <v>144.86132148089226</v>
      </c>
    </row>
    <row r="11" spans="2:7" x14ac:dyDescent="0.25">
      <c r="F11" s="48" t="s">
        <v>33</v>
      </c>
      <c r="G11" s="51">
        <f>((D16-C16)*10^3)/C8</f>
        <v>151.80728772606696</v>
      </c>
    </row>
    <row r="12" spans="2:7" x14ac:dyDescent="0.25">
      <c r="F12" s="29" t="s">
        <v>56</v>
      </c>
      <c r="G12" s="76">
        <f>AVERAGE(G10:G11)</f>
        <v>148.33430460347961</v>
      </c>
    </row>
    <row r="13" spans="2:7" ht="15.75" thickBot="1" x14ac:dyDescent="0.3">
      <c r="B13" s="93" t="s">
        <v>38</v>
      </c>
      <c r="C13" s="93"/>
      <c r="D13" s="93"/>
      <c r="F13" s="10" t="s">
        <v>57</v>
      </c>
      <c r="G13" s="52">
        <f>STDEV(G10:G11)</f>
        <v>4.9115398338558931</v>
      </c>
    </row>
    <row r="14" spans="2:7" x14ac:dyDescent="0.25">
      <c r="B14" s="18" t="s">
        <v>0</v>
      </c>
      <c r="C14" s="53" t="s">
        <v>34</v>
      </c>
      <c r="D14" s="53" t="s">
        <v>35</v>
      </c>
    </row>
    <row r="15" spans="2:7" x14ac:dyDescent="0.25">
      <c r="B15" s="48" t="s">
        <v>36</v>
      </c>
      <c r="C15" s="48">
        <v>104.4109</v>
      </c>
      <c r="D15" s="48">
        <v>104.9943</v>
      </c>
    </row>
    <row r="16" spans="2:7" ht="15.75" thickBot="1" x14ac:dyDescent="0.3">
      <c r="B16" s="54" t="s">
        <v>37</v>
      </c>
      <c r="C16" s="54">
        <v>133.25049999999999</v>
      </c>
      <c r="D16" s="54">
        <v>133.8725</v>
      </c>
    </row>
    <row r="18" spans="6:12" ht="15.75" thickBot="1" x14ac:dyDescent="0.3">
      <c r="F18" s="89" t="s">
        <v>77</v>
      </c>
      <c r="G18" s="89"/>
      <c r="H18" s="55"/>
      <c r="I18" s="55"/>
      <c r="J18" s="93" t="s">
        <v>78</v>
      </c>
      <c r="K18" s="93"/>
      <c r="L18" s="93"/>
    </row>
    <row r="19" spans="6:12" x14ac:dyDescent="0.25">
      <c r="F19" t="s">
        <v>32</v>
      </c>
      <c r="G19" s="56">
        <v>144.86132148089226</v>
      </c>
      <c r="H19" t="s">
        <v>44</v>
      </c>
      <c r="J19" s="44" t="s">
        <v>62</v>
      </c>
      <c r="K19" s="44">
        <v>30.2</v>
      </c>
    </row>
    <row r="20" spans="6:12" x14ac:dyDescent="0.25">
      <c r="F20" t="s">
        <v>33</v>
      </c>
      <c r="G20" s="56">
        <v>151.80728772606699</v>
      </c>
      <c r="H20" t="s">
        <v>44</v>
      </c>
      <c r="J20" t="s">
        <v>26</v>
      </c>
      <c r="K20" t="s">
        <v>27</v>
      </c>
    </row>
    <row r="21" spans="6:12" x14ac:dyDescent="0.25">
      <c r="J21" s="9" t="s">
        <v>63</v>
      </c>
      <c r="K21" s="44">
        <v>69.8</v>
      </c>
    </row>
    <row r="23" spans="6:12" x14ac:dyDescent="0.25">
      <c r="J23" s="57" t="s">
        <v>39</v>
      </c>
      <c r="K23" s="43">
        <f>(G19*100)/K21</f>
        <v>207.53770985801185</v>
      </c>
    </row>
    <row r="24" spans="6:12" x14ac:dyDescent="0.25">
      <c r="J24" s="57" t="s">
        <v>40</v>
      </c>
      <c r="K24" s="43">
        <f>(G20*100)/K21</f>
        <v>217.48895089694412</v>
      </c>
    </row>
    <row r="25" spans="6:12" x14ac:dyDescent="0.25">
      <c r="K25" s="43"/>
    </row>
    <row r="26" spans="6:12" x14ac:dyDescent="0.25">
      <c r="J26" s="45" t="s">
        <v>41</v>
      </c>
      <c r="K26" s="87">
        <f>MEDIAN(K23:K24)</f>
        <v>212.51333037747798</v>
      </c>
      <c r="L26" s="47" t="s">
        <v>61</v>
      </c>
    </row>
    <row r="27" spans="6:12" x14ac:dyDescent="0.25">
      <c r="J27" t="s">
        <v>79</v>
      </c>
      <c r="K27" s="84">
        <f>AVEDEV(K23:K24)</f>
        <v>4.9756205194661334</v>
      </c>
    </row>
  </sheetData>
  <mergeCells count="5">
    <mergeCell ref="J18:L18"/>
    <mergeCell ref="B5:C5"/>
    <mergeCell ref="B13:D13"/>
    <mergeCell ref="F8:G8"/>
    <mergeCell ref="F18:G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Protein</vt:lpstr>
      <vt:lpstr>Carbohydrate</vt:lpstr>
      <vt:lpstr>pH-Umid</vt:lpstr>
      <vt:lpstr>O&amp;G</vt:lpstr>
    </vt:vector>
  </TitlesOfParts>
  <Company>UFRJ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</dc:creator>
  <cp:lastModifiedBy>Magali</cp:lastModifiedBy>
  <dcterms:created xsi:type="dcterms:W3CDTF">2014-04-02T17:04:51Z</dcterms:created>
  <dcterms:modified xsi:type="dcterms:W3CDTF">2018-03-12T17:12:04Z</dcterms:modified>
</cp:coreProperties>
</file>