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ra. Lidia Salas\Documents\MNH\"/>
    </mc:Choice>
  </mc:AlternateContent>
  <bookViews>
    <workbookView xWindow="0" yWindow="0" windowWidth="28800" windowHeight="12330" activeTab="2"/>
  </bookViews>
  <sheets>
    <sheet name="Mechanical properties" sheetId="4" r:id="rId1"/>
    <sheet name="Physical properties" sheetId="3" r:id="rId2"/>
    <sheet name="Proximates analyzes" sheetId="5" r:id="rId3"/>
  </sheets>
  <calcPr calcId="162913" concurrentCalc="0"/>
  <pivotCaches>
    <pivotCache cacheId="0" r:id="rId4"/>
    <pivotCache cacheId="1" r:id="rId5"/>
    <pivotCache cacheId="2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4" l="1"/>
  <c r="D33" i="4"/>
  <c r="D26" i="4"/>
  <c r="D7" i="4"/>
  <c r="D36" i="4"/>
  <c r="D3" i="4"/>
  <c r="D53" i="4"/>
  <c r="D28" i="4"/>
  <c r="D4" i="4"/>
  <c r="D22" i="4"/>
  <c r="D16" i="4"/>
  <c r="D43" i="4"/>
  <c r="D12" i="4"/>
  <c r="D35" i="4"/>
  <c r="D17" i="4"/>
  <c r="D42" i="4"/>
  <c r="D32" i="4"/>
  <c r="D27" i="4"/>
  <c r="D21" i="4"/>
  <c r="D58" i="4"/>
  <c r="D55" i="4"/>
  <c r="D14" i="4"/>
  <c r="D15" i="4"/>
  <c r="D9" i="4"/>
  <c r="D57" i="4"/>
  <c r="D37" i="4"/>
  <c r="D48" i="4"/>
  <c r="D52" i="4"/>
  <c r="D39" i="4"/>
  <c r="D41" i="4"/>
  <c r="D61" i="4"/>
  <c r="D19" i="4"/>
  <c r="D40" i="4"/>
  <c r="D5" i="4"/>
  <c r="D20" i="4"/>
  <c r="D8" i="4"/>
  <c r="D34" i="4"/>
  <c r="D2" i="4"/>
  <c r="D10" i="4"/>
  <c r="D45" i="4"/>
  <c r="D38" i="4"/>
  <c r="D25" i="4"/>
  <c r="D31" i="4"/>
  <c r="D24" i="4"/>
  <c r="D23" i="4"/>
  <c r="D60" i="4"/>
  <c r="D49" i="4"/>
  <c r="D18" i="4"/>
  <c r="D47" i="4"/>
  <c r="D29" i="4"/>
  <c r="D50" i="4"/>
  <c r="D13" i="4"/>
  <c r="D51" i="4"/>
  <c r="D11" i="4"/>
  <c r="D6" i="4"/>
  <c r="D56" i="4"/>
  <c r="D54" i="4"/>
  <c r="D46" i="4"/>
  <c r="D30" i="4"/>
  <c r="D44" i="4"/>
  <c r="C62" i="4"/>
  <c r="E62" i="4"/>
  <c r="F62" i="4"/>
  <c r="G62" i="4"/>
  <c r="H62" i="4"/>
  <c r="G3" i="5"/>
  <c r="G4" i="5"/>
  <c r="G5" i="5"/>
  <c r="G6" i="5"/>
  <c r="G7" i="5"/>
  <c r="G8" i="5"/>
  <c r="G9" i="5"/>
  <c r="G10" i="5"/>
  <c r="G2" i="5"/>
  <c r="N14" i="4"/>
  <c r="N13" i="4"/>
  <c r="N12" i="4"/>
  <c r="M13" i="4"/>
  <c r="M14" i="4"/>
  <c r="M12" i="4"/>
  <c r="V21" i="3"/>
  <c r="W21" i="3"/>
  <c r="V22" i="3"/>
  <c r="W22" i="3"/>
  <c r="V20" i="3"/>
  <c r="W20" i="3"/>
  <c r="U22" i="3"/>
  <c r="U21" i="3"/>
  <c r="U20" i="3"/>
  <c r="S21" i="3"/>
  <c r="S22" i="3"/>
  <c r="S20" i="3"/>
  <c r="R21" i="3"/>
  <c r="R22" i="3"/>
  <c r="R20" i="3"/>
  <c r="P21" i="3"/>
  <c r="P22" i="3"/>
  <c r="P20" i="3"/>
  <c r="O21" i="3"/>
  <c r="O22" i="3"/>
  <c r="O20" i="3"/>
  <c r="M21" i="3"/>
  <c r="M22" i="3"/>
  <c r="M20" i="3"/>
  <c r="L21" i="3"/>
  <c r="L22" i="3"/>
  <c r="L20" i="3"/>
  <c r="K21" i="3"/>
  <c r="K22" i="3"/>
  <c r="K20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R23" i="5"/>
  <c r="R24" i="5"/>
  <c r="R25" i="5"/>
  <c r="O24" i="5"/>
  <c r="O25" i="5"/>
  <c r="O23" i="5"/>
  <c r="L24" i="5"/>
  <c r="L25" i="5"/>
  <c r="L23" i="5"/>
  <c r="I24" i="5"/>
  <c r="I25" i="5"/>
  <c r="I23" i="5"/>
  <c r="F24" i="5"/>
  <c r="F25" i="5"/>
  <c r="F23" i="5"/>
  <c r="K2" i="5"/>
  <c r="K3" i="5"/>
  <c r="K4" i="5"/>
  <c r="K5" i="5"/>
  <c r="K6" i="5"/>
  <c r="K7" i="5"/>
  <c r="K8" i="5"/>
  <c r="K9" i="5"/>
  <c r="K10" i="5"/>
  <c r="J2" i="5"/>
  <c r="J3" i="5"/>
  <c r="J4" i="5"/>
  <c r="J5" i="5"/>
  <c r="J6" i="5"/>
  <c r="J7" i="5"/>
  <c r="J8" i="5"/>
  <c r="J9" i="5"/>
  <c r="J10" i="5"/>
  <c r="I3" i="5"/>
  <c r="I4" i="5"/>
  <c r="I5" i="5"/>
  <c r="I6" i="5"/>
  <c r="I7" i="5"/>
  <c r="I8" i="5"/>
  <c r="I9" i="5"/>
  <c r="I10" i="5"/>
  <c r="I2" i="5"/>
  <c r="H3" i="5"/>
  <c r="H4" i="5"/>
  <c r="H5" i="5"/>
  <c r="H6" i="5"/>
  <c r="H7" i="5"/>
  <c r="H8" i="5"/>
  <c r="H9" i="5"/>
  <c r="H10" i="5"/>
  <c r="H2" i="5"/>
  <c r="T13" i="4"/>
  <c r="U13" i="4"/>
  <c r="T14" i="4"/>
  <c r="U14" i="4"/>
  <c r="T12" i="4"/>
  <c r="U12" i="4"/>
  <c r="S13" i="4"/>
  <c r="S14" i="4"/>
  <c r="S12" i="4"/>
  <c r="Q13" i="4"/>
  <c r="R13" i="4"/>
  <c r="Q14" i="4"/>
  <c r="R14" i="4"/>
  <c r="Q12" i="4"/>
  <c r="R12" i="4"/>
  <c r="P13" i="4"/>
  <c r="P14" i="4"/>
  <c r="P12" i="4"/>
  <c r="O13" i="4"/>
  <c r="O14" i="4"/>
  <c r="O12" i="4"/>
  <c r="M8" i="4"/>
  <c r="J59" i="4"/>
  <c r="J33" i="4"/>
  <c r="J26" i="4"/>
  <c r="J7" i="4"/>
  <c r="J36" i="4"/>
  <c r="J3" i="4"/>
  <c r="J53" i="4"/>
  <c r="J28" i="4"/>
  <c r="J4" i="4"/>
  <c r="J22" i="4"/>
  <c r="J16" i="4"/>
  <c r="J43" i="4"/>
  <c r="J12" i="4"/>
  <c r="J35" i="4"/>
  <c r="J17" i="4"/>
  <c r="J42" i="4"/>
  <c r="J32" i="4"/>
  <c r="J27" i="4"/>
  <c r="J21" i="4"/>
  <c r="J58" i="4"/>
  <c r="J55" i="4"/>
  <c r="J14" i="4"/>
  <c r="J15" i="4"/>
  <c r="J9" i="4"/>
  <c r="J57" i="4"/>
  <c r="J37" i="4"/>
  <c r="J48" i="4"/>
  <c r="J52" i="4"/>
  <c r="J39" i="4"/>
  <c r="J41" i="4"/>
  <c r="J61" i="4"/>
  <c r="J19" i="4"/>
  <c r="J40" i="4"/>
  <c r="J5" i="4"/>
  <c r="J20" i="4"/>
  <c r="J8" i="4"/>
  <c r="J34" i="4"/>
  <c r="J2" i="4"/>
  <c r="J10" i="4"/>
  <c r="J45" i="4"/>
  <c r="J38" i="4"/>
  <c r="J25" i="4"/>
  <c r="J31" i="4"/>
  <c r="J24" i="4"/>
  <c r="J23" i="4"/>
  <c r="J60" i="4"/>
  <c r="J49" i="4"/>
  <c r="J18" i="4"/>
  <c r="J47" i="4"/>
  <c r="J29" i="4"/>
  <c r="J50" i="4"/>
  <c r="J13" i="4"/>
  <c r="J51" i="4"/>
  <c r="J11" i="4"/>
  <c r="J6" i="4"/>
  <c r="J56" i="4"/>
  <c r="J54" i="4"/>
  <c r="J46" i="4"/>
  <c r="J30" i="4"/>
  <c r="J44" i="4"/>
  <c r="I59" i="4"/>
  <c r="I33" i="4"/>
  <c r="I26" i="4"/>
  <c r="I7" i="4"/>
  <c r="I36" i="4"/>
  <c r="I3" i="4"/>
  <c r="I53" i="4"/>
  <c r="I28" i="4"/>
  <c r="I4" i="4"/>
  <c r="I22" i="4"/>
  <c r="I16" i="4"/>
  <c r="I43" i="4"/>
  <c r="I12" i="4"/>
  <c r="I35" i="4"/>
  <c r="I17" i="4"/>
  <c r="I42" i="4"/>
  <c r="I32" i="4"/>
  <c r="I27" i="4"/>
  <c r="I21" i="4"/>
  <c r="I58" i="4"/>
  <c r="I55" i="4"/>
  <c r="I14" i="4"/>
  <c r="I15" i="4"/>
  <c r="I9" i="4"/>
  <c r="I57" i="4"/>
  <c r="I37" i="4"/>
  <c r="I48" i="4"/>
  <c r="I52" i="4"/>
  <c r="I39" i="4"/>
  <c r="I41" i="4"/>
  <c r="I61" i="4"/>
  <c r="I19" i="4"/>
  <c r="I40" i="4"/>
  <c r="I5" i="4"/>
  <c r="I20" i="4"/>
  <c r="I8" i="4"/>
  <c r="I34" i="4"/>
  <c r="I2" i="4"/>
  <c r="I10" i="4"/>
  <c r="I45" i="4"/>
  <c r="I38" i="4"/>
  <c r="I25" i="4"/>
  <c r="I31" i="4"/>
  <c r="I24" i="4"/>
  <c r="I23" i="4"/>
  <c r="I60" i="4"/>
  <c r="I49" i="4"/>
  <c r="I18" i="4"/>
  <c r="I47" i="4"/>
  <c r="I29" i="4"/>
  <c r="I50" i="4"/>
  <c r="I13" i="4"/>
  <c r="I51" i="4"/>
  <c r="I11" i="4"/>
  <c r="I6" i="4"/>
  <c r="I56" i="4"/>
  <c r="I54" i="4"/>
  <c r="I46" i="4"/>
  <c r="I30" i="4"/>
  <c r="I44" i="4"/>
  <c r="T21" i="3"/>
  <c r="T22" i="3"/>
  <c r="T20" i="3"/>
  <c r="Q21" i="3"/>
  <c r="Q22" i="3"/>
  <c r="Q20" i="3"/>
  <c r="N21" i="3"/>
  <c r="N22" i="3"/>
  <c r="N20" i="3"/>
  <c r="N18" i="3"/>
  <c r="F3" i="3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2" i="3"/>
  <c r="G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J62" i="4"/>
  <c r="I62" i="4"/>
  <c r="D62" i="4"/>
</calcChain>
</file>

<file path=xl/sharedStrings.xml><?xml version="1.0" encoding="utf-8"?>
<sst xmlns="http://schemas.openxmlformats.org/spreadsheetml/2006/main" count="357" uniqueCount="89">
  <si>
    <t>sp</t>
  </si>
  <si>
    <t>tenaza</t>
  </si>
  <si>
    <t>acacia</t>
  </si>
  <si>
    <t>no</t>
  </si>
  <si>
    <t>lenght</t>
  </si>
  <si>
    <t>Ebano</t>
  </si>
  <si>
    <t>compression N</t>
  </si>
  <si>
    <t>No.</t>
  </si>
  <si>
    <t>Acacia</t>
  </si>
  <si>
    <t>Tenaza</t>
  </si>
  <si>
    <t>Total general</t>
  </si>
  <si>
    <t>Ebenopsis ebano</t>
  </si>
  <si>
    <t>Havardia pallens</t>
  </si>
  <si>
    <t>Species</t>
  </si>
  <si>
    <t>Diameter</t>
  </si>
  <si>
    <t>Lenght</t>
  </si>
  <si>
    <t>Densiy</t>
  </si>
  <si>
    <t xml:space="preserve"> </t>
  </si>
  <si>
    <t>Density</t>
  </si>
  <si>
    <t>6.01±0.01</t>
  </si>
  <si>
    <t>6.03±0.01</t>
  </si>
  <si>
    <t>6.06±0.01</t>
  </si>
  <si>
    <t>13.17±0.82</t>
  </si>
  <si>
    <t>17.37±1.61</t>
  </si>
  <si>
    <t>13.44±0.99</t>
  </si>
  <si>
    <t>1.17±0.01</t>
  </si>
  <si>
    <t>1.09±0.02</t>
  </si>
  <si>
    <t>1.60±0.47</t>
  </si>
  <si>
    <t xml:space="preserve">weight retained </t>
  </si>
  <si>
    <t xml:space="preserve">drop resistance Index (100*No. de aventadas/No. de piezas) ASTM method D441-86 </t>
  </si>
  <si>
    <t>Compression test</t>
  </si>
  <si>
    <t>Std</t>
  </si>
  <si>
    <t>Weight retained</t>
  </si>
  <si>
    <t>t_ash</t>
  </si>
  <si>
    <t>HHV= 354.3FC + 170.8 VM</t>
  </si>
  <si>
    <t>Average</t>
  </si>
  <si>
    <t>Moisture content</t>
  </si>
  <si>
    <t>Ash</t>
  </si>
  <si>
    <t>Fixed carbon</t>
  </si>
  <si>
    <t>Lenght/diameter</t>
  </si>
  <si>
    <t>Drop resistance</t>
  </si>
  <si>
    <t>Volatile matter</t>
  </si>
  <si>
    <t>Higher heating values</t>
  </si>
  <si>
    <t>Acacia wrightii</t>
  </si>
  <si>
    <t>density</t>
  </si>
  <si>
    <t>Total Weight</t>
  </si>
  <si>
    <t>Weight without pieces</t>
  </si>
  <si>
    <t>N. Pieces</t>
  </si>
  <si>
    <t>Weight</t>
  </si>
  <si>
    <t>Length</t>
  </si>
  <si>
    <t>area (cm2)</t>
  </si>
  <si>
    <t>Volume (cm3)</t>
  </si>
  <si>
    <t>Ratio length/diameter</t>
  </si>
  <si>
    <t>Values</t>
  </si>
  <si>
    <t>row labels</t>
  </si>
  <si>
    <t>Total</t>
  </si>
  <si>
    <t>Average compression N</t>
  </si>
  <si>
    <t>Standar deviation of compression N2</t>
  </si>
  <si>
    <t xml:space="preserve">Average of drop resistance Index (100*No. de releases/No. of pieces) ASTM method D441-86 </t>
  </si>
  <si>
    <t xml:space="preserve">Average of weight retained </t>
  </si>
  <si>
    <t>Row labels</t>
  </si>
  <si>
    <t>Average of diameter</t>
  </si>
  <si>
    <t>Standar deviation of diameter 2</t>
  </si>
  <si>
    <t>Average of length</t>
  </si>
  <si>
    <t>Average of density</t>
  </si>
  <si>
    <t>Standar deviation of Density 2</t>
  </si>
  <si>
    <t>Average of length/diameter ratio</t>
  </si>
  <si>
    <t>Standar deviation of length/diameter ratio 2</t>
  </si>
  <si>
    <t>Standar error</t>
  </si>
  <si>
    <t>Standar deviation</t>
  </si>
  <si>
    <t>Estándar error (raiz de50)</t>
  </si>
  <si>
    <t>volatile matter</t>
  </si>
  <si>
    <t>t_m.c.</t>
  </si>
  <si>
    <t>t_v.m.</t>
  </si>
  <si>
    <t>t_f.c.</t>
  </si>
  <si>
    <t>Average MC</t>
  </si>
  <si>
    <t>Average Volatile matter</t>
  </si>
  <si>
    <t>Standar deviation VM 2</t>
  </si>
  <si>
    <t>Average of ash</t>
  </si>
  <si>
    <t>Standar deviation of ash2</t>
  </si>
  <si>
    <t>Average of Fixed carbon</t>
  </si>
  <si>
    <t>Standar deviation of FC 2</t>
  </si>
  <si>
    <t>Average of HHV= 354.3FC + 170.8 VM</t>
  </si>
  <si>
    <t>Standar deviation of HHV= 354.3FC + 170.8 VM2</t>
  </si>
  <si>
    <t>Standar deviation of weight retained 2</t>
  </si>
  <si>
    <t>Standar deviation of drop resistance Index (100*No. of releases/No. of pieces) ASTM method D441-86 2</t>
  </si>
  <si>
    <t>Standar deviation of length 2</t>
  </si>
  <si>
    <t>Samples (1…5)</t>
  </si>
  <si>
    <t>Standar deviation MC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</si>
</sst>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scheme val="minor"/>
    </font>
    <font>
      <sz val="8"/>
      <color theme="1"/>
      <name val="AdvCaeciliaRm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0" fillId="2" borderId="0" xfId="0" applyFill="1"/>
    <xf numFmtId="0" fontId="4" fillId="2" borderId="0" xfId="0" applyFont="1" applyFill="1"/>
    <xf numFmtId="0" fontId="0" fillId="0" borderId="0" xfId="0" applyAlignment="1">
      <alignment horizontal="center"/>
    </xf>
  </cellXfs>
  <cellStyles count="6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'Mechanical properties'!$O$12:$O$14</c:f>
                <c:numCache>
                  <c:formatCode>General</c:formatCode>
                  <c:ptCount val="3"/>
                  <c:pt idx="0">
                    <c:v>108.87934506278563</c:v>
                  </c:pt>
                  <c:pt idx="1">
                    <c:v>79.803199652924178</c:v>
                  </c:pt>
                  <c:pt idx="2">
                    <c:v>127.341960190251</c:v>
                  </c:pt>
                </c:numCache>
              </c:numRef>
            </c:plus>
            <c:minus>
              <c:numRef>
                <c:f>'Mechanical properties'!$O$12:$O$14</c:f>
                <c:numCache>
                  <c:formatCode>General</c:formatCode>
                  <c:ptCount val="3"/>
                  <c:pt idx="0">
                    <c:v>108.87934506278563</c:v>
                  </c:pt>
                  <c:pt idx="1">
                    <c:v>79.803199652924178</c:v>
                  </c:pt>
                  <c:pt idx="2">
                    <c:v>127.341960190251</c:v>
                  </c:pt>
                </c:numCache>
              </c:numRef>
            </c:minus>
          </c:errBars>
          <c:cat>
            <c:strRef>
              <c:f>'Mechanical properties'!$L$12:$L$14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'Mechanical properties'!$M$12:$M$14</c:f>
              <c:numCache>
                <c:formatCode>General</c:formatCode>
                <c:ptCount val="3"/>
                <c:pt idx="0">
                  <c:v>538.87699999999995</c:v>
                </c:pt>
                <c:pt idx="1">
                  <c:v>1196.6210000000001</c:v>
                </c:pt>
                <c:pt idx="2">
                  <c:v>883.34850000000006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A-4F8E-8F34-363C32FCA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0176"/>
        <c:axId val="124851712"/>
      </c:lineChart>
      <c:catAx>
        <c:axId val="12485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i="1"/>
            </a:pPr>
            <a:endParaRPr lang="es-MX"/>
          </a:p>
        </c:txPr>
        <c:crossAx val="124851712"/>
        <c:crosses val="autoZero"/>
        <c:auto val="1"/>
        <c:lblAlgn val="ctr"/>
        <c:lblOffset val="100"/>
        <c:noMultiLvlLbl val="0"/>
      </c:catAx>
      <c:valAx>
        <c:axId val="12485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rgbClr val="000000"/>
                    </a:solidFill>
                  </a:defRPr>
                </a:pPr>
                <a:r>
                  <a:rPr lang="es-ES">
                    <a:solidFill>
                      <a:srgbClr val="000000"/>
                    </a:solidFill>
                  </a:rPr>
                  <a:t>Resistance</a:t>
                </a:r>
                <a:r>
                  <a:rPr lang="es-ES" baseline="0">
                    <a:solidFill>
                      <a:srgbClr val="000000"/>
                    </a:solidFill>
                  </a:rPr>
                  <a:t> to</a:t>
                </a:r>
              </a:p>
              <a:p>
                <a:pPr>
                  <a:defRPr>
                    <a:solidFill>
                      <a:srgbClr val="000000"/>
                    </a:solidFill>
                  </a:defRPr>
                </a:pPr>
                <a:r>
                  <a:rPr lang="es-ES" baseline="0">
                    <a:solidFill>
                      <a:srgbClr val="000000"/>
                    </a:solidFill>
                  </a:rPr>
                  <a:t> compression (N)</a:t>
                </a:r>
                <a:endParaRPr lang="es-ES">
                  <a:solidFill>
                    <a:srgbClr val="0000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MX"/>
          </a:p>
        </c:txPr>
        <c:crossAx val="124850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29014253802"/>
          <c:y val="6.0185185185185203E-2"/>
          <c:w val="0.72756765160452497"/>
          <c:h val="0.831728638086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'Mechanical properties'!$P$11</c:f>
              <c:strCache>
                <c:ptCount val="1"/>
                <c:pt idx="0">
                  <c:v>Drop resistance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'Mechanical properties'!$R$12:$R$14</c:f>
                <c:numCache>
                  <c:formatCode>General</c:formatCode>
                  <c:ptCount val="3"/>
                  <c:pt idx="0">
                    <c:v>16.439528475054889</c:v>
                  </c:pt>
                  <c:pt idx="1">
                    <c:v>6.3522464718123866</c:v>
                  </c:pt>
                  <c:pt idx="2">
                    <c:v>6.4477963867296335</c:v>
                  </c:pt>
                </c:numCache>
              </c:numRef>
            </c:plus>
            <c:minus>
              <c:numRef>
                <c:f>'Mechanical properties'!$R$12:$R$14</c:f>
                <c:numCache>
                  <c:formatCode>General</c:formatCode>
                  <c:ptCount val="3"/>
                  <c:pt idx="0">
                    <c:v>16.439528475054889</c:v>
                  </c:pt>
                  <c:pt idx="1">
                    <c:v>6.3522464718123866</c:v>
                  </c:pt>
                  <c:pt idx="2">
                    <c:v>6.4477963867296335</c:v>
                  </c:pt>
                </c:numCache>
              </c:numRef>
            </c:minus>
          </c:errBars>
          <c:cat>
            <c:strRef>
              <c:f>'Mechanical properties'!$L$12:$L$14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'Mechanical properties'!$P$12:$P$14</c:f>
              <c:numCache>
                <c:formatCode>General</c:formatCode>
                <c:ptCount val="3"/>
                <c:pt idx="0">
                  <c:v>160</c:v>
                </c:pt>
                <c:pt idx="1">
                  <c:v>122.5</c:v>
                </c:pt>
                <c:pt idx="2">
                  <c:v>116.75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F-4F8F-AE6D-F183EF21FF6B}"/>
            </c:ext>
          </c:extLst>
        </c:ser>
        <c:ser>
          <c:idx val="1"/>
          <c:order val="1"/>
          <c:tx>
            <c:strRef>
              <c:f>'Mechanical properties'!$S$11</c:f>
              <c:strCache>
                <c:ptCount val="1"/>
                <c:pt idx="0">
                  <c:v>Weight retained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'Mechanical properties'!$U$12:$U$14</c:f>
                <c:numCache>
                  <c:formatCode>General</c:formatCode>
                  <c:ptCount val="3"/>
                  <c:pt idx="0">
                    <c:v>5.0446082283626543</c:v>
                  </c:pt>
                  <c:pt idx="1">
                    <c:v>2.8646572389035474</c:v>
                  </c:pt>
                  <c:pt idx="2">
                    <c:v>2.9571541733508444</c:v>
                  </c:pt>
                </c:numCache>
              </c:numRef>
            </c:plus>
            <c:minus>
              <c:numRef>
                <c:f>'Mechanical properties'!$U$12:$U$14</c:f>
                <c:numCache>
                  <c:formatCode>General</c:formatCode>
                  <c:ptCount val="3"/>
                  <c:pt idx="0">
                    <c:v>5.0446082283626543</c:v>
                  </c:pt>
                  <c:pt idx="1">
                    <c:v>2.8646572389035474</c:v>
                  </c:pt>
                  <c:pt idx="2">
                    <c:v>2.9571541733508444</c:v>
                  </c:pt>
                </c:numCache>
              </c:numRef>
            </c:minus>
          </c:errBars>
          <c:val>
            <c:numRef>
              <c:f>'Mechanical properties'!$S$12:$S$14</c:f>
              <c:numCache>
                <c:formatCode>General</c:formatCode>
                <c:ptCount val="3"/>
                <c:pt idx="0">
                  <c:v>66.274726948791084</c:v>
                </c:pt>
                <c:pt idx="1">
                  <c:v>61.736087382050144</c:v>
                </c:pt>
                <c:pt idx="2">
                  <c:v>49.489176044062944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F-4F8F-AE6D-F183EF21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99712"/>
        <c:axId val="124901632"/>
      </c:barChart>
      <c:lineChart>
        <c:grouping val="standard"/>
        <c:varyColors val="0"/>
        <c:ser>
          <c:idx val="2"/>
          <c:order val="2"/>
          <c:tx>
            <c:strRef>
              <c:f>'Mechanical properties'!$M$11</c:f>
              <c:strCache>
                <c:ptCount val="1"/>
                <c:pt idx="0">
                  <c:v>Compression test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ash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'Mechanical properties'!$M$12:$M$14</c:f>
              <c:numCache>
                <c:formatCode>General</c:formatCode>
                <c:ptCount val="3"/>
                <c:pt idx="0">
                  <c:v>538.87699999999995</c:v>
                </c:pt>
                <c:pt idx="1">
                  <c:v>1196.6210000000001</c:v>
                </c:pt>
                <c:pt idx="2">
                  <c:v>883.34850000000006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F8F-AE6D-F183EF21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09440"/>
        <c:axId val="124907904"/>
      </c:lineChart>
      <c:catAx>
        <c:axId val="12489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i="1"/>
            </a:pPr>
            <a:endParaRPr lang="es-MX"/>
          </a:p>
        </c:txPr>
        <c:crossAx val="124901632"/>
        <c:crosses val="autoZero"/>
        <c:auto val="1"/>
        <c:lblAlgn val="ctr"/>
        <c:lblOffset val="100"/>
        <c:noMultiLvlLbl val="0"/>
      </c:catAx>
      <c:valAx>
        <c:axId val="124901632"/>
        <c:scaling>
          <c:orientation val="minMax"/>
          <c:max val="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Resistance tests</a:t>
                </a:r>
              </a:p>
            </c:rich>
          </c:tx>
          <c:layout>
            <c:manualLayout>
              <c:xMode val="edge"/>
              <c:yMode val="edge"/>
              <c:x val="7.8079718366797701E-3"/>
              <c:y val="0.292335958005248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899712"/>
        <c:crosses val="autoZero"/>
        <c:crossBetween val="between"/>
        <c:majorUnit val="50"/>
      </c:valAx>
      <c:valAx>
        <c:axId val="1249079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909440"/>
        <c:crosses val="max"/>
        <c:crossBetween val="between"/>
      </c:valAx>
      <c:catAx>
        <c:axId val="12490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90790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661801421163801"/>
          <c:y val="1.8134660250802001E-2"/>
          <c:w val="0.718963300319167"/>
          <c:h val="0.13499963546223401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/>
          <a:cs typeface="Arial"/>
        </a:defRPr>
      </a:pPr>
      <a:endParaRPr lang="es-MX"/>
    </a:p>
  </c:txPr>
  <c:printSettings>
    <c:headerFooter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'Physical properties'!$T$20:$T$22</c:f>
                <c:numCache>
                  <c:formatCode>General</c:formatCode>
                  <c:ptCount val="3"/>
                  <c:pt idx="0">
                    <c:v>1.4459981086170928E-2</c:v>
                  </c:pt>
                  <c:pt idx="1">
                    <c:v>2.2856553772602945E-2</c:v>
                  </c:pt>
                  <c:pt idx="2">
                    <c:v>1.6948944288863094E-2</c:v>
                  </c:pt>
                </c:numCache>
              </c:numRef>
            </c:plus>
            <c:minus>
              <c:numRef>
                <c:f>'Physical properties'!$T$20:$T$22</c:f>
                <c:numCache>
                  <c:formatCode>General</c:formatCode>
                  <c:ptCount val="3"/>
                  <c:pt idx="0">
                    <c:v>1.4459981086170928E-2</c:v>
                  </c:pt>
                  <c:pt idx="1">
                    <c:v>2.2856553772602945E-2</c:v>
                  </c:pt>
                  <c:pt idx="2">
                    <c:v>1.6948944288863094E-2</c:v>
                  </c:pt>
                </c:numCache>
              </c:numRef>
            </c:minus>
          </c:errBars>
          <c:cat>
            <c:strRef>
              <c:f>'Mechanical properties'!$L$12:$L$14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'Physical properties'!$R$20:$R$22</c:f>
              <c:numCache>
                <c:formatCode>General</c:formatCode>
                <c:ptCount val="3"/>
                <c:pt idx="0">
                  <c:v>1.1756893779112099</c:v>
                </c:pt>
                <c:pt idx="1">
                  <c:v>1.0990852806642946</c:v>
                </c:pt>
                <c:pt idx="2">
                  <c:v>1.1221997617062984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5-47A8-81E1-B60A37DCF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12960"/>
        <c:axId val="125914496"/>
      </c:lineChart>
      <c:catAx>
        <c:axId val="12591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i="1"/>
            </a:pPr>
            <a:endParaRPr lang="es-MX"/>
          </a:p>
        </c:txPr>
        <c:crossAx val="125914496"/>
        <c:crosses val="autoZero"/>
        <c:auto val="1"/>
        <c:lblAlgn val="ctr"/>
        <c:lblOffset val="100"/>
        <c:noMultiLvlLbl val="0"/>
      </c:catAx>
      <c:valAx>
        <c:axId val="125914496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rgbClr val="000000"/>
                    </a:solidFill>
                  </a:defRPr>
                </a:pPr>
                <a:r>
                  <a:rPr lang="es-ES" baseline="0">
                    <a:solidFill>
                      <a:srgbClr val="000000"/>
                    </a:solidFill>
                  </a:rPr>
                  <a:t>Density (g/cm</a:t>
                </a:r>
                <a:r>
                  <a:rPr lang="es-ES" baseline="30000">
                    <a:solidFill>
                      <a:srgbClr val="000000"/>
                    </a:solidFill>
                  </a:rPr>
                  <a:t>3</a:t>
                </a:r>
                <a:r>
                  <a:rPr lang="es-ES" baseline="0">
                    <a:solidFill>
                      <a:srgbClr val="000000"/>
                    </a:solidFill>
                  </a:rPr>
                  <a:t>)</a:t>
                </a:r>
                <a:endParaRPr lang="es-ES">
                  <a:solidFill>
                    <a:srgbClr val="0000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MX"/>
          </a:p>
        </c:txPr>
        <c:crossAx val="125912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49475912212"/>
          <c:y val="6.4814814814814797E-2"/>
          <c:w val="0.77681978964725296"/>
          <c:h val="0.831728638086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'Physical properties'!$L$19</c:f>
              <c:strCache>
                <c:ptCount val="1"/>
                <c:pt idx="0">
                  <c:v>Diameter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'Physical properties'!$N$20:$N$22</c:f>
                <c:numCache>
                  <c:formatCode>General</c:formatCode>
                  <c:ptCount val="3"/>
                  <c:pt idx="0">
                    <c:v>7.2045676867729938E-3</c:v>
                  </c:pt>
                  <c:pt idx="1">
                    <c:v>1.3096690032856292E-2</c:v>
                  </c:pt>
                  <c:pt idx="2">
                    <c:v>1.2419330026972828E-2</c:v>
                  </c:pt>
                </c:numCache>
              </c:numRef>
            </c:plus>
            <c:minus>
              <c:numRef>
                <c:f>'Physical properties'!$N$20:$N$22</c:f>
                <c:numCache>
                  <c:formatCode>General</c:formatCode>
                  <c:ptCount val="3"/>
                  <c:pt idx="0">
                    <c:v>7.2045676867729938E-3</c:v>
                  </c:pt>
                  <c:pt idx="1">
                    <c:v>1.3096690032856292E-2</c:v>
                  </c:pt>
                  <c:pt idx="2">
                    <c:v>1.2419330026972828E-2</c:v>
                  </c:pt>
                </c:numCache>
              </c:numRef>
            </c:minus>
          </c:errBars>
          <c:cat>
            <c:strRef>
              <c:f>'Mechanical properties'!$L$12:$L$14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'Physical properties'!$L$20:$L$22</c:f>
              <c:numCache>
                <c:formatCode>General</c:formatCode>
                <c:ptCount val="3"/>
                <c:pt idx="0">
                  <c:v>6.0525999999999991</c:v>
                </c:pt>
                <c:pt idx="1">
                  <c:v>6.03</c:v>
                </c:pt>
                <c:pt idx="2">
                  <c:v>6.0695999999999994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7-41E0-8218-F7D303C47B20}"/>
            </c:ext>
          </c:extLst>
        </c:ser>
        <c:ser>
          <c:idx val="1"/>
          <c:order val="1"/>
          <c:tx>
            <c:strRef>
              <c:f>'Physical properties'!$O$19</c:f>
              <c:strCache>
                <c:ptCount val="1"/>
                <c:pt idx="0">
                  <c:v>Lenght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'Physical properties'!$Q$20:$Q$22</c:f>
                <c:numCache>
                  <c:formatCode>General</c:formatCode>
                  <c:ptCount val="3"/>
                  <c:pt idx="0">
                    <c:v>0.82109936307116227</c:v>
                  </c:pt>
                  <c:pt idx="1">
                    <c:v>1.6094289266739903</c:v>
                  </c:pt>
                  <c:pt idx="2">
                    <c:v>0.99681675251019963</c:v>
                  </c:pt>
                </c:numCache>
              </c:numRef>
            </c:plus>
            <c:minus>
              <c:numRef>
                <c:f>'Physical properties'!$Q$20:$Q$22</c:f>
                <c:numCache>
                  <c:formatCode>General</c:formatCode>
                  <c:ptCount val="3"/>
                  <c:pt idx="0">
                    <c:v>0.82109936307116227</c:v>
                  </c:pt>
                  <c:pt idx="1">
                    <c:v>1.6094289266739903</c:v>
                  </c:pt>
                  <c:pt idx="2">
                    <c:v>0.99681675251019963</c:v>
                  </c:pt>
                </c:numCache>
              </c:numRef>
            </c:minus>
          </c:errBars>
          <c:val>
            <c:numRef>
              <c:f>'Physical properties'!$O$20:$O$22</c:f>
              <c:numCache>
                <c:formatCode>General</c:formatCode>
                <c:ptCount val="3"/>
                <c:pt idx="0">
                  <c:v>13.169399999999998</c:v>
                </c:pt>
                <c:pt idx="1">
                  <c:v>17.368400000000005</c:v>
                </c:pt>
                <c:pt idx="2">
                  <c:v>13.442999999999998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7-41E0-8218-F7D303C47B20}"/>
            </c:ext>
          </c:extLst>
        </c:ser>
        <c:ser>
          <c:idx val="3"/>
          <c:order val="2"/>
          <c:tx>
            <c:strRef>
              <c:f>'Physical properties'!$U$19</c:f>
              <c:strCache>
                <c:ptCount val="1"/>
                <c:pt idx="0">
                  <c:v>Lenght/diameter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'Physical properties'!$W$20:$W$22</c:f>
                <c:numCache>
                  <c:formatCode>General</c:formatCode>
                  <c:ptCount val="3"/>
                  <c:pt idx="0">
                    <c:v>0.13655485862636077</c:v>
                  </c:pt>
                  <c:pt idx="1">
                    <c:v>0.27116477080927315</c:v>
                  </c:pt>
                  <c:pt idx="2">
                    <c:v>0.16644898386130066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'Physical properties'!$U$20:$U$22</c:f>
              <c:numCache>
                <c:formatCode>General</c:formatCode>
                <c:ptCount val="3"/>
                <c:pt idx="0">
                  <c:v>2.1778865873610171</c:v>
                </c:pt>
                <c:pt idx="1">
                  <c:v>2.8925066481227706</c:v>
                </c:pt>
                <c:pt idx="2">
                  <c:v>2.22224263793865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7-41E0-8218-F7D303C47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04896"/>
        <c:axId val="125511168"/>
      </c:barChart>
      <c:lineChart>
        <c:grouping val="standard"/>
        <c:varyColors val="0"/>
        <c:ser>
          <c:idx val="2"/>
          <c:order val="3"/>
          <c:tx>
            <c:strRef>
              <c:f>'Physical properties'!$R$19</c:f>
              <c:strCache>
                <c:ptCount val="1"/>
                <c:pt idx="0">
                  <c:v>Density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'Physical properties'!$R$20:$R$22</c:f>
              <c:numCache>
                <c:formatCode>General</c:formatCode>
                <c:ptCount val="3"/>
                <c:pt idx="0">
                  <c:v>1.1756893779112099</c:v>
                </c:pt>
                <c:pt idx="1">
                  <c:v>1.0990852806642946</c:v>
                </c:pt>
                <c:pt idx="2">
                  <c:v>1.1221997617062984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37-41E0-8218-F7D303C47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23072"/>
        <c:axId val="125513088"/>
      </c:lineChart>
      <c:catAx>
        <c:axId val="125504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i="1"/>
            </a:pPr>
            <a:endParaRPr lang="es-MX"/>
          </a:p>
        </c:txPr>
        <c:crossAx val="125511168"/>
        <c:crosses val="autoZero"/>
        <c:auto val="1"/>
        <c:lblAlgn val="ctr"/>
        <c:lblOffset val="100"/>
        <c:noMultiLvlLbl val="0"/>
      </c:catAx>
      <c:valAx>
        <c:axId val="125511168"/>
        <c:scaling>
          <c:orientation val="minMax"/>
          <c:max val="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Pellets dimensions (mm) </a:t>
                </a:r>
              </a:p>
            </c:rich>
          </c:tx>
          <c:layout>
            <c:manualLayout>
              <c:xMode val="edge"/>
              <c:yMode val="edge"/>
              <c:x val="1.80208084370411E-2"/>
              <c:y val="0.226334208223971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504896"/>
        <c:crosses val="autoZero"/>
        <c:crossBetween val="between"/>
        <c:minorUnit val="5"/>
      </c:valAx>
      <c:valAx>
        <c:axId val="125513088"/>
        <c:scaling>
          <c:orientation val="minMax"/>
          <c:max val="1.5"/>
          <c:min val="0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523072"/>
        <c:crosses val="max"/>
        <c:crossBetween val="between"/>
        <c:majorUnit val="0.5"/>
      </c:valAx>
      <c:catAx>
        <c:axId val="12552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5130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9.8210601443553605E-2"/>
          <c:y val="4.5912438028579798E-2"/>
          <c:w val="0.775859441488566"/>
          <c:h val="0.124434601924759"/>
        </c:manualLayout>
      </c:layout>
      <c:overlay val="0"/>
      <c:txPr>
        <a:bodyPr/>
        <a:lstStyle/>
        <a:p>
          <a:pPr>
            <a:defRPr sz="10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lang="es-ES" sz="1000">
          <a:latin typeface="Times New Roman"/>
          <a:cs typeface="Times New Roman"/>
        </a:defRPr>
      </a:pPr>
      <a:endParaRPr lang="es-MX"/>
    </a:p>
  </c:txPr>
  <c:printSettings>
    <c:headerFooter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74813442437298E-2"/>
          <c:y val="6.0185185185185203E-2"/>
          <c:w val="0.80617454364068097"/>
          <c:h val="0.831728638086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'Proximates analyzes'!$G$21:$I$21</c:f>
              <c:strCache>
                <c:ptCount val="1"/>
                <c:pt idx="0">
                  <c:v>Volatile matter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'Proximates analyzes'!$I$23:$I$25</c:f>
                <c:numCache>
                  <c:formatCode>General</c:formatCode>
                  <c:ptCount val="3"/>
                  <c:pt idx="0">
                    <c:v>0.25789518934158739</c:v>
                  </c:pt>
                  <c:pt idx="1">
                    <c:v>0.55292365049675996</c:v>
                  </c:pt>
                  <c:pt idx="2">
                    <c:v>0.30956912175669571</c:v>
                  </c:pt>
                </c:numCache>
              </c:numRef>
            </c:plus>
            <c:minus>
              <c:numRef>
                <c:f>'Proximates analyzes'!$I$23:$I$25</c:f>
                <c:numCache>
                  <c:formatCode>General</c:formatCode>
                  <c:ptCount val="3"/>
                  <c:pt idx="0">
                    <c:v>0.25789518934158739</c:v>
                  </c:pt>
                  <c:pt idx="1">
                    <c:v>0.55292365049675996</c:v>
                  </c:pt>
                  <c:pt idx="2">
                    <c:v>0.30956912175669571</c:v>
                  </c:pt>
                </c:numCache>
              </c:numRef>
            </c:minus>
          </c:errBars>
          <c:cat>
            <c:strRef>
              <c:f>'Proximates analyzes'!$C$23:$C$25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'Proximates analyzes'!$G$23:$G$25</c:f>
              <c:numCache>
                <c:formatCode>General</c:formatCode>
                <c:ptCount val="3"/>
                <c:pt idx="0">
                  <c:v>76.600055954254984</c:v>
                </c:pt>
                <c:pt idx="1">
                  <c:v>72.24676651404998</c:v>
                </c:pt>
                <c:pt idx="2">
                  <c:v>79.380129597592088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A-4CBA-8A95-EAB90EBC2208}"/>
            </c:ext>
          </c:extLst>
        </c:ser>
        <c:ser>
          <c:idx val="1"/>
          <c:order val="1"/>
          <c:tx>
            <c:strRef>
              <c:f>'Proximates analyzes'!$M$21</c:f>
              <c:strCache>
                <c:ptCount val="1"/>
                <c:pt idx="0">
                  <c:v>Fixed carbon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'Proximates analyzes'!$O$23:$O$25</c:f>
                <c:numCache>
                  <c:formatCode>General</c:formatCode>
                  <c:ptCount val="3"/>
                  <c:pt idx="0">
                    <c:v>0.510899988834566</c:v>
                  </c:pt>
                  <c:pt idx="1">
                    <c:v>1.0094647690135263</c:v>
                  </c:pt>
                  <c:pt idx="2">
                    <c:v>0.10620038601992339</c:v>
                  </c:pt>
                </c:numCache>
              </c:numRef>
            </c:plus>
            <c:minus>
              <c:numRef>
                <c:f>'Proximates analyzes'!$O$23:$O$25</c:f>
                <c:numCache>
                  <c:formatCode>General</c:formatCode>
                  <c:ptCount val="3"/>
                  <c:pt idx="0">
                    <c:v>0.510899988834566</c:v>
                  </c:pt>
                  <c:pt idx="1">
                    <c:v>1.0094647690135263</c:v>
                  </c:pt>
                  <c:pt idx="2">
                    <c:v>0.10620038601992339</c:v>
                  </c:pt>
                </c:numCache>
              </c:numRef>
            </c:minus>
          </c:errBars>
          <c:cat>
            <c:strRef>
              <c:f>'Proximates analyzes'!$C$23:$C$25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'Proximates analyzes'!$M$23:$M$25</c:f>
              <c:numCache>
                <c:formatCode>General</c:formatCode>
                <c:ptCount val="3"/>
                <c:pt idx="0">
                  <c:v>13.442962789148387</c:v>
                </c:pt>
                <c:pt idx="1">
                  <c:v>20.608192679236367</c:v>
                </c:pt>
                <c:pt idx="2">
                  <c:v>12.031930694147349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A-4CBA-8A95-EAB90EBC2208}"/>
            </c:ext>
          </c:extLst>
        </c:ser>
        <c:ser>
          <c:idx val="2"/>
          <c:order val="2"/>
          <c:tx>
            <c:strRef>
              <c:f>'Proximates analyzes'!$D$21:$F$21</c:f>
              <c:strCache>
                <c:ptCount val="1"/>
                <c:pt idx="0">
                  <c:v>Moisture content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'Proximates analyzes'!$F$23:$F$25</c:f>
                <c:numCache>
                  <c:formatCode>General</c:formatCode>
                  <c:ptCount val="3"/>
                  <c:pt idx="0">
                    <c:v>0.15135991030537038</c:v>
                  </c:pt>
                  <c:pt idx="1">
                    <c:v>0.23208621429522963</c:v>
                  </c:pt>
                  <c:pt idx="2">
                    <c:v>2.8845522342571536E-2</c:v>
                  </c:pt>
                </c:numCache>
              </c:numRef>
            </c:plus>
            <c:minus>
              <c:numRef>
                <c:f>'Proximates analyzes'!$F$23:$F$25</c:f>
                <c:numCache>
                  <c:formatCode>General</c:formatCode>
                  <c:ptCount val="3"/>
                  <c:pt idx="0">
                    <c:v>0.15135991030537038</c:v>
                  </c:pt>
                  <c:pt idx="1">
                    <c:v>0.23208621429522963</c:v>
                  </c:pt>
                  <c:pt idx="2">
                    <c:v>2.8845522342571536E-2</c:v>
                  </c:pt>
                </c:numCache>
              </c:numRef>
            </c:minus>
          </c:errBars>
          <c:cat>
            <c:strRef>
              <c:f>'Proximates analyzes'!$C$23:$C$25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'Proximates analyzes'!$D$23:$D$25</c:f>
              <c:numCache>
                <c:formatCode>General</c:formatCode>
                <c:ptCount val="3"/>
                <c:pt idx="0">
                  <c:v>6.7391775826424087</c:v>
                </c:pt>
                <c:pt idx="1">
                  <c:v>4.6235118187171951</c:v>
                </c:pt>
                <c:pt idx="2">
                  <c:v>6.179361561336731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9A-4CBA-8A95-EAB90EBC2208}"/>
            </c:ext>
          </c:extLst>
        </c:ser>
        <c:ser>
          <c:idx val="3"/>
          <c:order val="3"/>
          <c:tx>
            <c:strRef>
              <c:f>'Proximates analyzes'!$J$21:$L$21</c:f>
              <c:strCache>
                <c:ptCount val="1"/>
                <c:pt idx="0">
                  <c:v>Ash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'Proximates analyzes'!$L$23:$L$25</c:f>
                <c:numCache>
                  <c:formatCode>General</c:formatCode>
                  <c:ptCount val="3"/>
                  <c:pt idx="0">
                    <c:v>0.18775000816788706</c:v>
                  </c:pt>
                  <c:pt idx="1">
                    <c:v>0.24879107780750495</c:v>
                  </c:pt>
                  <c:pt idx="2">
                    <c:v>0.34775333511588746</c:v>
                  </c:pt>
                </c:numCache>
              </c:numRef>
            </c:plus>
            <c:minus>
              <c:numRef>
                <c:f>'Proximates analyzes'!$L$23:$L$25</c:f>
                <c:numCache>
                  <c:formatCode>General</c:formatCode>
                  <c:ptCount val="3"/>
                  <c:pt idx="0">
                    <c:v>0.18775000816788706</c:v>
                  </c:pt>
                  <c:pt idx="1">
                    <c:v>0.24879107780750495</c:v>
                  </c:pt>
                  <c:pt idx="2">
                    <c:v>0.34775333511588746</c:v>
                  </c:pt>
                </c:numCache>
              </c:numRef>
            </c:minus>
          </c:errBars>
          <c:cat>
            <c:strRef>
              <c:f>'Proximates analyzes'!$C$23:$C$25</c:f>
              <c:strCache>
                <c:ptCount val="3"/>
                <c:pt idx="0">
                  <c:v>Acacia wrightii</c:v>
                </c:pt>
                <c:pt idx="1">
                  <c:v>Ebenopsis ebano</c:v>
                </c:pt>
                <c:pt idx="2">
                  <c:v>Havardia pallens</c:v>
                </c:pt>
              </c:strCache>
            </c:strRef>
          </c:cat>
          <c:val>
            <c:numRef>
              <c:f>'Proximates analyzes'!$J$23:$J$25</c:f>
              <c:numCache>
                <c:formatCode>General</c:formatCode>
                <c:ptCount val="3"/>
                <c:pt idx="0">
                  <c:v>3.2178036739542173</c:v>
                </c:pt>
                <c:pt idx="1">
                  <c:v>2.5215289879964407</c:v>
                </c:pt>
                <c:pt idx="2">
                  <c:v>2.4085781469238348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9A-4CBA-8A95-EAB90EBC2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7872"/>
        <c:axId val="125653760"/>
      </c:barChart>
      <c:lineChart>
        <c:grouping val="standard"/>
        <c:varyColors val="0"/>
        <c:ser>
          <c:idx val="4"/>
          <c:order val="4"/>
          <c:tx>
            <c:strRef>
              <c:f>'Proximates analyzes'!$P$21:$R$21</c:f>
              <c:strCache>
                <c:ptCount val="1"/>
                <c:pt idx="0">
                  <c:v>Higher heating values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dot"/>
            <c:size val="2"/>
            <c:spPr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'Proximates analyzes'!$R$23:$R$25</c:f>
                <c:numCache>
                  <c:formatCode>General</c:formatCode>
                  <c:ptCount val="3"/>
                  <c:pt idx="0">
                    <c:v>0.14421858612505775</c:v>
                  </c:pt>
                  <c:pt idx="1">
                    <c:v>0.26328461234717665</c:v>
                  </c:pt>
                  <c:pt idx="2">
                    <c:v>6.3356887234589557E-2</c:v>
                  </c:pt>
                </c:numCache>
              </c:numRef>
            </c:plus>
            <c:minus>
              <c:numRef>
                <c:f>'Proximates analyzes'!$R$23:$R$25</c:f>
                <c:numCache>
                  <c:formatCode>General</c:formatCode>
                  <c:ptCount val="3"/>
                  <c:pt idx="0">
                    <c:v>0.14421858612505775</c:v>
                  </c:pt>
                  <c:pt idx="1">
                    <c:v>0.26328461234717665</c:v>
                  </c:pt>
                  <c:pt idx="2">
                    <c:v>6.3356887234589557E-2</c:v>
                  </c:pt>
                </c:numCache>
              </c:numRef>
            </c:minus>
          </c:errBars>
          <c:val>
            <c:numRef>
              <c:f>'Proximates analyzes'!$P$23:$P$25</c:f>
              <c:numCache>
                <c:formatCode>General</c:formatCode>
                <c:ptCount val="3"/>
                <c:pt idx="0">
                  <c:v>17.846131273182024</c:v>
                </c:pt>
                <c:pt idx="1">
                  <c:v>19.641230386853181</c:v>
                </c:pt>
                <c:pt idx="2">
                  <c:v>17.821039180205137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9A-4CBA-8A95-EAB90EBC2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69760"/>
        <c:axId val="125655680"/>
      </c:lineChart>
      <c:catAx>
        <c:axId val="12564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 i="1"/>
            </a:pPr>
            <a:endParaRPr lang="es-MX"/>
          </a:p>
        </c:txPr>
        <c:crossAx val="125653760"/>
        <c:crosses val="autoZero"/>
        <c:auto val="1"/>
        <c:lblAlgn val="ctr"/>
        <c:lblOffset val="100"/>
        <c:noMultiLvlLbl val="0"/>
      </c:catAx>
      <c:valAx>
        <c:axId val="12565376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s-ES" sz="1000"/>
                  <a:t>Proximate analysis (%)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s-MX"/>
          </a:p>
        </c:txPr>
        <c:crossAx val="125647872"/>
        <c:crosses val="autoZero"/>
        <c:crossBetween val="between"/>
        <c:majorUnit val="20"/>
        <c:minorUnit val="5"/>
      </c:valAx>
      <c:valAx>
        <c:axId val="125655680"/>
        <c:scaling>
          <c:orientation val="minMax"/>
          <c:min val="0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s-MX"/>
          </a:p>
        </c:txPr>
        <c:crossAx val="125669760"/>
        <c:crosses val="max"/>
        <c:crossBetween val="between"/>
        <c:majorUnit val="5"/>
      </c:valAx>
      <c:catAx>
        <c:axId val="12566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655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41976231387619E-2"/>
          <c:y val="1.2357324136135901E-2"/>
          <c:w val="0.84797500487130795"/>
          <c:h val="0.135794692330125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imes New Roman"/>
          <a:cs typeface="Times New Roman"/>
        </a:defRPr>
      </a:pPr>
      <a:endParaRPr lang="es-MX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16</xdr:row>
      <xdr:rowOff>25400</xdr:rowOff>
    </xdr:from>
    <xdr:to>
      <xdr:col>16</xdr:col>
      <xdr:colOff>679450</xdr:colOff>
      <xdr:row>31</xdr:row>
      <xdr:rowOff>101600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1119717</xdr:colOff>
      <xdr:row>16</xdr:row>
      <xdr:rowOff>135466</xdr:rowOff>
    </xdr:from>
    <xdr:to>
      <xdr:col>21</xdr:col>
      <xdr:colOff>618067</xdr:colOff>
      <xdr:row>32</xdr:row>
      <xdr:rowOff>33866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0.92694</cdr:x>
      <cdr:y>0.28038</cdr:y>
    </cdr:from>
    <cdr:to>
      <cdr:x>0.97763</cdr:x>
      <cdr:y>0.71759</cdr:y>
    </cdr:to>
    <cdr:sp macro="" textlink="">
      <cdr:nvSpPr>
        <cdr:cNvPr id="2" name="Rectángulo 1"/>
        <cdr:cNvSpPr/>
      </cdr:nvSpPr>
      <cdr:spPr>
        <a:xfrm xmlns:a="http://schemas.openxmlformats.org/drawingml/2006/main" rot="5400000">
          <a:off x="4026296" y="1245710"/>
          <a:ext cx="1199357" cy="246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Compression (N)</a:t>
          </a:r>
        </a:p>
      </cdr:txBody>
    </cdr:sp>
  </cdr:relSizeAnchor>
  <cdr:relSizeAnchor xmlns:cdr="http://schemas.openxmlformats.org/drawingml/2006/chartDrawing">
    <cdr:from>
      <cdr:x>0.23489</cdr:x>
      <cdr:y>0.45382</cdr:y>
    </cdr:from>
    <cdr:to>
      <cdr:x>0.28303</cdr:x>
      <cdr:y>0.54358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1284235" y="1244919"/>
          <a:ext cx="263198" cy="2462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0.4683</cdr:x>
      <cdr:y>0.09182</cdr:y>
    </cdr:from>
    <cdr:to>
      <cdr:x>0.51644</cdr:x>
      <cdr:y>0.18157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2560347" y="251890"/>
          <a:ext cx="263198" cy="246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0.70858</cdr:x>
      <cdr:y>0.28009</cdr:y>
    </cdr:from>
    <cdr:to>
      <cdr:x>0.75672</cdr:x>
      <cdr:y>0.36986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3874049" y="768343"/>
          <a:ext cx="263198" cy="2462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0.2576</cdr:x>
      <cdr:y>0.52546</cdr:y>
    </cdr:from>
    <cdr:to>
      <cdr:x>0.30574</cdr:x>
      <cdr:y>0.61523</cdr:y>
    </cdr:to>
    <cdr:sp macro="" textlink="">
      <cdr:nvSpPr>
        <cdr:cNvPr id="6" name="Rectángulo 5"/>
        <cdr:cNvSpPr/>
      </cdr:nvSpPr>
      <cdr:spPr>
        <a:xfrm xmlns:a="http://schemas.openxmlformats.org/drawingml/2006/main">
          <a:off x="1408383" y="1441440"/>
          <a:ext cx="263198" cy="2462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0.49943</cdr:x>
      <cdr:y>0.53781</cdr:y>
    </cdr:from>
    <cdr:to>
      <cdr:x>0.54757</cdr:x>
      <cdr:y>0.62758</cdr:y>
    </cdr:to>
    <cdr:sp macro="" textlink="">
      <cdr:nvSpPr>
        <cdr:cNvPr id="7" name="Rectángulo 6"/>
        <cdr:cNvSpPr/>
      </cdr:nvSpPr>
      <cdr:spPr>
        <a:xfrm xmlns:a="http://schemas.openxmlformats.org/drawingml/2006/main">
          <a:off x="2730553" y="1475311"/>
          <a:ext cx="263198" cy="2462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0.74342</cdr:x>
      <cdr:y>0.59259</cdr:y>
    </cdr:from>
    <cdr:to>
      <cdr:x>0.7801</cdr:x>
      <cdr:y>0.68235</cdr:y>
    </cdr:to>
    <cdr:sp macro="" textlink="">
      <cdr:nvSpPr>
        <cdr:cNvPr id="8" name="Rectángulo 7"/>
        <cdr:cNvSpPr/>
      </cdr:nvSpPr>
      <cdr:spPr>
        <a:xfrm xmlns:a="http://schemas.openxmlformats.org/drawingml/2006/main" flipH="1">
          <a:off x="4064529" y="1625600"/>
          <a:ext cx="200554" cy="246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8466</xdr:colOff>
      <xdr:row>24</xdr:row>
      <xdr:rowOff>152400</xdr:rowOff>
    </xdr:from>
    <xdr:to>
      <xdr:col>23</xdr:col>
      <xdr:colOff>717549</xdr:colOff>
      <xdr:row>40</xdr:row>
      <xdr:rowOff>50800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1289049</xdr:colOff>
      <xdr:row>26</xdr:row>
      <xdr:rowOff>156633</xdr:rowOff>
    </xdr:from>
    <xdr:to>
      <xdr:col>17</xdr:col>
      <xdr:colOff>524932</xdr:colOff>
      <xdr:row>42</xdr:row>
      <xdr:rowOff>55033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0.9435</cdr:x>
      <cdr:y>0.26909</cdr:y>
    </cdr:from>
    <cdr:to>
      <cdr:x>0.99428</cdr:x>
      <cdr:y>0.64149</cdr:y>
    </cdr:to>
    <cdr:sp macro="" textlink="">
      <cdr:nvSpPr>
        <cdr:cNvPr id="2" name="Rectángulo 1"/>
        <cdr:cNvSpPr/>
      </cdr:nvSpPr>
      <cdr:spPr>
        <a:xfrm xmlns:a="http://schemas.openxmlformats.org/drawingml/2006/main" rot="5400000">
          <a:off x="4187635" y="1125829"/>
          <a:ext cx="1021567" cy="2462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_tradnl" sz="1000" b="1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Density (g/cm</a:t>
          </a:r>
          <a:r>
            <a:rPr lang="es-ES_tradnl" sz="1000" b="1" cap="none" spc="0" baseline="3000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3</a:t>
          </a:r>
          <a:r>
            <a:rPr lang="es-ES_tradnl" sz="1000" b="1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)</a:t>
          </a:r>
        </a:p>
      </cdr:txBody>
    </cdr:sp>
  </cdr:relSizeAnchor>
  <cdr:relSizeAnchor xmlns:cdr="http://schemas.openxmlformats.org/drawingml/2006/chartDrawing">
    <cdr:from>
      <cdr:x>0.2262</cdr:x>
      <cdr:y>0.14361</cdr:y>
    </cdr:from>
    <cdr:to>
      <cdr:x>0.27593</cdr:x>
      <cdr:y>0.23336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1096921" y="393951"/>
          <a:ext cx="241154" cy="246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a</a:t>
          </a:r>
        </a:p>
      </cdr:txBody>
    </cdr:sp>
  </cdr:relSizeAnchor>
  <cdr:relSizeAnchor xmlns:cdr="http://schemas.openxmlformats.org/drawingml/2006/chartDrawing">
    <cdr:from>
      <cdr:x>0.44629</cdr:x>
      <cdr:y>0.16975</cdr:y>
    </cdr:from>
    <cdr:to>
      <cdr:x>0.50014</cdr:x>
      <cdr:y>0.25951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2164199" y="465658"/>
          <a:ext cx="261134" cy="2462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  <cdr:relSizeAnchor xmlns:cdr="http://schemas.openxmlformats.org/drawingml/2006/chartDrawing">
    <cdr:from>
      <cdr:x>0.67407</cdr:x>
      <cdr:y>0.17824</cdr:y>
    </cdr:from>
    <cdr:to>
      <cdr:x>0.72792</cdr:x>
      <cdr:y>0.26799</cdr:y>
    </cdr:to>
    <cdr:sp macro="" textlink="">
      <cdr:nvSpPr>
        <cdr:cNvPr id="6" name="Rectángulo 5"/>
        <cdr:cNvSpPr/>
      </cdr:nvSpPr>
      <cdr:spPr>
        <a:xfrm xmlns:a="http://schemas.openxmlformats.org/drawingml/2006/main">
          <a:off x="3268764" y="488961"/>
          <a:ext cx="261134" cy="246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0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237065</xdr:colOff>
      <xdr:row>26</xdr:row>
      <xdr:rowOff>42333</xdr:rowOff>
    </xdr:from>
    <xdr:to>
      <xdr:col>8</xdr:col>
      <xdr:colOff>975783</xdr:colOff>
      <xdr:row>47</xdr:row>
      <xdr:rowOff>118533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0.95249</cdr:x>
      <cdr:y>0.21682</cdr:y>
    </cdr:from>
    <cdr:to>
      <cdr:x>0.98512</cdr:x>
      <cdr:y>0.79959</cdr:y>
    </cdr:to>
    <cdr:sp macro="" textlink="">
      <cdr:nvSpPr>
        <cdr:cNvPr id="2" name="Rectángulo 1"/>
        <cdr:cNvSpPr/>
      </cdr:nvSpPr>
      <cdr:spPr>
        <a:xfrm xmlns:a="http://schemas.openxmlformats.org/drawingml/2006/main" rot="5400000">
          <a:off x="6414997" y="1438804"/>
          <a:ext cx="1791077" cy="246221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_tradnl" sz="1000" b="1" cap="none" spc="0" baseline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Gross calorific value (MJ/kg)</a:t>
          </a:r>
          <a:endParaRPr lang="es-ES_tradnl" sz="1000" b="1" cap="none" spc="0">
            <a:ln w="3175" cmpd="sng">
              <a:noFill/>
              <a:prstDash val="solid"/>
            </a:ln>
            <a:solidFill>
              <a:schemeClr val="tx1"/>
            </a:solidFill>
            <a:effectLst/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0.5145</cdr:x>
      <cdr:y>0.78425</cdr:y>
    </cdr:from>
    <cdr:to>
      <cdr:x>0.54916</cdr:x>
      <cdr:y>0.85695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3895423" y="2987979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a</a:t>
          </a:r>
        </a:p>
      </cdr:txBody>
    </cdr:sp>
  </cdr:relSizeAnchor>
  <cdr:relSizeAnchor xmlns:cdr="http://schemas.openxmlformats.org/drawingml/2006/chartDrawing">
    <cdr:from>
      <cdr:x>0.24602</cdr:x>
      <cdr:y>0.76889</cdr:y>
    </cdr:from>
    <cdr:to>
      <cdr:x>0.28068</cdr:x>
      <cdr:y>0.84159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1862668" y="2929466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  <cdr:relSizeAnchor xmlns:cdr="http://schemas.openxmlformats.org/drawingml/2006/chartDrawing">
    <cdr:from>
      <cdr:x>0.77942</cdr:x>
      <cdr:y>0.77556</cdr:y>
    </cdr:from>
    <cdr:to>
      <cdr:x>0.81409</cdr:x>
      <cdr:y>0.84826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5901267" y="2954866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  <cdr:relSizeAnchor xmlns:cdr="http://schemas.openxmlformats.org/drawingml/2006/chartDrawing">
    <cdr:from>
      <cdr:x>0.41375</cdr:x>
      <cdr:y>0.19111</cdr:y>
    </cdr:from>
    <cdr:to>
      <cdr:x>0.44842</cdr:x>
      <cdr:y>0.26381</cdr:y>
    </cdr:to>
    <cdr:sp macro="" textlink="">
      <cdr:nvSpPr>
        <cdr:cNvPr id="6" name="Rectángulo 5"/>
        <cdr:cNvSpPr/>
      </cdr:nvSpPr>
      <cdr:spPr>
        <a:xfrm xmlns:a="http://schemas.openxmlformats.org/drawingml/2006/main">
          <a:off x="3132666" y="728133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a</a:t>
          </a:r>
        </a:p>
      </cdr:txBody>
    </cdr:sp>
  </cdr:relSizeAnchor>
  <cdr:relSizeAnchor xmlns:cdr="http://schemas.openxmlformats.org/drawingml/2006/chartDrawing">
    <cdr:from>
      <cdr:x>0.14537</cdr:x>
      <cdr:y>0.18667</cdr:y>
    </cdr:from>
    <cdr:to>
      <cdr:x>0.18004</cdr:x>
      <cdr:y>0.25937</cdr:y>
    </cdr:to>
    <cdr:sp macro="" textlink="">
      <cdr:nvSpPr>
        <cdr:cNvPr id="7" name="Rectángulo 6"/>
        <cdr:cNvSpPr/>
      </cdr:nvSpPr>
      <cdr:spPr>
        <a:xfrm xmlns:a="http://schemas.openxmlformats.org/drawingml/2006/main">
          <a:off x="1100667" y="711200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  <cdr:relSizeAnchor xmlns:cdr="http://schemas.openxmlformats.org/drawingml/2006/chartDrawing">
    <cdr:from>
      <cdr:x>0.68214</cdr:x>
      <cdr:y>0.16444</cdr:y>
    </cdr:from>
    <cdr:to>
      <cdr:x>0.7168</cdr:x>
      <cdr:y>0.23715</cdr:y>
    </cdr:to>
    <cdr:sp macro="" textlink="">
      <cdr:nvSpPr>
        <cdr:cNvPr id="8" name="Rectángulo 7"/>
        <cdr:cNvSpPr/>
      </cdr:nvSpPr>
      <cdr:spPr>
        <a:xfrm xmlns:a="http://schemas.openxmlformats.org/drawingml/2006/main">
          <a:off x="5164667" y="626533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c</a:t>
          </a:r>
        </a:p>
      </cdr:txBody>
    </cdr:sp>
  </cdr:relSizeAnchor>
  <cdr:relSizeAnchor xmlns:cdr="http://schemas.openxmlformats.org/drawingml/2006/chartDrawing">
    <cdr:from>
      <cdr:x>0.73134</cdr:x>
      <cdr:y>0.72667</cdr:y>
    </cdr:from>
    <cdr:to>
      <cdr:x>0.76601</cdr:x>
      <cdr:y>0.79937</cdr:y>
    </cdr:to>
    <cdr:sp macro="" textlink="">
      <cdr:nvSpPr>
        <cdr:cNvPr id="9" name="Rectángulo 8"/>
        <cdr:cNvSpPr/>
      </cdr:nvSpPr>
      <cdr:spPr>
        <a:xfrm xmlns:a="http://schemas.openxmlformats.org/drawingml/2006/main">
          <a:off x="5537200" y="2768600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a</a:t>
          </a:r>
        </a:p>
      </cdr:txBody>
    </cdr:sp>
  </cdr:relSizeAnchor>
  <cdr:relSizeAnchor xmlns:cdr="http://schemas.openxmlformats.org/drawingml/2006/chartDrawing">
    <cdr:from>
      <cdr:x>0.19234</cdr:x>
      <cdr:y>0.70222</cdr:y>
    </cdr:from>
    <cdr:to>
      <cdr:x>0.22701</cdr:x>
      <cdr:y>0.77493</cdr:y>
    </cdr:to>
    <cdr:sp macro="" textlink="">
      <cdr:nvSpPr>
        <cdr:cNvPr id="10" name="Rectángulo 9"/>
        <cdr:cNvSpPr/>
      </cdr:nvSpPr>
      <cdr:spPr>
        <a:xfrm xmlns:a="http://schemas.openxmlformats.org/drawingml/2006/main">
          <a:off x="1456267" y="2675466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  <cdr:relSizeAnchor xmlns:cdr="http://schemas.openxmlformats.org/drawingml/2006/chartDrawing">
    <cdr:from>
      <cdr:x>0.46631</cdr:x>
      <cdr:y>0.63778</cdr:y>
    </cdr:from>
    <cdr:to>
      <cdr:x>0.50098</cdr:x>
      <cdr:y>0.71048</cdr:y>
    </cdr:to>
    <cdr:sp macro="" textlink="">
      <cdr:nvSpPr>
        <cdr:cNvPr id="11" name="Rectángulo 10"/>
        <cdr:cNvSpPr/>
      </cdr:nvSpPr>
      <cdr:spPr>
        <a:xfrm xmlns:a="http://schemas.openxmlformats.org/drawingml/2006/main">
          <a:off x="3530600" y="2429934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c</a:t>
          </a:r>
        </a:p>
      </cdr:txBody>
    </cdr:sp>
  </cdr:relSizeAnchor>
  <cdr:relSizeAnchor xmlns:cdr="http://schemas.openxmlformats.org/drawingml/2006/chartDrawing">
    <cdr:from>
      <cdr:x>0.21694</cdr:x>
      <cdr:y>0.22667</cdr:y>
    </cdr:from>
    <cdr:to>
      <cdr:x>0.25161</cdr:x>
      <cdr:y>0.29937</cdr:y>
    </cdr:to>
    <cdr:sp macro="" textlink="">
      <cdr:nvSpPr>
        <cdr:cNvPr id="12" name="Rectángulo 11"/>
        <cdr:cNvSpPr/>
      </cdr:nvSpPr>
      <cdr:spPr>
        <a:xfrm xmlns:a="http://schemas.openxmlformats.org/drawingml/2006/main">
          <a:off x="1642534" y="863600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  <cdr:relSizeAnchor xmlns:cdr="http://schemas.openxmlformats.org/drawingml/2006/chartDrawing">
    <cdr:from>
      <cdr:x>0.7593</cdr:x>
      <cdr:y>0.22889</cdr:y>
    </cdr:from>
    <cdr:to>
      <cdr:x>0.79396</cdr:x>
      <cdr:y>0.30159</cdr:y>
    </cdr:to>
    <cdr:sp macro="" textlink="">
      <cdr:nvSpPr>
        <cdr:cNvPr id="13" name="Rectángulo 12"/>
        <cdr:cNvSpPr/>
      </cdr:nvSpPr>
      <cdr:spPr>
        <a:xfrm xmlns:a="http://schemas.openxmlformats.org/drawingml/2006/main">
          <a:off x="5748867" y="872067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b</a:t>
          </a:r>
        </a:p>
      </cdr:txBody>
    </cdr:sp>
  </cdr:relSizeAnchor>
  <cdr:relSizeAnchor xmlns:cdr="http://schemas.openxmlformats.org/drawingml/2006/chartDrawing">
    <cdr:from>
      <cdr:x>0.48868</cdr:x>
      <cdr:y>0.15556</cdr:y>
    </cdr:from>
    <cdr:to>
      <cdr:x>0.52334</cdr:x>
      <cdr:y>0.22826</cdr:y>
    </cdr:to>
    <cdr:sp macro="" textlink="">
      <cdr:nvSpPr>
        <cdr:cNvPr id="14" name="Rectángulo 13"/>
        <cdr:cNvSpPr/>
      </cdr:nvSpPr>
      <cdr:spPr>
        <a:xfrm xmlns:a="http://schemas.openxmlformats.org/drawingml/2006/main">
          <a:off x="3699934" y="592666"/>
          <a:ext cx="262469" cy="27699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square" lIns="2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200" b="0" cap="none" spc="0">
              <a:ln w="3175" cmpd="sng">
                <a:noFill/>
                <a:prstDash val="solid"/>
              </a:ln>
              <a:solidFill>
                <a:schemeClr val="tx1"/>
              </a:solidFill>
              <a:effectLst/>
              <a:latin typeface="Times New Roman"/>
              <a:cs typeface="Times New Roman"/>
            </a:rPr>
            <a:t>a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temio Carrillo" refreshedDate="42925.551813541664" createdVersion="4" refreshedVersion="4" minRefreshableVersion="3" recordCount="60">
  <cacheSource type="worksheet">
    <worksheetSource ref="A1:J61" sheet="Mechanical properties"/>
  </cacheSource>
  <cacheFields count="9">
    <cacheField name="sp" numFmtId="0">
      <sharedItems count="3">
        <s v="tenaza"/>
        <s v="acacia"/>
        <s v="Ebano"/>
      </sharedItems>
    </cacheField>
    <cacheField name="no" numFmtId="0">
      <sharedItems containsSemiMixedTypes="0" containsString="0" containsNumber="1" containsInteger="1" minValue="1" maxValue="20"/>
    </cacheField>
    <cacheField name="lenght" numFmtId="0">
      <sharedItems containsSemiMixedTypes="0" containsString="0" containsNumber="1" minValue="25.9" maxValue="41.4"/>
    </cacheField>
    <cacheField name="compression N" numFmtId="0">
      <sharedItems containsSemiMixedTypes="0" containsString="0" containsNumber="1" containsInteger="1" minValue="6411" maxValue="216490"/>
    </cacheField>
    <cacheField name="peso_total" numFmtId="0">
      <sharedItems containsSemiMixedTypes="0" containsString="0" containsNumber="1" minValue="0.85780000000000001" maxValue="1.4462999999999999"/>
    </cacheField>
    <cacheField name="peso_sinpedazos" numFmtId="0">
      <sharedItems containsSemiMixedTypes="0" containsString="0" containsNumber="1" minValue="0.28399999999999997" maxValue="1.1182000000000001"/>
    </cacheField>
    <cacheField name="N. Pedazos" numFmtId="0">
      <sharedItems containsSemiMixedTypes="0" containsString="0" containsNumber="1" containsInteger="1" minValue="1" maxValue="5"/>
    </cacheField>
    <cacheField name="drop resistance Index (100*No. de aventadas/No. de piezas) ASTM method D441-86 " numFmtId="0">
      <sharedItems containsSemiMixedTypes="0" containsString="0" containsNumber="1" containsInteger="1" minValue="60" maxValue="300"/>
    </cacheField>
    <cacheField name="weight retained " numFmtId="0">
      <sharedItems containsSemiMixedTypes="0" containsString="0" containsNumber="1" minValue="28.721682847896439" maxValue="99.6980029225523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temio Carrillo" refreshedDate="42925.622801041667" createdVersion="4" refreshedVersion="4" minRefreshableVersion="3" recordCount="150">
  <cacheSource type="worksheet">
    <worksheetSource name="Lista1"/>
  </cacheSource>
  <cacheFields count="9">
    <cacheField name="Especie" numFmtId="0">
      <sharedItems count="3">
        <s v="Acacia"/>
        <s v="Ebano"/>
        <s v="Tenaza"/>
      </sharedItems>
    </cacheField>
    <cacheField name="No." numFmtId="0">
      <sharedItems containsSemiMixedTypes="0" containsString="0" containsNumber="1" containsInteger="1" minValue="1" maxValue="50"/>
    </cacheField>
    <cacheField name="Peso" numFmtId="0">
      <sharedItems containsSemiMixedTypes="0" containsString="0" containsNumber="1" minValue="0.08" maxValue="1.43"/>
    </cacheField>
    <cacheField name="diámetro" numFmtId="0">
      <sharedItems containsSemiMixedTypes="0" containsString="0" containsNumber="1" minValue="5.47" maxValue="6.32"/>
    </cacheField>
    <cacheField name="longitud" numFmtId="0">
      <sharedItems containsSemiMixedTypes="0" containsString="0" containsNumber="1" minValue="3.13" maxValue="38.68"/>
    </cacheField>
    <cacheField name="área (cm2)" numFmtId="0">
      <sharedItems containsSemiMixedTypes="0" containsString="0" containsNumber="1" minValue="23.499874859999995" maxValue="31.370760960000005"/>
    </cacheField>
    <cacheField name="Volumen (cm3)" numFmtId="0">
      <sharedItems containsSemiMixedTypes="0" containsString="0" containsNumber="1" minValue="9.2375368423800008E-2" maxValue="1.1140119631871999"/>
    </cacheField>
    <cacheField name="Densidad" numFmtId="0">
      <sharedItems containsSemiMixedTypes="0" containsString="0" containsNumber="1" minValue="0.65052058553803938" maxValue="1.5900545563078441"/>
    </cacheField>
    <cacheField name="Ratio long:diam" numFmtId="0">
      <sharedItems containsSemiMixedTypes="0" containsString="0" containsNumber="1" minValue="0.51060358890701463" maxValue="6.99634369287020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" refreshedDate="42927.578716087963" createdVersion="4" refreshedVersion="4" minRefreshableVersion="3" recordCount="9">
  <cacheSource type="worksheet">
    <worksheetSource ref="A1:G10" sheet="Proximates analyzes"/>
  </cacheSource>
  <cacheFields count="7">
    <cacheField name="sp" numFmtId="0">
      <sharedItems count="3">
        <s v="Ebano"/>
        <s v="Acacia"/>
        <s v="Tenaza"/>
      </sharedItems>
    </cacheField>
    <cacheField name="Muestra (1…5)" numFmtId="0">
      <sharedItems containsSemiMixedTypes="0" containsString="0" containsNumber="1" containsInteger="1" minValue="1" maxValue="5"/>
    </cacheField>
    <cacheField name="ch" numFmtId="0">
      <sharedItems containsSemiMixedTypes="0" containsString="0" containsNumber="1" minValue="4.0559440559440532" maxValue="7.0785597381341683"/>
    </cacheField>
    <cacheField name="vol" numFmtId="0">
      <sharedItems containsSemiMixedTypes="0" containsString="0" containsNumber="1" minValue="70.918367346938865" maxValue="79.970995810506068"/>
    </cacheField>
    <cacheField name="ash" numFmtId="0">
      <sharedItems containsSemiMixedTypes="0" containsString="0" containsNumber="1" minValue="1.5952304221720004" maxValue="3.643769264641108"/>
    </cacheField>
    <cacheField name="c.f." numFmtId="0">
      <sharedItems containsSemiMixedTypes="0" containsString="0" containsNumber="1" minValue="11.773203879359983" maxValue="23.016109255176474"/>
    </cacheField>
    <cacheField name="HHV= 354.3FC + 170.8 VM" numFmtId="0">
      <sharedItems containsSemiMixedTypes="0" containsString="0" containsNumber="1" minValue="17.508339218875651" maxValue="20.2674646519661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n v="1"/>
    <n v="33.700000000000003"/>
    <n v="17538"/>
    <n v="1.2456"/>
    <n v="0.43080000000000002"/>
    <n v="3"/>
    <n v="100"/>
    <n v="34.585741811175332"/>
  </r>
  <r>
    <x v="0"/>
    <n v="2"/>
    <n v="30.3"/>
    <n v="164990"/>
    <n v="1.3066"/>
    <n v="0.58589999999999998"/>
    <n v="3"/>
    <n v="100"/>
    <n v="44.841573549670898"/>
  </r>
  <r>
    <x v="0"/>
    <n v="3"/>
    <n v="32.5"/>
    <n v="55863"/>
    <n v="1.1283000000000001"/>
    <n v="0.62839999999999996"/>
    <n v="2"/>
    <n v="150"/>
    <n v="55.694407515731626"/>
  </r>
  <r>
    <x v="0"/>
    <n v="4"/>
    <n v="33.6"/>
    <n v="89393"/>
    <n v="1.1294"/>
    <n v="0.39250000000000002"/>
    <n v="3"/>
    <n v="100"/>
    <n v="34.752966176731007"/>
  </r>
  <r>
    <x v="0"/>
    <n v="5"/>
    <n v="35.4"/>
    <n v="87783"/>
    <n v="1.0325"/>
    <n v="0.53349999999999997"/>
    <n v="3"/>
    <n v="100"/>
    <n v="51.67070217917675"/>
  </r>
  <r>
    <x v="0"/>
    <n v="6"/>
    <n v="28.9"/>
    <n v="24244"/>
    <n v="1.0157"/>
    <n v="0.76819999999999999"/>
    <n v="2"/>
    <n v="150"/>
    <n v="75.632568671851914"/>
  </r>
  <r>
    <x v="0"/>
    <n v="7"/>
    <n v="33.1"/>
    <n v="19776"/>
    <n v="0.89439999999999997"/>
    <n v="0.36109999999999998"/>
    <n v="3"/>
    <n v="100"/>
    <n v="40.373434704830053"/>
  </r>
  <r>
    <x v="0"/>
    <n v="8"/>
    <n v="30.4"/>
    <n v="146430"/>
    <n v="1.2317"/>
    <n v="0.81459999999999999"/>
    <n v="2"/>
    <n v="150"/>
    <n v="66.13623447268003"/>
  </r>
  <r>
    <x v="0"/>
    <n v="9"/>
    <n v="32.6"/>
    <n v="30525"/>
    <n v="1.1049"/>
    <n v="0.53669999999999995"/>
    <n v="3"/>
    <n v="100"/>
    <n v="48.574531631821877"/>
  </r>
  <r>
    <x v="0"/>
    <n v="10"/>
    <n v="36.5"/>
    <n v="111790"/>
    <n v="0.98880000000000001"/>
    <n v="0.28399999999999997"/>
    <n v="5"/>
    <n v="60"/>
    <n v="28.721682847896439"/>
  </r>
  <r>
    <x v="0"/>
    <n v="11"/>
    <n v="33.5"/>
    <n v="42328"/>
    <n v="1.1105"/>
    <n v="0.51490000000000002"/>
    <n v="3"/>
    <n v="100"/>
    <n v="46.366501575866728"/>
  </r>
  <r>
    <x v="0"/>
    <n v="12"/>
    <n v="31.2"/>
    <n v="134340"/>
    <n v="1.0028999999999999"/>
    <n v="0.57389999999999997"/>
    <n v="2"/>
    <n v="150"/>
    <n v="57.224050254262636"/>
  </r>
  <r>
    <x v="0"/>
    <n v="13"/>
    <n v="32.200000000000003"/>
    <n v="47971"/>
    <n v="1.1812"/>
    <n v="0.75829999999999997"/>
    <n v="2"/>
    <n v="150"/>
    <n v="64.197426346088719"/>
  </r>
  <r>
    <x v="0"/>
    <n v="14"/>
    <n v="30.3"/>
    <n v="142560"/>
    <n v="0.94679999999999997"/>
    <n v="0.4133"/>
    <n v="3"/>
    <n v="100"/>
    <n v="43.652302492606673"/>
  </r>
  <r>
    <x v="0"/>
    <n v="15"/>
    <n v="29.4"/>
    <n v="27873"/>
    <n v="1.0326"/>
    <n v="0.45379999999999998"/>
    <n v="3"/>
    <n v="100"/>
    <n v="43.947317451094321"/>
  </r>
  <r>
    <x v="0"/>
    <n v="16"/>
    <n v="30.1"/>
    <n v="65641"/>
    <n v="0.97009999999999996"/>
    <n v="0.71040000000000003"/>
    <n v="2"/>
    <n v="150"/>
    <n v="73.22956396247811"/>
  </r>
  <r>
    <x v="0"/>
    <n v="17"/>
    <n v="28.2"/>
    <n v="127460"/>
    <n v="1.0325"/>
    <n v="0.32440000000000002"/>
    <n v="4"/>
    <n v="75"/>
    <n v="31.41888619854722"/>
  </r>
  <r>
    <x v="0"/>
    <n v="18"/>
    <n v="28.9"/>
    <n v="56012"/>
    <n v="0.998"/>
    <n v="0.55700000000000005"/>
    <n v="2"/>
    <n v="150"/>
    <n v="55.811623246492992"/>
  </r>
  <r>
    <x v="0"/>
    <n v="19"/>
    <n v="28.3"/>
    <n v="157690"/>
    <n v="0.95850000000000002"/>
    <n v="0.54500000000000004"/>
    <n v="2"/>
    <n v="150"/>
    <n v="56.859676577986441"/>
  </r>
  <r>
    <x v="0"/>
    <n v="20"/>
    <n v="25.9"/>
    <n v="216490"/>
    <n v="0.85780000000000001"/>
    <n v="0.30959999999999999"/>
    <n v="3"/>
    <n v="100"/>
    <n v="36.092329214269057"/>
  </r>
  <r>
    <x v="1"/>
    <n v="1"/>
    <n v="29.4"/>
    <n v="21359"/>
    <n v="1.25"/>
    <n v="0.63570000000000004"/>
    <n v="3"/>
    <n v="100"/>
    <n v="50.856000000000009"/>
  </r>
  <r>
    <x v="1"/>
    <n v="2"/>
    <n v="29.2"/>
    <n v="127580"/>
    <n v="1.2099"/>
    <n v="0.58030000000000004"/>
    <n v="2"/>
    <n v="150"/>
    <n v="47.962641540623196"/>
  </r>
  <r>
    <x v="1"/>
    <n v="3"/>
    <n v="37.200000000000003"/>
    <n v="26368"/>
    <n v="1.1842999999999999"/>
    <n v="0.47039999999999998"/>
    <n v="3"/>
    <n v="100"/>
    <n v="39.719665625263872"/>
  </r>
  <r>
    <x v="1"/>
    <n v="4"/>
    <n v="35.299999999999997"/>
    <n v="16296"/>
    <n v="1.1309"/>
    <n v="1.1182000000000001"/>
    <n v="1"/>
    <n v="300"/>
    <n v="98.877000618976041"/>
  </r>
  <r>
    <x v="1"/>
    <n v="5"/>
    <n v="34.1"/>
    <n v="8917"/>
    <n v="1.0451999999999999"/>
    <n v="0.97789999999999999"/>
    <n v="2"/>
    <n v="150"/>
    <n v="93.561040949100658"/>
  </r>
  <r>
    <x v="1"/>
    <n v="6"/>
    <n v="27.9"/>
    <n v="25782"/>
    <n v="1.1771"/>
    <n v="1.1027"/>
    <n v="2"/>
    <n v="150"/>
    <n v="93.679381530880974"/>
  </r>
  <r>
    <x v="1"/>
    <n v="7"/>
    <n v="31.9"/>
    <n v="172150"/>
    <n v="1.1263000000000001"/>
    <n v="0.64939999999999998"/>
    <n v="2"/>
    <n v="150"/>
    <n v="57.657817632957467"/>
  </r>
  <r>
    <x v="1"/>
    <n v="8"/>
    <n v="31.3"/>
    <n v="6684"/>
    <n v="1.2061999999999999"/>
    <n v="0.47070000000000001"/>
    <n v="3"/>
    <n v="100"/>
    <n v="39.023379207428292"/>
  </r>
  <r>
    <x v="1"/>
    <n v="9"/>
    <n v="31.7"/>
    <n v="20414"/>
    <n v="1.2764"/>
    <n v="0.60360000000000003"/>
    <n v="3"/>
    <n v="100"/>
    <n v="47.289251018489502"/>
  </r>
  <r>
    <x v="1"/>
    <n v="10"/>
    <n v="37.1"/>
    <n v="11133"/>
    <n v="1.3354999999999999"/>
    <n v="0.81950000000000001"/>
    <n v="3"/>
    <n v="100"/>
    <n v="61.362785473605399"/>
  </r>
  <r>
    <x v="1"/>
    <n v="11"/>
    <n v="31.1"/>
    <n v="6411"/>
    <n v="1.1356999999999999"/>
    <n v="0.86219999999999997"/>
    <n v="3"/>
    <n v="100"/>
    <n v="75.917936074667608"/>
  </r>
  <r>
    <x v="1"/>
    <n v="12"/>
    <n v="29.9"/>
    <n v="108380"/>
    <n v="1.3513999999999999"/>
    <n v="0.51259999999999994"/>
    <n v="3"/>
    <n v="100"/>
    <n v="37.931034482758619"/>
  </r>
  <r>
    <x v="1"/>
    <n v="13"/>
    <n v="30.1"/>
    <n v="103710"/>
    <n v="0.98629999999999995"/>
    <n v="0.69730000000000003"/>
    <n v="2"/>
    <n v="150"/>
    <n v="70.698570414681143"/>
  </r>
  <r>
    <x v="1"/>
    <n v="14"/>
    <n v="28.7"/>
    <n v="58930"/>
    <n v="1.0354000000000001"/>
    <n v="0.42059999999999997"/>
    <n v="3"/>
    <n v="100"/>
    <n v="40.621981842766075"/>
  </r>
  <r>
    <x v="1"/>
    <n v="15"/>
    <n v="35.200000000000003"/>
    <n v="6627"/>
    <n v="1.0108999999999999"/>
    <n v="0.56030000000000002"/>
    <n v="2"/>
    <n v="150"/>
    <n v="55.425858146206359"/>
  </r>
  <r>
    <x v="1"/>
    <n v="16"/>
    <n v="30.4"/>
    <n v="83717"/>
    <n v="1.0048999999999999"/>
    <n v="1.0007999999999999"/>
    <n v="1"/>
    <n v="300"/>
    <n v="99.591999203900883"/>
  </r>
  <r>
    <x v="1"/>
    <n v="17"/>
    <n v="34.1"/>
    <n v="89211"/>
    <n v="0.99739999999999995"/>
    <n v="0.60319999999999996"/>
    <n v="2"/>
    <n v="150"/>
    <n v="60.477240826147984"/>
  </r>
  <r>
    <x v="1"/>
    <n v="18"/>
    <n v="29.3"/>
    <n v="7855"/>
    <n v="1.0265"/>
    <n v="1.0234000000000001"/>
    <n v="1"/>
    <n v="300"/>
    <n v="99.698002922552362"/>
  </r>
  <r>
    <x v="1"/>
    <n v="19"/>
    <n v="41.4"/>
    <n v="78754"/>
    <n v="0.96360000000000001"/>
    <n v="0.54039999999999999"/>
    <n v="2"/>
    <n v="150"/>
    <n v="56.081361560813612"/>
  </r>
  <r>
    <x v="1"/>
    <n v="20"/>
    <n v="30.2"/>
    <n v="97476"/>
    <n v="0.92710000000000004"/>
    <n v="0.91839999999999999"/>
    <n v="1"/>
    <n v="300"/>
    <n v="99.061589904001721"/>
  </r>
  <r>
    <x v="2"/>
    <n v="1"/>
    <n v="34.299999999999997"/>
    <n v="56442"/>
    <n v="1.2724"/>
    <n v="0.76229999999999998"/>
    <n v="3"/>
    <n v="100"/>
    <n v="59.910405532851307"/>
  </r>
  <r>
    <x v="2"/>
    <n v="2"/>
    <n v="34.200000000000003"/>
    <n v="90053"/>
    <n v="1.2191000000000001"/>
    <n v="0.65210000000000001"/>
    <n v="3"/>
    <n v="100"/>
    <n v="53.490279714543519"/>
  </r>
  <r>
    <x v="2"/>
    <n v="3"/>
    <n v="33.6"/>
    <n v="164990"/>
    <n v="1.1271"/>
    <n v="0.62729999999999997"/>
    <n v="2"/>
    <n v="150"/>
    <n v="55.656108597285069"/>
  </r>
  <r>
    <x v="2"/>
    <n v="4"/>
    <n v="33.799999999999997"/>
    <n v="116250"/>
    <n v="1.1578999999999999"/>
    <n v="0.57399999999999995"/>
    <n v="3"/>
    <n v="100"/>
    <n v="49.572501943172988"/>
  </r>
  <r>
    <x v="2"/>
    <n v="5"/>
    <n v="33.4"/>
    <n v="144050"/>
    <n v="1.1183000000000001"/>
    <n v="0.56210000000000004"/>
    <n v="3"/>
    <n v="100"/>
    <n v="50.263793257623185"/>
  </r>
  <r>
    <x v="2"/>
    <n v="6"/>
    <n v="35.4"/>
    <n v="121590"/>
    <n v="1.1850000000000001"/>
    <n v="0.85960000000000003"/>
    <n v="2"/>
    <n v="150"/>
    <n v="72.540084388185662"/>
  </r>
  <r>
    <x v="2"/>
    <n v="7"/>
    <n v="33.200000000000003"/>
    <n v="82431"/>
    <n v="1.4462999999999999"/>
    <n v="0.79990000000000006"/>
    <n v="2"/>
    <n v="150"/>
    <n v="55.30664454124318"/>
  </r>
  <r>
    <x v="2"/>
    <n v="8"/>
    <n v="33.700000000000003"/>
    <n v="204420"/>
    <n v="1.3076000000000001"/>
    <n v="0.81200000000000006"/>
    <n v="2"/>
    <n v="150"/>
    <n v="62.098501070663808"/>
  </r>
  <r>
    <x v="2"/>
    <n v="9"/>
    <n v="35.299999999999997"/>
    <n v="142850"/>
    <n v="1.1475"/>
    <n v="0.56730000000000003"/>
    <n v="3"/>
    <n v="100"/>
    <n v="49.437908496732028"/>
  </r>
  <r>
    <x v="2"/>
    <n v="10"/>
    <n v="33.299999999999997"/>
    <n v="114410"/>
    <n v="1.2747999999999999"/>
    <n v="0.86060000000000003"/>
    <n v="2"/>
    <n v="150"/>
    <n v="67.508628804518366"/>
  </r>
  <r>
    <x v="2"/>
    <n v="11"/>
    <n v="38.799999999999997"/>
    <n v="88270"/>
    <n v="1.3227"/>
    <n v="1.0045999999999999"/>
    <n v="2"/>
    <n v="150"/>
    <n v="75.950706887427231"/>
  </r>
  <r>
    <x v="2"/>
    <n v="12"/>
    <n v="32.299999999999997"/>
    <n v="88739"/>
    <n v="1.2541"/>
    <n v="0.89810000000000001"/>
    <n v="3"/>
    <n v="100"/>
    <n v="71.613109002471901"/>
  </r>
  <r>
    <x v="2"/>
    <n v="13"/>
    <n v="38.299999999999997"/>
    <n v="143670"/>
    <n v="1.2191000000000001"/>
    <n v="1.0274000000000001"/>
    <n v="2"/>
    <n v="150"/>
    <n v="84.275285046345672"/>
  </r>
  <r>
    <x v="2"/>
    <n v="14"/>
    <n v="34.1"/>
    <n v="129450"/>
    <n v="1.3483000000000001"/>
    <n v="0.94920000000000004"/>
    <n v="3"/>
    <n v="100"/>
    <n v="70.399762664095533"/>
  </r>
  <r>
    <x v="2"/>
    <n v="15"/>
    <n v="39.799999999999997"/>
    <n v="86155"/>
    <n v="1.2349000000000001"/>
    <n v="0.99019999999999997"/>
    <n v="2"/>
    <n v="150"/>
    <n v="80.18463033444003"/>
  </r>
  <r>
    <x v="2"/>
    <n v="16"/>
    <n v="39.200000000000003"/>
    <n v="96422"/>
    <n v="1.1315999999999999"/>
    <n v="0.62480000000000002"/>
    <n v="2"/>
    <n v="150"/>
    <n v="55.213856486390959"/>
  </r>
  <r>
    <x v="2"/>
    <n v="17"/>
    <n v="32.299999999999997"/>
    <n v="123880"/>
    <n v="1.3572"/>
    <n v="0.39829999999999999"/>
    <n v="4"/>
    <n v="75"/>
    <n v="29.34718538166814"/>
  </r>
  <r>
    <x v="2"/>
    <n v="18"/>
    <n v="34.200000000000003"/>
    <n v="111840"/>
    <n v="1.3987000000000001"/>
    <n v="0.89339999999999997"/>
    <n v="4"/>
    <n v="75"/>
    <n v="63.873596911417742"/>
  </r>
  <r>
    <x v="2"/>
    <n v="19"/>
    <n v="31.4"/>
    <n v="103240"/>
    <n v="1.1809000000000001"/>
    <n v="0.87980000000000003"/>
    <n v="2"/>
    <n v="150"/>
    <n v="74.502498094673555"/>
  </r>
  <r>
    <x v="2"/>
    <n v="20"/>
    <n v="32.5"/>
    <n v="184090"/>
    <n v="1.1087"/>
    <n v="0.59399999999999997"/>
    <n v="3"/>
    <n v="100"/>
    <n v="53.5762604852529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">
  <r>
    <x v="0"/>
    <n v="1"/>
    <n v="1.06"/>
    <n v="6.01"/>
    <n v="29.18"/>
    <n v="28.368726540000001"/>
    <n v="0.8277994404372"/>
    <n v="1.2805034024185422"/>
    <n v="4.8552412645590683"/>
  </r>
  <r>
    <x v="0"/>
    <n v="2"/>
    <n v="0.73"/>
    <n v="6.1"/>
    <n v="20.02"/>
    <n v="29.224733999999994"/>
    <n v="0.58507917467999981"/>
    <n v="1.2476943832418277"/>
    <n v="3.2819672131147541"/>
  </r>
  <r>
    <x v="0"/>
    <n v="3"/>
    <n v="0.67"/>
    <n v="6.17"/>
    <n v="19.760000000000002"/>
    <n v="29.899314059999998"/>
    <n v="0.59081044582560005"/>
    <n v="1.1340354672702855"/>
    <n v="3.2025931928687199"/>
  </r>
  <r>
    <x v="0"/>
    <n v="4"/>
    <n v="0.24"/>
    <n v="6.08"/>
    <n v="7.71"/>
    <n v="29.03341056"/>
    <n v="0.22384759541759999"/>
    <n v="1.0721580437451954"/>
    <n v="1.268092105263158"/>
  </r>
  <r>
    <x v="0"/>
    <n v="5"/>
    <n v="0.76"/>
    <n v="6.06"/>
    <n v="20.48"/>
    <n v="28.842715439999999"/>
    <n v="0.59069881221120002"/>
    <n v="1.2866116949770801"/>
    <n v="3.37953795379538"/>
  </r>
  <r>
    <x v="0"/>
    <n v="6"/>
    <n v="0.23"/>
    <n v="6.07"/>
    <n v="6.76"/>
    <n v="28.937984460000003"/>
    <n v="0.19562077494960003"/>
    <n v="1.1757442432137255"/>
    <n v="1.1136738056013178"/>
  </r>
  <r>
    <x v="0"/>
    <n v="7"/>
    <n v="0.48"/>
    <n v="5.98"/>
    <n v="13.36"/>
    <n v="28.086218160000001"/>
    <n v="0.37523187461759999"/>
    <n v="1.2792090237247822"/>
    <n v="2.2341137123745818"/>
  </r>
  <r>
    <x v="0"/>
    <n v="8"/>
    <n v="0.61"/>
    <n v="6.03"/>
    <n v="17.54"/>
    <n v="28.557850859999999"/>
    <n v="0.50090470408439991"/>
    <n v="1.2177965090485916"/>
    <n v="2.9087893864013266"/>
  </r>
  <r>
    <x v="0"/>
    <n v="9"/>
    <n v="1.1100000000000001"/>
    <n v="6.04"/>
    <n v="29.67"/>
    <n v="28.652648639999999"/>
    <n v="0.8501240851488"/>
    <n v="1.3056917447594878"/>
    <n v="4.9122516556291389"/>
  </r>
  <r>
    <x v="0"/>
    <n v="10"/>
    <n v="0.83"/>
    <n v="6.02"/>
    <n v="24.29"/>
    <n v="28.463210159999996"/>
    <n v="0.69137137478639987"/>
    <n v="1.2005125324380541"/>
    <n v="4.0348837209302326"/>
  </r>
  <r>
    <x v="0"/>
    <n v="11"/>
    <n v="0.23"/>
    <n v="6.08"/>
    <n v="6.53"/>
    <n v="29.03341056"/>
    <n v="0.18958817095680003"/>
    <n v="1.2131558569253158"/>
    <n v="1.0740131578947369"/>
  </r>
  <r>
    <x v="0"/>
    <n v="12"/>
    <n v="0.27"/>
    <n v="6.14"/>
    <n v="8.06"/>
    <n v="29.609265839999996"/>
    <n v="0.23865068267039999"/>
    <n v="1.1313606857471115"/>
    <n v="1.3127035830618894"/>
  </r>
  <r>
    <x v="0"/>
    <n v="13"/>
    <n v="0.24"/>
    <n v="6.07"/>
    <n v="7.93"/>
    <n v="28.937984460000003"/>
    <n v="0.2294782167678"/>
    <n v="1.0458509020176263"/>
    <n v="1.3064250411861613"/>
  </r>
  <r>
    <x v="0"/>
    <n v="14"/>
    <n v="0.66"/>
    <n v="6.02"/>
    <n v="18.23"/>
    <n v="28.463210159999996"/>
    <n v="0.51888432121679995"/>
    <n v="1.2719598049374077"/>
    <n v="3.0282392026578075"/>
  </r>
  <r>
    <x v="0"/>
    <n v="15"/>
    <n v="0.35"/>
    <n v="6.08"/>
    <n v="9.6"/>
    <n v="29.03341056"/>
    <n v="0.278720741376"/>
    <n v="1.255737187954171"/>
    <n v="1.5789473684210527"/>
  </r>
  <r>
    <x v="0"/>
    <n v="16"/>
    <n v="0.96"/>
    <n v="5.97"/>
    <n v="26.51"/>
    <n v="27.992362859999997"/>
    <n v="0.7420775394186"/>
    <n v="1.2936653503246265"/>
    <n v="4.4405360134003358"/>
  </r>
  <r>
    <x v="0"/>
    <n v="17"/>
    <n v="0.62"/>
    <n v="6.09"/>
    <n v="17.440000000000001"/>
    <n v="29.128993739999999"/>
    <n v="0.50800965082560001"/>
    <n v="1.2204492552304804"/>
    <n v="2.8637110016420362"/>
  </r>
  <r>
    <x v="0"/>
    <n v="18"/>
    <n v="0.4"/>
    <n v="5.99"/>
    <n v="11.29"/>
    <n v="28.180230540000004"/>
    <n v="0.31815480279660002"/>
    <n v="1.2572496045446298"/>
    <n v="1.8848080133555924"/>
  </r>
  <r>
    <x v="0"/>
    <n v="19"/>
    <n v="0.38"/>
    <n v="6.01"/>
    <n v="11.51"/>
    <n v="28.368726540000001"/>
    <n v="0.32652404247540001"/>
    <n v="1.1637734150269465"/>
    <n v="1.9151414309484194"/>
  </r>
  <r>
    <x v="0"/>
    <n v="20"/>
    <n v="0.24"/>
    <n v="6.01"/>
    <n v="7.93"/>
    <n v="28.368726540000001"/>
    <n v="0.2249640014622"/>
    <n v="1.06683735371024"/>
    <n v="1.319467554076539"/>
  </r>
  <r>
    <x v="0"/>
    <n v="21"/>
    <n v="0.78"/>
    <n v="6.02"/>
    <n v="21.11"/>
    <n v="28.463210159999996"/>
    <n v="0.60085836647759994"/>
    <n v="1.2981428628057199"/>
    <n v="3.5066445182724255"/>
  </r>
  <r>
    <x v="0"/>
    <n v="22"/>
    <n v="0.44"/>
    <n v="6.07"/>
    <n v="12.86"/>
    <n v="28.937984460000003"/>
    <n v="0.37214248015560003"/>
    <n v="1.1823428484058778"/>
    <n v="2.1186161449752881"/>
  </r>
  <r>
    <x v="0"/>
    <n v="23"/>
    <n v="0.53"/>
    <n v="5.99"/>
    <n v="15.02"/>
    <n v="28.180230540000004"/>
    <n v="0.4232670627108"/>
    <n v="1.2521645237539449"/>
    <n v="2.5075125208681133"/>
  </r>
  <r>
    <x v="0"/>
    <n v="24"/>
    <n v="0.41"/>
    <n v="6.04"/>
    <n v="12.69"/>
    <n v="28.652648639999999"/>
    <n v="0.36360211124159997"/>
    <n v="1.1276062138362293"/>
    <n v="2.1009933774834435"/>
  </r>
  <r>
    <x v="0"/>
    <n v="25"/>
    <n v="0.25"/>
    <n v="6.12"/>
    <n v="8.89"/>
    <n v="29.41668576"/>
    <n v="0.26151433640639998"/>
    <n v="0.95597053467651427"/>
    <n v="1.4526143790849675"/>
  </r>
  <r>
    <x v="0"/>
    <n v="26"/>
    <n v="0.4"/>
    <n v="6.05"/>
    <n v="11.46"/>
    <n v="28.7476035"/>
    <n v="0.32944753611000005"/>
    <n v="1.2141538671773311"/>
    <n v="1.8942148760330579"/>
  </r>
  <r>
    <x v="0"/>
    <n v="27"/>
    <n v="0.44"/>
    <n v="6.09"/>
    <n v="12.39"/>
    <n v="29.128993739999999"/>
    <n v="0.36090823243860004"/>
    <n v="1.2191464767289717"/>
    <n v="2.0344827586206899"/>
  </r>
  <r>
    <x v="0"/>
    <n v="28"/>
    <n v="0.32"/>
    <n v="6.05"/>
    <n v="9.83"/>
    <n v="28.7476035"/>
    <n v="0.28258894240500004"/>
    <n v="1.1323868417377183"/>
    <n v="1.6247933884297521"/>
  </r>
  <r>
    <x v="0"/>
    <n v="29"/>
    <n v="0.26"/>
    <n v="6"/>
    <n v="8.14"/>
    <n v="28.2744"/>
    <n v="0.23015361600000003"/>
    <n v="1.1296802740653007"/>
    <n v="1.3566666666666667"/>
  </r>
  <r>
    <x v="0"/>
    <n v="30"/>
    <n v="0.35"/>
    <n v="6.04"/>
    <n v="11.28"/>
    <n v="28.652648639999999"/>
    <n v="0.32320187665919997"/>
    <n v="1.0829145041415007"/>
    <n v="1.8675496688741722"/>
  </r>
  <r>
    <x v="0"/>
    <n v="31"/>
    <n v="0.3"/>
    <n v="5.92"/>
    <n v="9.5"/>
    <n v="27.525442559999998"/>
    <n v="0.26149170432000002"/>
    <n v="1.147263928621137"/>
    <n v="1.6047297297297298"/>
  </r>
  <r>
    <x v="0"/>
    <n v="32"/>
    <n v="0.35"/>
    <n v="6.09"/>
    <n v="10.58"/>
    <n v="29.128993739999999"/>
    <n v="0.30818475376919996"/>
    <n v="1.1356823973911296"/>
    <n v="1.7372742200328408"/>
  </r>
  <r>
    <x v="0"/>
    <n v="33"/>
    <n v="0.51"/>
    <n v="6.09"/>
    <n v="13.56"/>
    <n v="29.128993739999999"/>
    <n v="0.39498915511439997"/>
    <n v="1.2911746902324184"/>
    <n v="2.2266009852216748"/>
  </r>
  <r>
    <x v="0"/>
    <n v="34"/>
    <n v="0.49"/>
    <n v="6.03"/>
    <n v="15.4"/>
    <n v="28.557850859999999"/>
    <n v="0.439790903244"/>
    <n v="1.1141658374142029"/>
    <n v="2.5538971807628523"/>
  </r>
  <r>
    <x v="0"/>
    <n v="35"/>
    <n v="0.41"/>
    <n v="6.09"/>
    <n v="11.46"/>
    <n v="29.128993739999999"/>
    <n v="0.33381826826040006"/>
    <n v="1.2282131895794666"/>
    <n v="1.8817733990147785"/>
  </r>
  <r>
    <x v="0"/>
    <n v="36"/>
    <n v="0.57999999999999996"/>
    <n v="6.08"/>
    <n v="16.399999999999999"/>
    <n v="29.03341056"/>
    <n v="0.47614793318399995"/>
    <n v="1.2181088262245339"/>
    <n v="2.6973684210526314"/>
  </r>
  <r>
    <x v="0"/>
    <n v="37"/>
    <n v="0.62"/>
    <n v="6.03"/>
    <n v="16.739999999999998"/>
    <n v="28.557850859999999"/>
    <n v="0.47805842339639992"/>
    <n v="1.2969126149794958"/>
    <n v="2.7761194029850742"/>
  </r>
  <r>
    <x v="0"/>
    <n v="38"/>
    <n v="0.48"/>
    <n v="6.08"/>
    <n v="13.07"/>
    <n v="29.03341056"/>
    <n v="0.37946667601920003"/>
    <n v="1.2649332084583713"/>
    <n v="2.1496710526315788"/>
  </r>
  <r>
    <x v="0"/>
    <n v="39"/>
    <n v="0.15"/>
    <n v="6.1"/>
    <n v="5.45"/>
    <n v="29.224733999999994"/>
    <n v="0.15927480029999999"/>
    <n v="0.94176856425165456"/>
    <n v="0.89344262295081978"/>
  </r>
  <r>
    <x v="0"/>
    <n v="40"/>
    <n v="0.35"/>
    <n v="6.05"/>
    <n v="10.41"/>
    <n v="28.7476035"/>
    <n v="0.29926255243500005"/>
    <n v="1.1695415853141871"/>
    <n v="1.7206611570247934"/>
  </r>
  <r>
    <x v="0"/>
    <n v="41"/>
    <n v="0.34"/>
    <n v="6.07"/>
    <n v="9.09"/>
    <n v="28.937984460000003"/>
    <n v="0.26304627874140007"/>
    <n v="1.2925482224147062"/>
    <n v="1.4975288303130148"/>
  </r>
  <r>
    <x v="0"/>
    <n v="42"/>
    <n v="0.37"/>
    <n v="5.93"/>
    <n v="11.24"/>
    <n v="27.618512459999998"/>
    <n v="0.31043208005039996"/>
    <n v="1.1918871269358791"/>
    <n v="1.8954468802698146"/>
  </r>
  <r>
    <x v="0"/>
    <n v="43"/>
    <n v="0.59"/>
    <n v="5.99"/>
    <n v="16.7"/>
    <n v="28.180230540000004"/>
    <n v="0.47060985001800004"/>
    <n v="1.2536924162922503"/>
    <n v="2.7879799666110183"/>
  </r>
  <r>
    <x v="0"/>
    <n v="44"/>
    <n v="0.26"/>
    <n v="6.01"/>
    <n v="10.81"/>
    <n v="28.368726540000001"/>
    <n v="0.30666593389739999"/>
    <n v="0.84782811281212334"/>
    <n v="1.7986688851913479"/>
  </r>
  <r>
    <x v="0"/>
    <n v="45"/>
    <n v="0.3"/>
    <n v="6.09"/>
    <n v="8.7899999999999991"/>
    <n v="29.128993739999999"/>
    <n v="0.25604385497459997"/>
    <n v="1.171674282242628"/>
    <n v="1.4433497536945812"/>
  </r>
  <r>
    <x v="0"/>
    <n v="46"/>
    <n v="0.23"/>
    <n v="6.07"/>
    <n v="8.0299999999999994"/>
    <n v="28.937984460000003"/>
    <n v="0.23237201521380002"/>
    <n v="0.98979216489723354"/>
    <n v="1.3228995057660624"/>
  </r>
  <r>
    <x v="0"/>
    <n v="47"/>
    <n v="0.22"/>
    <n v="6.1"/>
    <n v="6.67"/>
    <n v="29.224733999999994"/>
    <n v="0.19492897577999999"/>
    <n v="1.1286162004375151"/>
    <n v="1.0934426229508196"/>
  </r>
  <r>
    <x v="0"/>
    <n v="48"/>
    <n v="0.2"/>
    <n v="6.08"/>
    <n v="6.82"/>
    <n v="29.03341056"/>
    <n v="0.19800786001920001"/>
    <n v="1.0100609136455838"/>
    <n v="1.1217105263157896"/>
  </r>
  <r>
    <x v="0"/>
    <n v="49"/>
    <n v="0.32"/>
    <n v="6.09"/>
    <n v="9.35"/>
    <n v="29.128993739999999"/>
    <n v="0.27235609146899997"/>
    <n v="1.1749324139365649"/>
    <n v="1.535303776683087"/>
  </r>
  <r>
    <x v="0"/>
    <n v="50"/>
    <n v="0.39"/>
    <n v="6.15"/>
    <n v="10.93"/>
    <n v="29.705791500000004"/>
    <n v="0.32468430109500002"/>
    <n v="1.2011667908941774"/>
    <n v="1.7772357723577235"/>
  </r>
  <r>
    <x v="1"/>
    <n v="1"/>
    <n v="1.1499999999999999"/>
    <n v="5.99"/>
    <n v="33.39"/>
    <n v="28.180230540000004"/>
    <n v="0.94093789773060021"/>
    <n v="1.2221848038787957"/>
    <n v="5.5742904841402332"/>
  </r>
  <r>
    <x v="1"/>
    <n v="2"/>
    <n v="0.25"/>
    <n v="6"/>
    <n v="7.51"/>
    <n v="28.2744"/>
    <n v="0.212340744"/>
    <n v="1.1773529436253647"/>
    <n v="1.2516666666666667"/>
  </r>
  <r>
    <x v="1"/>
    <n v="3"/>
    <n v="0.35"/>
    <n v="6.04"/>
    <n v="14.63"/>
    <n v="28.652648639999999"/>
    <n v="0.4191882496032"/>
    <n v="0.83494706812823827"/>
    <n v="2.4221854304635762"/>
  </r>
  <r>
    <x v="1"/>
    <n v="4"/>
    <n v="1.35"/>
    <n v="6"/>
    <n v="38.22"/>
    <n v="28.2744"/>
    <n v="1.0806475679999998"/>
    <n v="1.2492509491309014"/>
    <n v="6.37"/>
  </r>
  <r>
    <x v="1"/>
    <n v="5"/>
    <n v="0.23"/>
    <n v="6.15"/>
    <n v="7.78"/>
    <n v="29.705791500000004"/>
    <n v="0.23111105787000003"/>
    <n v="0.99519253695500376"/>
    <n v="1.2650406504065039"/>
  </r>
  <r>
    <x v="1"/>
    <n v="6"/>
    <n v="0.39"/>
    <n v="6.03"/>
    <n v="12.42"/>
    <n v="28.557850859999999"/>
    <n v="0.35468850768119997"/>
    <n v="1.099556347482616"/>
    <n v="2.0597014925373132"/>
  </r>
  <r>
    <x v="1"/>
    <n v="7"/>
    <n v="0.93"/>
    <n v="6.02"/>
    <n v="25.11"/>
    <n v="28.463210159999996"/>
    <n v="0.71471120711759994"/>
    <n v="1.3012248734011751"/>
    <n v="4.1710963455149503"/>
  </r>
  <r>
    <x v="1"/>
    <n v="8"/>
    <n v="0.12"/>
    <n v="6.03"/>
    <n v="3.69"/>
    <n v="28.557850859999999"/>
    <n v="0.10537846967339999"/>
    <n v="1.1387525399819962"/>
    <n v="0.61194029850746268"/>
  </r>
  <r>
    <x v="1"/>
    <n v="9"/>
    <n v="0.35"/>
    <n v="6.03"/>
    <n v="10.85"/>
    <n v="28.557850859999999"/>
    <n v="0.30985268183100001"/>
    <n v="1.1295690517563348"/>
    <n v="1.7993366500829187"/>
  </r>
  <r>
    <x v="1"/>
    <n v="10"/>
    <n v="0.55000000000000004"/>
    <n v="6.03"/>
    <n v="17.25"/>
    <n v="28.557850859999999"/>
    <n v="0.49262292733500002"/>
    <n v="1.1164725989823485"/>
    <n v="2.8606965174129351"/>
  </r>
  <r>
    <x v="1"/>
    <n v="11"/>
    <n v="0.11"/>
    <n v="5.99"/>
    <n v="4.54"/>
    <n v="28.180230540000004"/>
    <n v="0.12793824665160003"/>
    <n v="0.85978980390086746"/>
    <n v="0.75792988313856424"/>
  </r>
  <r>
    <x v="1"/>
    <n v="12"/>
    <n v="1.43"/>
    <n v="5.47"/>
    <n v="38.270000000000003"/>
    <n v="23.499874859999995"/>
    <n v="0.89934021089219995"/>
    <n v="1.5900545563078441"/>
    <n v="6.9963436928702016"/>
  </r>
  <r>
    <x v="1"/>
    <n v="13"/>
    <n v="0.16"/>
    <n v="6.01"/>
    <n v="8.67"/>
    <n v="28.368726540000001"/>
    <n v="0.24595685910180001"/>
    <n v="0.65052058553803938"/>
    <n v="1.4425956738768719"/>
  </r>
  <r>
    <x v="1"/>
    <n v="14"/>
    <n v="0.79"/>
    <n v="6"/>
    <n v="22.86"/>
    <n v="28.2744"/>
    <n v="0.64635278399999996"/>
    <n v="1.2222427435231717"/>
    <n v="3.81"/>
  </r>
  <r>
    <x v="1"/>
    <n v="15"/>
    <n v="0.27"/>
    <n v="6.04"/>
    <n v="10.07"/>
    <n v="28.652648639999999"/>
    <n v="0.28853217180480001"/>
    <n v="0.93577086503428974"/>
    <n v="1.6672185430463577"/>
  </r>
  <r>
    <x v="1"/>
    <n v="16"/>
    <n v="0.13"/>
    <n v="6.08"/>
    <n v="4.74"/>
    <n v="29.03341056"/>
    <n v="0.1376183660544"/>
    <n v="0.94464135658035286"/>
    <n v="0.7796052631578948"/>
  </r>
  <r>
    <x v="1"/>
    <n v="17"/>
    <n v="0.79"/>
    <n v="6.12"/>
    <n v="23.04"/>
    <n v="29.41668576"/>
    <n v="0.67776043991040003"/>
    <n v="1.1656035871678172"/>
    <n v="3.7647058823529411"/>
  </r>
  <r>
    <x v="1"/>
    <n v="18"/>
    <n v="0.99"/>
    <n v="6.04"/>
    <n v="27.06"/>
    <n v="28.652648639999999"/>
    <n v="0.77534067219839997"/>
    <n v="1.2768580773570863"/>
    <n v="4.4801324503311255"/>
  </r>
  <r>
    <x v="1"/>
    <n v="19"/>
    <n v="0.3"/>
    <n v="6.07"/>
    <n v="9.81"/>
    <n v="28.937984460000003"/>
    <n v="0.28388162755260005"/>
    <n v="1.0567784980886563"/>
    <n v="1.616144975288303"/>
  </r>
  <r>
    <x v="1"/>
    <n v="20"/>
    <n v="0.43"/>
    <n v="6.05"/>
    <n v="12.99"/>
    <n v="28.7476035"/>
    <n v="0.373431369465"/>
    <n v="1.1514833384673697"/>
    <n v="2.1471074380165289"/>
  </r>
  <r>
    <x v="1"/>
    <n v="21"/>
    <n v="1.41"/>
    <n v="6.03"/>
    <n v="38.68"/>
    <n v="28.557850859999999"/>
    <n v="1.1046176712648001"/>
    <n v="1.2764597531610493"/>
    <n v="6.4145936981757874"/>
  </r>
  <r>
    <x v="1"/>
    <n v="22"/>
    <n v="0.14000000000000001"/>
    <n v="6.15"/>
    <n v="5.1100000000000003"/>
    <n v="29.705791500000004"/>
    <n v="0.15179659456500003"/>
    <n v="0.92228682995949129"/>
    <n v="0.83089430894308947"/>
  </r>
  <r>
    <x v="1"/>
    <n v="23"/>
    <n v="0.89"/>
    <n v="5.94"/>
    <n v="23.72"/>
    <n v="27.711739440000006"/>
    <n v="0.65732245951680013"/>
    <n v="1.3539777731834113"/>
    <n v="3.9932659932659926"/>
  </r>
  <r>
    <x v="1"/>
    <n v="24"/>
    <n v="0.44"/>
    <n v="6.02"/>
    <n v="13.54"/>
    <n v="28.463210159999996"/>
    <n v="0.38539186556639993"/>
    <n v="1.1416950883313117"/>
    <n v="2.249169435215947"/>
  </r>
  <r>
    <x v="1"/>
    <n v="25"/>
    <n v="1.1299999999999999"/>
    <n v="6.03"/>
    <n v="32.26"/>
    <n v="28.557850859999999"/>
    <n v="0.92127626874359991"/>
    <n v="1.2265593268141479"/>
    <n v="5.3499170812603642"/>
  </r>
  <r>
    <x v="1"/>
    <n v="26"/>
    <n v="0.34"/>
    <n v="6.05"/>
    <n v="12.22"/>
    <n v="28.7476035"/>
    <n v="0.35129571477000004"/>
    <n v="0.96784556629904939"/>
    <n v="2.0198347107438019"/>
  </r>
  <r>
    <x v="1"/>
    <n v="27"/>
    <n v="0.18"/>
    <n v="6.05"/>
    <n v="6.23"/>
    <n v="28.7476035"/>
    <n v="0.17909756980500002"/>
    <n v="1.005038762926725"/>
    <n v="1.0297520661157025"/>
  </r>
  <r>
    <x v="1"/>
    <n v="28"/>
    <n v="1.04"/>
    <n v="6.06"/>
    <n v="29.42"/>
    <n v="28.842715439999999"/>
    <n v="0.84855268824480001"/>
    <n v="1.2256162927857805"/>
    <n v="4.8547854785478552"/>
  </r>
  <r>
    <x v="1"/>
    <n v="29"/>
    <n v="0.35"/>
    <n v="6.07"/>
    <n v="11.22"/>
    <n v="28.937984460000003"/>
    <n v="0.32468418564120005"/>
    <n v="1.0779705802695785"/>
    <n v="1.8484349258649093"/>
  </r>
  <r>
    <x v="1"/>
    <n v="30"/>
    <n v="0.19"/>
    <n v="6.16"/>
    <n v="6.2"/>
    <n v="29.802474239999999"/>
    <n v="0.184775340288"/>
    <n v="1.0282757412534411"/>
    <n v="1.0064935064935066"/>
  </r>
  <r>
    <x v="1"/>
    <n v="31"/>
    <n v="1.21"/>
    <n v="6.01"/>
    <n v="35.67"/>
    <n v="28.368726540000001"/>
    <n v="1.0119124756818001"/>
    <n v="1.195755590605535"/>
    <n v="5.9351081530782031"/>
  </r>
  <r>
    <x v="1"/>
    <n v="32"/>
    <n v="1.17"/>
    <n v="5.98"/>
    <n v="34.69"/>
    <n v="28.086218160000001"/>
    <n v="0.97431090797039999"/>
    <n v="1.20084871310457"/>
    <n v="5.8010033444816047"/>
  </r>
  <r>
    <x v="1"/>
    <n v="33"/>
    <n v="0.27"/>
    <n v="6.05"/>
    <n v="9.57"/>
    <n v="28.7476035"/>
    <n v="0.27511456549500002"/>
    <n v="0.98140932492688049"/>
    <n v="1.581818181818182"/>
  </r>
  <r>
    <x v="1"/>
    <n v="34"/>
    <n v="0.34"/>
    <n v="6.03"/>
    <n v="10.029999999999999"/>
    <n v="28.557850859999999"/>
    <n v="0.28643524412579996"/>
    <n v="1.1870047662524199"/>
    <n v="1.6633499170812602"/>
  </r>
  <r>
    <x v="1"/>
    <n v="35"/>
    <n v="0.17"/>
    <n v="6.12"/>
    <n v="5.9"/>
    <n v="29.41668576"/>
    <n v="0.173558445984"/>
    <n v="0.97949713156380747"/>
    <n v="0.96405228758169936"/>
  </r>
  <r>
    <x v="1"/>
    <n v="36"/>
    <n v="0.3"/>
    <n v="6.02"/>
    <n v="10.58"/>
    <n v="28.463210159999996"/>
    <n v="0.3011407634928"/>
    <n v="0.99621185959825298"/>
    <n v="1.7574750830564785"/>
  </r>
  <r>
    <x v="1"/>
    <n v="37"/>
    <n v="0.94"/>
    <n v="6.02"/>
    <n v="26.14"/>
    <n v="28.463210159999996"/>
    <n v="0.74402831358239985"/>
    <n v="1.2633927806779581"/>
    <n v="4.3421926910299007"/>
  </r>
  <r>
    <x v="1"/>
    <n v="38"/>
    <n v="0.28999999999999998"/>
    <n v="6.01"/>
    <n v="11.1"/>
    <n v="28.368726540000001"/>
    <n v="0.31489286459400001"/>
    <n v="0.92094814651930879"/>
    <n v="1.8469217970049916"/>
  </r>
  <r>
    <x v="1"/>
    <n v="39"/>
    <n v="0.21"/>
    <n v="5.94"/>
    <n v="8.7100000000000009"/>
    <n v="27.711739440000006"/>
    <n v="0.24136925052240008"/>
    <n v="0.87003625998544964"/>
    <n v="1.4663299663299665"/>
  </r>
  <r>
    <x v="1"/>
    <n v="40"/>
    <n v="1.25"/>
    <n v="6"/>
    <n v="36.68"/>
    <n v="28.2744"/>
    <n v="1.0371049920000002"/>
    <n v="1.2052781633896521"/>
    <n v="6.1133333333333333"/>
  </r>
  <r>
    <x v="1"/>
    <n v="41"/>
    <n v="0.13"/>
    <n v="6.11"/>
    <n v="5.07"/>
    <n v="29.320631340000002"/>
    <n v="0.14865560089380003"/>
    <n v="0.87450455427422713"/>
    <n v="0.82978723404255317"/>
  </r>
  <r>
    <x v="1"/>
    <n v="42"/>
    <n v="0.32"/>
    <n v="6.05"/>
    <n v="9.5299999999999994"/>
    <n v="28.7476035"/>
    <n v="0.27396466135499997"/>
    <n v="1.1680338566927362"/>
    <n v="1.5752066115702479"/>
  </r>
  <r>
    <x v="1"/>
    <n v="43"/>
    <n v="1.1000000000000001"/>
    <n v="6.05"/>
    <n v="33.51"/>
    <n v="28.7476035"/>
    <n v="0.96333219328499997"/>
    <n v="1.1418698634465414"/>
    <n v="5.5388429752066113"/>
  </r>
  <r>
    <x v="1"/>
    <n v="44"/>
    <n v="0.23"/>
    <n v="6.08"/>
    <n v="7.02"/>
    <n v="29.03341056"/>
    <n v="0.20381454213120001"/>
    <n v="1.1284768868550303"/>
    <n v="1.1546052631578947"/>
  </r>
  <r>
    <x v="1"/>
    <n v="45"/>
    <n v="0.23"/>
    <n v="6.01"/>
    <n v="7.11"/>
    <n v="28.368726540000001"/>
    <n v="0.20170164569940002"/>
    <n v="1.1402980833521488"/>
    <n v="1.1830282861896839"/>
  </r>
  <r>
    <x v="1"/>
    <n v="46"/>
    <n v="1.36"/>
    <n v="6.08"/>
    <n v="38.369999999999997"/>
    <n v="29.03341056"/>
    <n v="1.1140119631871999"/>
    <n v="1.2208127425391608"/>
    <n v="6.3108552631578938"/>
  </r>
  <r>
    <x v="1"/>
    <n v="47"/>
    <n v="0.46"/>
    <n v="6"/>
    <n v="15.18"/>
    <n v="28.2744"/>
    <n v="0.42920539200000002"/>
    <n v="1.0717479523183624"/>
    <n v="2.5299999999999998"/>
  </r>
  <r>
    <x v="1"/>
    <n v="48"/>
    <n v="0.98"/>
    <n v="6.07"/>
    <n v="27.99"/>
    <n v="28.937984460000003"/>
    <n v="0.80997418503540008"/>
    <n v="1.2099151035994671"/>
    <n v="4.6112026359143323"/>
  </r>
  <r>
    <x v="1"/>
    <n v="49"/>
    <n v="0.23"/>
    <n v="6.08"/>
    <n v="8.9600000000000009"/>
    <n v="29.03341056"/>
    <n v="0.26013935861760001"/>
    <n v="0.88414148947793669"/>
    <n v="1.4736842105263159"/>
  </r>
  <r>
    <x v="1"/>
    <n v="50"/>
    <n v="0.42"/>
    <n v="6.04"/>
    <n v="15.11"/>
    <n v="28.652648639999999"/>
    <n v="0.43294152095040001"/>
    <n v="0.9701079237630279"/>
    <n v="2.5016556291390728"/>
  </r>
  <r>
    <x v="2"/>
    <n v="1"/>
    <n v="0.08"/>
    <n v="6.13"/>
    <n v="3.13"/>
    <n v="29.512897260000003"/>
    <n v="9.2375368423800008E-2"/>
    <n v="0.86603172864194433"/>
    <n v="0.51060358890701463"/>
  </r>
  <r>
    <x v="2"/>
    <n v="2"/>
    <n v="0.25"/>
    <n v="6.05"/>
    <n v="8.43"/>
    <n v="28.7476035"/>
    <n v="0.242342297505"/>
    <n v="1.0315987038739782"/>
    <n v="1.393388429752066"/>
  </r>
  <r>
    <x v="2"/>
    <n v="3"/>
    <n v="0.82"/>
    <n v="6"/>
    <n v="23.11"/>
    <n v="28.2744"/>
    <n v="0.65342138400000005"/>
    <n v="1.2549329117150532"/>
    <n v="3.8516666666666666"/>
  </r>
  <r>
    <x v="2"/>
    <n v="4"/>
    <n v="0.25"/>
    <n v="6.03"/>
    <n v="8.94"/>
    <n v="28.557850859999999"/>
    <n v="0.25530718668839997"/>
    <n v="0.97921254486706899"/>
    <n v="1.4825870646766168"/>
  </r>
  <r>
    <x v="2"/>
    <n v="5"/>
    <n v="1.17"/>
    <n v="6"/>
    <n v="32.92"/>
    <n v="28.2744"/>
    <n v="0.93079324800000007"/>
    <n v="1.2569923584147011"/>
    <n v="5.4866666666666672"/>
  </r>
  <r>
    <x v="2"/>
    <n v="6"/>
    <n v="0.2"/>
    <n v="6.07"/>
    <n v="6.72"/>
    <n v="28.937984460000003"/>
    <n v="0.19446325557120003"/>
    <n v="1.0284719311755675"/>
    <n v="1.1070840197693574"/>
  </r>
  <r>
    <x v="2"/>
    <n v="7"/>
    <n v="0.84"/>
    <n v="6"/>
    <n v="24.26"/>
    <n v="28.2744"/>
    <n v="0.68593694400000005"/>
    <n v="1.2246023593678894"/>
    <n v="4.0433333333333339"/>
  </r>
  <r>
    <x v="2"/>
    <n v="8"/>
    <n v="0.41"/>
    <n v="6"/>
    <n v="11.94"/>
    <n v="28.2744"/>
    <n v="0.337596336"/>
    <n v="1.2144681570240738"/>
    <n v="1.99"/>
  </r>
  <r>
    <x v="2"/>
    <n v="9"/>
    <n v="0.13"/>
    <n v="6.19"/>
    <n v="4.58"/>
    <n v="30.093464940000004"/>
    <n v="0.13782806942520004"/>
    <n v="0.9432040987162752"/>
    <n v="0.739903069466882"/>
  </r>
  <r>
    <x v="2"/>
    <n v="10"/>
    <n v="0.88"/>
    <n v="5.98"/>
    <n v="25.18"/>
    <n v="28.086218160000001"/>
    <n v="0.7072109732688"/>
    <n v="1.2443245838403099"/>
    <n v="4.2107023411371234"/>
  </r>
  <r>
    <x v="2"/>
    <n v="11"/>
    <n v="0.28000000000000003"/>
    <n v="6.19"/>
    <n v="7.97"/>
    <n v="30.093464940000004"/>
    <n v="0.23984491557180002"/>
    <n v="1.1674210367664817"/>
    <n v="1.2875605815831985"/>
  </r>
  <r>
    <x v="2"/>
    <n v="12"/>
    <n v="0.47"/>
    <n v="5.95"/>
    <n v="13.87"/>
    <n v="27.805123500000001"/>
    <n v="0.38565706294500002"/>
    <n v="1.2186993190554594"/>
    <n v="2.3310924369747896"/>
  </r>
  <r>
    <x v="2"/>
    <n v="13"/>
    <n v="0.91"/>
    <n v="6.03"/>
    <n v="25.17"/>
    <n v="28.557850859999999"/>
    <n v="0.71880110614620008"/>
    <n v="1.2659969388178864"/>
    <n v="4.1741293532338313"/>
  </r>
  <r>
    <x v="2"/>
    <n v="14"/>
    <n v="0.43"/>
    <n v="6.1"/>
    <n v="12.7"/>
    <n v="29.224733999999994"/>
    <n v="0.37115412179999996"/>
    <n v="1.1585483623746733"/>
    <n v="2.081967213114754"/>
  </r>
  <r>
    <x v="2"/>
    <n v="15"/>
    <n v="0.36"/>
    <n v="6.01"/>
    <n v="11.22"/>
    <n v="28.368726540000001"/>
    <n v="0.31829711177879999"/>
    <n v="1.131018745310455"/>
    <n v="1.8668885191347755"/>
  </r>
  <r>
    <x v="2"/>
    <n v="16"/>
    <n v="0.62"/>
    <n v="6.12"/>
    <n v="18.149999999999999"/>
    <n v="29.41668576"/>
    <n v="0.53391284654399995"/>
    <n v="1.1612382133399473"/>
    <n v="2.9656862745098036"/>
  </r>
  <r>
    <x v="2"/>
    <n v="17"/>
    <n v="0.41"/>
    <n v="6.05"/>
    <n v="11.92"/>
    <n v="28.7476035"/>
    <n v="0.34267143371999997"/>
    <n v="1.1964814094629632"/>
    <n v="1.9702479338842975"/>
  </r>
  <r>
    <x v="2"/>
    <n v="18"/>
    <n v="0.32"/>
    <n v="6.08"/>
    <n v="11.82"/>
    <n v="29.03341056"/>
    <n v="0.34317491281920004"/>
    <n v="0.93246909388330024"/>
    <n v="1.944078947368421"/>
  </r>
  <r>
    <x v="2"/>
    <n v="19"/>
    <n v="0.54"/>
    <n v="6.11"/>
    <n v="14.99"/>
    <n v="29.320631340000002"/>
    <n v="0.43951626378660008"/>
    <n v="1.2286234765186941"/>
    <n v="2.4533551554828148"/>
  </r>
  <r>
    <x v="2"/>
    <n v="20"/>
    <n v="0.78"/>
    <n v="5.97"/>
    <n v="23.94"/>
    <n v="27.992362859999997"/>
    <n v="0.67013716686839997"/>
    <n v="1.1639408147513994"/>
    <n v="4.0100502512562821"/>
  </r>
  <r>
    <x v="2"/>
    <n v="21"/>
    <n v="0.44"/>
    <n v="6.01"/>
    <n v="13.95"/>
    <n v="28.368726540000001"/>
    <n v="0.39574373523299999"/>
    <n v="1.1118306136695846"/>
    <n v="2.3211314475873546"/>
  </r>
  <r>
    <x v="2"/>
    <n v="22"/>
    <n v="0.23"/>
    <n v="6.18"/>
    <n v="7.02"/>
    <n v="29.996310959999999"/>
    <n v="0.21057410293919998"/>
    <n v="1.0922520708370722"/>
    <n v="1.1359223300970873"/>
  </r>
  <r>
    <x v="2"/>
    <n v="23"/>
    <n v="0.8"/>
    <n v="6.03"/>
    <n v="22.64"/>
    <n v="28.557850859999999"/>
    <n v="0.64654974347040006"/>
    <n v="1.2373371238320277"/>
    <n v="3.7545605306799334"/>
  </r>
  <r>
    <x v="2"/>
    <n v="24"/>
    <n v="0.81"/>
    <n v="6.06"/>
    <n v="24.45"/>
    <n v="28.842715439999999"/>
    <n v="0.70520439250799993"/>
    <n v="1.148603168961134"/>
    <n v="4.0346534653465351"/>
  </r>
  <r>
    <x v="2"/>
    <n v="25"/>
    <n v="0.38"/>
    <n v="6.04"/>
    <n v="11.66"/>
    <n v="28.652648639999999"/>
    <n v="0.33408988314239996"/>
    <n v="1.1374184588463927"/>
    <n v="1.9304635761589404"/>
  </r>
  <r>
    <x v="2"/>
    <n v="26"/>
    <n v="0.87"/>
    <n v="6.02"/>
    <n v="23.96"/>
    <n v="28.463210159999996"/>
    <n v="0.68197851543359989"/>
    <n v="1.275700011527279"/>
    <n v="3.9800664451827248"/>
  </r>
  <r>
    <x v="2"/>
    <n v="27"/>
    <n v="0.26"/>
    <n v="6.32"/>
    <n v="8.25"/>
    <n v="31.370760960000005"/>
    <n v="0.25880877792000007"/>
    <n v="1.0046027112742217"/>
    <n v="1.3053797468354429"/>
  </r>
  <r>
    <x v="2"/>
    <n v="28"/>
    <n v="0.36"/>
    <n v="6.03"/>
    <n v="11.29"/>
    <n v="28.557850859999999"/>
    <n v="0.32241813620939996"/>
    <n v="1.1165624993446146"/>
    <n v="1.8723051409618572"/>
  </r>
  <r>
    <x v="2"/>
    <n v="29"/>
    <n v="0.21"/>
    <n v="6.23"/>
    <n v="6.26"/>
    <n v="30.483651660000003"/>
    <n v="0.19082765939160001"/>
    <n v="1.1004694008694837"/>
    <n v="1.0048154093097912"/>
  </r>
  <r>
    <x v="2"/>
    <n v="30"/>
    <n v="0.73"/>
    <n v="5.99"/>
    <n v="20.81"/>
    <n v="28.180230540000004"/>
    <n v="0.58643059753740001"/>
    <n v="1.2448190852685577"/>
    <n v="3.4741235392320533"/>
  </r>
  <r>
    <x v="2"/>
    <n v="31"/>
    <n v="0.47"/>
    <n v="6"/>
    <n v="13.64"/>
    <n v="28.2744"/>
    <n v="0.38566281600000002"/>
    <n v="1.2186811393297505"/>
    <n v="2.2733333333333334"/>
  </r>
  <r>
    <x v="2"/>
    <n v="32"/>
    <n v="0.86"/>
    <n v="6.18"/>
    <n v="22.76"/>
    <n v="29.996310959999999"/>
    <n v="0.68271603744959997"/>
    <n v="1.259674524730185"/>
    <n v="3.6828478964401299"/>
  </r>
  <r>
    <x v="2"/>
    <n v="33"/>
    <n v="0.2"/>
    <n v="6.29"/>
    <n v="7.28"/>
    <n v="31.073644140000003"/>
    <n v="0.22621612933920002"/>
    <n v="0.88411025590535941"/>
    <n v="1.1573926868044515"/>
  </r>
  <r>
    <x v="2"/>
    <n v="34"/>
    <n v="0.55000000000000004"/>
    <n v="6.03"/>
    <n v="15.4"/>
    <n v="28.557850859999999"/>
    <n v="0.439790903244"/>
    <n v="1.2505943073016565"/>
    <n v="2.5538971807628523"/>
  </r>
  <r>
    <x v="2"/>
    <n v="35"/>
    <n v="0.21"/>
    <n v="6.04"/>
    <n v="6.76"/>
    <n v="28.652648639999999"/>
    <n v="0.19369190480639997"/>
    <n v="1.0841960597677036"/>
    <n v="1.119205298013245"/>
  </r>
  <r>
    <x v="2"/>
    <n v="36"/>
    <n v="0.43"/>
    <n v="6.23"/>
    <n v="13.43"/>
    <n v="30.483651660000003"/>
    <n v="0.40939544179380005"/>
    <n v="1.0503292320889539"/>
    <n v="2.1556982343499196"/>
  </r>
  <r>
    <x v="2"/>
    <n v="37"/>
    <n v="0.27"/>
    <n v="6.03"/>
    <n v="9"/>
    <n v="28.557850859999999"/>
    <n v="0.25702065773999999"/>
    <n v="1.0504992181333916"/>
    <n v="1.4925373134328357"/>
  </r>
  <r>
    <x v="2"/>
    <n v="38"/>
    <n v="0.35"/>
    <n v="6"/>
    <n v="11.02"/>
    <n v="28.2744"/>
    <n v="0.31158388800000003"/>
    <n v="1.1232929990269584"/>
    <n v="1.8366666666666667"/>
  </r>
  <r>
    <x v="2"/>
    <n v="39"/>
    <n v="0.37"/>
    <n v="6.01"/>
    <n v="11.06"/>
    <n v="28.368726540000001"/>
    <n v="0.31375811553240007"/>
    <n v="1.1792523657026877"/>
    <n v="1.8402662229617306"/>
  </r>
  <r>
    <x v="2"/>
    <n v="40"/>
    <n v="0.28999999999999998"/>
    <n v="6.01"/>
    <n v="9.32"/>
    <n v="28.368726540000001"/>
    <n v="0.26439653135280006"/>
    <n v="1.0968373848030393"/>
    <n v="1.5507487520798671"/>
  </r>
  <r>
    <x v="2"/>
    <n v="41"/>
    <n v="0.77"/>
    <n v="6"/>
    <n v="21.74"/>
    <n v="28.2744"/>
    <n v="0.61468545599999991"/>
    <n v="1.2526732046186564"/>
    <n v="3.6233333333333331"/>
  </r>
  <r>
    <x v="2"/>
    <n v="42"/>
    <n v="0.13"/>
    <n v="6.28"/>
    <n v="4.42"/>
    <n v="30.974919360000001"/>
    <n v="0.13690914357119999"/>
    <n v="0.9495348273243206"/>
    <n v="0.70382165605095537"/>
  </r>
  <r>
    <x v="2"/>
    <n v="43"/>
    <n v="0.33"/>
    <n v="6.07"/>
    <n v="9.34"/>
    <n v="28.937984460000003"/>
    <n v="0.27028077485640001"/>
    <n v="1.2209525452756631"/>
    <n v="1.5387149917627676"/>
  </r>
  <r>
    <x v="2"/>
    <n v="44"/>
    <n v="0.5"/>
    <n v="6.01"/>
    <n v="14.63"/>
    <n v="28.368726540000001"/>
    <n v="0.41503446928020005"/>
    <n v="1.2047192149296824"/>
    <n v="2.4342762063227954"/>
  </r>
  <r>
    <x v="2"/>
    <n v="45"/>
    <n v="0.16"/>
    <n v="6.01"/>
    <n v="5.56"/>
    <n v="28.368726540000001"/>
    <n v="0.15773011956240002"/>
    <n v="1.014390913060216"/>
    <n v="0.9251247920133111"/>
  </r>
  <r>
    <x v="2"/>
    <n v="46"/>
    <n v="0.53"/>
    <n v="6.08"/>
    <n v="15.62"/>
    <n v="29.03341056"/>
    <n v="0.45350187294719996"/>
    <n v="1.1686831557180946"/>
    <n v="2.5690789473684208"/>
  </r>
  <r>
    <x v="2"/>
    <n v="47"/>
    <n v="0.13"/>
    <n v="6.01"/>
    <n v="5.57"/>
    <n v="28.368726540000001"/>
    <n v="0.1580138068278"/>
    <n v="0.82271291736975338"/>
    <n v="0.92678868552412652"/>
  </r>
  <r>
    <x v="2"/>
    <n v="48"/>
    <n v="0.52"/>
    <n v="6.05"/>
    <n v="14.61"/>
    <n v="28.7476035"/>
    <n v="0.42000248713499999"/>
    <n v="1.2380879064481782"/>
    <n v="2.4148760330578511"/>
  </r>
  <r>
    <x v="2"/>
    <n v="49"/>
    <n v="0.14000000000000001"/>
    <n v="6.13"/>
    <n v="5.01"/>
    <n v="29.512897260000003"/>
    <n v="0.1478596152726"/>
    <n v="0.946844070586078"/>
    <n v="0.81729200652528544"/>
  </r>
  <r>
    <x v="2"/>
    <n v="50"/>
    <n v="0.13"/>
    <n v="6.05"/>
    <n v="4.7300000000000004"/>
    <n v="28.7476035"/>
    <n v="0.13597616455500003"/>
    <n v="0.95604991084608237"/>
    <n v="0.7818181818181818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">
  <r>
    <x v="0"/>
    <n v="1"/>
    <n v="4.8792212474460968"/>
    <n v="73.139608338597839"/>
    <n v="3.0638029058749585"/>
    <n v="18.917367508081099"/>
    <n v="19.194668412345642"/>
  </r>
  <r>
    <x v="0"/>
    <n v="2"/>
    <n v="4.9353701527614344"/>
    <n v="72.68232385661328"/>
    <n v="2.4912047161737498"/>
    <n v="19.891101274451529"/>
    <n v="19.461558096247725"/>
  </r>
  <r>
    <x v="0"/>
    <n v="3"/>
    <n v="4.0559440559440532"/>
    <n v="70.918367346938865"/>
    <n v="2.0095793419406136"/>
    <n v="23.016109255176474"/>
    <n v="20.267464651966183"/>
  </r>
  <r>
    <x v="1"/>
    <n v="1"/>
    <n v="6.4402231480827909"/>
    <n v="76.866178579515449"/>
    <n v="3.1549550909501485"/>
    <n v="13.538643181451604"/>
    <n v="17.925484580569545"/>
  </r>
  <r>
    <x v="1"/>
    <n v="2"/>
    <n v="7.0785597381341683"/>
    <n v="76.963158667253765"/>
    <n v="3.643769264641108"/>
    <n v="12.314512329970952"/>
    <n v="17.508339218875651"/>
  </r>
  <r>
    <x v="1"/>
    <n v="5"/>
    <n v="6.698749861710267"/>
    <n v="75.970830615995737"/>
    <n v="2.8546866662713959"/>
    <n v="14.475732856022603"/>
    <n v="18.10457002010088"/>
  </r>
  <r>
    <x v="2"/>
    <n v="1"/>
    <n v="6.1545801526718193"/>
    <n v="78.673106253177451"/>
    <n v="3.0344433146924668"/>
    <n v="12.137870279458255"/>
    <n v="17.737813988054768"/>
  </r>
  <r>
    <x v="2"/>
    <n v="2"/>
    <n v="6.2490558436981321"/>
    <n v="79.970995810506068"/>
    <n v="1.5952304221720004"/>
    <n v="12.184717923623808"/>
    <n v="17.976091644774353"/>
  </r>
  <r>
    <x v="2"/>
    <n v="3"/>
    <n v="6.1344486876402415"/>
    <n v="79.496286729092731"/>
    <n v="2.596060703907038"/>
    <n v="11.773203879359983"/>
    <n v="17.7492119077862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4" indent="0" outline="1" outlineData="1" gridDropZones="1" multipleFieldFilters="0" rowHeaderCaption="row labels">
  <location ref="L2:R7" firstHeaderRow="1" firstDataRow="2" firstDataCol="1"/>
  <pivotFields count="9">
    <pivotField axis="axisRow" showAll="0">
      <items count="4">
        <item x="1"/>
        <item x="2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verage compression N" fld="3" subtotal="average" baseField="0" baseItem="0"/>
    <dataField name="Standar deviation of compression N2" fld="3" subtotal="stdDevp" baseField="0" baseItem="0"/>
    <dataField name="Average of drop resistance Index (100*No. de releases/No. of pieces) ASTM method D441-86 " fld="7" subtotal="average" baseField="0" baseItem="0"/>
    <dataField name="Standar deviation of drop resistance Index (100*No. of releases/No. of pieces) ASTM method D441-86 2" fld="7" subtotal="stdDevp" baseField="0" baseItem="0"/>
    <dataField name="Average of weight retained " fld="8" subtotal="average" baseField="0" baseItem="0"/>
    <dataField name="Standar deviation of weight retained 2" fld="8" subtotal="stdDevp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ow labels">
  <location ref="K1:S6" firstHeaderRow="1" firstDataRow="2" firstDataCol="1"/>
  <pivotFields count="9"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dataField="1" showAll="0"/>
    <pivotField showAll="0"/>
    <pivotField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verage of diameter" fld="3" subtotal="average" baseField="0" baseItem="0"/>
    <dataField name="Standar deviation of diameter 2" fld="3" subtotal="stdDevp" baseField="0" baseItem="0"/>
    <dataField name="Average of length" fld="4" subtotal="average" baseField="0" baseItem="0"/>
    <dataField name="Standar deviation of length 2" fld="4" subtotal="stdDevp" baseField="0" baseItem="0"/>
    <dataField name="Average of density" fld="7" subtotal="average" baseField="0" baseItem="0"/>
    <dataField name="Standar deviation of Density 2" fld="7" subtotal="stdDevp" baseField="0" baseItem="0"/>
    <dataField name="Average of length/diameter ratio" fld="8" subtotal="average" baseField="0" baseItem="0"/>
    <dataField name="Standar deviation of length/diameter ratio 2" fld="8" subtotal="stdDevp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ow labels">
  <location ref="C14:M19" firstHeaderRow="1" firstDataRow="2" firstDataCol="1"/>
  <pivotFields count="7"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Average MC" fld="2" subtotal="average" baseField="0" baseItem="0"/>
    <dataField name="Standar deviation MC 2" fld="2" subtotal="stdDevp" baseField="0" baseItem="0"/>
    <dataField name="Average Volatile matter" fld="3" subtotal="average" baseField="0" baseItem="0"/>
    <dataField name="Standar deviation VM 2" fld="3" subtotal="stdDevp" baseField="0" baseItem="0"/>
    <dataField name="Average of ash" fld="4" subtotal="average" baseField="0" baseItem="0"/>
    <dataField name="Standar deviation of ash2" fld="4" subtotal="stdDevp" baseField="0" baseItem="0"/>
    <dataField name="Average of Fixed carbon" fld="5" subtotal="average" baseField="0" baseItem="0"/>
    <dataField name="Standar deviation of FC 2" fld="5" subtotal="stdDevp" baseField="0" baseItem="0"/>
    <dataField name="Average of HHV= 354.3FC + 170.8 VM" fld="6" subtotal="average" baseField="0" baseItem="0"/>
    <dataField name="Standar deviation of HHV= 354.3FC + 170.8 VM2" fld="6" subtotal="stdDevp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ista1" displayName="Lista1" ref="A1:I151" totalsRowShown="0">
  <autoFilter ref="A1:I151"/>
  <tableColumns count="9">
    <tableColumn id="1" name="Species"/>
    <tableColumn id="2" name="No."/>
    <tableColumn id="3" name="Weight"/>
    <tableColumn id="4" name="Diameter"/>
    <tableColumn id="5" name="Length"/>
    <tableColumn id="6" name="area (cm2)">
      <calculatedColumnFormula>((D2/2)*(D2/2))*3.1416</calculatedColumnFormula>
    </tableColumn>
    <tableColumn id="7" name="Volume (cm3)" dataDxfId="1">
      <calculatedColumnFormula>(E2*F2)*0.001</calculatedColumnFormula>
    </tableColumn>
    <tableColumn id="8" name="Density">
      <calculatedColumnFormula>C2/G2</calculatedColumnFormula>
    </tableColumn>
    <tableColumn id="9" name="Ratio length/diameter" dataDxfId="0">
      <calculatedColumnFormula>Lista1[[#This Row],[Length]]/Lista1[[#This Row],[Diameter]]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="120" zoomScaleNormal="120" zoomScalePageLayoutView="150" workbookViewId="0">
      <selection activeCell="P3" sqref="P3"/>
    </sheetView>
  </sheetViews>
  <sheetFormatPr baseColWidth="10" defaultRowHeight="15"/>
  <cols>
    <col min="1" max="1" width="6.125" bestFit="1" customWidth="1"/>
    <col min="2" max="2" width="3.125" bestFit="1" customWidth="1"/>
    <col min="3" max="3" width="6" bestFit="1" customWidth="1"/>
    <col min="4" max="4" width="6" customWidth="1"/>
    <col min="5" max="5" width="12.25" bestFit="1" customWidth="1"/>
    <col min="7" max="7" width="14" bestFit="1" customWidth="1"/>
    <col min="8" max="8" width="9.375" bestFit="1" customWidth="1"/>
    <col min="12" max="12" width="10.875" customWidth="1"/>
    <col min="13" max="13" width="19.625" customWidth="1"/>
    <col min="14" max="14" width="30.5" customWidth="1"/>
    <col min="15" max="15" width="75.5" customWidth="1"/>
    <col min="16" max="16" width="83.75" customWidth="1"/>
    <col min="17" max="17" width="22.875" customWidth="1"/>
    <col min="18" max="18" width="31.5" customWidth="1"/>
  </cols>
  <sheetData>
    <row r="1" spans="1:21">
      <c r="A1" t="s">
        <v>0</v>
      </c>
      <c r="B1" t="s">
        <v>3</v>
      </c>
      <c r="C1" t="s">
        <v>4</v>
      </c>
      <c r="D1" t="s">
        <v>44</v>
      </c>
      <c r="E1" t="s">
        <v>6</v>
      </c>
      <c r="F1" t="s">
        <v>45</v>
      </c>
      <c r="G1" t="s">
        <v>46</v>
      </c>
      <c r="H1" t="s">
        <v>47</v>
      </c>
      <c r="I1" t="s">
        <v>29</v>
      </c>
      <c r="J1" s="8" t="s">
        <v>28</v>
      </c>
    </row>
    <row r="2" spans="1:21">
      <c r="A2" t="s">
        <v>2</v>
      </c>
      <c r="B2">
        <v>19</v>
      </c>
      <c r="C2">
        <v>41.4</v>
      </c>
      <c r="D2">
        <f t="shared" ref="D2:D33" si="0">(F2/(C2*0.2827))*10</f>
        <v>0.82332374668696784</v>
      </c>
      <c r="E2">
        <v>78754</v>
      </c>
      <c r="F2">
        <v>0.96360000000000001</v>
      </c>
      <c r="G2">
        <v>0.54039999999999999</v>
      </c>
      <c r="H2">
        <v>2</v>
      </c>
      <c r="I2">
        <f t="shared" ref="I2:I33" si="1">(300/H2)</f>
        <v>150</v>
      </c>
      <c r="J2">
        <f t="shared" ref="J2:J33" si="2">(G2*100)/F2</f>
        <v>56.081361560813612</v>
      </c>
      <c r="M2" s="2" t="s">
        <v>53</v>
      </c>
    </row>
    <row r="3" spans="1:21">
      <c r="A3" t="s">
        <v>1</v>
      </c>
      <c r="B3">
        <v>7</v>
      </c>
      <c r="C3">
        <v>33.1</v>
      </c>
      <c r="D3">
        <f t="shared" si="0"/>
        <v>0.95582412579603004</v>
      </c>
      <c r="E3">
        <v>79776</v>
      </c>
      <c r="F3">
        <v>0.89439999999999997</v>
      </c>
      <c r="G3">
        <v>0.36109999999999998</v>
      </c>
      <c r="H3">
        <v>3</v>
      </c>
      <c r="I3">
        <f t="shared" si="1"/>
        <v>100</v>
      </c>
      <c r="J3">
        <f t="shared" si="2"/>
        <v>40.373434704830053</v>
      </c>
      <c r="L3" s="2" t="s">
        <v>54</v>
      </c>
      <c r="M3" t="s">
        <v>56</v>
      </c>
      <c r="N3" t="s">
        <v>57</v>
      </c>
      <c r="O3" t="s">
        <v>58</v>
      </c>
      <c r="P3" t="s">
        <v>85</v>
      </c>
      <c r="Q3" t="s">
        <v>59</v>
      </c>
      <c r="R3" t="s">
        <v>84</v>
      </c>
    </row>
    <row r="4" spans="1:21">
      <c r="A4" t="s">
        <v>1</v>
      </c>
      <c r="B4">
        <v>10</v>
      </c>
      <c r="C4">
        <v>36.5</v>
      </c>
      <c r="D4">
        <f t="shared" si="0"/>
        <v>0.95827417611970678</v>
      </c>
      <c r="E4">
        <v>81179</v>
      </c>
      <c r="F4">
        <v>0.98880000000000001</v>
      </c>
      <c r="G4">
        <v>0.28399999999999997</v>
      </c>
      <c r="H4">
        <v>5</v>
      </c>
      <c r="I4">
        <f t="shared" si="1"/>
        <v>60</v>
      </c>
      <c r="J4">
        <f t="shared" si="2"/>
        <v>28.721682847896439</v>
      </c>
      <c r="L4" s="3" t="s">
        <v>2</v>
      </c>
      <c r="M4" s="1">
        <v>53887.7</v>
      </c>
      <c r="N4" s="1">
        <v>48669.067243065176</v>
      </c>
      <c r="O4" s="1">
        <v>160</v>
      </c>
      <c r="P4" s="1">
        <v>73.484692283495349</v>
      </c>
      <c r="Q4" s="1">
        <v>66.274726948791084</v>
      </c>
      <c r="R4" s="1">
        <v>22.549398780781065</v>
      </c>
    </row>
    <row r="5" spans="1:21">
      <c r="A5" t="s">
        <v>2</v>
      </c>
      <c r="B5">
        <v>15</v>
      </c>
      <c r="C5">
        <v>35.200000000000003</v>
      </c>
      <c r="D5">
        <f t="shared" si="0"/>
        <v>1.0158737177219666</v>
      </c>
      <c r="E5">
        <v>86627</v>
      </c>
      <c r="F5">
        <v>1.0108999999999999</v>
      </c>
      <c r="G5">
        <v>0.56030000000000002</v>
      </c>
      <c r="H5">
        <v>2</v>
      </c>
      <c r="I5">
        <f t="shared" si="1"/>
        <v>150</v>
      </c>
      <c r="J5">
        <f t="shared" si="2"/>
        <v>55.425858146206359</v>
      </c>
      <c r="L5" s="3" t="s">
        <v>5</v>
      </c>
      <c r="M5" s="1">
        <v>119662.1</v>
      </c>
      <c r="N5" s="1">
        <v>35672.030244857102</v>
      </c>
      <c r="O5" s="1">
        <v>122.5</v>
      </c>
      <c r="P5" s="1">
        <v>28.394541729001368</v>
      </c>
      <c r="Q5" s="1">
        <v>61.736087382050144</v>
      </c>
      <c r="R5" s="1">
        <v>12.805017857898855</v>
      </c>
    </row>
    <row r="6" spans="1:21">
      <c r="A6" t="s">
        <v>5</v>
      </c>
      <c r="B6">
        <v>16</v>
      </c>
      <c r="C6">
        <v>39.200000000000003</v>
      </c>
      <c r="D6">
        <f t="shared" si="0"/>
        <v>1.0211300650433499</v>
      </c>
      <c r="E6">
        <v>86422</v>
      </c>
      <c r="F6">
        <v>1.1315999999999999</v>
      </c>
      <c r="G6">
        <v>0.62480000000000002</v>
      </c>
      <c r="H6">
        <v>2</v>
      </c>
      <c r="I6">
        <f t="shared" si="1"/>
        <v>150</v>
      </c>
      <c r="J6">
        <f t="shared" si="2"/>
        <v>55.213856486390959</v>
      </c>
      <c r="L6" s="3" t="s">
        <v>1</v>
      </c>
      <c r="M6" s="1">
        <v>88334.85</v>
      </c>
      <c r="N6" s="1">
        <v>56921.85620504219</v>
      </c>
      <c r="O6" s="1">
        <v>116.75</v>
      </c>
      <c r="P6" s="1">
        <v>28.82164984868146</v>
      </c>
      <c r="Q6" s="1">
        <v>49.489176044062944</v>
      </c>
      <c r="R6" s="1">
        <v>13.218479154878274</v>
      </c>
    </row>
    <row r="7" spans="1:21">
      <c r="A7" t="s">
        <v>1</v>
      </c>
      <c r="B7">
        <v>5</v>
      </c>
      <c r="C7">
        <v>35.4</v>
      </c>
      <c r="D7">
        <f t="shared" si="0"/>
        <v>1.0317179577879967</v>
      </c>
      <c r="E7">
        <v>87783</v>
      </c>
      <c r="F7">
        <v>1.0325</v>
      </c>
      <c r="G7">
        <v>0.53349999999999997</v>
      </c>
      <c r="H7">
        <v>3</v>
      </c>
      <c r="I7">
        <f t="shared" si="1"/>
        <v>100</v>
      </c>
      <c r="J7">
        <f t="shared" si="2"/>
        <v>51.67070217917675</v>
      </c>
      <c r="L7" s="3" t="s">
        <v>55</v>
      </c>
      <c r="M7" s="1">
        <v>87294.883333333331</v>
      </c>
      <c r="N7" s="1">
        <v>54912.1349843219</v>
      </c>
      <c r="O7" s="1">
        <v>133.08333333333334</v>
      </c>
      <c r="P7" s="1">
        <v>52.090399520662366</v>
      </c>
      <c r="Q7" s="1">
        <v>59.166663458301414</v>
      </c>
      <c r="R7" s="1">
        <v>18.238716396914651</v>
      </c>
    </row>
    <row r="8" spans="1:21">
      <c r="A8" t="s">
        <v>2</v>
      </c>
      <c r="B8">
        <v>17</v>
      </c>
      <c r="C8">
        <v>34.1</v>
      </c>
      <c r="D8">
        <f t="shared" si="0"/>
        <v>1.0346397899600313</v>
      </c>
      <c r="E8">
        <v>89211</v>
      </c>
      <c r="F8">
        <v>0.99739999999999995</v>
      </c>
      <c r="G8">
        <v>0.60319999999999996</v>
      </c>
      <c r="H8">
        <v>2</v>
      </c>
      <c r="I8">
        <f t="shared" si="1"/>
        <v>150</v>
      </c>
      <c r="J8">
        <f t="shared" si="2"/>
        <v>60.477240826147984</v>
      </c>
      <c r="M8">
        <f>SQRT(20)</f>
        <v>4.4721359549995796</v>
      </c>
    </row>
    <row r="9" spans="1:21">
      <c r="A9" t="s">
        <v>2</v>
      </c>
      <c r="B9">
        <v>5</v>
      </c>
      <c r="C9">
        <v>34.1</v>
      </c>
      <c r="D9">
        <f t="shared" si="0"/>
        <v>1.0842244921458037</v>
      </c>
      <c r="E9">
        <v>89170</v>
      </c>
      <c r="F9">
        <v>1.0451999999999999</v>
      </c>
      <c r="G9">
        <v>0.97789999999999999</v>
      </c>
      <c r="H9">
        <v>2</v>
      </c>
      <c r="I9">
        <f t="shared" si="1"/>
        <v>150</v>
      </c>
      <c r="J9">
        <f t="shared" si="2"/>
        <v>93.561040949100658</v>
      </c>
    </row>
    <row r="10" spans="1:21">
      <c r="A10" t="s">
        <v>2</v>
      </c>
      <c r="B10">
        <v>20</v>
      </c>
      <c r="C10">
        <v>30.2</v>
      </c>
      <c r="D10">
        <f t="shared" si="0"/>
        <v>1.085909992808233</v>
      </c>
      <c r="E10">
        <v>87476</v>
      </c>
      <c r="F10">
        <v>0.92710000000000004</v>
      </c>
      <c r="G10">
        <v>0.91839999999999999</v>
      </c>
      <c r="H10">
        <v>1</v>
      </c>
      <c r="I10">
        <f t="shared" si="1"/>
        <v>300</v>
      </c>
      <c r="J10">
        <f t="shared" si="2"/>
        <v>99.061589904001721</v>
      </c>
    </row>
    <row r="11" spans="1:21">
      <c r="A11" t="s">
        <v>5</v>
      </c>
      <c r="B11">
        <v>15</v>
      </c>
      <c r="C11">
        <v>39.799999999999997</v>
      </c>
      <c r="D11">
        <f t="shared" si="0"/>
        <v>1.0975464517493732</v>
      </c>
      <c r="E11">
        <v>86155</v>
      </c>
      <c r="F11">
        <v>1.2349000000000001</v>
      </c>
      <c r="G11">
        <v>0.99019999999999997</v>
      </c>
      <c r="H11">
        <v>2</v>
      </c>
      <c r="I11">
        <f t="shared" si="1"/>
        <v>150</v>
      </c>
      <c r="J11">
        <f t="shared" si="2"/>
        <v>80.18463033444003</v>
      </c>
      <c r="L11" t="s">
        <v>13</v>
      </c>
      <c r="M11" s="9" t="s">
        <v>30</v>
      </c>
      <c r="N11" s="9" t="s">
        <v>31</v>
      </c>
      <c r="O11" s="9" t="s">
        <v>68</v>
      </c>
      <c r="P11" t="s">
        <v>40</v>
      </c>
      <c r="Q11" t="s">
        <v>31</v>
      </c>
      <c r="R11" t="s">
        <v>68</v>
      </c>
      <c r="S11" s="9" t="s">
        <v>32</v>
      </c>
      <c r="T11" s="10" t="s">
        <v>31</v>
      </c>
      <c r="U11" s="10" t="s">
        <v>68</v>
      </c>
    </row>
    <row r="12" spans="1:21">
      <c r="A12" t="s">
        <v>1</v>
      </c>
      <c r="B12">
        <v>14</v>
      </c>
      <c r="C12">
        <v>30.3</v>
      </c>
      <c r="D12">
        <f t="shared" si="0"/>
        <v>1.1053245402361247</v>
      </c>
      <c r="E12">
        <v>92560</v>
      </c>
      <c r="F12">
        <v>0.94679999999999997</v>
      </c>
      <c r="G12">
        <v>0.4133</v>
      </c>
      <c r="H12">
        <v>3</v>
      </c>
      <c r="I12">
        <f t="shared" si="1"/>
        <v>100</v>
      </c>
      <c r="J12">
        <f t="shared" si="2"/>
        <v>43.652302492606673</v>
      </c>
      <c r="L12" s="5" t="s">
        <v>43</v>
      </c>
      <c r="M12" s="9">
        <f>M4*0.01</f>
        <v>538.87699999999995</v>
      </c>
      <c r="N12" s="9">
        <f>N4*0.01</f>
        <v>486.69067243065177</v>
      </c>
      <c r="O12" s="9">
        <f>N12/4.47</f>
        <v>108.87934506278563</v>
      </c>
      <c r="P12">
        <f>O4</f>
        <v>160</v>
      </c>
      <c r="Q12">
        <f>P4</f>
        <v>73.484692283495349</v>
      </c>
      <c r="R12">
        <f>Q12/4.47</f>
        <v>16.439528475054889</v>
      </c>
      <c r="S12" s="9">
        <f>Q4</f>
        <v>66.274726948791084</v>
      </c>
      <c r="T12" s="9">
        <f>R4</f>
        <v>22.549398780781065</v>
      </c>
      <c r="U12" s="9">
        <f>T12/4.47</f>
        <v>5.0446082283626543</v>
      </c>
    </row>
    <row r="13" spans="1:21">
      <c r="A13" t="s">
        <v>5</v>
      </c>
      <c r="B13">
        <v>13</v>
      </c>
      <c r="C13">
        <v>38.299999999999997</v>
      </c>
      <c r="D13">
        <f t="shared" si="0"/>
        <v>1.1259387055630112</v>
      </c>
      <c r="E13">
        <v>93670</v>
      </c>
      <c r="F13">
        <v>1.2191000000000001</v>
      </c>
      <c r="G13">
        <v>1.0274000000000001</v>
      </c>
      <c r="H13">
        <v>2</v>
      </c>
      <c r="I13">
        <f t="shared" si="1"/>
        <v>150</v>
      </c>
      <c r="J13">
        <f t="shared" si="2"/>
        <v>84.275285046345672</v>
      </c>
      <c r="L13" s="5" t="s">
        <v>11</v>
      </c>
      <c r="M13" s="9">
        <f t="shared" ref="M13:M14" si="3">M5*0.01</f>
        <v>1196.6210000000001</v>
      </c>
      <c r="N13" s="9">
        <f>N5*0.01</f>
        <v>356.72030244857103</v>
      </c>
      <c r="O13" s="9">
        <f t="shared" ref="O13:O14" si="4">N13/4.47</f>
        <v>79.803199652924178</v>
      </c>
      <c r="P13">
        <f t="shared" ref="P13:Q14" si="5">O5</f>
        <v>122.5</v>
      </c>
      <c r="Q13">
        <f t="shared" si="5"/>
        <v>28.394541729001368</v>
      </c>
      <c r="R13">
        <f t="shared" ref="R13:R14" si="6">Q13/4.47</f>
        <v>6.3522464718123866</v>
      </c>
      <c r="S13" s="9">
        <f t="shared" ref="S13:T14" si="7">Q5</f>
        <v>61.736087382050144</v>
      </c>
      <c r="T13" s="9">
        <f t="shared" si="7"/>
        <v>12.805017857898855</v>
      </c>
      <c r="U13" s="9">
        <f t="shared" ref="U13:U14" si="8">T13/4.47</f>
        <v>2.8646572389035474</v>
      </c>
    </row>
    <row r="14" spans="1:21">
      <c r="A14" t="s">
        <v>2</v>
      </c>
      <c r="B14">
        <v>3</v>
      </c>
      <c r="C14">
        <v>37.200000000000003</v>
      </c>
      <c r="D14">
        <f t="shared" si="0"/>
        <v>1.1261415459984556</v>
      </c>
      <c r="E14">
        <v>96368</v>
      </c>
      <c r="F14">
        <v>1.1842999999999999</v>
      </c>
      <c r="G14">
        <v>0.47039999999999998</v>
      </c>
      <c r="H14">
        <v>3</v>
      </c>
      <c r="I14">
        <f t="shared" si="1"/>
        <v>100</v>
      </c>
      <c r="J14">
        <f t="shared" si="2"/>
        <v>39.719665625263872</v>
      </c>
      <c r="L14" s="5" t="s">
        <v>12</v>
      </c>
      <c r="M14" s="9">
        <f t="shared" si="3"/>
        <v>883.34850000000006</v>
      </c>
      <c r="N14" s="9">
        <f>N6*0.01</f>
        <v>569.21856205042195</v>
      </c>
      <c r="O14" s="9">
        <f t="shared" si="4"/>
        <v>127.341960190251</v>
      </c>
      <c r="P14">
        <f t="shared" si="5"/>
        <v>116.75</v>
      </c>
      <c r="Q14">
        <f t="shared" si="5"/>
        <v>28.82164984868146</v>
      </c>
      <c r="R14">
        <f t="shared" si="6"/>
        <v>6.4477963867296335</v>
      </c>
      <c r="S14" s="9">
        <f t="shared" si="7"/>
        <v>49.489176044062944</v>
      </c>
      <c r="T14" s="9">
        <f t="shared" si="7"/>
        <v>13.218479154878274</v>
      </c>
      <c r="U14" s="9">
        <f t="shared" si="8"/>
        <v>2.9571541733508444</v>
      </c>
    </row>
    <row r="15" spans="1:21">
      <c r="A15" t="s">
        <v>2</v>
      </c>
      <c r="B15">
        <v>4</v>
      </c>
      <c r="C15">
        <v>35.299999999999997</v>
      </c>
      <c r="D15">
        <f t="shared" si="0"/>
        <v>1.1332446832496437</v>
      </c>
      <c r="E15">
        <v>96296</v>
      </c>
      <c r="F15">
        <v>1.1309</v>
      </c>
      <c r="G15">
        <v>1.1182000000000001</v>
      </c>
      <c r="H15">
        <v>1</v>
      </c>
      <c r="I15">
        <f t="shared" si="1"/>
        <v>300</v>
      </c>
      <c r="J15">
        <f t="shared" si="2"/>
        <v>98.877000618976041</v>
      </c>
    </row>
    <row r="16" spans="1:21">
      <c r="A16" t="s">
        <v>1</v>
      </c>
      <c r="B16">
        <v>12</v>
      </c>
      <c r="C16">
        <v>31.2</v>
      </c>
      <c r="D16">
        <f t="shared" si="0"/>
        <v>1.1370438899621778</v>
      </c>
      <c r="E16">
        <v>98340</v>
      </c>
      <c r="F16">
        <v>1.0028999999999999</v>
      </c>
      <c r="G16">
        <v>0.57389999999999997</v>
      </c>
      <c r="H16">
        <v>2</v>
      </c>
      <c r="I16">
        <f t="shared" si="1"/>
        <v>150</v>
      </c>
      <c r="J16">
        <f t="shared" si="2"/>
        <v>57.224050254262636</v>
      </c>
    </row>
    <row r="17" spans="1:10">
      <c r="A17" t="s">
        <v>1</v>
      </c>
      <c r="B17">
        <v>16</v>
      </c>
      <c r="C17">
        <v>30.1</v>
      </c>
      <c r="D17">
        <f t="shared" si="0"/>
        <v>1.1400507916660299</v>
      </c>
      <c r="E17">
        <v>65641</v>
      </c>
      <c r="F17">
        <v>0.97009999999999996</v>
      </c>
      <c r="G17">
        <v>0.71040000000000003</v>
      </c>
      <c r="H17">
        <v>2</v>
      </c>
      <c r="I17">
        <f t="shared" si="1"/>
        <v>150</v>
      </c>
      <c r="J17">
        <f t="shared" si="2"/>
        <v>73.22956396247811</v>
      </c>
    </row>
    <row r="18" spans="1:10">
      <c r="A18" t="s">
        <v>5</v>
      </c>
      <c r="B18">
        <v>9</v>
      </c>
      <c r="C18">
        <v>35.299999999999997</v>
      </c>
      <c r="D18">
        <f t="shared" si="0"/>
        <v>1.1498790998576054</v>
      </c>
      <c r="E18">
        <v>142850</v>
      </c>
      <c r="F18">
        <v>1.1475</v>
      </c>
      <c r="G18">
        <v>0.56730000000000003</v>
      </c>
      <c r="H18">
        <v>3</v>
      </c>
      <c r="I18">
        <f t="shared" si="1"/>
        <v>100</v>
      </c>
      <c r="J18">
        <f t="shared" si="2"/>
        <v>49.437908496732028</v>
      </c>
    </row>
    <row r="19" spans="1:10">
      <c r="A19" t="s">
        <v>2</v>
      </c>
      <c r="B19">
        <v>13</v>
      </c>
      <c r="C19">
        <v>30.1</v>
      </c>
      <c r="D19">
        <f t="shared" si="0"/>
        <v>1.1590888525102621</v>
      </c>
      <c r="E19">
        <v>103710</v>
      </c>
      <c r="F19">
        <v>0.98629999999999995</v>
      </c>
      <c r="G19">
        <v>0.69730000000000003</v>
      </c>
      <c r="H19">
        <v>2</v>
      </c>
      <c r="I19">
        <f t="shared" si="1"/>
        <v>150</v>
      </c>
      <c r="J19">
        <f t="shared" si="2"/>
        <v>70.698570414681143</v>
      </c>
    </row>
    <row r="20" spans="1:10">
      <c r="A20" t="s">
        <v>2</v>
      </c>
      <c r="B20">
        <v>16</v>
      </c>
      <c r="C20">
        <v>30.4</v>
      </c>
      <c r="D20">
        <f t="shared" si="0"/>
        <v>1.1692932809561931</v>
      </c>
      <c r="E20">
        <v>83717</v>
      </c>
      <c r="F20">
        <v>1.0048999999999999</v>
      </c>
      <c r="G20">
        <v>1.0007999999999999</v>
      </c>
      <c r="H20">
        <v>1</v>
      </c>
      <c r="I20">
        <f t="shared" si="1"/>
        <v>300</v>
      </c>
      <c r="J20">
        <f t="shared" si="2"/>
        <v>99.591999203900883</v>
      </c>
    </row>
    <row r="21" spans="1:10">
      <c r="A21" t="s">
        <v>1</v>
      </c>
      <c r="B21">
        <v>20</v>
      </c>
      <c r="C21">
        <v>25.9</v>
      </c>
      <c r="D21">
        <f t="shared" si="0"/>
        <v>1.1715490314712105</v>
      </c>
      <c r="E21">
        <v>216490</v>
      </c>
      <c r="F21">
        <v>0.85780000000000001</v>
      </c>
      <c r="G21">
        <v>0.30959999999999999</v>
      </c>
      <c r="H21">
        <v>3</v>
      </c>
      <c r="I21">
        <f t="shared" si="1"/>
        <v>100</v>
      </c>
      <c r="J21">
        <f t="shared" si="2"/>
        <v>36.092329214269057</v>
      </c>
    </row>
    <row r="22" spans="1:10">
      <c r="A22" t="s">
        <v>1</v>
      </c>
      <c r="B22">
        <v>11</v>
      </c>
      <c r="C22">
        <v>33.5</v>
      </c>
      <c r="D22">
        <f t="shared" si="0"/>
        <v>1.1725947552650615</v>
      </c>
      <c r="E22">
        <v>42328</v>
      </c>
      <c r="F22">
        <v>1.1105</v>
      </c>
      <c r="G22">
        <v>0.51490000000000002</v>
      </c>
      <c r="H22">
        <v>3</v>
      </c>
      <c r="I22">
        <f t="shared" si="1"/>
        <v>100</v>
      </c>
      <c r="J22">
        <f t="shared" si="2"/>
        <v>46.366501575866728</v>
      </c>
    </row>
    <row r="23" spans="1:10">
      <c r="A23" t="s">
        <v>5</v>
      </c>
      <c r="B23">
        <v>6</v>
      </c>
      <c r="C23">
        <v>35.4</v>
      </c>
      <c r="D23">
        <f t="shared" si="0"/>
        <v>1.1841024503426405</v>
      </c>
      <c r="E23">
        <v>121590</v>
      </c>
      <c r="F23">
        <v>1.1850000000000001</v>
      </c>
      <c r="G23">
        <v>0.85960000000000003</v>
      </c>
      <c r="H23">
        <v>2</v>
      </c>
      <c r="I23">
        <f t="shared" si="1"/>
        <v>150</v>
      </c>
      <c r="J23">
        <f t="shared" si="2"/>
        <v>72.540084388185662</v>
      </c>
    </row>
    <row r="24" spans="1:10">
      <c r="A24" t="s">
        <v>5</v>
      </c>
      <c r="B24">
        <v>5</v>
      </c>
      <c r="C24">
        <v>33.4</v>
      </c>
      <c r="D24">
        <f t="shared" si="0"/>
        <v>1.1843663221840719</v>
      </c>
      <c r="E24">
        <v>144050</v>
      </c>
      <c r="F24">
        <v>1.1183000000000001</v>
      </c>
      <c r="G24">
        <v>0.56210000000000004</v>
      </c>
      <c r="H24">
        <v>3</v>
      </c>
      <c r="I24">
        <f t="shared" si="1"/>
        <v>100</v>
      </c>
      <c r="J24">
        <f t="shared" si="2"/>
        <v>50.263793257623185</v>
      </c>
    </row>
    <row r="25" spans="1:10">
      <c r="A25" t="s">
        <v>5</v>
      </c>
      <c r="B25">
        <v>3</v>
      </c>
      <c r="C25">
        <v>33.6</v>
      </c>
      <c r="D25">
        <f t="shared" si="0"/>
        <v>1.1865809287988276</v>
      </c>
      <c r="E25">
        <v>164990</v>
      </c>
      <c r="F25">
        <v>1.1271</v>
      </c>
      <c r="G25">
        <v>0.62729999999999997</v>
      </c>
      <c r="H25">
        <v>2</v>
      </c>
      <c r="I25">
        <f t="shared" si="1"/>
        <v>150</v>
      </c>
      <c r="J25">
        <f t="shared" si="2"/>
        <v>55.656108597285069</v>
      </c>
    </row>
    <row r="26" spans="1:10">
      <c r="A26" t="s">
        <v>1</v>
      </c>
      <c r="B26">
        <v>4</v>
      </c>
      <c r="C26">
        <v>33.6</v>
      </c>
      <c r="D26">
        <f t="shared" si="0"/>
        <v>1.1890023076793503</v>
      </c>
      <c r="E26">
        <v>89393</v>
      </c>
      <c r="F26">
        <v>1.1294</v>
      </c>
      <c r="G26">
        <v>0.39250000000000002</v>
      </c>
      <c r="H26">
        <v>3</v>
      </c>
      <c r="I26">
        <f t="shared" si="1"/>
        <v>100</v>
      </c>
      <c r="J26">
        <f t="shared" si="2"/>
        <v>34.752966176731007</v>
      </c>
    </row>
    <row r="27" spans="1:10">
      <c r="A27" t="s">
        <v>1</v>
      </c>
      <c r="B27">
        <v>19</v>
      </c>
      <c r="C27">
        <v>28.3</v>
      </c>
      <c r="D27">
        <f t="shared" si="0"/>
        <v>1.1980635992405388</v>
      </c>
      <c r="E27">
        <v>157690</v>
      </c>
      <c r="F27">
        <v>0.95850000000000002</v>
      </c>
      <c r="G27">
        <v>0.54500000000000004</v>
      </c>
      <c r="H27">
        <v>2</v>
      </c>
      <c r="I27">
        <f t="shared" si="1"/>
        <v>150</v>
      </c>
      <c r="J27">
        <f t="shared" si="2"/>
        <v>56.859676577986441</v>
      </c>
    </row>
    <row r="28" spans="1:10">
      <c r="A28" t="s">
        <v>1</v>
      </c>
      <c r="B28">
        <v>9</v>
      </c>
      <c r="C28">
        <v>32.6</v>
      </c>
      <c r="D28">
        <f t="shared" si="0"/>
        <v>1.1988906274074926</v>
      </c>
      <c r="E28">
        <v>30525</v>
      </c>
      <c r="F28">
        <v>1.1049</v>
      </c>
      <c r="G28">
        <v>0.53669999999999995</v>
      </c>
      <c r="H28">
        <v>3</v>
      </c>
      <c r="I28">
        <f t="shared" si="1"/>
        <v>100</v>
      </c>
      <c r="J28">
        <f t="shared" si="2"/>
        <v>48.574531631821877</v>
      </c>
    </row>
    <row r="29" spans="1:10">
      <c r="A29" t="s">
        <v>5</v>
      </c>
      <c r="B29">
        <v>11</v>
      </c>
      <c r="C29">
        <v>38.799999999999997</v>
      </c>
      <c r="D29">
        <f t="shared" si="0"/>
        <v>1.2058792425032547</v>
      </c>
      <c r="E29">
        <v>88270</v>
      </c>
      <c r="F29">
        <v>1.3227</v>
      </c>
      <c r="G29">
        <v>1.0045999999999999</v>
      </c>
      <c r="H29">
        <v>2</v>
      </c>
      <c r="I29">
        <f t="shared" si="1"/>
        <v>150</v>
      </c>
      <c r="J29">
        <f t="shared" si="2"/>
        <v>75.950706887427231</v>
      </c>
    </row>
    <row r="30" spans="1:10">
      <c r="A30" t="s">
        <v>5</v>
      </c>
      <c r="B30">
        <v>20</v>
      </c>
      <c r="C30">
        <v>32.5</v>
      </c>
      <c r="D30">
        <f t="shared" si="0"/>
        <v>1.2067154635248021</v>
      </c>
      <c r="E30">
        <v>184090</v>
      </c>
      <c r="F30">
        <v>1.1087</v>
      </c>
      <c r="G30">
        <v>0.59399999999999997</v>
      </c>
      <c r="H30">
        <v>3</v>
      </c>
      <c r="I30">
        <f t="shared" si="1"/>
        <v>100</v>
      </c>
      <c r="J30">
        <f t="shared" si="2"/>
        <v>53.576260485252995</v>
      </c>
    </row>
    <row r="31" spans="1:10">
      <c r="A31" t="s">
        <v>5</v>
      </c>
      <c r="B31">
        <v>4</v>
      </c>
      <c r="C31">
        <v>33.799999999999997</v>
      </c>
      <c r="D31">
        <f t="shared" si="0"/>
        <v>1.2117932950019152</v>
      </c>
      <c r="E31">
        <v>116250</v>
      </c>
      <c r="F31">
        <v>1.1578999999999999</v>
      </c>
      <c r="G31">
        <v>0.57399999999999995</v>
      </c>
      <c r="H31">
        <v>3</v>
      </c>
      <c r="I31">
        <f t="shared" si="1"/>
        <v>100</v>
      </c>
      <c r="J31">
        <f t="shared" si="2"/>
        <v>49.572501943172988</v>
      </c>
    </row>
    <row r="32" spans="1:10">
      <c r="A32" t="s">
        <v>1</v>
      </c>
      <c r="B32">
        <v>18</v>
      </c>
      <c r="C32">
        <v>28.9</v>
      </c>
      <c r="D32">
        <f t="shared" si="0"/>
        <v>1.2215377422114728</v>
      </c>
      <c r="E32">
        <v>56012</v>
      </c>
      <c r="F32">
        <v>0.998</v>
      </c>
      <c r="G32">
        <v>0.55700000000000005</v>
      </c>
      <c r="H32">
        <v>2</v>
      </c>
      <c r="I32">
        <f t="shared" si="1"/>
        <v>150</v>
      </c>
      <c r="J32">
        <f t="shared" si="2"/>
        <v>55.811623246492992</v>
      </c>
    </row>
    <row r="33" spans="1:10">
      <c r="A33" t="s">
        <v>1</v>
      </c>
      <c r="B33">
        <v>3</v>
      </c>
      <c r="C33">
        <v>32.5</v>
      </c>
      <c r="D33">
        <f t="shared" si="0"/>
        <v>1.2280482163750648</v>
      </c>
      <c r="E33">
        <v>55863</v>
      </c>
      <c r="F33">
        <v>1.1283000000000001</v>
      </c>
      <c r="G33">
        <v>0.62839999999999996</v>
      </c>
      <c r="H33">
        <v>2</v>
      </c>
      <c r="I33">
        <f t="shared" si="1"/>
        <v>150</v>
      </c>
      <c r="J33">
        <f t="shared" si="2"/>
        <v>55.694407515731626</v>
      </c>
    </row>
    <row r="34" spans="1:10">
      <c r="A34" t="s">
        <v>2</v>
      </c>
      <c r="B34">
        <v>18</v>
      </c>
      <c r="C34">
        <v>29.3</v>
      </c>
      <c r="D34">
        <f t="shared" ref="D34:D61" si="9">(F34/(C34*0.2827))*10</f>
        <v>1.2392688253566595</v>
      </c>
      <c r="E34">
        <v>7855</v>
      </c>
      <c r="F34">
        <v>1.0265</v>
      </c>
      <c r="G34">
        <v>1.0234000000000001</v>
      </c>
      <c r="H34">
        <v>1</v>
      </c>
      <c r="I34">
        <f t="shared" ref="I34:I61" si="10">(300/H34)</f>
        <v>300</v>
      </c>
      <c r="J34">
        <f t="shared" ref="J34:J61" si="11">(G34*100)/F34</f>
        <v>99.698002922552362</v>
      </c>
    </row>
    <row r="35" spans="1:10">
      <c r="A35" t="s">
        <v>1</v>
      </c>
      <c r="B35">
        <v>15</v>
      </c>
      <c r="C35">
        <v>29.4</v>
      </c>
      <c r="D35">
        <f t="shared" si="9"/>
        <v>1.2423929600138606</v>
      </c>
      <c r="E35">
        <v>27873</v>
      </c>
      <c r="F35">
        <v>1.0326</v>
      </c>
      <c r="G35">
        <v>0.45379999999999998</v>
      </c>
      <c r="H35">
        <v>3</v>
      </c>
      <c r="I35">
        <f t="shared" si="10"/>
        <v>100</v>
      </c>
      <c r="J35">
        <f t="shared" si="11"/>
        <v>43.947317451094321</v>
      </c>
    </row>
    <row r="36" spans="1:10">
      <c r="A36" t="s">
        <v>1</v>
      </c>
      <c r="B36">
        <v>6</v>
      </c>
      <c r="C36">
        <v>28.9</v>
      </c>
      <c r="D36">
        <f t="shared" si="9"/>
        <v>1.2432022893428787</v>
      </c>
      <c r="E36">
        <v>24244</v>
      </c>
      <c r="F36">
        <v>1.0157</v>
      </c>
      <c r="G36">
        <v>0.76819999999999999</v>
      </c>
      <c r="H36">
        <v>2</v>
      </c>
      <c r="I36">
        <f t="shared" si="10"/>
        <v>150</v>
      </c>
      <c r="J36">
        <f t="shared" si="11"/>
        <v>75.632568671851914</v>
      </c>
    </row>
    <row r="37" spans="1:10">
      <c r="A37" t="s">
        <v>2</v>
      </c>
      <c r="B37">
        <v>7</v>
      </c>
      <c r="C37">
        <v>31.9</v>
      </c>
      <c r="D37">
        <f t="shared" si="9"/>
        <v>1.2489285472708869</v>
      </c>
      <c r="E37">
        <v>172150</v>
      </c>
      <c r="F37">
        <v>1.1263000000000001</v>
      </c>
      <c r="G37">
        <v>0.64939999999999998</v>
      </c>
      <c r="H37">
        <v>2</v>
      </c>
      <c r="I37">
        <f t="shared" si="10"/>
        <v>150</v>
      </c>
      <c r="J37">
        <f t="shared" si="11"/>
        <v>57.657817632957467</v>
      </c>
    </row>
    <row r="38" spans="1:10">
      <c r="A38" t="s">
        <v>5</v>
      </c>
      <c r="B38">
        <v>2</v>
      </c>
      <c r="C38">
        <v>34.200000000000003</v>
      </c>
      <c r="D38">
        <f t="shared" si="9"/>
        <v>1.2609196614930795</v>
      </c>
      <c r="E38">
        <v>90053</v>
      </c>
      <c r="F38">
        <v>1.2191000000000001</v>
      </c>
      <c r="G38">
        <v>0.65210000000000001</v>
      </c>
      <c r="H38">
        <v>3</v>
      </c>
      <c r="I38">
        <f t="shared" si="10"/>
        <v>100</v>
      </c>
      <c r="J38">
        <f t="shared" si="11"/>
        <v>53.490279714543519</v>
      </c>
    </row>
    <row r="39" spans="1:10">
      <c r="A39" t="s">
        <v>2</v>
      </c>
      <c r="B39">
        <v>10</v>
      </c>
      <c r="C39">
        <v>37.1</v>
      </c>
      <c r="D39">
        <f t="shared" si="9"/>
        <v>1.2733393909519009</v>
      </c>
      <c r="E39">
        <v>11133</v>
      </c>
      <c r="F39">
        <v>1.3354999999999999</v>
      </c>
      <c r="G39">
        <v>0.81950000000000001</v>
      </c>
      <c r="H39">
        <v>3</v>
      </c>
      <c r="I39">
        <f t="shared" si="10"/>
        <v>100</v>
      </c>
      <c r="J39">
        <f t="shared" si="11"/>
        <v>61.362785473605399</v>
      </c>
    </row>
    <row r="40" spans="1:10">
      <c r="A40" t="s">
        <v>2</v>
      </c>
      <c r="B40">
        <v>14</v>
      </c>
      <c r="C40">
        <v>28.7</v>
      </c>
      <c r="D40">
        <f t="shared" si="9"/>
        <v>1.2761462699775314</v>
      </c>
      <c r="E40">
        <v>58930</v>
      </c>
      <c r="F40">
        <v>1.0354000000000001</v>
      </c>
      <c r="G40">
        <v>0.42059999999999997</v>
      </c>
      <c r="H40">
        <v>3</v>
      </c>
      <c r="I40">
        <f t="shared" si="10"/>
        <v>100</v>
      </c>
      <c r="J40">
        <f t="shared" si="11"/>
        <v>40.621981842766075</v>
      </c>
    </row>
    <row r="41" spans="1:10">
      <c r="A41" t="s">
        <v>2</v>
      </c>
      <c r="B41">
        <v>11</v>
      </c>
      <c r="C41">
        <v>31.1</v>
      </c>
      <c r="D41">
        <f t="shared" si="9"/>
        <v>1.2917469008652209</v>
      </c>
      <c r="E41">
        <v>6411</v>
      </c>
      <c r="F41">
        <v>1.1356999999999999</v>
      </c>
      <c r="G41">
        <v>0.86219999999999997</v>
      </c>
      <c r="H41">
        <v>3</v>
      </c>
      <c r="I41">
        <f t="shared" si="10"/>
        <v>100</v>
      </c>
      <c r="J41">
        <f t="shared" si="11"/>
        <v>75.917936074667608</v>
      </c>
    </row>
    <row r="42" spans="1:10">
      <c r="A42" t="s">
        <v>1</v>
      </c>
      <c r="B42">
        <v>17</v>
      </c>
      <c r="C42">
        <v>28.2</v>
      </c>
      <c r="D42">
        <f t="shared" si="9"/>
        <v>1.2951353087125916</v>
      </c>
      <c r="E42">
        <v>127460</v>
      </c>
      <c r="F42">
        <v>1.0325</v>
      </c>
      <c r="G42">
        <v>0.32440000000000002</v>
      </c>
      <c r="H42">
        <v>4</v>
      </c>
      <c r="I42">
        <f t="shared" si="10"/>
        <v>75</v>
      </c>
      <c r="J42">
        <f t="shared" si="11"/>
        <v>31.41888619854722</v>
      </c>
    </row>
    <row r="43" spans="1:10">
      <c r="A43" t="s">
        <v>1</v>
      </c>
      <c r="B43">
        <v>13</v>
      </c>
      <c r="C43">
        <v>32.200000000000003</v>
      </c>
      <c r="D43">
        <f t="shared" si="9"/>
        <v>1.2976027525173186</v>
      </c>
      <c r="E43">
        <v>47971</v>
      </c>
      <c r="F43">
        <v>1.1812</v>
      </c>
      <c r="G43">
        <v>0.75829999999999997</v>
      </c>
      <c r="H43">
        <v>2</v>
      </c>
      <c r="I43">
        <f t="shared" si="10"/>
        <v>150</v>
      </c>
      <c r="J43">
        <f t="shared" si="11"/>
        <v>64.197426346088719</v>
      </c>
    </row>
    <row r="44" spans="1:10">
      <c r="A44" t="s">
        <v>1</v>
      </c>
      <c r="B44">
        <v>1</v>
      </c>
      <c r="C44">
        <v>33.700000000000003</v>
      </c>
      <c r="D44">
        <f t="shared" si="9"/>
        <v>1.3074433792834881</v>
      </c>
      <c r="E44">
        <v>17538</v>
      </c>
      <c r="F44">
        <v>1.2456</v>
      </c>
      <c r="G44">
        <v>0.43080000000000002</v>
      </c>
      <c r="H44">
        <v>3</v>
      </c>
      <c r="I44">
        <f t="shared" si="10"/>
        <v>100</v>
      </c>
      <c r="J44">
        <f t="shared" si="11"/>
        <v>34.585741811175332</v>
      </c>
    </row>
    <row r="45" spans="1:10">
      <c r="A45" t="s">
        <v>5</v>
      </c>
      <c r="B45">
        <v>1</v>
      </c>
      <c r="C45">
        <v>34.299999999999997</v>
      </c>
      <c r="D45">
        <f t="shared" si="9"/>
        <v>1.3122111748332665</v>
      </c>
      <c r="E45">
        <v>102442</v>
      </c>
      <c r="F45">
        <v>1.2724</v>
      </c>
      <c r="G45">
        <v>0.76229999999999998</v>
      </c>
      <c r="H45">
        <v>3</v>
      </c>
      <c r="I45">
        <f t="shared" si="10"/>
        <v>100</v>
      </c>
      <c r="J45">
        <f t="shared" si="11"/>
        <v>59.910405532851307</v>
      </c>
    </row>
    <row r="46" spans="1:10">
      <c r="A46" t="s">
        <v>5</v>
      </c>
      <c r="B46">
        <v>19</v>
      </c>
      <c r="C46">
        <v>31.4</v>
      </c>
      <c r="D46">
        <f t="shared" si="9"/>
        <v>1.3303247348700766</v>
      </c>
      <c r="E46">
        <v>103240</v>
      </c>
      <c r="F46">
        <v>1.1809000000000001</v>
      </c>
      <c r="G46">
        <v>0.87980000000000003</v>
      </c>
      <c r="H46">
        <v>2</v>
      </c>
      <c r="I46">
        <f t="shared" si="10"/>
        <v>150</v>
      </c>
      <c r="J46">
        <f t="shared" si="11"/>
        <v>74.502498094673555</v>
      </c>
    </row>
    <row r="47" spans="1:10">
      <c r="A47" t="s">
        <v>5</v>
      </c>
      <c r="B47">
        <v>10</v>
      </c>
      <c r="C47">
        <v>33.299999999999997</v>
      </c>
      <c r="D47">
        <f t="shared" si="9"/>
        <v>1.3541663347110819</v>
      </c>
      <c r="E47">
        <v>103410</v>
      </c>
      <c r="F47">
        <v>1.2747999999999999</v>
      </c>
      <c r="G47">
        <v>0.86060000000000003</v>
      </c>
      <c r="H47">
        <v>2</v>
      </c>
      <c r="I47">
        <f t="shared" si="10"/>
        <v>150</v>
      </c>
      <c r="J47">
        <f t="shared" si="11"/>
        <v>67.508628804518366</v>
      </c>
    </row>
    <row r="48" spans="1:10">
      <c r="A48" t="s">
        <v>2</v>
      </c>
      <c r="B48">
        <v>8</v>
      </c>
      <c r="C48">
        <v>31.3</v>
      </c>
      <c r="D48">
        <f t="shared" si="9"/>
        <v>1.3631673581201806</v>
      </c>
      <c r="E48">
        <v>103684</v>
      </c>
      <c r="F48">
        <v>1.2061999999999999</v>
      </c>
      <c r="G48">
        <v>0.47070000000000001</v>
      </c>
      <c r="H48">
        <v>3</v>
      </c>
      <c r="I48">
        <f t="shared" si="10"/>
        <v>100</v>
      </c>
      <c r="J48">
        <f t="shared" si="11"/>
        <v>39.023379207428292</v>
      </c>
    </row>
    <row r="49" spans="1:10">
      <c r="A49" t="s">
        <v>5</v>
      </c>
      <c r="B49">
        <v>8</v>
      </c>
      <c r="C49">
        <v>33.700000000000003</v>
      </c>
      <c r="D49">
        <f t="shared" si="9"/>
        <v>1.3725216463961858</v>
      </c>
      <c r="E49">
        <v>104420</v>
      </c>
      <c r="F49">
        <v>1.3076000000000001</v>
      </c>
      <c r="G49">
        <v>0.81200000000000006</v>
      </c>
      <c r="H49">
        <v>2</v>
      </c>
      <c r="I49">
        <f t="shared" si="10"/>
        <v>150</v>
      </c>
      <c r="J49">
        <f t="shared" si="11"/>
        <v>62.098501070663808</v>
      </c>
    </row>
    <row r="50" spans="1:10">
      <c r="A50" t="s">
        <v>5</v>
      </c>
      <c r="B50">
        <v>12</v>
      </c>
      <c r="C50">
        <v>32.299999999999997</v>
      </c>
      <c r="D50">
        <f t="shared" si="9"/>
        <v>1.3734214852138984</v>
      </c>
      <c r="E50">
        <v>108873</v>
      </c>
      <c r="F50">
        <v>1.2541</v>
      </c>
      <c r="G50">
        <v>0.89810000000000001</v>
      </c>
      <c r="H50">
        <v>3</v>
      </c>
      <c r="I50">
        <f t="shared" si="10"/>
        <v>100</v>
      </c>
      <c r="J50">
        <f t="shared" si="11"/>
        <v>71.613109002471901</v>
      </c>
    </row>
    <row r="51" spans="1:10">
      <c r="A51" t="s">
        <v>5</v>
      </c>
      <c r="B51">
        <v>14</v>
      </c>
      <c r="C51">
        <v>34.1</v>
      </c>
      <c r="D51">
        <f t="shared" si="9"/>
        <v>1.3986412961731602</v>
      </c>
      <c r="E51">
        <v>119450</v>
      </c>
      <c r="F51">
        <v>1.3483000000000001</v>
      </c>
      <c r="G51">
        <v>0.94920000000000004</v>
      </c>
      <c r="H51">
        <v>3</v>
      </c>
      <c r="I51">
        <f t="shared" si="10"/>
        <v>100</v>
      </c>
      <c r="J51">
        <f t="shared" si="11"/>
        <v>70.399762664095533</v>
      </c>
    </row>
    <row r="52" spans="1:10">
      <c r="A52" t="s">
        <v>2</v>
      </c>
      <c r="B52">
        <v>9</v>
      </c>
      <c r="C52">
        <v>31.7</v>
      </c>
      <c r="D52">
        <f t="shared" si="9"/>
        <v>1.4243008216175925</v>
      </c>
      <c r="E52">
        <v>119414</v>
      </c>
      <c r="F52">
        <v>1.2764</v>
      </c>
      <c r="G52">
        <v>0.60360000000000003</v>
      </c>
      <c r="H52">
        <v>3</v>
      </c>
      <c r="I52">
        <f t="shared" si="10"/>
        <v>100</v>
      </c>
      <c r="J52">
        <f t="shared" si="11"/>
        <v>47.289251018489502</v>
      </c>
    </row>
    <row r="53" spans="1:10">
      <c r="A53" t="s">
        <v>1</v>
      </c>
      <c r="B53">
        <v>8</v>
      </c>
      <c r="C53">
        <v>30.4</v>
      </c>
      <c r="D53">
        <f t="shared" si="9"/>
        <v>1.4331958743693332</v>
      </c>
      <c r="E53">
        <v>116430</v>
      </c>
      <c r="F53">
        <v>1.2317</v>
      </c>
      <c r="G53">
        <v>0.81459999999999999</v>
      </c>
      <c r="H53">
        <v>2</v>
      </c>
      <c r="I53">
        <f t="shared" si="10"/>
        <v>150</v>
      </c>
      <c r="J53">
        <f t="shared" si="11"/>
        <v>66.13623447268003</v>
      </c>
    </row>
    <row r="54" spans="1:10">
      <c r="A54" t="s">
        <v>5</v>
      </c>
      <c r="B54">
        <v>18</v>
      </c>
      <c r="C54">
        <v>34.200000000000003</v>
      </c>
      <c r="D54">
        <f t="shared" si="9"/>
        <v>1.4466806090807729</v>
      </c>
      <c r="E54">
        <v>111840</v>
      </c>
      <c r="F54">
        <v>1.3987000000000001</v>
      </c>
      <c r="G54">
        <v>0.89339999999999997</v>
      </c>
      <c r="H54">
        <v>4</v>
      </c>
      <c r="I54">
        <f t="shared" si="10"/>
        <v>75</v>
      </c>
      <c r="J54">
        <f t="shared" si="11"/>
        <v>63.873596911417742</v>
      </c>
    </row>
    <row r="55" spans="1:10">
      <c r="A55" t="s">
        <v>2</v>
      </c>
      <c r="B55">
        <v>2</v>
      </c>
      <c r="C55">
        <v>29.2</v>
      </c>
      <c r="D55">
        <f t="shared" si="9"/>
        <v>1.4656855856685291</v>
      </c>
      <c r="E55">
        <v>127580</v>
      </c>
      <c r="F55">
        <v>1.2099</v>
      </c>
      <c r="G55">
        <v>0.58030000000000004</v>
      </c>
      <c r="H55">
        <v>2</v>
      </c>
      <c r="I55">
        <f t="shared" si="10"/>
        <v>150</v>
      </c>
      <c r="J55">
        <f t="shared" si="11"/>
        <v>47.962641540623196</v>
      </c>
    </row>
    <row r="56" spans="1:10">
      <c r="A56" t="s">
        <v>5</v>
      </c>
      <c r="B56">
        <v>17</v>
      </c>
      <c r="C56">
        <v>32.299999999999997</v>
      </c>
      <c r="D56">
        <f t="shared" si="9"/>
        <v>1.4863309462820371</v>
      </c>
      <c r="E56">
        <v>123880</v>
      </c>
      <c r="F56">
        <v>1.3572</v>
      </c>
      <c r="G56">
        <v>0.39829999999999999</v>
      </c>
      <c r="H56">
        <v>4</v>
      </c>
      <c r="I56">
        <f t="shared" si="10"/>
        <v>75</v>
      </c>
      <c r="J56">
        <f t="shared" si="11"/>
        <v>29.34718538166814</v>
      </c>
    </row>
    <row r="57" spans="1:10">
      <c r="A57" t="s">
        <v>2</v>
      </c>
      <c r="B57">
        <v>6</v>
      </c>
      <c r="C57">
        <v>27.9</v>
      </c>
      <c r="D57">
        <f t="shared" si="9"/>
        <v>1.4923934969121364</v>
      </c>
      <c r="E57">
        <v>142578</v>
      </c>
      <c r="F57">
        <v>1.1771</v>
      </c>
      <c r="G57">
        <v>1.1027</v>
      </c>
      <c r="H57">
        <v>2</v>
      </c>
      <c r="I57">
        <f t="shared" si="10"/>
        <v>150</v>
      </c>
      <c r="J57">
        <f t="shared" si="11"/>
        <v>93.679381530880974</v>
      </c>
    </row>
    <row r="58" spans="1:10">
      <c r="A58" t="s">
        <v>2</v>
      </c>
      <c r="B58">
        <v>1</v>
      </c>
      <c r="C58">
        <v>29.4</v>
      </c>
      <c r="D58">
        <f t="shared" si="9"/>
        <v>1.5039620375918319</v>
      </c>
      <c r="E58">
        <v>151359</v>
      </c>
      <c r="F58">
        <v>1.25</v>
      </c>
      <c r="G58">
        <v>0.63570000000000004</v>
      </c>
      <c r="H58">
        <v>3</v>
      </c>
      <c r="I58">
        <f t="shared" si="10"/>
        <v>100</v>
      </c>
      <c r="J58">
        <f t="shared" si="11"/>
        <v>50.856000000000009</v>
      </c>
    </row>
    <row r="59" spans="1:10">
      <c r="A59" t="s">
        <v>1</v>
      </c>
      <c r="B59">
        <v>2</v>
      </c>
      <c r="C59">
        <v>30.3</v>
      </c>
      <c r="D59">
        <f t="shared" si="9"/>
        <v>1.5253665444365447</v>
      </c>
      <c r="E59">
        <v>164990</v>
      </c>
      <c r="F59">
        <v>1.3066</v>
      </c>
      <c r="G59">
        <v>0.58589999999999998</v>
      </c>
      <c r="H59">
        <v>3</v>
      </c>
      <c r="I59">
        <f t="shared" si="10"/>
        <v>100</v>
      </c>
      <c r="J59">
        <f t="shared" si="11"/>
        <v>44.841573549670898</v>
      </c>
    </row>
    <row r="60" spans="1:10">
      <c r="A60" t="s">
        <v>5</v>
      </c>
      <c r="B60">
        <v>7</v>
      </c>
      <c r="C60">
        <v>33.200000000000003</v>
      </c>
      <c r="D60">
        <f t="shared" si="9"/>
        <v>1.5409711005323024</v>
      </c>
      <c r="E60">
        <v>168243</v>
      </c>
      <c r="F60">
        <v>1.4462999999999999</v>
      </c>
      <c r="G60">
        <v>0.79990000000000006</v>
      </c>
      <c r="H60">
        <v>2</v>
      </c>
      <c r="I60">
        <f t="shared" si="10"/>
        <v>150</v>
      </c>
      <c r="J60">
        <f t="shared" si="11"/>
        <v>55.30664454124318</v>
      </c>
    </row>
    <row r="61" spans="1:10">
      <c r="A61" t="s">
        <v>2</v>
      </c>
      <c r="B61">
        <v>12</v>
      </c>
      <c r="C61">
        <v>29.9</v>
      </c>
      <c r="D61">
        <f t="shared" si="9"/>
        <v>1.5987734140330994</v>
      </c>
      <c r="E61">
        <v>168380</v>
      </c>
      <c r="F61">
        <v>1.3513999999999999</v>
      </c>
      <c r="G61">
        <v>0.51259999999999994</v>
      </c>
      <c r="H61">
        <v>3</v>
      </c>
      <c r="I61">
        <f t="shared" si="10"/>
        <v>100</v>
      </c>
      <c r="J61">
        <f t="shared" si="11"/>
        <v>37.931034482758619</v>
      </c>
    </row>
    <row r="62" spans="1:10">
      <c r="C62">
        <f t="shared" ref="C62:J62" si="12">CORREL($E$2:$E$61,C2:C61)</f>
        <v>-0.17024911587441352</v>
      </c>
      <c r="D62">
        <f t="shared" si="12"/>
        <v>0.29630726196502238</v>
      </c>
      <c r="E62">
        <f t="shared" si="12"/>
        <v>1</v>
      </c>
      <c r="F62">
        <f t="shared" si="12"/>
        <v>0.17330074791237252</v>
      </c>
      <c r="G62">
        <f t="shared" si="12"/>
        <v>-0.11516622688004821</v>
      </c>
      <c r="H62">
        <f t="shared" si="12"/>
        <v>9.9524629584985161E-2</v>
      </c>
      <c r="I62">
        <f t="shared" si="12"/>
        <v>-0.15320798797594945</v>
      </c>
      <c r="J62">
        <f t="shared" si="12"/>
        <v>-0.19817083967033802</v>
      </c>
    </row>
  </sheetData>
  <sortState ref="A2:J61">
    <sortCondition ref="D2:D61"/>
  </sortState>
  <pageMargins left="0.7" right="0.7" top="0.75" bottom="0.75" header="0.3" footer="0.3"/>
  <pageSetup orientation="portrait" verticalDpi="3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workbookViewId="0">
      <selection activeCell="O2" sqref="O2"/>
    </sheetView>
  </sheetViews>
  <sheetFormatPr baseColWidth="10" defaultRowHeight="15"/>
  <cols>
    <col min="11" max="11" width="11.25" customWidth="1"/>
    <col min="12" max="12" width="16.875" customWidth="1"/>
    <col min="13" max="13" width="25.625" customWidth="1"/>
    <col min="14" max="14" width="14.625" customWidth="1"/>
    <col min="15" max="15" width="23.5" customWidth="1"/>
    <col min="16" max="16" width="15.375" customWidth="1"/>
    <col min="17" max="17" width="24.375" customWidth="1"/>
    <col min="18" max="18" width="26.875" bestFit="1" customWidth="1"/>
    <col min="19" max="19" width="35.625" bestFit="1" customWidth="1"/>
  </cols>
  <sheetData>
    <row r="1" spans="1:19">
      <c r="A1" t="s">
        <v>13</v>
      </c>
      <c r="B1" t="s">
        <v>7</v>
      </c>
      <c r="C1" t="s">
        <v>48</v>
      </c>
      <c r="D1" t="s">
        <v>14</v>
      </c>
      <c r="E1" t="s">
        <v>49</v>
      </c>
      <c r="F1" t="s">
        <v>50</v>
      </c>
      <c r="G1" t="s">
        <v>51</v>
      </c>
      <c r="H1" t="s">
        <v>18</v>
      </c>
      <c r="I1" t="s">
        <v>52</v>
      </c>
      <c r="L1" s="2" t="s">
        <v>53</v>
      </c>
    </row>
    <row r="2" spans="1:19">
      <c r="A2" t="s">
        <v>8</v>
      </c>
      <c r="B2">
        <v>1</v>
      </c>
      <c r="C2">
        <v>1.06</v>
      </c>
      <c r="D2">
        <v>6.01</v>
      </c>
      <c r="E2">
        <v>29.18</v>
      </c>
      <c r="F2">
        <f>((D2/2)*(D2/2))*3.1416</f>
        <v>28.368726540000001</v>
      </c>
      <c r="G2">
        <f t="shared" ref="G2:G65" si="0">(E2*F2)*0.001</f>
        <v>0.8277994404372</v>
      </c>
      <c r="H2">
        <f>C2/G2</f>
        <v>1.2805034024185422</v>
      </c>
      <c r="I2">
        <f>Lista1[[#This Row],[Length]]/Lista1[[#This Row],[Diameter]]</f>
        <v>4.8552412645590683</v>
      </c>
      <c r="K2" s="2" t="s">
        <v>60</v>
      </c>
      <c r="L2" t="s">
        <v>61</v>
      </c>
      <c r="M2" t="s">
        <v>62</v>
      </c>
      <c r="N2" t="s">
        <v>63</v>
      </c>
      <c r="O2" t="s">
        <v>86</v>
      </c>
      <c r="P2" t="s">
        <v>64</v>
      </c>
      <c r="Q2" t="s">
        <v>65</v>
      </c>
      <c r="R2" t="s">
        <v>66</v>
      </c>
      <c r="S2" t="s">
        <v>67</v>
      </c>
    </row>
    <row r="3" spans="1:19">
      <c r="A3" t="s">
        <v>8</v>
      </c>
      <c r="B3">
        <v>2</v>
      </c>
      <c r="C3">
        <v>0.73</v>
      </c>
      <c r="D3">
        <v>6.1</v>
      </c>
      <c r="E3">
        <v>20.02</v>
      </c>
      <c r="F3">
        <f t="shared" ref="F3:F66" si="1">((D3/2)*(D3/2))*3.1416</f>
        <v>29.224733999999994</v>
      </c>
      <c r="G3">
        <f t="shared" si="0"/>
        <v>0.58507917467999981</v>
      </c>
      <c r="H3">
        <f t="shared" ref="H3:H66" si="2">C3/G3</f>
        <v>1.2476943832418277</v>
      </c>
      <c r="I3">
        <f>Lista1[[#This Row],[Length]]/Lista1[[#This Row],[Diameter]]</f>
        <v>3.2819672131147541</v>
      </c>
      <c r="K3" s="3" t="s">
        <v>8</v>
      </c>
      <c r="L3" s="1">
        <v>6.0525999999999991</v>
      </c>
      <c r="M3" s="1">
        <v>5.0943498113171837E-2</v>
      </c>
      <c r="N3" s="1">
        <v>13.169399999999998</v>
      </c>
      <c r="O3" s="1">
        <v>5.8059935962761884</v>
      </c>
      <c r="P3" s="1">
        <v>1.1756893779112099</v>
      </c>
      <c r="Q3" s="1">
        <v>0.10224652626031464</v>
      </c>
      <c r="R3" s="1">
        <v>2.1778865873610171</v>
      </c>
      <c r="S3" s="1">
        <v>0.96557940534699704</v>
      </c>
    </row>
    <row r="4" spans="1:19">
      <c r="A4" t="s">
        <v>8</v>
      </c>
      <c r="B4">
        <v>3</v>
      </c>
      <c r="C4">
        <v>0.67</v>
      </c>
      <c r="D4">
        <v>6.17</v>
      </c>
      <c r="E4">
        <v>19.760000000000002</v>
      </c>
      <c r="F4">
        <f t="shared" si="1"/>
        <v>29.899314059999998</v>
      </c>
      <c r="G4">
        <f t="shared" si="0"/>
        <v>0.59081044582560005</v>
      </c>
      <c r="H4">
        <f t="shared" si="2"/>
        <v>1.1340354672702855</v>
      </c>
      <c r="I4">
        <f>Lista1[[#This Row],[Length]]/Lista1[[#This Row],[Diameter]]</f>
        <v>3.2025931928687199</v>
      </c>
      <c r="K4" s="3" t="s">
        <v>5</v>
      </c>
      <c r="L4" s="1">
        <v>6.03</v>
      </c>
      <c r="M4" s="1">
        <v>9.260669522232684E-2</v>
      </c>
      <c r="N4" s="1">
        <v>17.368400000000005</v>
      </c>
      <c r="O4" s="1">
        <v>11.380271940511784</v>
      </c>
      <c r="P4" s="1">
        <v>1.0990852806642946</v>
      </c>
      <c r="Q4" s="1">
        <v>0.16161869172607543</v>
      </c>
      <c r="R4" s="1">
        <v>2.8925066481227706</v>
      </c>
      <c r="S4" s="1">
        <v>1.9174060943923703</v>
      </c>
    </row>
    <row r="5" spans="1:19">
      <c r="A5" t="s">
        <v>8</v>
      </c>
      <c r="B5">
        <v>4</v>
      </c>
      <c r="C5">
        <v>0.24</v>
      </c>
      <c r="D5">
        <v>6.08</v>
      </c>
      <c r="E5">
        <v>7.71</v>
      </c>
      <c r="F5">
        <f t="shared" si="1"/>
        <v>29.03341056</v>
      </c>
      <c r="G5">
        <f t="shared" si="0"/>
        <v>0.22384759541759999</v>
      </c>
      <c r="H5">
        <f t="shared" si="2"/>
        <v>1.0721580437451954</v>
      </c>
      <c r="I5">
        <f>Lista1[[#This Row],[Length]]/Lista1[[#This Row],[Diameter]]</f>
        <v>1.268092105263158</v>
      </c>
      <c r="K5" s="3" t="s">
        <v>9</v>
      </c>
      <c r="L5" s="1">
        <v>6.0695999999999994</v>
      </c>
      <c r="M5" s="1">
        <v>8.7817082620724865E-2</v>
      </c>
      <c r="N5" s="1">
        <v>13.442999999999998</v>
      </c>
      <c r="O5" s="1">
        <v>7.048491256999621</v>
      </c>
      <c r="P5" s="1">
        <v>1.1221997617062984</v>
      </c>
      <c r="Q5" s="1">
        <v>0.11984598506655093</v>
      </c>
      <c r="R5" s="1">
        <v>2.22224263793865</v>
      </c>
      <c r="S5" s="1">
        <v>1.176960764883257</v>
      </c>
    </row>
    <row r="6" spans="1:19">
      <c r="A6" t="s">
        <v>8</v>
      </c>
      <c r="B6">
        <v>5</v>
      </c>
      <c r="C6">
        <v>0.76</v>
      </c>
      <c r="D6">
        <v>6.06</v>
      </c>
      <c r="E6">
        <v>20.48</v>
      </c>
      <c r="F6">
        <f t="shared" si="1"/>
        <v>28.842715439999999</v>
      </c>
      <c r="G6">
        <f t="shared" si="0"/>
        <v>0.59069881221120002</v>
      </c>
      <c r="H6">
        <f t="shared" si="2"/>
        <v>1.2866116949770801</v>
      </c>
      <c r="I6">
        <f>Lista1[[#This Row],[Length]]/Lista1[[#This Row],[Diameter]]</f>
        <v>3.37953795379538</v>
      </c>
      <c r="K6" s="3" t="s">
        <v>10</v>
      </c>
      <c r="L6" s="1">
        <v>6.0507333333333309</v>
      </c>
      <c r="M6" s="1">
        <v>8.097815892111454E-2</v>
      </c>
      <c r="N6" s="1">
        <v>14.660266666666672</v>
      </c>
      <c r="O6" s="1">
        <v>8.6398261515431383</v>
      </c>
      <c r="P6" s="1">
        <v>1.1323248067606015</v>
      </c>
      <c r="Q6" s="1">
        <v>0.13419622752726956</v>
      </c>
      <c r="R6" s="1">
        <v>2.4308786244741465</v>
      </c>
      <c r="S6" s="1">
        <v>1.4508228399608121</v>
      </c>
    </row>
    <row r="7" spans="1:19">
      <c r="A7" t="s">
        <v>8</v>
      </c>
      <c r="B7">
        <v>6</v>
      </c>
      <c r="C7">
        <v>0.23</v>
      </c>
      <c r="D7">
        <v>6.07</v>
      </c>
      <c r="E7">
        <v>6.76</v>
      </c>
      <c r="F7">
        <f t="shared" si="1"/>
        <v>28.937984460000003</v>
      </c>
      <c r="G7">
        <f t="shared" si="0"/>
        <v>0.19562077494960003</v>
      </c>
      <c r="H7">
        <f t="shared" si="2"/>
        <v>1.1757442432137255</v>
      </c>
      <c r="I7">
        <f>Lista1[[#This Row],[Length]]/Lista1[[#This Row],[Diameter]]</f>
        <v>1.1136738056013178</v>
      </c>
    </row>
    <row r="8" spans="1:19">
      <c r="A8" t="s">
        <v>8</v>
      </c>
      <c r="B8">
        <v>7</v>
      </c>
      <c r="C8">
        <v>0.48</v>
      </c>
      <c r="D8">
        <v>5.98</v>
      </c>
      <c r="E8">
        <v>13.36</v>
      </c>
      <c r="F8">
        <f t="shared" si="1"/>
        <v>28.086218160000001</v>
      </c>
      <c r="G8">
        <f t="shared" si="0"/>
        <v>0.37523187461759999</v>
      </c>
      <c r="H8">
        <f t="shared" si="2"/>
        <v>1.2792090237247822</v>
      </c>
      <c r="I8">
        <f>Lista1[[#This Row],[Length]]/Lista1[[#This Row],[Diameter]]</f>
        <v>2.2341137123745818</v>
      </c>
    </row>
    <row r="9" spans="1:19">
      <c r="A9" t="s">
        <v>8</v>
      </c>
      <c r="B9">
        <v>8</v>
      </c>
      <c r="C9">
        <v>0.61</v>
      </c>
      <c r="D9">
        <v>6.03</v>
      </c>
      <c r="E9">
        <v>17.54</v>
      </c>
      <c r="F9">
        <f t="shared" si="1"/>
        <v>28.557850859999999</v>
      </c>
      <c r="G9">
        <f t="shared" si="0"/>
        <v>0.50090470408439991</v>
      </c>
      <c r="H9">
        <f t="shared" si="2"/>
        <v>1.2177965090485916</v>
      </c>
      <c r="I9">
        <f>Lista1[[#This Row],[Length]]/Lista1[[#This Row],[Diameter]]</f>
        <v>2.9087893864013266</v>
      </c>
    </row>
    <row r="10" spans="1:19">
      <c r="A10" t="s">
        <v>8</v>
      </c>
      <c r="B10">
        <v>9</v>
      </c>
      <c r="C10">
        <v>1.1100000000000001</v>
      </c>
      <c r="D10">
        <v>6.04</v>
      </c>
      <c r="E10">
        <v>29.67</v>
      </c>
      <c r="F10">
        <f t="shared" si="1"/>
        <v>28.652648639999999</v>
      </c>
      <c r="G10">
        <f t="shared" si="0"/>
        <v>0.8501240851488</v>
      </c>
      <c r="H10">
        <f t="shared" si="2"/>
        <v>1.3056917447594878</v>
      </c>
      <c r="I10">
        <f>Lista1[[#This Row],[Length]]/Lista1[[#This Row],[Diameter]]</f>
        <v>4.9122516556291389</v>
      </c>
    </row>
    <row r="11" spans="1:19">
      <c r="A11" t="s">
        <v>8</v>
      </c>
      <c r="B11">
        <v>10</v>
      </c>
      <c r="C11">
        <v>0.83</v>
      </c>
      <c r="D11">
        <v>6.02</v>
      </c>
      <c r="E11">
        <v>24.29</v>
      </c>
      <c r="F11">
        <f t="shared" si="1"/>
        <v>28.463210159999996</v>
      </c>
      <c r="G11">
        <f t="shared" si="0"/>
        <v>0.69137137478639987</v>
      </c>
      <c r="H11">
        <f t="shared" si="2"/>
        <v>1.2005125324380541</v>
      </c>
      <c r="I11">
        <f>Lista1[[#This Row],[Length]]/Lista1[[#This Row],[Diameter]]</f>
        <v>4.0348837209302326</v>
      </c>
    </row>
    <row r="12" spans="1:19">
      <c r="A12" t="s">
        <v>8</v>
      </c>
      <c r="B12">
        <v>11</v>
      </c>
      <c r="C12">
        <v>0.23</v>
      </c>
      <c r="D12">
        <v>6.08</v>
      </c>
      <c r="E12">
        <v>6.53</v>
      </c>
      <c r="F12">
        <f t="shared" si="1"/>
        <v>29.03341056</v>
      </c>
      <c r="G12">
        <f t="shared" si="0"/>
        <v>0.18958817095680003</v>
      </c>
      <c r="H12">
        <f t="shared" si="2"/>
        <v>1.2131558569253158</v>
      </c>
      <c r="I12">
        <f>Lista1[[#This Row],[Length]]/Lista1[[#This Row],[Diameter]]</f>
        <v>1.0740131578947369</v>
      </c>
    </row>
    <row r="13" spans="1:19">
      <c r="A13" t="s">
        <v>8</v>
      </c>
      <c r="B13">
        <v>12</v>
      </c>
      <c r="C13">
        <v>0.27</v>
      </c>
      <c r="D13">
        <v>6.14</v>
      </c>
      <c r="E13">
        <v>8.06</v>
      </c>
      <c r="F13">
        <f t="shared" si="1"/>
        <v>29.609265839999996</v>
      </c>
      <c r="G13">
        <f t="shared" si="0"/>
        <v>0.23865068267039999</v>
      </c>
      <c r="H13">
        <f t="shared" si="2"/>
        <v>1.1313606857471115</v>
      </c>
      <c r="I13">
        <f>Lista1[[#This Row],[Length]]/Lista1[[#This Row],[Diameter]]</f>
        <v>1.3127035830618894</v>
      </c>
    </row>
    <row r="14" spans="1:19">
      <c r="A14" t="s">
        <v>8</v>
      </c>
      <c r="B14">
        <v>13</v>
      </c>
      <c r="C14">
        <v>0.24</v>
      </c>
      <c r="D14">
        <v>6.07</v>
      </c>
      <c r="E14">
        <v>7.93</v>
      </c>
      <c r="F14">
        <f t="shared" si="1"/>
        <v>28.937984460000003</v>
      </c>
      <c r="G14">
        <f t="shared" si="0"/>
        <v>0.2294782167678</v>
      </c>
      <c r="H14">
        <f t="shared" si="2"/>
        <v>1.0458509020176263</v>
      </c>
      <c r="I14">
        <f>Lista1[[#This Row],[Length]]/Lista1[[#This Row],[Diameter]]</f>
        <v>1.3064250411861613</v>
      </c>
    </row>
    <row r="15" spans="1:19">
      <c r="A15" t="s">
        <v>8</v>
      </c>
      <c r="B15">
        <v>14</v>
      </c>
      <c r="C15">
        <v>0.66</v>
      </c>
      <c r="D15">
        <v>6.02</v>
      </c>
      <c r="E15">
        <v>18.23</v>
      </c>
      <c r="F15">
        <f t="shared" si="1"/>
        <v>28.463210159999996</v>
      </c>
      <c r="G15">
        <f t="shared" si="0"/>
        <v>0.51888432121679995</v>
      </c>
      <c r="H15">
        <f t="shared" si="2"/>
        <v>1.2719598049374077</v>
      </c>
      <c r="I15">
        <f>Lista1[[#This Row],[Length]]/Lista1[[#This Row],[Diameter]]</f>
        <v>3.0282392026578075</v>
      </c>
    </row>
    <row r="16" spans="1:19">
      <c r="A16" t="s">
        <v>8</v>
      </c>
      <c r="B16">
        <v>15</v>
      </c>
      <c r="C16">
        <v>0.35</v>
      </c>
      <c r="D16">
        <v>6.08</v>
      </c>
      <c r="E16">
        <v>9.6</v>
      </c>
      <c r="F16">
        <f t="shared" si="1"/>
        <v>29.03341056</v>
      </c>
      <c r="G16">
        <f t="shared" si="0"/>
        <v>0.278720741376</v>
      </c>
      <c r="H16">
        <f t="shared" si="2"/>
        <v>1.255737187954171</v>
      </c>
      <c r="I16">
        <f>Lista1[[#This Row],[Length]]/Lista1[[#This Row],[Diameter]]</f>
        <v>1.5789473684210527</v>
      </c>
    </row>
    <row r="17" spans="1:23">
      <c r="A17" t="s">
        <v>8</v>
      </c>
      <c r="B17">
        <v>16</v>
      </c>
      <c r="C17">
        <v>0.96</v>
      </c>
      <c r="D17">
        <v>5.97</v>
      </c>
      <c r="E17">
        <v>26.51</v>
      </c>
      <c r="F17">
        <f t="shared" si="1"/>
        <v>27.992362859999997</v>
      </c>
      <c r="G17">
        <f t="shared" si="0"/>
        <v>0.7420775394186</v>
      </c>
      <c r="H17">
        <f t="shared" si="2"/>
        <v>1.2936653503246265</v>
      </c>
      <c r="I17">
        <f>Lista1[[#This Row],[Length]]/Lista1[[#This Row],[Diameter]]</f>
        <v>4.4405360134003358</v>
      </c>
    </row>
    <row r="18" spans="1:23">
      <c r="A18" t="s">
        <v>8</v>
      </c>
      <c r="B18">
        <v>17</v>
      </c>
      <c r="C18">
        <v>0.62</v>
      </c>
      <c r="D18">
        <v>6.09</v>
      </c>
      <c r="E18">
        <v>17.440000000000001</v>
      </c>
      <c r="F18">
        <f t="shared" si="1"/>
        <v>29.128993739999999</v>
      </c>
      <c r="G18">
        <f t="shared" si="0"/>
        <v>0.50800965082560001</v>
      </c>
      <c r="H18">
        <f t="shared" si="2"/>
        <v>1.2204492552304804</v>
      </c>
      <c r="I18">
        <f>Lista1[[#This Row],[Length]]/Lista1[[#This Row],[Diameter]]</f>
        <v>2.8637110016420362</v>
      </c>
      <c r="N18">
        <f>SQRT(50)</f>
        <v>7.0710678118654755</v>
      </c>
    </row>
    <row r="19" spans="1:23">
      <c r="A19" t="s">
        <v>8</v>
      </c>
      <c r="B19">
        <v>18</v>
      </c>
      <c r="C19">
        <v>0.4</v>
      </c>
      <c r="D19">
        <v>5.99</v>
      </c>
      <c r="E19">
        <v>11.29</v>
      </c>
      <c r="F19">
        <f t="shared" si="1"/>
        <v>28.180230540000004</v>
      </c>
      <c r="G19">
        <f t="shared" si="0"/>
        <v>0.31815480279660002</v>
      </c>
      <c r="H19">
        <f t="shared" si="2"/>
        <v>1.2572496045446298</v>
      </c>
      <c r="I19">
        <f>Lista1[[#This Row],[Length]]/Lista1[[#This Row],[Diameter]]</f>
        <v>1.8848080133555924</v>
      </c>
      <c r="L19" t="s">
        <v>14</v>
      </c>
      <c r="M19" t="s">
        <v>69</v>
      </c>
      <c r="N19" t="s">
        <v>70</v>
      </c>
      <c r="O19" t="s">
        <v>15</v>
      </c>
      <c r="P19" t="s">
        <v>69</v>
      </c>
      <c r="Q19" t="s">
        <v>68</v>
      </c>
      <c r="R19" t="s">
        <v>18</v>
      </c>
      <c r="S19" s="4" t="s">
        <v>69</v>
      </c>
      <c r="T19" s="4" t="s">
        <v>68</v>
      </c>
      <c r="U19" t="s">
        <v>39</v>
      </c>
      <c r="V19" s="4" t="s">
        <v>69</v>
      </c>
      <c r="W19" s="4" t="s">
        <v>68</v>
      </c>
    </row>
    <row r="20" spans="1:23">
      <c r="A20" t="s">
        <v>8</v>
      </c>
      <c r="B20">
        <v>19</v>
      </c>
      <c r="C20">
        <v>0.38</v>
      </c>
      <c r="D20">
        <v>6.01</v>
      </c>
      <c r="E20">
        <v>11.51</v>
      </c>
      <c r="F20">
        <f t="shared" si="1"/>
        <v>28.368726540000001</v>
      </c>
      <c r="G20">
        <f t="shared" si="0"/>
        <v>0.32652404247540001</v>
      </c>
      <c r="H20">
        <f t="shared" si="2"/>
        <v>1.1637734150269465</v>
      </c>
      <c r="I20">
        <f>Lista1[[#This Row],[Length]]/Lista1[[#This Row],[Diameter]]</f>
        <v>1.9151414309484194</v>
      </c>
      <c r="K20" t="str">
        <f>K3</f>
        <v>Acacia</v>
      </c>
      <c r="L20">
        <f>L3</f>
        <v>6.0525999999999991</v>
      </c>
      <c r="M20">
        <f>M3</f>
        <v>5.0943498113171837E-2</v>
      </c>
      <c r="N20">
        <f>M20/7.071</f>
        <v>7.2045676867729938E-3</v>
      </c>
      <c r="O20">
        <f>N3</f>
        <v>13.169399999999998</v>
      </c>
      <c r="P20">
        <f>O3</f>
        <v>5.8059935962761884</v>
      </c>
      <c r="Q20">
        <f>P20/7.071</f>
        <v>0.82109936307116227</v>
      </c>
      <c r="R20" s="9">
        <f>P3</f>
        <v>1.1756893779112099</v>
      </c>
      <c r="S20">
        <f>Q3</f>
        <v>0.10224652626031464</v>
      </c>
      <c r="T20">
        <f>S20/7.071</f>
        <v>1.4459981086170928E-2</v>
      </c>
      <c r="U20">
        <f>R3</f>
        <v>2.1778865873610171</v>
      </c>
      <c r="V20">
        <f>S3</f>
        <v>0.96557940534699704</v>
      </c>
      <c r="W20">
        <f>V20/7.071</f>
        <v>0.13655485862636077</v>
      </c>
    </row>
    <row r="21" spans="1:23">
      <c r="A21" t="s">
        <v>8</v>
      </c>
      <c r="B21">
        <v>20</v>
      </c>
      <c r="C21">
        <v>0.24</v>
      </c>
      <c r="D21">
        <v>6.01</v>
      </c>
      <c r="E21">
        <v>7.93</v>
      </c>
      <c r="F21">
        <f t="shared" si="1"/>
        <v>28.368726540000001</v>
      </c>
      <c r="G21">
        <f t="shared" si="0"/>
        <v>0.2249640014622</v>
      </c>
      <c r="H21">
        <f t="shared" si="2"/>
        <v>1.06683735371024</v>
      </c>
      <c r="I21">
        <f>Lista1[[#This Row],[Length]]/Lista1[[#This Row],[Diameter]]</f>
        <v>1.319467554076539</v>
      </c>
      <c r="K21" t="str">
        <f t="shared" ref="K21:M22" si="3">K4</f>
        <v>Ebano</v>
      </c>
      <c r="L21">
        <f t="shared" si="3"/>
        <v>6.03</v>
      </c>
      <c r="M21">
        <f t="shared" si="3"/>
        <v>9.260669522232684E-2</v>
      </c>
      <c r="N21">
        <f t="shared" ref="N21:N22" si="4">M21/7.071</f>
        <v>1.3096690032856292E-2</v>
      </c>
      <c r="O21">
        <f t="shared" ref="O21:P22" si="5">N4</f>
        <v>17.368400000000005</v>
      </c>
      <c r="P21">
        <f t="shared" si="5"/>
        <v>11.380271940511784</v>
      </c>
      <c r="Q21">
        <f t="shared" ref="Q21:Q22" si="6">P21/7.071</f>
        <v>1.6094289266739903</v>
      </c>
      <c r="R21" s="9">
        <f t="shared" ref="R21:R22" si="7">P4</f>
        <v>1.0990852806642946</v>
      </c>
      <c r="S21">
        <f t="shared" ref="S21:S22" si="8">Q4</f>
        <v>0.16161869172607543</v>
      </c>
      <c r="T21">
        <f t="shared" ref="T21:T22" si="9">S21/7.071</f>
        <v>2.2856553772602945E-2</v>
      </c>
      <c r="U21">
        <f t="shared" ref="U21:U22" si="10">R4</f>
        <v>2.8925066481227706</v>
      </c>
      <c r="V21">
        <f t="shared" ref="V21:V22" si="11">S4</f>
        <v>1.9174060943923703</v>
      </c>
      <c r="W21">
        <f t="shared" ref="W21:W22" si="12">V21/7.071</f>
        <v>0.27116477080927315</v>
      </c>
    </row>
    <row r="22" spans="1:23">
      <c r="A22" t="s">
        <v>8</v>
      </c>
      <c r="B22">
        <v>21</v>
      </c>
      <c r="C22">
        <v>0.78</v>
      </c>
      <c r="D22">
        <v>6.02</v>
      </c>
      <c r="E22">
        <v>21.11</v>
      </c>
      <c r="F22">
        <f t="shared" si="1"/>
        <v>28.463210159999996</v>
      </c>
      <c r="G22">
        <f t="shared" si="0"/>
        <v>0.60085836647759994</v>
      </c>
      <c r="H22">
        <f t="shared" si="2"/>
        <v>1.2981428628057199</v>
      </c>
      <c r="I22">
        <f>Lista1[[#This Row],[Length]]/Lista1[[#This Row],[Diameter]]</f>
        <v>3.5066445182724255</v>
      </c>
      <c r="K22" t="str">
        <f t="shared" si="3"/>
        <v>Tenaza</v>
      </c>
      <c r="L22">
        <f t="shared" si="3"/>
        <v>6.0695999999999994</v>
      </c>
      <c r="M22">
        <f t="shared" si="3"/>
        <v>8.7817082620724865E-2</v>
      </c>
      <c r="N22">
        <f t="shared" si="4"/>
        <v>1.2419330026972828E-2</v>
      </c>
      <c r="O22">
        <f t="shared" si="5"/>
        <v>13.442999999999998</v>
      </c>
      <c r="P22">
        <f t="shared" si="5"/>
        <v>7.048491256999621</v>
      </c>
      <c r="Q22">
        <f t="shared" si="6"/>
        <v>0.99681675251019963</v>
      </c>
      <c r="R22" s="9">
        <f t="shared" si="7"/>
        <v>1.1221997617062984</v>
      </c>
      <c r="S22">
        <f t="shared" si="8"/>
        <v>0.11984598506655093</v>
      </c>
      <c r="T22">
        <f t="shared" si="9"/>
        <v>1.6948944288863094E-2</v>
      </c>
      <c r="U22">
        <f t="shared" si="10"/>
        <v>2.22224263793865</v>
      </c>
      <c r="V22">
        <f t="shared" si="11"/>
        <v>1.176960764883257</v>
      </c>
      <c r="W22">
        <f t="shared" si="12"/>
        <v>0.16644898386130066</v>
      </c>
    </row>
    <row r="23" spans="1:23">
      <c r="A23" t="s">
        <v>8</v>
      </c>
      <c r="B23">
        <v>22</v>
      </c>
      <c r="C23">
        <v>0.44</v>
      </c>
      <c r="D23">
        <v>6.07</v>
      </c>
      <c r="E23">
        <v>12.86</v>
      </c>
      <c r="F23">
        <f t="shared" si="1"/>
        <v>28.937984460000003</v>
      </c>
      <c r="G23">
        <f t="shared" si="0"/>
        <v>0.37214248015560003</v>
      </c>
      <c r="H23">
        <f t="shared" si="2"/>
        <v>1.1823428484058778</v>
      </c>
      <c r="I23">
        <f>Lista1[[#This Row],[Length]]/Lista1[[#This Row],[Diameter]]</f>
        <v>2.1186161449752881</v>
      </c>
      <c r="K23" t="s">
        <v>17</v>
      </c>
    </row>
    <row r="24" spans="1:23">
      <c r="A24" t="s">
        <v>8</v>
      </c>
      <c r="B24">
        <v>23</v>
      </c>
      <c r="C24">
        <v>0.53</v>
      </c>
      <c r="D24">
        <v>5.99</v>
      </c>
      <c r="E24">
        <v>15.02</v>
      </c>
      <c r="F24">
        <f t="shared" si="1"/>
        <v>28.180230540000004</v>
      </c>
      <c r="G24">
        <f t="shared" si="0"/>
        <v>0.4232670627108</v>
      </c>
      <c r="H24">
        <f t="shared" si="2"/>
        <v>1.2521645237539449</v>
      </c>
      <c r="I24">
        <f>Lista1[[#This Row],[Length]]/Lista1[[#This Row],[Diameter]]</f>
        <v>2.5075125208681133</v>
      </c>
    </row>
    <row r="25" spans="1:23">
      <c r="A25" t="s">
        <v>8</v>
      </c>
      <c r="B25">
        <v>24</v>
      </c>
      <c r="C25">
        <v>0.41</v>
      </c>
      <c r="D25">
        <v>6.04</v>
      </c>
      <c r="E25">
        <v>12.69</v>
      </c>
      <c r="F25">
        <f t="shared" si="1"/>
        <v>28.652648639999999</v>
      </c>
      <c r="G25">
        <f t="shared" si="0"/>
        <v>0.36360211124159997</v>
      </c>
      <c r="H25">
        <f t="shared" si="2"/>
        <v>1.1276062138362293</v>
      </c>
      <c r="I25">
        <f>Lista1[[#This Row],[Length]]/Lista1[[#This Row],[Diameter]]</f>
        <v>2.1009933774834435</v>
      </c>
    </row>
    <row r="26" spans="1:23">
      <c r="A26" t="s">
        <v>8</v>
      </c>
      <c r="B26">
        <v>25</v>
      </c>
      <c r="C26">
        <v>0.25</v>
      </c>
      <c r="D26">
        <v>6.12</v>
      </c>
      <c r="E26">
        <v>8.89</v>
      </c>
      <c r="F26">
        <f t="shared" si="1"/>
        <v>29.41668576</v>
      </c>
      <c r="G26">
        <f t="shared" si="0"/>
        <v>0.26151433640639998</v>
      </c>
      <c r="H26">
        <f t="shared" si="2"/>
        <v>0.95597053467651427</v>
      </c>
      <c r="I26">
        <f>Lista1[[#This Row],[Length]]/Lista1[[#This Row],[Diameter]]</f>
        <v>1.4526143790849675</v>
      </c>
    </row>
    <row r="27" spans="1:23">
      <c r="A27" t="s">
        <v>8</v>
      </c>
      <c r="B27">
        <v>26</v>
      </c>
      <c r="C27">
        <v>0.4</v>
      </c>
      <c r="D27">
        <v>6.05</v>
      </c>
      <c r="E27">
        <v>11.46</v>
      </c>
      <c r="F27">
        <f t="shared" si="1"/>
        <v>28.7476035</v>
      </c>
      <c r="G27">
        <f t="shared" si="0"/>
        <v>0.32944753611000005</v>
      </c>
      <c r="H27">
        <f t="shared" si="2"/>
        <v>1.2141538671773311</v>
      </c>
      <c r="I27">
        <f>Lista1[[#This Row],[Length]]/Lista1[[#This Row],[Diameter]]</f>
        <v>1.8942148760330579</v>
      </c>
    </row>
    <row r="28" spans="1:23">
      <c r="A28" t="s">
        <v>8</v>
      </c>
      <c r="B28">
        <v>27</v>
      </c>
      <c r="C28">
        <v>0.44</v>
      </c>
      <c r="D28">
        <v>6.09</v>
      </c>
      <c r="E28">
        <v>12.39</v>
      </c>
      <c r="F28">
        <f t="shared" si="1"/>
        <v>29.128993739999999</v>
      </c>
      <c r="G28">
        <f t="shared" si="0"/>
        <v>0.36090823243860004</v>
      </c>
      <c r="H28">
        <f t="shared" si="2"/>
        <v>1.2191464767289717</v>
      </c>
      <c r="I28">
        <f>Lista1[[#This Row],[Length]]/Lista1[[#This Row],[Diameter]]</f>
        <v>2.0344827586206899</v>
      </c>
    </row>
    <row r="29" spans="1:23">
      <c r="A29" t="s">
        <v>8</v>
      </c>
      <c r="B29">
        <v>28</v>
      </c>
      <c r="C29">
        <v>0.32</v>
      </c>
      <c r="D29">
        <v>6.05</v>
      </c>
      <c r="E29">
        <v>9.83</v>
      </c>
      <c r="F29">
        <f t="shared" si="1"/>
        <v>28.7476035</v>
      </c>
      <c r="G29">
        <f t="shared" si="0"/>
        <v>0.28258894240500004</v>
      </c>
      <c r="H29">
        <f t="shared" si="2"/>
        <v>1.1323868417377183</v>
      </c>
      <c r="I29">
        <f>Lista1[[#This Row],[Length]]/Lista1[[#This Row],[Diameter]]</f>
        <v>1.6247933884297521</v>
      </c>
      <c r="K29" s="6" t="s">
        <v>13</v>
      </c>
      <c r="L29" s="7" t="s">
        <v>14</v>
      </c>
      <c r="M29" s="7" t="s">
        <v>15</v>
      </c>
      <c r="N29" s="7" t="s">
        <v>16</v>
      </c>
    </row>
    <row r="30" spans="1:23">
      <c r="A30" t="s">
        <v>8</v>
      </c>
      <c r="B30">
        <v>29</v>
      </c>
      <c r="C30">
        <v>0.26</v>
      </c>
      <c r="D30">
        <v>6</v>
      </c>
      <c r="E30" s="1">
        <v>8.14</v>
      </c>
      <c r="F30">
        <f t="shared" si="1"/>
        <v>28.2744</v>
      </c>
      <c r="G30">
        <f t="shared" si="0"/>
        <v>0.23015361600000003</v>
      </c>
      <c r="H30">
        <f t="shared" si="2"/>
        <v>1.1296802740653007</v>
      </c>
      <c r="I30">
        <f>Lista1[[#This Row],[Length]]/Lista1[[#This Row],[Diameter]]</f>
        <v>1.3566666666666667</v>
      </c>
      <c r="K30" s="5" t="s">
        <v>43</v>
      </c>
      <c r="L30" t="s">
        <v>19</v>
      </c>
      <c r="M30" s="4" t="s">
        <v>22</v>
      </c>
      <c r="N30" s="4" t="s">
        <v>25</v>
      </c>
    </row>
    <row r="31" spans="1:23">
      <c r="A31" t="s">
        <v>8</v>
      </c>
      <c r="B31">
        <v>30</v>
      </c>
      <c r="C31">
        <v>0.35</v>
      </c>
      <c r="D31">
        <v>6.04</v>
      </c>
      <c r="E31" s="1">
        <v>11.28</v>
      </c>
      <c r="F31">
        <f t="shared" si="1"/>
        <v>28.652648639999999</v>
      </c>
      <c r="G31">
        <f t="shared" si="0"/>
        <v>0.32320187665919997</v>
      </c>
      <c r="H31">
        <f t="shared" si="2"/>
        <v>1.0829145041415007</v>
      </c>
      <c r="I31">
        <f>Lista1[[#This Row],[Length]]/Lista1[[#This Row],[Diameter]]</f>
        <v>1.8675496688741722</v>
      </c>
      <c r="K31" s="5" t="s">
        <v>11</v>
      </c>
      <c r="L31" t="s">
        <v>20</v>
      </c>
      <c r="M31" s="4" t="s">
        <v>23</v>
      </c>
      <c r="N31" s="4" t="s">
        <v>26</v>
      </c>
    </row>
    <row r="32" spans="1:23">
      <c r="A32" t="s">
        <v>8</v>
      </c>
      <c r="B32">
        <v>31</v>
      </c>
      <c r="C32">
        <v>0.3</v>
      </c>
      <c r="D32">
        <v>5.92</v>
      </c>
      <c r="E32" s="1">
        <v>9.5</v>
      </c>
      <c r="F32">
        <f t="shared" si="1"/>
        <v>27.525442559999998</v>
      </c>
      <c r="G32">
        <f t="shared" si="0"/>
        <v>0.26149170432000002</v>
      </c>
      <c r="H32">
        <f t="shared" si="2"/>
        <v>1.147263928621137</v>
      </c>
      <c r="I32">
        <f>Lista1[[#This Row],[Length]]/Lista1[[#This Row],[Diameter]]</f>
        <v>1.6047297297297298</v>
      </c>
      <c r="K32" s="5" t="s">
        <v>12</v>
      </c>
      <c r="L32" t="s">
        <v>21</v>
      </c>
      <c r="M32" s="4" t="s">
        <v>24</v>
      </c>
      <c r="N32" s="4" t="s">
        <v>27</v>
      </c>
    </row>
    <row r="33" spans="1:9">
      <c r="A33" t="s">
        <v>8</v>
      </c>
      <c r="B33">
        <v>32</v>
      </c>
      <c r="C33">
        <v>0.35</v>
      </c>
      <c r="D33">
        <v>6.09</v>
      </c>
      <c r="E33" s="1">
        <v>10.58</v>
      </c>
      <c r="F33">
        <f t="shared" si="1"/>
        <v>29.128993739999999</v>
      </c>
      <c r="G33">
        <f t="shared" si="0"/>
        <v>0.30818475376919996</v>
      </c>
      <c r="H33">
        <f t="shared" si="2"/>
        <v>1.1356823973911296</v>
      </c>
      <c r="I33">
        <f>Lista1[[#This Row],[Length]]/Lista1[[#This Row],[Diameter]]</f>
        <v>1.7372742200328408</v>
      </c>
    </row>
    <row r="34" spans="1:9">
      <c r="A34" t="s">
        <v>8</v>
      </c>
      <c r="B34">
        <v>33</v>
      </c>
      <c r="C34">
        <v>0.51</v>
      </c>
      <c r="D34">
        <v>6.09</v>
      </c>
      <c r="E34" s="1">
        <v>13.56</v>
      </c>
      <c r="F34">
        <f t="shared" si="1"/>
        <v>29.128993739999999</v>
      </c>
      <c r="G34">
        <f t="shared" si="0"/>
        <v>0.39498915511439997</v>
      </c>
      <c r="H34">
        <f t="shared" si="2"/>
        <v>1.2911746902324184</v>
      </c>
      <c r="I34">
        <f>Lista1[[#This Row],[Length]]/Lista1[[#This Row],[Diameter]]</f>
        <v>2.2266009852216748</v>
      </c>
    </row>
    <row r="35" spans="1:9">
      <c r="A35" t="s">
        <v>8</v>
      </c>
      <c r="B35">
        <v>34</v>
      </c>
      <c r="C35">
        <v>0.49</v>
      </c>
      <c r="D35">
        <v>6.03</v>
      </c>
      <c r="E35" s="1">
        <v>15.4</v>
      </c>
      <c r="F35">
        <f t="shared" si="1"/>
        <v>28.557850859999999</v>
      </c>
      <c r="G35">
        <f t="shared" si="0"/>
        <v>0.439790903244</v>
      </c>
      <c r="H35">
        <f t="shared" si="2"/>
        <v>1.1141658374142029</v>
      </c>
      <c r="I35">
        <f>Lista1[[#This Row],[Length]]/Lista1[[#This Row],[Diameter]]</f>
        <v>2.5538971807628523</v>
      </c>
    </row>
    <row r="36" spans="1:9">
      <c r="A36" t="s">
        <v>8</v>
      </c>
      <c r="B36">
        <v>35</v>
      </c>
      <c r="C36">
        <v>0.41</v>
      </c>
      <c r="D36">
        <v>6.09</v>
      </c>
      <c r="E36" s="1">
        <v>11.46</v>
      </c>
      <c r="F36">
        <f t="shared" si="1"/>
        <v>29.128993739999999</v>
      </c>
      <c r="G36">
        <f t="shared" si="0"/>
        <v>0.33381826826040006</v>
      </c>
      <c r="H36">
        <f t="shared" si="2"/>
        <v>1.2282131895794666</v>
      </c>
      <c r="I36">
        <f>Lista1[[#This Row],[Length]]/Lista1[[#This Row],[Diameter]]</f>
        <v>1.8817733990147785</v>
      </c>
    </row>
    <row r="37" spans="1:9">
      <c r="A37" t="s">
        <v>8</v>
      </c>
      <c r="B37">
        <v>36</v>
      </c>
      <c r="C37">
        <v>0.57999999999999996</v>
      </c>
      <c r="D37">
        <v>6.08</v>
      </c>
      <c r="E37" s="1">
        <v>16.399999999999999</v>
      </c>
      <c r="F37">
        <f t="shared" si="1"/>
        <v>29.03341056</v>
      </c>
      <c r="G37">
        <f t="shared" si="0"/>
        <v>0.47614793318399995</v>
      </c>
      <c r="H37">
        <f t="shared" si="2"/>
        <v>1.2181088262245339</v>
      </c>
      <c r="I37">
        <f>Lista1[[#This Row],[Length]]/Lista1[[#This Row],[Diameter]]</f>
        <v>2.6973684210526314</v>
      </c>
    </row>
    <row r="38" spans="1:9">
      <c r="A38" t="s">
        <v>8</v>
      </c>
      <c r="B38">
        <v>37</v>
      </c>
      <c r="C38">
        <v>0.62</v>
      </c>
      <c r="D38">
        <v>6.03</v>
      </c>
      <c r="E38" s="1">
        <v>16.739999999999998</v>
      </c>
      <c r="F38">
        <f t="shared" si="1"/>
        <v>28.557850859999999</v>
      </c>
      <c r="G38">
        <f t="shared" si="0"/>
        <v>0.47805842339639992</v>
      </c>
      <c r="H38">
        <f t="shared" si="2"/>
        <v>1.2969126149794958</v>
      </c>
      <c r="I38">
        <f>Lista1[[#This Row],[Length]]/Lista1[[#This Row],[Diameter]]</f>
        <v>2.7761194029850742</v>
      </c>
    </row>
    <row r="39" spans="1:9">
      <c r="A39" t="s">
        <v>8</v>
      </c>
      <c r="B39">
        <v>38</v>
      </c>
      <c r="C39">
        <v>0.48</v>
      </c>
      <c r="D39">
        <v>6.08</v>
      </c>
      <c r="E39" s="1">
        <v>13.07</v>
      </c>
      <c r="F39">
        <f t="shared" si="1"/>
        <v>29.03341056</v>
      </c>
      <c r="G39">
        <f t="shared" si="0"/>
        <v>0.37946667601920003</v>
      </c>
      <c r="H39">
        <f t="shared" si="2"/>
        <v>1.2649332084583713</v>
      </c>
      <c r="I39">
        <f>Lista1[[#This Row],[Length]]/Lista1[[#This Row],[Diameter]]</f>
        <v>2.1496710526315788</v>
      </c>
    </row>
    <row r="40" spans="1:9">
      <c r="A40" t="s">
        <v>8</v>
      </c>
      <c r="B40">
        <v>39</v>
      </c>
      <c r="C40">
        <v>0.15</v>
      </c>
      <c r="D40">
        <v>6.1</v>
      </c>
      <c r="E40" s="1">
        <v>5.45</v>
      </c>
      <c r="F40">
        <f t="shared" si="1"/>
        <v>29.224733999999994</v>
      </c>
      <c r="G40">
        <f t="shared" si="0"/>
        <v>0.15927480029999999</v>
      </c>
      <c r="H40">
        <f t="shared" si="2"/>
        <v>0.94176856425165456</v>
      </c>
      <c r="I40">
        <f>Lista1[[#This Row],[Length]]/Lista1[[#This Row],[Diameter]]</f>
        <v>0.89344262295081978</v>
      </c>
    </row>
    <row r="41" spans="1:9">
      <c r="A41" t="s">
        <v>8</v>
      </c>
      <c r="B41">
        <v>40</v>
      </c>
      <c r="C41">
        <v>0.35</v>
      </c>
      <c r="D41">
        <v>6.05</v>
      </c>
      <c r="E41" s="1">
        <v>10.41</v>
      </c>
      <c r="F41">
        <f t="shared" si="1"/>
        <v>28.7476035</v>
      </c>
      <c r="G41">
        <f t="shared" si="0"/>
        <v>0.29926255243500005</v>
      </c>
      <c r="H41">
        <f t="shared" si="2"/>
        <v>1.1695415853141871</v>
      </c>
      <c r="I41">
        <f>Lista1[[#This Row],[Length]]/Lista1[[#This Row],[Diameter]]</f>
        <v>1.7206611570247934</v>
      </c>
    </row>
    <row r="42" spans="1:9">
      <c r="A42" t="s">
        <v>8</v>
      </c>
      <c r="B42">
        <v>41</v>
      </c>
      <c r="C42">
        <v>0.34</v>
      </c>
      <c r="D42">
        <v>6.07</v>
      </c>
      <c r="E42" s="1">
        <v>9.09</v>
      </c>
      <c r="F42">
        <f t="shared" si="1"/>
        <v>28.937984460000003</v>
      </c>
      <c r="G42">
        <f t="shared" si="0"/>
        <v>0.26304627874140007</v>
      </c>
      <c r="H42">
        <f t="shared" si="2"/>
        <v>1.2925482224147062</v>
      </c>
      <c r="I42">
        <f>Lista1[[#This Row],[Length]]/Lista1[[#This Row],[Diameter]]</f>
        <v>1.4975288303130148</v>
      </c>
    </row>
    <row r="43" spans="1:9">
      <c r="A43" t="s">
        <v>8</v>
      </c>
      <c r="B43">
        <v>42</v>
      </c>
      <c r="C43">
        <v>0.37</v>
      </c>
      <c r="D43">
        <v>5.93</v>
      </c>
      <c r="E43" s="1">
        <v>11.24</v>
      </c>
      <c r="F43">
        <f t="shared" si="1"/>
        <v>27.618512459999998</v>
      </c>
      <c r="G43">
        <f t="shared" si="0"/>
        <v>0.31043208005039996</v>
      </c>
      <c r="H43">
        <f t="shared" si="2"/>
        <v>1.1918871269358791</v>
      </c>
      <c r="I43">
        <f>Lista1[[#This Row],[Length]]/Lista1[[#This Row],[Diameter]]</f>
        <v>1.8954468802698146</v>
      </c>
    </row>
    <row r="44" spans="1:9">
      <c r="A44" t="s">
        <v>8</v>
      </c>
      <c r="B44">
        <v>43</v>
      </c>
      <c r="C44">
        <v>0.59</v>
      </c>
      <c r="D44">
        <v>5.99</v>
      </c>
      <c r="E44" s="1">
        <v>16.7</v>
      </c>
      <c r="F44">
        <f t="shared" si="1"/>
        <v>28.180230540000004</v>
      </c>
      <c r="G44">
        <f t="shared" si="0"/>
        <v>0.47060985001800004</v>
      </c>
      <c r="H44">
        <f t="shared" si="2"/>
        <v>1.2536924162922503</v>
      </c>
      <c r="I44">
        <f>Lista1[[#This Row],[Length]]/Lista1[[#This Row],[Diameter]]</f>
        <v>2.7879799666110183</v>
      </c>
    </row>
    <row r="45" spans="1:9">
      <c r="A45" t="s">
        <v>8</v>
      </c>
      <c r="B45">
        <v>44</v>
      </c>
      <c r="C45">
        <v>0.26</v>
      </c>
      <c r="D45">
        <v>6.01</v>
      </c>
      <c r="E45" s="1">
        <v>10.81</v>
      </c>
      <c r="F45">
        <f t="shared" si="1"/>
        <v>28.368726540000001</v>
      </c>
      <c r="G45">
        <f t="shared" si="0"/>
        <v>0.30666593389739999</v>
      </c>
      <c r="H45">
        <f t="shared" si="2"/>
        <v>0.84782811281212334</v>
      </c>
      <c r="I45">
        <f>Lista1[[#This Row],[Length]]/Lista1[[#This Row],[Diameter]]</f>
        <v>1.7986688851913479</v>
      </c>
    </row>
    <row r="46" spans="1:9">
      <c r="A46" t="s">
        <v>8</v>
      </c>
      <c r="B46">
        <v>45</v>
      </c>
      <c r="C46">
        <v>0.3</v>
      </c>
      <c r="D46">
        <v>6.09</v>
      </c>
      <c r="E46" s="1">
        <v>8.7899999999999991</v>
      </c>
      <c r="F46">
        <f t="shared" si="1"/>
        <v>29.128993739999999</v>
      </c>
      <c r="G46">
        <f t="shared" si="0"/>
        <v>0.25604385497459997</v>
      </c>
      <c r="H46">
        <f t="shared" si="2"/>
        <v>1.171674282242628</v>
      </c>
      <c r="I46">
        <f>Lista1[[#This Row],[Length]]/Lista1[[#This Row],[Diameter]]</f>
        <v>1.4433497536945812</v>
      </c>
    </row>
    <row r="47" spans="1:9">
      <c r="A47" t="s">
        <v>8</v>
      </c>
      <c r="B47">
        <v>46</v>
      </c>
      <c r="C47">
        <v>0.23</v>
      </c>
      <c r="D47">
        <v>6.07</v>
      </c>
      <c r="E47" s="1">
        <v>8.0299999999999994</v>
      </c>
      <c r="F47">
        <f t="shared" si="1"/>
        <v>28.937984460000003</v>
      </c>
      <c r="G47">
        <f t="shared" si="0"/>
        <v>0.23237201521380002</v>
      </c>
      <c r="H47">
        <f t="shared" si="2"/>
        <v>0.98979216489723354</v>
      </c>
      <c r="I47">
        <f>Lista1[[#This Row],[Length]]/Lista1[[#This Row],[Diameter]]</f>
        <v>1.3228995057660624</v>
      </c>
    </row>
    <row r="48" spans="1:9">
      <c r="A48" t="s">
        <v>8</v>
      </c>
      <c r="B48">
        <v>47</v>
      </c>
      <c r="C48">
        <v>0.22</v>
      </c>
      <c r="D48">
        <v>6.1</v>
      </c>
      <c r="E48" s="1">
        <v>6.67</v>
      </c>
      <c r="F48">
        <f t="shared" si="1"/>
        <v>29.224733999999994</v>
      </c>
      <c r="G48">
        <f t="shared" si="0"/>
        <v>0.19492897577999999</v>
      </c>
      <c r="H48">
        <f t="shared" si="2"/>
        <v>1.1286162004375151</v>
      </c>
      <c r="I48">
        <f>Lista1[[#This Row],[Length]]/Lista1[[#This Row],[Diameter]]</f>
        <v>1.0934426229508196</v>
      </c>
    </row>
    <row r="49" spans="1:9">
      <c r="A49" t="s">
        <v>8</v>
      </c>
      <c r="B49">
        <v>48</v>
      </c>
      <c r="C49">
        <v>0.2</v>
      </c>
      <c r="D49">
        <v>6.08</v>
      </c>
      <c r="E49" s="1">
        <v>6.82</v>
      </c>
      <c r="F49">
        <f t="shared" si="1"/>
        <v>29.03341056</v>
      </c>
      <c r="G49">
        <f t="shared" si="0"/>
        <v>0.19800786001920001</v>
      </c>
      <c r="H49">
        <f t="shared" si="2"/>
        <v>1.0100609136455838</v>
      </c>
      <c r="I49">
        <f>Lista1[[#This Row],[Length]]/Lista1[[#This Row],[Diameter]]</f>
        <v>1.1217105263157896</v>
      </c>
    </row>
    <row r="50" spans="1:9">
      <c r="A50" t="s">
        <v>8</v>
      </c>
      <c r="B50">
        <v>49</v>
      </c>
      <c r="C50">
        <v>0.32</v>
      </c>
      <c r="D50">
        <v>6.09</v>
      </c>
      <c r="E50" s="1">
        <v>9.35</v>
      </c>
      <c r="F50">
        <f t="shared" si="1"/>
        <v>29.128993739999999</v>
      </c>
      <c r="G50">
        <f t="shared" si="0"/>
        <v>0.27235609146899997</v>
      </c>
      <c r="H50">
        <f t="shared" si="2"/>
        <v>1.1749324139365649</v>
      </c>
      <c r="I50">
        <f>Lista1[[#This Row],[Length]]/Lista1[[#This Row],[Diameter]]</f>
        <v>1.535303776683087</v>
      </c>
    </row>
    <row r="51" spans="1:9">
      <c r="A51" t="s">
        <v>8</v>
      </c>
      <c r="B51">
        <v>50</v>
      </c>
      <c r="C51">
        <v>0.39</v>
      </c>
      <c r="D51">
        <v>6.15</v>
      </c>
      <c r="E51" s="1">
        <v>10.93</v>
      </c>
      <c r="F51">
        <f t="shared" si="1"/>
        <v>29.705791500000004</v>
      </c>
      <c r="G51">
        <f t="shared" si="0"/>
        <v>0.32468430109500002</v>
      </c>
      <c r="H51">
        <f t="shared" si="2"/>
        <v>1.2011667908941774</v>
      </c>
      <c r="I51">
        <f>Lista1[[#This Row],[Length]]/Lista1[[#This Row],[Diameter]]</f>
        <v>1.7772357723577235</v>
      </c>
    </row>
    <row r="52" spans="1:9">
      <c r="A52" t="s">
        <v>5</v>
      </c>
      <c r="B52">
        <v>1</v>
      </c>
      <c r="C52">
        <v>1.1499999999999999</v>
      </c>
      <c r="D52">
        <v>5.99</v>
      </c>
      <c r="E52">
        <v>33.39</v>
      </c>
      <c r="F52">
        <f t="shared" si="1"/>
        <v>28.180230540000004</v>
      </c>
      <c r="G52">
        <f t="shared" si="0"/>
        <v>0.94093789773060021</v>
      </c>
      <c r="H52">
        <f t="shared" si="2"/>
        <v>1.2221848038787957</v>
      </c>
      <c r="I52">
        <f>Lista1[[#This Row],[Length]]/Lista1[[#This Row],[Diameter]]</f>
        <v>5.5742904841402332</v>
      </c>
    </row>
    <row r="53" spans="1:9">
      <c r="A53" t="s">
        <v>5</v>
      </c>
      <c r="B53">
        <v>2</v>
      </c>
      <c r="C53">
        <v>0.25</v>
      </c>
      <c r="D53">
        <v>6</v>
      </c>
      <c r="E53">
        <v>7.51</v>
      </c>
      <c r="F53">
        <f t="shared" si="1"/>
        <v>28.2744</v>
      </c>
      <c r="G53">
        <f t="shared" si="0"/>
        <v>0.212340744</v>
      </c>
      <c r="H53">
        <f t="shared" si="2"/>
        <v>1.1773529436253647</v>
      </c>
      <c r="I53">
        <f>Lista1[[#This Row],[Length]]/Lista1[[#This Row],[Diameter]]</f>
        <v>1.2516666666666667</v>
      </c>
    </row>
    <row r="54" spans="1:9">
      <c r="A54" t="s">
        <v>5</v>
      </c>
      <c r="B54">
        <v>3</v>
      </c>
      <c r="C54">
        <v>0.35</v>
      </c>
      <c r="D54">
        <v>6.04</v>
      </c>
      <c r="E54">
        <v>14.63</v>
      </c>
      <c r="F54">
        <f t="shared" si="1"/>
        <v>28.652648639999999</v>
      </c>
      <c r="G54">
        <f t="shared" si="0"/>
        <v>0.4191882496032</v>
      </c>
      <c r="H54">
        <f t="shared" si="2"/>
        <v>0.83494706812823827</v>
      </c>
      <c r="I54">
        <f>Lista1[[#This Row],[Length]]/Lista1[[#This Row],[Diameter]]</f>
        <v>2.4221854304635762</v>
      </c>
    </row>
    <row r="55" spans="1:9">
      <c r="A55" t="s">
        <v>5</v>
      </c>
      <c r="B55">
        <v>4</v>
      </c>
      <c r="C55">
        <v>1.35</v>
      </c>
      <c r="D55">
        <v>6</v>
      </c>
      <c r="E55">
        <v>38.22</v>
      </c>
      <c r="F55">
        <f t="shared" si="1"/>
        <v>28.2744</v>
      </c>
      <c r="G55">
        <f t="shared" si="0"/>
        <v>1.0806475679999998</v>
      </c>
      <c r="H55">
        <f t="shared" si="2"/>
        <v>1.2492509491309014</v>
      </c>
      <c r="I55">
        <f>Lista1[[#This Row],[Length]]/Lista1[[#This Row],[Diameter]]</f>
        <v>6.37</v>
      </c>
    </row>
    <row r="56" spans="1:9">
      <c r="A56" t="s">
        <v>5</v>
      </c>
      <c r="B56">
        <v>5</v>
      </c>
      <c r="C56">
        <v>0.23</v>
      </c>
      <c r="D56">
        <v>6.15</v>
      </c>
      <c r="E56">
        <v>7.78</v>
      </c>
      <c r="F56">
        <f t="shared" si="1"/>
        <v>29.705791500000004</v>
      </c>
      <c r="G56">
        <f t="shared" si="0"/>
        <v>0.23111105787000003</v>
      </c>
      <c r="H56">
        <f t="shared" si="2"/>
        <v>0.99519253695500376</v>
      </c>
      <c r="I56">
        <f>Lista1[[#This Row],[Length]]/Lista1[[#This Row],[Diameter]]</f>
        <v>1.2650406504065039</v>
      </c>
    </row>
    <row r="57" spans="1:9">
      <c r="A57" t="s">
        <v>5</v>
      </c>
      <c r="B57">
        <v>6</v>
      </c>
      <c r="C57">
        <v>0.39</v>
      </c>
      <c r="D57">
        <v>6.03</v>
      </c>
      <c r="E57">
        <v>12.42</v>
      </c>
      <c r="F57">
        <f t="shared" si="1"/>
        <v>28.557850859999999</v>
      </c>
      <c r="G57">
        <f t="shared" si="0"/>
        <v>0.35468850768119997</v>
      </c>
      <c r="H57">
        <f t="shared" si="2"/>
        <v>1.099556347482616</v>
      </c>
      <c r="I57">
        <f>Lista1[[#This Row],[Length]]/Lista1[[#This Row],[Diameter]]</f>
        <v>2.0597014925373132</v>
      </c>
    </row>
    <row r="58" spans="1:9">
      <c r="A58" t="s">
        <v>5</v>
      </c>
      <c r="B58">
        <v>7</v>
      </c>
      <c r="C58">
        <v>0.93</v>
      </c>
      <c r="D58">
        <v>6.02</v>
      </c>
      <c r="E58">
        <v>25.11</v>
      </c>
      <c r="F58">
        <f t="shared" si="1"/>
        <v>28.463210159999996</v>
      </c>
      <c r="G58">
        <f t="shared" si="0"/>
        <v>0.71471120711759994</v>
      </c>
      <c r="H58">
        <f t="shared" si="2"/>
        <v>1.3012248734011751</v>
      </c>
      <c r="I58">
        <f>Lista1[[#This Row],[Length]]/Lista1[[#This Row],[Diameter]]</f>
        <v>4.1710963455149503</v>
      </c>
    </row>
    <row r="59" spans="1:9">
      <c r="A59" t="s">
        <v>5</v>
      </c>
      <c r="B59">
        <v>8</v>
      </c>
      <c r="C59">
        <v>0.12</v>
      </c>
      <c r="D59">
        <v>6.03</v>
      </c>
      <c r="E59">
        <v>3.69</v>
      </c>
      <c r="F59">
        <f t="shared" si="1"/>
        <v>28.557850859999999</v>
      </c>
      <c r="G59">
        <f t="shared" si="0"/>
        <v>0.10537846967339999</v>
      </c>
      <c r="H59">
        <f t="shared" si="2"/>
        <v>1.1387525399819962</v>
      </c>
      <c r="I59">
        <f>Lista1[[#This Row],[Length]]/Lista1[[#This Row],[Diameter]]</f>
        <v>0.61194029850746268</v>
      </c>
    </row>
    <row r="60" spans="1:9">
      <c r="A60" t="s">
        <v>5</v>
      </c>
      <c r="B60">
        <v>9</v>
      </c>
      <c r="C60">
        <v>0.35</v>
      </c>
      <c r="D60">
        <v>6.03</v>
      </c>
      <c r="E60">
        <v>10.85</v>
      </c>
      <c r="F60">
        <f t="shared" si="1"/>
        <v>28.557850859999999</v>
      </c>
      <c r="G60">
        <f t="shared" si="0"/>
        <v>0.30985268183100001</v>
      </c>
      <c r="H60">
        <f t="shared" si="2"/>
        <v>1.1295690517563348</v>
      </c>
      <c r="I60">
        <f>Lista1[[#This Row],[Length]]/Lista1[[#This Row],[Diameter]]</f>
        <v>1.7993366500829187</v>
      </c>
    </row>
    <row r="61" spans="1:9">
      <c r="A61" t="s">
        <v>5</v>
      </c>
      <c r="B61">
        <v>10</v>
      </c>
      <c r="C61">
        <v>0.55000000000000004</v>
      </c>
      <c r="D61">
        <v>6.03</v>
      </c>
      <c r="E61">
        <v>17.25</v>
      </c>
      <c r="F61">
        <f t="shared" si="1"/>
        <v>28.557850859999999</v>
      </c>
      <c r="G61">
        <f t="shared" si="0"/>
        <v>0.49262292733500002</v>
      </c>
      <c r="H61">
        <f t="shared" si="2"/>
        <v>1.1164725989823485</v>
      </c>
      <c r="I61">
        <f>Lista1[[#This Row],[Length]]/Lista1[[#This Row],[Diameter]]</f>
        <v>2.8606965174129351</v>
      </c>
    </row>
    <row r="62" spans="1:9">
      <c r="A62" t="s">
        <v>5</v>
      </c>
      <c r="B62">
        <v>11</v>
      </c>
      <c r="C62">
        <v>0.11</v>
      </c>
      <c r="D62" s="1">
        <v>5.99</v>
      </c>
      <c r="E62" s="1">
        <v>4.54</v>
      </c>
      <c r="F62">
        <f t="shared" si="1"/>
        <v>28.180230540000004</v>
      </c>
      <c r="G62">
        <f t="shared" si="0"/>
        <v>0.12793824665160003</v>
      </c>
      <c r="H62">
        <f t="shared" si="2"/>
        <v>0.85978980390086746</v>
      </c>
      <c r="I62">
        <f>Lista1[[#This Row],[Length]]/Lista1[[#This Row],[Diameter]]</f>
        <v>0.75792988313856424</v>
      </c>
    </row>
    <row r="63" spans="1:9">
      <c r="A63" t="s">
        <v>5</v>
      </c>
      <c r="B63">
        <v>12</v>
      </c>
      <c r="C63">
        <v>1.43</v>
      </c>
      <c r="D63" s="1">
        <v>5.47</v>
      </c>
      <c r="E63" s="1">
        <v>38.270000000000003</v>
      </c>
      <c r="F63">
        <f t="shared" si="1"/>
        <v>23.499874859999995</v>
      </c>
      <c r="G63">
        <f t="shared" si="0"/>
        <v>0.89934021089219995</v>
      </c>
      <c r="H63">
        <f t="shared" si="2"/>
        <v>1.5900545563078441</v>
      </c>
      <c r="I63">
        <f>Lista1[[#This Row],[Length]]/Lista1[[#This Row],[Diameter]]</f>
        <v>6.9963436928702016</v>
      </c>
    </row>
    <row r="64" spans="1:9">
      <c r="A64" t="s">
        <v>5</v>
      </c>
      <c r="B64">
        <v>13</v>
      </c>
      <c r="C64">
        <v>0.16</v>
      </c>
      <c r="D64" s="1">
        <v>6.01</v>
      </c>
      <c r="E64" s="1">
        <v>8.67</v>
      </c>
      <c r="F64">
        <f t="shared" si="1"/>
        <v>28.368726540000001</v>
      </c>
      <c r="G64">
        <f t="shared" si="0"/>
        <v>0.24595685910180001</v>
      </c>
      <c r="H64">
        <f t="shared" si="2"/>
        <v>0.65052058553803938</v>
      </c>
      <c r="I64">
        <f>Lista1[[#This Row],[Length]]/Lista1[[#This Row],[Diameter]]</f>
        <v>1.4425956738768719</v>
      </c>
    </row>
    <row r="65" spans="1:9">
      <c r="A65" t="s">
        <v>5</v>
      </c>
      <c r="B65">
        <v>14</v>
      </c>
      <c r="C65">
        <v>0.79</v>
      </c>
      <c r="D65" s="1">
        <v>6</v>
      </c>
      <c r="E65" s="1">
        <v>22.86</v>
      </c>
      <c r="F65">
        <f t="shared" si="1"/>
        <v>28.2744</v>
      </c>
      <c r="G65">
        <f t="shared" si="0"/>
        <v>0.64635278399999996</v>
      </c>
      <c r="H65">
        <f t="shared" si="2"/>
        <v>1.2222427435231717</v>
      </c>
      <c r="I65">
        <f>Lista1[[#This Row],[Length]]/Lista1[[#This Row],[Diameter]]</f>
        <v>3.81</v>
      </c>
    </row>
    <row r="66" spans="1:9">
      <c r="A66" t="s">
        <v>5</v>
      </c>
      <c r="B66">
        <v>15</v>
      </c>
      <c r="C66">
        <v>0.27</v>
      </c>
      <c r="D66" s="1">
        <v>6.04</v>
      </c>
      <c r="E66" s="1">
        <v>10.07</v>
      </c>
      <c r="F66">
        <f t="shared" si="1"/>
        <v>28.652648639999999</v>
      </c>
      <c r="G66">
        <f t="shared" ref="G66:G129" si="13">(E66*F66)*0.001</f>
        <v>0.28853217180480001</v>
      </c>
      <c r="H66">
        <f t="shared" si="2"/>
        <v>0.93577086503428974</v>
      </c>
      <c r="I66">
        <f>Lista1[[#This Row],[Length]]/Lista1[[#This Row],[Diameter]]</f>
        <v>1.6672185430463577</v>
      </c>
    </row>
    <row r="67" spans="1:9">
      <c r="A67" t="s">
        <v>5</v>
      </c>
      <c r="B67">
        <v>16</v>
      </c>
      <c r="C67">
        <v>0.13</v>
      </c>
      <c r="D67" s="1">
        <v>6.08</v>
      </c>
      <c r="E67" s="1">
        <v>4.74</v>
      </c>
      <c r="F67">
        <f t="shared" ref="F67:F130" si="14">((D67/2)*(D67/2))*3.1416</f>
        <v>29.03341056</v>
      </c>
      <c r="G67">
        <f t="shared" si="13"/>
        <v>0.1376183660544</v>
      </c>
      <c r="H67">
        <f t="shared" ref="H67:H130" si="15">C67/G67</f>
        <v>0.94464135658035286</v>
      </c>
      <c r="I67">
        <f>Lista1[[#This Row],[Length]]/Lista1[[#This Row],[Diameter]]</f>
        <v>0.7796052631578948</v>
      </c>
    </row>
    <row r="68" spans="1:9">
      <c r="A68" t="s">
        <v>5</v>
      </c>
      <c r="B68">
        <v>17</v>
      </c>
      <c r="C68">
        <v>0.79</v>
      </c>
      <c r="D68" s="1">
        <v>6.12</v>
      </c>
      <c r="E68" s="1">
        <v>23.04</v>
      </c>
      <c r="F68">
        <f t="shared" si="14"/>
        <v>29.41668576</v>
      </c>
      <c r="G68">
        <f t="shared" si="13"/>
        <v>0.67776043991040003</v>
      </c>
      <c r="H68">
        <f t="shared" si="15"/>
        <v>1.1656035871678172</v>
      </c>
      <c r="I68">
        <f>Lista1[[#This Row],[Length]]/Lista1[[#This Row],[Diameter]]</f>
        <v>3.7647058823529411</v>
      </c>
    </row>
    <row r="69" spans="1:9">
      <c r="A69" t="s">
        <v>5</v>
      </c>
      <c r="B69">
        <v>18</v>
      </c>
      <c r="C69">
        <v>0.99</v>
      </c>
      <c r="D69" s="1">
        <v>6.04</v>
      </c>
      <c r="E69" s="1">
        <v>27.06</v>
      </c>
      <c r="F69">
        <f t="shared" si="14"/>
        <v>28.652648639999999</v>
      </c>
      <c r="G69">
        <f t="shared" si="13"/>
        <v>0.77534067219839997</v>
      </c>
      <c r="H69">
        <f t="shared" si="15"/>
        <v>1.2768580773570863</v>
      </c>
      <c r="I69">
        <f>Lista1[[#This Row],[Length]]/Lista1[[#This Row],[Diameter]]</f>
        <v>4.4801324503311255</v>
      </c>
    </row>
    <row r="70" spans="1:9">
      <c r="A70" t="s">
        <v>5</v>
      </c>
      <c r="B70">
        <v>19</v>
      </c>
      <c r="C70">
        <v>0.3</v>
      </c>
      <c r="D70" s="1">
        <v>6.07</v>
      </c>
      <c r="E70" s="1">
        <v>9.81</v>
      </c>
      <c r="F70">
        <f t="shared" si="14"/>
        <v>28.937984460000003</v>
      </c>
      <c r="G70">
        <f t="shared" si="13"/>
        <v>0.28388162755260005</v>
      </c>
      <c r="H70">
        <f t="shared" si="15"/>
        <v>1.0567784980886563</v>
      </c>
      <c r="I70">
        <f>Lista1[[#This Row],[Length]]/Lista1[[#This Row],[Diameter]]</f>
        <v>1.616144975288303</v>
      </c>
    </row>
    <row r="71" spans="1:9">
      <c r="A71" t="s">
        <v>5</v>
      </c>
      <c r="B71">
        <v>20</v>
      </c>
      <c r="C71">
        <v>0.43</v>
      </c>
      <c r="D71" s="1">
        <v>6.05</v>
      </c>
      <c r="E71" s="1">
        <v>12.99</v>
      </c>
      <c r="F71">
        <f t="shared" si="14"/>
        <v>28.7476035</v>
      </c>
      <c r="G71">
        <f t="shared" si="13"/>
        <v>0.373431369465</v>
      </c>
      <c r="H71">
        <f t="shared" si="15"/>
        <v>1.1514833384673697</v>
      </c>
      <c r="I71">
        <f>Lista1[[#This Row],[Length]]/Lista1[[#This Row],[Diameter]]</f>
        <v>2.1471074380165289</v>
      </c>
    </row>
    <row r="72" spans="1:9">
      <c r="A72" t="s">
        <v>5</v>
      </c>
      <c r="B72">
        <v>21</v>
      </c>
      <c r="C72">
        <v>1.41</v>
      </c>
      <c r="D72" s="1">
        <v>6.03</v>
      </c>
      <c r="E72" s="1">
        <v>38.68</v>
      </c>
      <c r="F72">
        <f t="shared" si="14"/>
        <v>28.557850859999999</v>
      </c>
      <c r="G72">
        <f t="shared" si="13"/>
        <v>1.1046176712648001</v>
      </c>
      <c r="H72">
        <f t="shared" si="15"/>
        <v>1.2764597531610493</v>
      </c>
      <c r="I72">
        <f>Lista1[[#This Row],[Length]]/Lista1[[#This Row],[Diameter]]</f>
        <v>6.4145936981757874</v>
      </c>
    </row>
    <row r="73" spans="1:9">
      <c r="A73" t="s">
        <v>5</v>
      </c>
      <c r="B73">
        <v>22</v>
      </c>
      <c r="C73">
        <v>0.14000000000000001</v>
      </c>
      <c r="D73" s="1">
        <v>6.15</v>
      </c>
      <c r="E73" s="1">
        <v>5.1100000000000003</v>
      </c>
      <c r="F73">
        <f t="shared" si="14"/>
        <v>29.705791500000004</v>
      </c>
      <c r="G73">
        <f t="shared" si="13"/>
        <v>0.15179659456500003</v>
      </c>
      <c r="H73">
        <f t="shared" si="15"/>
        <v>0.92228682995949129</v>
      </c>
      <c r="I73">
        <f>Lista1[[#This Row],[Length]]/Lista1[[#This Row],[Diameter]]</f>
        <v>0.83089430894308947</v>
      </c>
    </row>
    <row r="74" spans="1:9">
      <c r="A74" t="s">
        <v>5</v>
      </c>
      <c r="B74">
        <v>23</v>
      </c>
      <c r="C74">
        <v>0.89</v>
      </c>
      <c r="D74" s="1">
        <v>5.94</v>
      </c>
      <c r="E74" s="1">
        <v>23.72</v>
      </c>
      <c r="F74">
        <f t="shared" si="14"/>
        <v>27.711739440000006</v>
      </c>
      <c r="G74">
        <f t="shared" si="13"/>
        <v>0.65732245951680013</v>
      </c>
      <c r="H74">
        <f t="shared" si="15"/>
        <v>1.3539777731834113</v>
      </c>
      <c r="I74">
        <f>Lista1[[#This Row],[Length]]/Lista1[[#This Row],[Diameter]]</f>
        <v>3.9932659932659926</v>
      </c>
    </row>
    <row r="75" spans="1:9">
      <c r="A75" t="s">
        <v>5</v>
      </c>
      <c r="B75">
        <v>24</v>
      </c>
      <c r="C75">
        <v>0.44</v>
      </c>
      <c r="D75" s="1">
        <v>6.02</v>
      </c>
      <c r="E75" s="1">
        <v>13.54</v>
      </c>
      <c r="F75">
        <f t="shared" si="14"/>
        <v>28.463210159999996</v>
      </c>
      <c r="G75">
        <f t="shared" si="13"/>
        <v>0.38539186556639993</v>
      </c>
      <c r="H75">
        <f t="shared" si="15"/>
        <v>1.1416950883313117</v>
      </c>
      <c r="I75">
        <f>Lista1[[#This Row],[Length]]/Lista1[[#This Row],[Diameter]]</f>
        <v>2.249169435215947</v>
      </c>
    </row>
    <row r="76" spans="1:9">
      <c r="A76" t="s">
        <v>5</v>
      </c>
      <c r="B76">
        <v>25</v>
      </c>
      <c r="C76">
        <v>1.1299999999999999</v>
      </c>
      <c r="D76" s="1">
        <v>6.03</v>
      </c>
      <c r="E76" s="1">
        <v>32.26</v>
      </c>
      <c r="F76">
        <f t="shared" si="14"/>
        <v>28.557850859999999</v>
      </c>
      <c r="G76">
        <f t="shared" si="13"/>
        <v>0.92127626874359991</v>
      </c>
      <c r="H76">
        <f t="shared" si="15"/>
        <v>1.2265593268141479</v>
      </c>
      <c r="I76">
        <f>Lista1[[#This Row],[Length]]/Lista1[[#This Row],[Diameter]]</f>
        <v>5.3499170812603642</v>
      </c>
    </row>
    <row r="77" spans="1:9">
      <c r="A77" t="s">
        <v>5</v>
      </c>
      <c r="B77">
        <v>26</v>
      </c>
      <c r="C77">
        <v>0.34</v>
      </c>
      <c r="D77" s="1">
        <v>6.05</v>
      </c>
      <c r="E77" s="1">
        <v>12.22</v>
      </c>
      <c r="F77">
        <f t="shared" si="14"/>
        <v>28.7476035</v>
      </c>
      <c r="G77">
        <f t="shared" si="13"/>
        <v>0.35129571477000004</v>
      </c>
      <c r="H77">
        <f t="shared" si="15"/>
        <v>0.96784556629904939</v>
      </c>
      <c r="I77">
        <f>Lista1[[#This Row],[Length]]/Lista1[[#This Row],[Diameter]]</f>
        <v>2.0198347107438019</v>
      </c>
    </row>
    <row r="78" spans="1:9">
      <c r="A78" t="s">
        <v>5</v>
      </c>
      <c r="B78">
        <v>27</v>
      </c>
      <c r="C78">
        <v>0.18</v>
      </c>
      <c r="D78" s="1">
        <v>6.05</v>
      </c>
      <c r="E78" s="1">
        <v>6.23</v>
      </c>
      <c r="F78">
        <f t="shared" si="14"/>
        <v>28.7476035</v>
      </c>
      <c r="G78">
        <f t="shared" si="13"/>
        <v>0.17909756980500002</v>
      </c>
      <c r="H78">
        <f t="shared" si="15"/>
        <v>1.005038762926725</v>
      </c>
      <c r="I78">
        <f>Lista1[[#This Row],[Length]]/Lista1[[#This Row],[Diameter]]</f>
        <v>1.0297520661157025</v>
      </c>
    </row>
    <row r="79" spans="1:9">
      <c r="A79" t="s">
        <v>5</v>
      </c>
      <c r="B79">
        <v>28</v>
      </c>
      <c r="C79">
        <v>1.04</v>
      </c>
      <c r="D79" s="1">
        <v>6.06</v>
      </c>
      <c r="E79" s="1">
        <v>29.42</v>
      </c>
      <c r="F79">
        <f t="shared" si="14"/>
        <v>28.842715439999999</v>
      </c>
      <c r="G79">
        <f t="shared" si="13"/>
        <v>0.84855268824480001</v>
      </c>
      <c r="H79">
        <f t="shared" si="15"/>
        <v>1.2256162927857805</v>
      </c>
      <c r="I79">
        <f>Lista1[[#This Row],[Length]]/Lista1[[#This Row],[Diameter]]</f>
        <v>4.8547854785478552</v>
      </c>
    </row>
    <row r="80" spans="1:9">
      <c r="A80" t="s">
        <v>5</v>
      </c>
      <c r="B80">
        <v>29</v>
      </c>
      <c r="C80">
        <v>0.35</v>
      </c>
      <c r="D80" s="1">
        <v>6.07</v>
      </c>
      <c r="E80" s="1">
        <v>11.22</v>
      </c>
      <c r="F80">
        <f t="shared" si="14"/>
        <v>28.937984460000003</v>
      </c>
      <c r="G80">
        <f t="shared" si="13"/>
        <v>0.32468418564120005</v>
      </c>
      <c r="H80">
        <f t="shared" si="15"/>
        <v>1.0779705802695785</v>
      </c>
      <c r="I80">
        <f>Lista1[[#This Row],[Length]]/Lista1[[#This Row],[Diameter]]</f>
        <v>1.8484349258649093</v>
      </c>
    </row>
    <row r="81" spans="1:9">
      <c r="A81" t="s">
        <v>5</v>
      </c>
      <c r="B81">
        <v>30</v>
      </c>
      <c r="C81">
        <v>0.19</v>
      </c>
      <c r="D81" s="1">
        <v>6.16</v>
      </c>
      <c r="E81" s="1">
        <v>6.2</v>
      </c>
      <c r="F81">
        <f t="shared" si="14"/>
        <v>29.802474239999999</v>
      </c>
      <c r="G81">
        <f t="shared" si="13"/>
        <v>0.184775340288</v>
      </c>
      <c r="H81">
        <f t="shared" si="15"/>
        <v>1.0282757412534411</v>
      </c>
      <c r="I81">
        <f>Lista1[[#This Row],[Length]]/Lista1[[#This Row],[Diameter]]</f>
        <v>1.0064935064935066</v>
      </c>
    </row>
    <row r="82" spans="1:9">
      <c r="A82" t="s">
        <v>5</v>
      </c>
      <c r="B82">
        <v>31</v>
      </c>
      <c r="C82">
        <v>1.21</v>
      </c>
      <c r="D82" s="1">
        <v>6.01</v>
      </c>
      <c r="E82" s="1">
        <v>35.67</v>
      </c>
      <c r="F82">
        <f t="shared" si="14"/>
        <v>28.368726540000001</v>
      </c>
      <c r="G82">
        <f t="shared" si="13"/>
        <v>1.0119124756818001</v>
      </c>
      <c r="H82">
        <f t="shared" si="15"/>
        <v>1.195755590605535</v>
      </c>
      <c r="I82">
        <f>Lista1[[#This Row],[Length]]/Lista1[[#This Row],[Diameter]]</f>
        <v>5.9351081530782031</v>
      </c>
    </row>
    <row r="83" spans="1:9">
      <c r="A83" t="s">
        <v>5</v>
      </c>
      <c r="B83">
        <v>32</v>
      </c>
      <c r="C83">
        <v>1.17</v>
      </c>
      <c r="D83" s="1">
        <v>5.98</v>
      </c>
      <c r="E83" s="1">
        <v>34.69</v>
      </c>
      <c r="F83">
        <f t="shared" si="14"/>
        <v>28.086218160000001</v>
      </c>
      <c r="G83">
        <f t="shared" si="13"/>
        <v>0.97431090797039999</v>
      </c>
      <c r="H83">
        <f t="shared" si="15"/>
        <v>1.20084871310457</v>
      </c>
      <c r="I83">
        <f>Lista1[[#This Row],[Length]]/Lista1[[#This Row],[Diameter]]</f>
        <v>5.8010033444816047</v>
      </c>
    </row>
    <row r="84" spans="1:9">
      <c r="A84" t="s">
        <v>5</v>
      </c>
      <c r="B84">
        <v>33</v>
      </c>
      <c r="C84">
        <v>0.27</v>
      </c>
      <c r="D84" s="1">
        <v>6.05</v>
      </c>
      <c r="E84" s="1">
        <v>9.57</v>
      </c>
      <c r="F84">
        <f t="shared" si="14"/>
        <v>28.7476035</v>
      </c>
      <c r="G84">
        <f t="shared" si="13"/>
        <v>0.27511456549500002</v>
      </c>
      <c r="H84">
        <f t="shared" si="15"/>
        <v>0.98140932492688049</v>
      </c>
      <c r="I84">
        <f>Lista1[[#This Row],[Length]]/Lista1[[#This Row],[Diameter]]</f>
        <v>1.581818181818182</v>
      </c>
    </row>
    <row r="85" spans="1:9">
      <c r="A85" t="s">
        <v>5</v>
      </c>
      <c r="B85">
        <v>34</v>
      </c>
      <c r="C85">
        <v>0.34</v>
      </c>
      <c r="D85" s="1">
        <v>6.03</v>
      </c>
      <c r="E85" s="1">
        <v>10.029999999999999</v>
      </c>
      <c r="F85">
        <f t="shared" si="14"/>
        <v>28.557850859999999</v>
      </c>
      <c r="G85">
        <f t="shared" si="13"/>
        <v>0.28643524412579996</v>
      </c>
      <c r="H85">
        <f t="shared" si="15"/>
        <v>1.1870047662524199</v>
      </c>
      <c r="I85">
        <f>Lista1[[#This Row],[Length]]/Lista1[[#This Row],[Diameter]]</f>
        <v>1.6633499170812602</v>
      </c>
    </row>
    <row r="86" spans="1:9">
      <c r="A86" t="s">
        <v>5</v>
      </c>
      <c r="B86">
        <v>35</v>
      </c>
      <c r="C86">
        <v>0.17</v>
      </c>
      <c r="D86" s="1">
        <v>6.12</v>
      </c>
      <c r="E86" s="1">
        <v>5.9</v>
      </c>
      <c r="F86">
        <f t="shared" si="14"/>
        <v>29.41668576</v>
      </c>
      <c r="G86">
        <f t="shared" si="13"/>
        <v>0.173558445984</v>
      </c>
      <c r="H86">
        <f t="shared" si="15"/>
        <v>0.97949713156380747</v>
      </c>
      <c r="I86">
        <f>Lista1[[#This Row],[Length]]/Lista1[[#This Row],[Diameter]]</f>
        <v>0.96405228758169936</v>
      </c>
    </row>
    <row r="87" spans="1:9">
      <c r="A87" t="s">
        <v>5</v>
      </c>
      <c r="B87">
        <v>36</v>
      </c>
      <c r="C87">
        <v>0.3</v>
      </c>
      <c r="D87" s="1">
        <v>6.02</v>
      </c>
      <c r="E87" s="1">
        <v>10.58</v>
      </c>
      <c r="F87">
        <f t="shared" si="14"/>
        <v>28.463210159999996</v>
      </c>
      <c r="G87">
        <f t="shared" si="13"/>
        <v>0.3011407634928</v>
      </c>
      <c r="H87">
        <f t="shared" si="15"/>
        <v>0.99621185959825298</v>
      </c>
      <c r="I87">
        <f>Lista1[[#This Row],[Length]]/Lista1[[#This Row],[Diameter]]</f>
        <v>1.7574750830564785</v>
      </c>
    </row>
    <row r="88" spans="1:9">
      <c r="A88" t="s">
        <v>5</v>
      </c>
      <c r="B88">
        <v>37</v>
      </c>
      <c r="C88">
        <v>0.94</v>
      </c>
      <c r="D88" s="1">
        <v>6.02</v>
      </c>
      <c r="E88" s="1">
        <v>26.14</v>
      </c>
      <c r="F88">
        <f t="shared" si="14"/>
        <v>28.463210159999996</v>
      </c>
      <c r="G88">
        <f t="shared" si="13"/>
        <v>0.74402831358239985</v>
      </c>
      <c r="H88">
        <f t="shared" si="15"/>
        <v>1.2633927806779581</v>
      </c>
      <c r="I88">
        <f>Lista1[[#This Row],[Length]]/Lista1[[#This Row],[Diameter]]</f>
        <v>4.3421926910299007</v>
      </c>
    </row>
    <row r="89" spans="1:9">
      <c r="A89" t="s">
        <v>5</v>
      </c>
      <c r="B89">
        <v>38</v>
      </c>
      <c r="C89">
        <v>0.28999999999999998</v>
      </c>
      <c r="D89" s="1">
        <v>6.01</v>
      </c>
      <c r="E89" s="1">
        <v>11.1</v>
      </c>
      <c r="F89">
        <f t="shared" si="14"/>
        <v>28.368726540000001</v>
      </c>
      <c r="G89">
        <f t="shared" si="13"/>
        <v>0.31489286459400001</v>
      </c>
      <c r="H89">
        <f t="shared" si="15"/>
        <v>0.92094814651930879</v>
      </c>
      <c r="I89">
        <f>Lista1[[#This Row],[Length]]/Lista1[[#This Row],[Diameter]]</f>
        <v>1.8469217970049916</v>
      </c>
    </row>
    <row r="90" spans="1:9">
      <c r="A90" t="s">
        <v>5</v>
      </c>
      <c r="B90">
        <v>39</v>
      </c>
      <c r="C90">
        <v>0.21</v>
      </c>
      <c r="D90" s="1">
        <v>5.94</v>
      </c>
      <c r="E90" s="1">
        <v>8.7100000000000009</v>
      </c>
      <c r="F90">
        <f t="shared" si="14"/>
        <v>27.711739440000006</v>
      </c>
      <c r="G90">
        <f t="shared" si="13"/>
        <v>0.24136925052240008</v>
      </c>
      <c r="H90">
        <f t="shared" si="15"/>
        <v>0.87003625998544964</v>
      </c>
      <c r="I90">
        <f>Lista1[[#This Row],[Length]]/Lista1[[#This Row],[Diameter]]</f>
        <v>1.4663299663299665</v>
      </c>
    </row>
    <row r="91" spans="1:9">
      <c r="A91" t="s">
        <v>5</v>
      </c>
      <c r="B91">
        <v>40</v>
      </c>
      <c r="C91">
        <v>1.25</v>
      </c>
      <c r="D91" s="1">
        <v>6</v>
      </c>
      <c r="E91" s="1">
        <v>36.68</v>
      </c>
      <c r="F91">
        <f t="shared" si="14"/>
        <v>28.2744</v>
      </c>
      <c r="G91">
        <f t="shared" si="13"/>
        <v>1.0371049920000002</v>
      </c>
      <c r="H91">
        <f t="shared" si="15"/>
        <v>1.2052781633896521</v>
      </c>
      <c r="I91">
        <f>Lista1[[#This Row],[Length]]/Lista1[[#This Row],[Diameter]]</f>
        <v>6.1133333333333333</v>
      </c>
    </row>
    <row r="92" spans="1:9">
      <c r="A92" t="s">
        <v>5</v>
      </c>
      <c r="B92">
        <v>41</v>
      </c>
      <c r="C92">
        <v>0.13</v>
      </c>
      <c r="D92" s="1">
        <v>6.11</v>
      </c>
      <c r="E92" s="1">
        <v>5.07</v>
      </c>
      <c r="F92">
        <f t="shared" si="14"/>
        <v>29.320631340000002</v>
      </c>
      <c r="G92">
        <f t="shared" si="13"/>
        <v>0.14865560089380003</v>
      </c>
      <c r="H92">
        <f t="shared" si="15"/>
        <v>0.87450455427422713</v>
      </c>
      <c r="I92">
        <f>Lista1[[#This Row],[Length]]/Lista1[[#This Row],[Diameter]]</f>
        <v>0.82978723404255317</v>
      </c>
    </row>
    <row r="93" spans="1:9">
      <c r="A93" t="s">
        <v>5</v>
      </c>
      <c r="B93">
        <v>42</v>
      </c>
      <c r="C93">
        <v>0.32</v>
      </c>
      <c r="D93" s="1">
        <v>6.05</v>
      </c>
      <c r="E93" s="1">
        <v>9.5299999999999994</v>
      </c>
      <c r="F93">
        <f t="shared" si="14"/>
        <v>28.7476035</v>
      </c>
      <c r="G93">
        <f t="shared" si="13"/>
        <v>0.27396466135499997</v>
      </c>
      <c r="H93">
        <f t="shared" si="15"/>
        <v>1.1680338566927362</v>
      </c>
      <c r="I93">
        <f>Lista1[[#This Row],[Length]]/Lista1[[#This Row],[Diameter]]</f>
        <v>1.5752066115702479</v>
      </c>
    </row>
    <row r="94" spans="1:9">
      <c r="A94" t="s">
        <v>5</v>
      </c>
      <c r="B94">
        <v>43</v>
      </c>
      <c r="C94">
        <v>1.1000000000000001</v>
      </c>
      <c r="D94" s="1">
        <v>6.05</v>
      </c>
      <c r="E94" s="1">
        <v>33.51</v>
      </c>
      <c r="F94">
        <f t="shared" si="14"/>
        <v>28.7476035</v>
      </c>
      <c r="G94">
        <f t="shared" si="13"/>
        <v>0.96333219328499997</v>
      </c>
      <c r="H94">
        <f t="shared" si="15"/>
        <v>1.1418698634465414</v>
      </c>
      <c r="I94">
        <f>Lista1[[#This Row],[Length]]/Lista1[[#This Row],[Diameter]]</f>
        <v>5.5388429752066113</v>
      </c>
    </row>
    <row r="95" spans="1:9">
      <c r="A95" t="s">
        <v>5</v>
      </c>
      <c r="B95">
        <v>44</v>
      </c>
      <c r="C95">
        <v>0.23</v>
      </c>
      <c r="D95" s="1">
        <v>6.08</v>
      </c>
      <c r="E95" s="1">
        <v>7.02</v>
      </c>
      <c r="F95">
        <f t="shared" si="14"/>
        <v>29.03341056</v>
      </c>
      <c r="G95">
        <f t="shared" si="13"/>
        <v>0.20381454213120001</v>
      </c>
      <c r="H95">
        <f t="shared" si="15"/>
        <v>1.1284768868550303</v>
      </c>
      <c r="I95">
        <f>Lista1[[#This Row],[Length]]/Lista1[[#This Row],[Diameter]]</f>
        <v>1.1546052631578947</v>
      </c>
    </row>
    <row r="96" spans="1:9">
      <c r="A96" t="s">
        <v>5</v>
      </c>
      <c r="B96">
        <v>45</v>
      </c>
      <c r="C96">
        <v>0.23</v>
      </c>
      <c r="D96" s="1">
        <v>6.01</v>
      </c>
      <c r="E96" s="1">
        <v>7.11</v>
      </c>
      <c r="F96">
        <f t="shared" si="14"/>
        <v>28.368726540000001</v>
      </c>
      <c r="G96">
        <f t="shared" si="13"/>
        <v>0.20170164569940002</v>
      </c>
      <c r="H96">
        <f t="shared" si="15"/>
        <v>1.1402980833521488</v>
      </c>
      <c r="I96">
        <f>Lista1[[#This Row],[Length]]/Lista1[[#This Row],[Diameter]]</f>
        <v>1.1830282861896839</v>
      </c>
    </row>
    <row r="97" spans="1:9">
      <c r="A97" t="s">
        <v>5</v>
      </c>
      <c r="B97">
        <v>46</v>
      </c>
      <c r="C97">
        <v>1.36</v>
      </c>
      <c r="D97" s="1">
        <v>6.08</v>
      </c>
      <c r="E97" s="1">
        <v>38.369999999999997</v>
      </c>
      <c r="F97">
        <f t="shared" si="14"/>
        <v>29.03341056</v>
      </c>
      <c r="G97">
        <f t="shared" si="13"/>
        <v>1.1140119631871999</v>
      </c>
      <c r="H97">
        <f t="shared" si="15"/>
        <v>1.2208127425391608</v>
      </c>
      <c r="I97">
        <f>Lista1[[#This Row],[Length]]/Lista1[[#This Row],[Diameter]]</f>
        <v>6.3108552631578938</v>
      </c>
    </row>
    <row r="98" spans="1:9">
      <c r="A98" t="s">
        <v>5</v>
      </c>
      <c r="B98">
        <v>47</v>
      </c>
      <c r="C98">
        <v>0.46</v>
      </c>
      <c r="D98" s="1">
        <v>6</v>
      </c>
      <c r="E98" s="1">
        <v>15.18</v>
      </c>
      <c r="F98">
        <f t="shared" si="14"/>
        <v>28.2744</v>
      </c>
      <c r="G98">
        <f t="shared" si="13"/>
        <v>0.42920539200000002</v>
      </c>
      <c r="H98">
        <f t="shared" si="15"/>
        <v>1.0717479523183624</v>
      </c>
      <c r="I98">
        <f>Lista1[[#This Row],[Length]]/Lista1[[#This Row],[Diameter]]</f>
        <v>2.5299999999999998</v>
      </c>
    </row>
    <row r="99" spans="1:9">
      <c r="A99" t="s">
        <v>5</v>
      </c>
      <c r="B99">
        <v>48</v>
      </c>
      <c r="C99">
        <v>0.98</v>
      </c>
      <c r="D99" s="1">
        <v>6.07</v>
      </c>
      <c r="E99" s="1">
        <v>27.99</v>
      </c>
      <c r="F99">
        <f t="shared" si="14"/>
        <v>28.937984460000003</v>
      </c>
      <c r="G99">
        <f t="shared" si="13"/>
        <v>0.80997418503540008</v>
      </c>
      <c r="H99">
        <f t="shared" si="15"/>
        <v>1.2099151035994671</v>
      </c>
      <c r="I99">
        <f>Lista1[[#This Row],[Length]]/Lista1[[#This Row],[Diameter]]</f>
        <v>4.6112026359143323</v>
      </c>
    </row>
    <row r="100" spans="1:9">
      <c r="A100" t="s">
        <v>5</v>
      </c>
      <c r="B100">
        <v>49</v>
      </c>
      <c r="C100">
        <v>0.23</v>
      </c>
      <c r="D100" s="1">
        <v>6.08</v>
      </c>
      <c r="E100" s="1">
        <v>8.9600000000000009</v>
      </c>
      <c r="F100">
        <f t="shared" si="14"/>
        <v>29.03341056</v>
      </c>
      <c r="G100">
        <f t="shared" si="13"/>
        <v>0.26013935861760001</v>
      </c>
      <c r="H100">
        <f t="shared" si="15"/>
        <v>0.88414148947793669</v>
      </c>
      <c r="I100">
        <f>Lista1[[#This Row],[Length]]/Lista1[[#This Row],[Diameter]]</f>
        <v>1.4736842105263159</v>
      </c>
    </row>
    <row r="101" spans="1:9">
      <c r="A101" t="s">
        <v>5</v>
      </c>
      <c r="B101">
        <v>50</v>
      </c>
      <c r="C101">
        <v>0.42</v>
      </c>
      <c r="D101" s="1">
        <v>6.04</v>
      </c>
      <c r="E101" s="1">
        <v>15.11</v>
      </c>
      <c r="F101">
        <f t="shared" si="14"/>
        <v>28.652648639999999</v>
      </c>
      <c r="G101">
        <f t="shared" si="13"/>
        <v>0.43294152095040001</v>
      </c>
      <c r="H101">
        <f t="shared" si="15"/>
        <v>0.9701079237630279</v>
      </c>
      <c r="I101">
        <f>Lista1[[#This Row],[Length]]/Lista1[[#This Row],[Diameter]]</f>
        <v>2.5016556291390728</v>
      </c>
    </row>
    <row r="102" spans="1:9">
      <c r="A102" t="s">
        <v>9</v>
      </c>
      <c r="B102">
        <v>1</v>
      </c>
      <c r="C102">
        <v>0.08</v>
      </c>
      <c r="D102">
        <v>6.13</v>
      </c>
      <c r="E102">
        <v>3.13</v>
      </c>
      <c r="F102">
        <f t="shared" si="14"/>
        <v>29.512897260000003</v>
      </c>
      <c r="G102">
        <f t="shared" si="13"/>
        <v>9.2375368423800008E-2</v>
      </c>
      <c r="H102">
        <f t="shared" si="15"/>
        <v>0.86603172864194433</v>
      </c>
      <c r="I102">
        <f>Lista1[[#This Row],[Length]]/Lista1[[#This Row],[Diameter]]</f>
        <v>0.51060358890701463</v>
      </c>
    </row>
    <row r="103" spans="1:9">
      <c r="A103" t="s">
        <v>9</v>
      </c>
      <c r="B103">
        <v>2</v>
      </c>
      <c r="C103">
        <v>0.25</v>
      </c>
      <c r="D103">
        <v>6.05</v>
      </c>
      <c r="E103">
        <v>8.43</v>
      </c>
      <c r="F103">
        <f t="shared" si="14"/>
        <v>28.7476035</v>
      </c>
      <c r="G103">
        <f t="shared" si="13"/>
        <v>0.242342297505</v>
      </c>
      <c r="H103">
        <f t="shared" si="15"/>
        <v>1.0315987038739782</v>
      </c>
      <c r="I103">
        <f>Lista1[[#This Row],[Length]]/Lista1[[#This Row],[Diameter]]</f>
        <v>1.393388429752066</v>
      </c>
    </row>
    <row r="104" spans="1:9">
      <c r="A104" t="s">
        <v>9</v>
      </c>
      <c r="B104">
        <v>3</v>
      </c>
      <c r="C104">
        <v>0.82</v>
      </c>
      <c r="D104">
        <v>6</v>
      </c>
      <c r="E104">
        <v>23.11</v>
      </c>
      <c r="F104">
        <f t="shared" si="14"/>
        <v>28.2744</v>
      </c>
      <c r="G104">
        <f t="shared" si="13"/>
        <v>0.65342138400000005</v>
      </c>
      <c r="H104">
        <f t="shared" si="15"/>
        <v>1.2549329117150532</v>
      </c>
      <c r="I104">
        <f>Lista1[[#This Row],[Length]]/Lista1[[#This Row],[Diameter]]</f>
        <v>3.8516666666666666</v>
      </c>
    </row>
    <row r="105" spans="1:9">
      <c r="A105" t="s">
        <v>9</v>
      </c>
      <c r="B105">
        <v>4</v>
      </c>
      <c r="C105">
        <v>0.25</v>
      </c>
      <c r="D105">
        <v>6.03</v>
      </c>
      <c r="E105">
        <v>8.94</v>
      </c>
      <c r="F105">
        <f t="shared" si="14"/>
        <v>28.557850859999999</v>
      </c>
      <c r="G105">
        <f t="shared" si="13"/>
        <v>0.25530718668839997</v>
      </c>
      <c r="H105">
        <f t="shared" si="15"/>
        <v>0.97921254486706899</v>
      </c>
      <c r="I105">
        <f>Lista1[[#This Row],[Length]]/Lista1[[#This Row],[Diameter]]</f>
        <v>1.4825870646766168</v>
      </c>
    </row>
    <row r="106" spans="1:9">
      <c r="A106" t="s">
        <v>9</v>
      </c>
      <c r="B106">
        <v>5</v>
      </c>
      <c r="C106">
        <v>1.17</v>
      </c>
      <c r="D106">
        <v>6</v>
      </c>
      <c r="E106">
        <v>32.92</v>
      </c>
      <c r="F106">
        <f t="shared" si="14"/>
        <v>28.2744</v>
      </c>
      <c r="G106">
        <f t="shared" si="13"/>
        <v>0.93079324800000007</v>
      </c>
      <c r="H106">
        <f t="shared" si="15"/>
        <v>1.2569923584147011</v>
      </c>
      <c r="I106">
        <f>Lista1[[#This Row],[Length]]/Lista1[[#This Row],[Diameter]]</f>
        <v>5.4866666666666672</v>
      </c>
    </row>
    <row r="107" spans="1:9">
      <c r="A107" t="s">
        <v>9</v>
      </c>
      <c r="B107">
        <v>6</v>
      </c>
      <c r="C107">
        <v>0.2</v>
      </c>
      <c r="D107">
        <v>6.07</v>
      </c>
      <c r="E107">
        <v>6.72</v>
      </c>
      <c r="F107">
        <f t="shared" si="14"/>
        <v>28.937984460000003</v>
      </c>
      <c r="G107">
        <f t="shared" si="13"/>
        <v>0.19446325557120003</v>
      </c>
      <c r="H107">
        <f t="shared" si="15"/>
        <v>1.0284719311755675</v>
      </c>
      <c r="I107">
        <f>Lista1[[#This Row],[Length]]/Lista1[[#This Row],[Diameter]]</f>
        <v>1.1070840197693574</v>
      </c>
    </row>
    <row r="108" spans="1:9">
      <c r="A108" t="s">
        <v>9</v>
      </c>
      <c r="B108">
        <v>7</v>
      </c>
      <c r="C108">
        <v>0.84</v>
      </c>
      <c r="D108">
        <v>6</v>
      </c>
      <c r="E108">
        <v>24.26</v>
      </c>
      <c r="F108">
        <f t="shared" si="14"/>
        <v>28.2744</v>
      </c>
      <c r="G108">
        <f t="shared" si="13"/>
        <v>0.68593694400000005</v>
      </c>
      <c r="H108">
        <f t="shared" si="15"/>
        <v>1.2246023593678894</v>
      </c>
      <c r="I108">
        <f>Lista1[[#This Row],[Length]]/Lista1[[#This Row],[Diameter]]</f>
        <v>4.0433333333333339</v>
      </c>
    </row>
    <row r="109" spans="1:9">
      <c r="A109" t="s">
        <v>9</v>
      </c>
      <c r="B109">
        <v>8</v>
      </c>
      <c r="C109">
        <v>0.41</v>
      </c>
      <c r="D109">
        <v>6</v>
      </c>
      <c r="E109">
        <v>11.94</v>
      </c>
      <c r="F109">
        <f t="shared" si="14"/>
        <v>28.2744</v>
      </c>
      <c r="G109">
        <f t="shared" si="13"/>
        <v>0.337596336</v>
      </c>
      <c r="H109">
        <f t="shared" si="15"/>
        <v>1.2144681570240738</v>
      </c>
      <c r="I109">
        <f>Lista1[[#This Row],[Length]]/Lista1[[#This Row],[Diameter]]</f>
        <v>1.99</v>
      </c>
    </row>
    <row r="110" spans="1:9">
      <c r="A110" t="s">
        <v>9</v>
      </c>
      <c r="B110">
        <v>9</v>
      </c>
      <c r="C110">
        <v>0.13</v>
      </c>
      <c r="D110">
        <v>6.19</v>
      </c>
      <c r="E110">
        <v>4.58</v>
      </c>
      <c r="F110">
        <f t="shared" si="14"/>
        <v>30.093464940000004</v>
      </c>
      <c r="G110">
        <f t="shared" si="13"/>
        <v>0.13782806942520004</v>
      </c>
      <c r="H110">
        <f t="shared" si="15"/>
        <v>0.9432040987162752</v>
      </c>
      <c r="I110">
        <f>Lista1[[#This Row],[Length]]/Lista1[[#This Row],[Diameter]]</f>
        <v>0.739903069466882</v>
      </c>
    </row>
    <row r="111" spans="1:9">
      <c r="A111" t="s">
        <v>9</v>
      </c>
      <c r="B111">
        <v>10</v>
      </c>
      <c r="C111">
        <v>0.88</v>
      </c>
      <c r="D111">
        <v>5.98</v>
      </c>
      <c r="E111">
        <v>25.18</v>
      </c>
      <c r="F111">
        <f t="shared" si="14"/>
        <v>28.086218160000001</v>
      </c>
      <c r="G111">
        <f t="shared" si="13"/>
        <v>0.7072109732688</v>
      </c>
      <c r="H111">
        <f t="shared" si="15"/>
        <v>1.2443245838403099</v>
      </c>
      <c r="I111">
        <f>Lista1[[#This Row],[Length]]/Lista1[[#This Row],[Diameter]]</f>
        <v>4.2107023411371234</v>
      </c>
    </row>
    <row r="112" spans="1:9">
      <c r="A112" t="s">
        <v>9</v>
      </c>
      <c r="B112">
        <v>11</v>
      </c>
      <c r="C112">
        <v>0.28000000000000003</v>
      </c>
      <c r="D112">
        <v>6.19</v>
      </c>
      <c r="E112">
        <v>7.97</v>
      </c>
      <c r="F112">
        <f t="shared" si="14"/>
        <v>30.093464940000004</v>
      </c>
      <c r="G112">
        <f t="shared" si="13"/>
        <v>0.23984491557180002</v>
      </c>
      <c r="H112">
        <f t="shared" si="15"/>
        <v>1.1674210367664817</v>
      </c>
      <c r="I112">
        <f>Lista1[[#This Row],[Length]]/Lista1[[#This Row],[Diameter]]</f>
        <v>1.2875605815831985</v>
      </c>
    </row>
    <row r="113" spans="1:9">
      <c r="A113" t="s">
        <v>9</v>
      </c>
      <c r="B113">
        <v>12</v>
      </c>
      <c r="C113">
        <v>0.47</v>
      </c>
      <c r="D113">
        <v>5.95</v>
      </c>
      <c r="E113">
        <v>13.87</v>
      </c>
      <c r="F113">
        <f t="shared" si="14"/>
        <v>27.805123500000001</v>
      </c>
      <c r="G113">
        <f t="shared" si="13"/>
        <v>0.38565706294500002</v>
      </c>
      <c r="H113">
        <f t="shared" si="15"/>
        <v>1.2186993190554594</v>
      </c>
      <c r="I113">
        <f>Lista1[[#This Row],[Length]]/Lista1[[#This Row],[Diameter]]</f>
        <v>2.3310924369747896</v>
      </c>
    </row>
    <row r="114" spans="1:9">
      <c r="A114" t="s">
        <v>9</v>
      </c>
      <c r="B114">
        <v>13</v>
      </c>
      <c r="C114">
        <v>0.91</v>
      </c>
      <c r="D114">
        <v>6.03</v>
      </c>
      <c r="E114">
        <v>25.17</v>
      </c>
      <c r="F114">
        <f t="shared" si="14"/>
        <v>28.557850859999999</v>
      </c>
      <c r="G114">
        <f t="shared" si="13"/>
        <v>0.71880110614620008</v>
      </c>
      <c r="H114">
        <f t="shared" si="15"/>
        <v>1.2659969388178864</v>
      </c>
      <c r="I114">
        <f>Lista1[[#This Row],[Length]]/Lista1[[#This Row],[Diameter]]</f>
        <v>4.1741293532338313</v>
      </c>
    </row>
    <row r="115" spans="1:9">
      <c r="A115" t="s">
        <v>9</v>
      </c>
      <c r="B115">
        <v>14</v>
      </c>
      <c r="C115">
        <v>0.43</v>
      </c>
      <c r="D115">
        <v>6.1</v>
      </c>
      <c r="E115">
        <v>12.7</v>
      </c>
      <c r="F115">
        <f t="shared" si="14"/>
        <v>29.224733999999994</v>
      </c>
      <c r="G115">
        <f t="shared" si="13"/>
        <v>0.37115412179999996</v>
      </c>
      <c r="H115">
        <f t="shared" si="15"/>
        <v>1.1585483623746733</v>
      </c>
      <c r="I115">
        <f>Lista1[[#This Row],[Length]]/Lista1[[#This Row],[Diameter]]</f>
        <v>2.081967213114754</v>
      </c>
    </row>
    <row r="116" spans="1:9">
      <c r="A116" t="s">
        <v>9</v>
      </c>
      <c r="B116">
        <v>15</v>
      </c>
      <c r="C116">
        <v>0.36</v>
      </c>
      <c r="D116">
        <v>6.01</v>
      </c>
      <c r="E116">
        <v>11.22</v>
      </c>
      <c r="F116">
        <f t="shared" si="14"/>
        <v>28.368726540000001</v>
      </c>
      <c r="G116">
        <f t="shared" si="13"/>
        <v>0.31829711177879999</v>
      </c>
      <c r="H116">
        <f t="shared" si="15"/>
        <v>1.131018745310455</v>
      </c>
      <c r="I116">
        <f>Lista1[[#This Row],[Length]]/Lista1[[#This Row],[Diameter]]</f>
        <v>1.8668885191347755</v>
      </c>
    </row>
    <row r="117" spans="1:9">
      <c r="A117" t="s">
        <v>9</v>
      </c>
      <c r="B117">
        <v>16</v>
      </c>
      <c r="C117">
        <v>0.62</v>
      </c>
      <c r="D117">
        <v>6.12</v>
      </c>
      <c r="E117">
        <v>18.149999999999999</v>
      </c>
      <c r="F117">
        <f t="shared" si="14"/>
        <v>29.41668576</v>
      </c>
      <c r="G117">
        <f t="shared" si="13"/>
        <v>0.53391284654399995</v>
      </c>
      <c r="H117">
        <f t="shared" si="15"/>
        <v>1.1612382133399473</v>
      </c>
      <c r="I117">
        <f>Lista1[[#This Row],[Length]]/Lista1[[#This Row],[Diameter]]</f>
        <v>2.9656862745098036</v>
      </c>
    </row>
    <row r="118" spans="1:9">
      <c r="A118" t="s">
        <v>9</v>
      </c>
      <c r="B118">
        <v>17</v>
      </c>
      <c r="C118">
        <v>0.41</v>
      </c>
      <c r="D118">
        <v>6.05</v>
      </c>
      <c r="E118">
        <v>11.92</v>
      </c>
      <c r="F118">
        <f t="shared" si="14"/>
        <v>28.7476035</v>
      </c>
      <c r="G118">
        <f t="shared" si="13"/>
        <v>0.34267143371999997</v>
      </c>
      <c r="H118">
        <f t="shared" si="15"/>
        <v>1.1964814094629632</v>
      </c>
      <c r="I118">
        <f>Lista1[[#This Row],[Length]]/Lista1[[#This Row],[Diameter]]</f>
        <v>1.9702479338842975</v>
      </c>
    </row>
    <row r="119" spans="1:9">
      <c r="A119" t="s">
        <v>9</v>
      </c>
      <c r="B119">
        <v>18</v>
      </c>
      <c r="C119">
        <v>0.32</v>
      </c>
      <c r="D119">
        <v>6.08</v>
      </c>
      <c r="E119">
        <v>11.82</v>
      </c>
      <c r="F119">
        <f t="shared" si="14"/>
        <v>29.03341056</v>
      </c>
      <c r="G119">
        <f t="shared" si="13"/>
        <v>0.34317491281920004</v>
      </c>
      <c r="H119">
        <f t="shared" si="15"/>
        <v>0.93246909388330024</v>
      </c>
      <c r="I119">
        <f>Lista1[[#This Row],[Length]]/Lista1[[#This Row],[Diameter]]</f>
        <v>1.944078947368421</v>
      </c>
    </row>
    <row r="120" spans="1:9">
      <c r="A120" t="s">
        <v>9</v>
      </c>
      <c r="B120">
        <v>19</v>
      </c>
      <c r="C120">
        <v>0.54</v>
      </c>
      <c r="D120">
        <v>6.11</v>
      </c>
      <c r="E120">
        <v>14.99</v>
      </c>
      <c r="F120">
        <f t="shared" si="14"/>
        <v>29.320631340000002</v>
      </c>
      <c r="G120">
        <f t="shared" si="13"/>
        <v>0.43951626378660008</v>
      </c>
      <c r="H120">
        <f t="shared" si="15"/>
        <v>1.2286234765186941</v>
      </c>
      <c r="I120">
        <f>Lista1[[#This Row],[Length]]/Lista1[[#This Row],[Diameter]]</f>
        <v>2.4533551554828148</v>
      </c>
    </row>
    <row r="121" spans="1:9">
      <c r="A121" t="s">
        <v>9</v>
      </c>
      <c r="B121">
        <v>20</v>
      </c>
      <c r="C121">
        <v>0.78</v>
      </c>
      <c r="D121">
        <v>5.97</v>
      </c>
      <c r="E121">
        <v>23.94</v>
      </c>
      <c r="F121">
        <f t="shared" si="14"/>
        <v>27.992362859999997</v>
      </c>
      <c r="G121">
        <f t="shared" si="13"/>
        <v>0.67013716686839997</v>
      </c>
      <c r="H121">
        <f t="shared" si="15"/>
        <v>1.1639408147513994</v>
      </c>
      <c r="I121">
        <f>Lista1[[#This Row],[Length]]/Lista1[[#This Row],[Diameter]]</f>
        <v>4.0100502512562821</v>
      </c>
    </row>
    <row r="122" spans="1:9">
      <c r="A122" t="s">
        <v>9</v>
      </c>
      <c r="B122">
        <v>21</v>
      </c>
      <c r="C122">
        <v>0.44</v>
      </c>
      <c r="D122">
        <v>6.01</v>
      </c>
      <c r="E122">
        <v>13.95</v>
      </c>
      <c r="F122">
        <f t="shared" si="14"/>
        <v>28.368726540000001</v>
      </c>
      <c r="G122">
        <f t="shared" si="13"/>
        <v>0.39574373523299999</v>
      </c>
      <c r="H122">
        <f t="shared" si="15"/>
        <v>1.1118306136695846</v>
      </c>
      <c r="I122">
        <f>Lista1[[#This Row],[Length]]/Lista1[[#This Row],[Diameter]]</f>
        <v>2.3211314475873546</v>
      </c>
    </row>
    <row r="123" spans="1:9">
      <c r="A123" t="s">
        <v>9</v>
      </c>
      <c r="B123">
        <v>22</v>
      </c>
      <c r="C123">
        <v>0.23</v>
      </c>
      <c r="D123">
        <v>6.18</v>
      </c>
      <c r="E123">
        <v>7.02</v>
      </c>
      <c r="F123">
        <f t="shared" si="14"/>
        <v>29.996310959999999</v>
      </c>
      <c r="G123">
        <f t="shared" si="13"/>
        <v>0.21057410293919998</v>
      </c>
      <c r="H123">
        <f t="shared" si="15"/>
        <v>1.0922520708370722</v>
      </c>
      <c r="I123">
        <f>Lista1[[#This Row],[Length]]/Lista1[[#This Row],[Diameter]]</f>
        <v>1.1359223300970873</v>
      </c>
    </row>
    <row r="124" spans="1:9">
      <c r="A124" t="s">
        <v>9</v>
      </c>
      <c r="B124">
        <v>23</v>
      </c>
      <c r="C124">
        <v>0.8</v>
      </c>
      <c r="D124">
        <v>6.03</v>
      </c>
      <c r="E124">
        <v>22.64</v>
      </c>
      <c r="F124">
        <f t="shared" si="14"/>
        <v>28.557850859999999</v>
      </c>
      <c r="G124">
        <f t="shared" si="13"/>
        <v>0.64654974347040006</v>
      </c>
      <c r="H124">
        <f t="shared" si="15"/>
        <v>1.2373371238320277</v>
      </c>
      <c r="I124">
        <f>Lista1[[#This Row],[Length]]/Lista1[[#This Row],[Diameter]]</f>
        <v>3.7545605306799334</v>
      </c>
    </row>
    <row r="125" spans="1:9">
      <c r="A125" t="s">
        <v>9</v>
      </c>
      <c r="B125">
        <v>24</v>
      </c>
      <c r="C125">
        <v>0.81</v>
      </c>
      <c r="D125">
        <v>6.06</v>
      </c>
      <c r="E125">
        <v>24.45</v>
      </c>
      <c r="F125">
        <f t="shared" si="14"/>
        <v>28.842715439999999</v>
      </c>
      <c r="G125">
        <f t="shared" si="13"/>
        <v>0.70520439250799993</v>
      </c>
      <c r="H125">
        <f t="shared" si="15"/>
        <v>1.148603168961134</v>
      </c>
      <c r="I125">
        <f>Lista1[[#This Row],[Length]]/Lista1[[#This Row],[Diameter]]</f>
        <v>4.0346534653465351</v>
      </c>
    </row>
    <row r="126" spans="1:9">
      <c r="A126" t="s">
        <v>9</v>
      </c>
      <c r="B126">
        <v>25</v>
      </c>
      <c r="C126">
        <v>0.38</v>
      </c>
      <c r="D126">
        <v>6.04</v>
      </c>
      <c r="E126">
        <v>11.66</v>
      </c>
      <c r="F126">
        <f t="shared" si="14"/>
        <v>28.652648639999999</v>
      </c>
      <c r="G126">
        <f t="shared" si="13"/>
        <v>0.33408988314239996</v>
      </c>
      <c r="H126">
        <f t="shared" si="15"/>
        <v>1.1374184588463927</v>
      </c>
      <c r="I126">
        <f>Lista1[[#This Row],[Length]]/Lista1[[#This Row],[Diameter]]</f>
        <v>1.9304635761589404</v>
      </c>
    </row>
    <row r="127" spans="1:9">
      <c r="A127" t="s">
        <v>9</v>
      </c>
      <c r="B127">
        <v>26</v>
      </c>
      <c r="C127">
        <v>0.87</v>
      </c>
      <c r="D127">
        <v>6.02</v>
      </c>
      <c r="E127">
        <v>23.96</v>
      </c>
      <c r="F127">
        <f t="shared" si="14"/>
        <v>28.463210159999996</v>
      </c>
      <c r="G127">
        <f t="shared" si="13"/>
        <v>0.68197851543359989</v>
      </c>
      <c r="H127">
        <f t="shared" si="15"/>
        <v>1.275700011527279</v>
      </c>
      <c r="I127">
        <f>Lista1[[#This Row],[Length]]/Lista1[[#This Row],[Diameter]]</f>
        <v>3.9800664451827248</v>
      </c>
    </row>
    <row r="128" spans="1:9">
      <c r="A128" t="s">
        <v>9</v>
      </c>
      <c r="B128">
        <v>27</v>
      </c>
      <c r="C128">
        <v>0.26</v>
      </c>
      <c r="D128">
        <v>6.32</v>
      </c>
      <c r="E128">
        <v>8.25</v>
      </c>
      <c r="F128">
        <f t="shared" si="14"/>
        <v>31.370760960000005</v>
      </c>
      <c r="G128">
        <f t="shared" si="13"/>
        <v>0.25880877792000007</v>
      </c>
      <c r="H128">
        <f t="shared" si="15"/>
        <v>1.0046027112742217</v>
      </c>
      <c r="I128">
        <f>Lista1[[#This Row],[Length]]/Lista1[[#This Row],[Diameter]]</f>
        <v>1.3053797468354429</v>
      </c>
    </row>
    <row r="129" spans="1:9">
      <c r="A129" t="s">
        <v>9</v>
      </c>
      <c r="B129">
        <v>28</v>
      </c>
      <c r="C129">
        <v>0.36</v>
      </c>
      <c r="D129">
        <v>6.03</v>
      </c>
      <c r="E129">
        <v>11.29</v>
      </c>
      <c r="F129">
        <f t="shared" si="14"/>
        <v>28.557850859999999</v>
      </c>
      <c r="G129">
        <f t="shared" si="13"/>
        <v>0.32241813620939996</v>
      </c>
      <c r="H129">
        <f t="shared" si="15"/>
        <v>1.1165624993446146</v>
      </c>
      <c r="I129">
        <f>Lista1[[#This Row],[Length]]/Lista1[[#This Row],[Diameter]]</f>
        <v>1.8723051409618572</v>
      </c>
    </row>
    <row r="130" spans="1:9">
      <c r="A130" t="s">
        <v>9</v>
      </c>
      <c r="B130">
        <v>29</v>
      </c>
      <c r="C130">
        <v>0.21</v>
      </c>
      <c r="D130">
        <v>6.23</v>
      </c>
      <c r="E130">
        <v>6.26</v>
      </c>
      <c r="F130">
        <f t="shared" si="14"/>
        <v>30.483651660000003</v>
      </c>
      <c r="G130">
        <f t="shared" ref="G130:G151" si="16">(E130*F130)*0.001</f>
        <v>0.19082765939160001</v>
      </c>
      <c r="H130">
        <f t="shared" si="15"/>
        <v>1.1004694008694837</v>
      </c>
      <c r="I130">
        <f>Lista1[[#This Row],[Length]]/Lista1[[#This Row],[Diameter]]</f>
        <v>1.0048154093097912</v>
      </c>
    </row>
    <row r="131" spans="1:9">
      <c r="A131" t="s">
        <v>9</v>
      </c>
      <c r="B131">
        <v>30</v>
      </c>
      <c r="C131">
        <v>0.73</v>
      </c>
      <c r="D131">
        <v>5.99</v>
      </c>
      <c r="E131">
        <v>20.81</v>
      </c>
      <c r="F131">
        <f t="shared" ref="F131:F151" si="17">((D131/2)*(D131/2))*3.1416</f>
        <v>28.180230540000004</v>
      </c>
      <c r="G131">
        <f t="shared" si="16"/>
        <v>0.58643059753740001</v>
      </c>
      <c r="H131">
        <f t="shared" ref="H131:H151" si="18">C131/G131</f>
        <v>1.2448190852685577</v>
      </c>
      <c r="I131">
        <f>Lista1[[#This Row],[Length]]/Lista1[[#This Row],[Diameter]]</f>
        <v>3.4741235392320533</v>
      </c>
    </row>
    <row r="132" spans="1:9">
      <c r="A132" t="s">
        <v>9</v>
      </c>
      <c r="B132">
        <v>31</v>
      </c>
      <c r="C132">
        <v>0.47</v>
      </c>
      <c r="D132">
        <v>6</v>
      </c>
      <c r="E132">
        <v>13.64</v>
      </c>
      <c r="F132">
        <f t="shared" si="17"/>
        <v>28.2744</v>
      </c>
      <c r="G132">
        <f t="shared" si="16"/>
        <v>0.38566281600000002</v>
      </c>
      <c r="H132">
        <f t="shared" si="18"/>
        <v>1.2186811393297505</v>
      </c>
      <c r="I132">
        <f>Lista1[[#This Row],[Length]]/Lista1[[#This Row],[Diameter]]</f>
        <v>2.2733333333333334</v>
      </c>
    </row>
    <row r="133" spans="1:9">
      <c r="A133" t="s">
        <v>9</v>
      </c>
      <c r="B133">
        <v>32</v>
      </c>
      <c r="C133">
        <v>0.86</v>
      </c>
      <c r="D133">
        <v>6.18</v>
      </c>
      <c r="E133">
        <v>22.76</v>
      </c>
      <c r="F133">
        <f t="shared" si="17"/>
        <v>29.996310959999999</v>
      </c>
      <c r="G133">
        <f t="shared" si="16"/>
        <v>0.68271603744959997</v>
      </c>
      <c r="H133">
        <f t="shared" si="18"/>
        <v>1.259674524730185</v>
      </c>
      <c r="I133">
        <f>Lista1[[#This Row],[Length]]/Lista1[[#This Row],[Diameter]]</f>
        <v>3.6828478964401299</v>
      </c>
    </row>
    <row r="134" spans="1:9">
      <c r="A134" t="s">
        <v>9</v>
      </c>
      <c r="B134">
        <v>33</v>
      </c>
      <c r="C134">
        <v>0.2</v>
      </c>
      <c r="D134">
        <v>6.29</v>
      </c>
      <c r="E134">
        <v>7.28</v>
      </c>
      <c r="F134">
        <f t="shared" si="17"/>
        <v>31.073644140000003</v>
      </c>
      <c r="G134">
        <f t="shared" si="16"/>
        <v>0.22621612933920002</v>
      </c>
      <c r="H134">
        <f t="shared" si="18"/>
        <v>0.88411025590535941</v>
      </c>
      <c r="I134">
        <f>Lista1[[#This Row],[Length]]/Lista1[[#This Row],[Diameter]]</f>
        <v>1.1573926868044515</v>
      </c>
    </row>
    <row r="135" spans="1:9">
      <c r="A135" t="s">
        <v>9</v>
      </c>
      <c r="B135">
        <v>34</v>
      </c>
      <c r="C135">
        <v>0.55000000000000004</v>
      </c>
      <c r="D135">
        <v>6.03</v>
      </c>
      <c r="E135">
        <v>15.4</v>
      </c>
      <c r="F135">
        <f t="shared" si="17"/>
        <v>28.557850859999999</v>
      </c>
      <c r="G135">
        <f t="shared" si="16"/>
        <v>0.439790903244</v>
      </c>
      <c r="H135">
        <f t="shared" si="18"/>
        <v>1.2505943073016565</v>
      </c>
      <c r="I135">
        <f>Lista1[[#This Row],[Length]]/Lista1[[#This Row],[Diameter]]</f>
        <v>2.5538971807628523</v>
      </c>
    </row>
    <row r="136" spans="1:9">
      <c r="A136" t="s">
        <v>9</v>
      </c>
      <c r="B136">
        <v>35</v>
      </c>
      <c r="C136">
        <v>0.21</v>
      </c>
      <c r="D136">
        <v>6.04</v>
      </c>
      <c r="E136">
        <v>6.76</v>
      </c>
      <c r="F136">
        <f t="shared" si="17"/>
        <v>28.652648639999999</v>
      </c>
      <c r="G136">
        <f t="shared" si="16"/>
        <v>0.19369190480639997</v>
      </c>
      <c r="H136">
        <f t="shared" si="18"/>
        <v>1.0841960597677036</v>
      </c>
      <c r="I136">
        <f>Lista1[[#This Row],[Length]]/Lista1[[#This Row],[Diameter]]</f>
        <v>1.119205298013245</v>
      </c>
    </row>
    <row r="137" spans="1:9">
      <c r="A137" t="s">
        <v>9</v>
      </c>
      <c r="B137">
        <v>36</v>
      </c>
      <c r="C137">
        <v>0.43</v>
      </c>
      <c r="D137">
        <v>6.23</v>
      </c>
      <c r="E137">
        <v>13.43</v>
      </c>
      <c r="F137">
        <f t="shared" si="17"/>
        <v>30.483651660000003</v>
      </c>
      <c r="G137">
        <f t="shared" si="16"/>
        <v>0.40939544179380005</v>
      </c>
      <c r="H137">
        <f t="shared" si="18"/>
        <v>1.0503292320889539</v>
      </c>
      <c r="I137">
        <f>Lista1[[#This Row],[Length]]/Lista1[[#This Row],[Diameter]]</f>
        <v>2.1556982343499196</v>
      </c>
    </row>
    <row r="138" spans="1:9">
      <c r="A138" t="s">
        <v>9</v>
      </c>
      <c r="B138">
        <v>37</v>
      </c>
      <c r="C138">
        <v>0.27</v>
      </c>
      <c r="D138">
        <v>6.03</v>
      </c>
      <c r="E138">
        <v>9</v>
      </c>
      <c r="F138">
        <f t="shared" si="17"/>
        <v>28.557850859999999</v>
      </c>
      <c r="G138">
        <f t="shared" si="16"/>
        <v>0.25702065773999999</v>
      </c>
      <c r="H138">
        <f t="shared" si="18"/>
        <v>1.0504992181333916</v>
      </c>
      <c r="I138">
        <f>Lista1[[#This Row],[Length]]/Lista1[[#This Row],[Diameter]]</f>
        <v>1.4925373134328357</v>
      </c>
    </row>
    <row r="139" spans="1:9">
      <c r="A139" t="s">
        <v>9</v>
      </c>
      <c r="B139">
        <v>38</v>
      </c>
      <c r="C139">
        <v>0.35</v>
      </c>
      <c r="D139">
        <v>6</v>
      </c>
      <c r="E139">
        <v>11.02</v>
      </c>
      <c r="F139">
        <f t="shared" si="17"/>
        <v>28.2744</v>
      </c>
      <c r="G139">
        <f t="shared" si="16"/>
        <v>0.31158388800000003</v>
      </c>
      <c r="H139">
        <f t="shared" si="18"/>
        <v>1.1232929990269584</v>
      </c>
      <c r="I139">
        <f>Lista1[[#This Row],[Length]]/Lista1[[#This Row],[Diameter]]</f>
        <v>1.8366666666666667</v>
      </c>
    </row>
    <row r="140" spans="1:9">
      <c r="A140" t="s">
        <v>9</v>
      </c>
      <c r="B140">
        <v>39</v>
      </c>
      <c r="C140">
        <v>0.37</v>
      </c>
      <c r="D140">
        <v>6.01</v>
      </c>
      <c r="E140">
        <v>11.06</v>
      </c>
      <c r="F140">
        <f t="shared" si="17"/>
        <v>28.368726540000001</v>
      </c>
      <c r="G140">
        <f t="shared" si="16"/>
        <v>0.31375811553240007</v>
      </c>
      <c r="H140">
        <f t="shared" si="18"/>
        <v>1.1792523657026877</v>
      </c>
      <c r="I140">
        <f>Lista1[[#This Row],[Length]]/Lista1[[#This Row],[Diameter]]</f>
        <v>1.8402662229617306</v>
      </c>
    </row>
    <row r="141" spans="1:9">
      <c r="A141" t="s">
        <v>9</v>
      </c>
      <c r="B141">
        <v>40</v>
      </c>
      <c r="C141">
        <v>0.28999999999999998</v>
      </c>
      <c r="D141">
        <v>6.01</v>
      </c>
      <c r="E141">
        <v>9.32</v>
      </c>
      <c r="F141">
        <f t="shared" si="17"/>
        <v>28.368726540000001</v>
      </c>
      <c r="G141">
        <f t="shared" si="16"/>
        <v>0.26439653135280006</v>
      </c>
      <c r="H141">
        <f t="shared" si="18"/>
        <v>1.0968373848030393</v>
      </c>
      <c r="I141">
        <f>Lista1[[#This Row],[Length]]/Lista1[[#This Row],[Diameter]]</f>
        <v>1.5507487520798671</v>
      </c>
    </row>
    <row r="142" spans="1:9">
      <c r="A142" t="s">
        <v>9</v>
      </c>
      <c r="B142">
        <v>41</v>
      </c>
      <c r="C142">
        <v>0.77</v>
      </c>
      <c r="D142">
        <v>6</v>
      </c>
      <c r="E142">
        <v>21.74</v>
      </c>
      <c r="F142">
        <f t="shared" si="17"/>
        <v>28.2744</v>
      </c>
      <c r="G142">
        <f t="shared" si="16"/>
        <v>0.61468545599999991</v>
      </c>
      <c r="H142">
        <f t="shared" si="18"/>
        <v>1.2526732046186564</v>
      </c>
      <c r="I142">
        <f>Lista1[[#This Row],[Length]]/Lista1[[#This Row],[Diameter]]</f>
        <v>3.6233333333333331</v>
      </c>
    </row>
    <row r="143" spans="1:9">
      <c r="A143" t="s">
        <v>9</v>
      </c>
      <c r="B143">
        <v>42</v>
      </c>
      <c r="C143">
        <v>0.13</v>
      </c>
      <c r="D143">
        <v>6.28</v>
      </c>
      <c r="E143">
        <v>4.42</v>
      </c>
      <c r="F143">
        <f t="shared" si="17"/>
        <v>30.974919360000001</v>
      </c>
      <c r="G143">
        <f t="shared" si="16"/>
        <v>0.13690914357119999</v>
      </c>
      <c r="H143">
        <f t="shared" si="18"/>
        <v>0.9495348273243206</v>
      </c>
      <c r="I143">
        <f>Lista1[[#This Row],[Length]]/Lista1[[#This Row],[Diameter]]</f>
        <v>0.70382165605095537</v>
      </c>
    </row>
    <row r="144" spans="1:9">
      <c r="A144" t="s">
        <v>9</v>
      </c>
      <c r="B144">
        <v>43</v>
      </c>
      <c r="C144">
        <v>0.33</v>
      </c>
      <c r="D144">
        <v>6.07</v>
      </c>
      <c r="E144">
        <v>9.34</v>
      </c>
      <c r="F144">
        <f t="shared" si="17"/>
        <v>28.937984460000003</v>
      </c>
      <c r="G144">
        <f t="shared" si="16"/>
        <v>0.27028077485640001</v>
      </c>
      <c r="H144">
        <f t="shared" si="18"/>
        <v>1.2209525452756631</v>
      </c>
      <c r="I144">
        <f>Lista1[[#This Row],[Length]]/Lista1[[#This Row],[Diameter]]</f>
        <v>1.5387149917627676</v>
      </c>
    </row>
    <row r="145" spans="1:9">
      <c r="A145" t="s">
        <v>9</v>
      </c>
      <c r="B145">
        <v>44</v>
      </c>
      <c r="C145">
        <v>0.5</v>
      </c>
      <c r="D145">
        <v>6.01</v>
      </c>
      <c r="E145">
        <v>14.63</v>
      </c>
      <c r="F145">
        <f t="shared" si="17"/>
        <v>28.368726540000001</v>
      </c>
      <c r="G145">
        <f t="shared" si="16"/>
        <v>0.41503446928020005</v>
      </c>
      <c r="H145">
        <f t="shared" si="18"/>
        <v>1.2047192149296824</v>
      </c>
      <c r="I145">
        <f>Lista1[[#This Row],[Length]]/Lista1[[#This Row],[Diameter]]</f>
        <v>2.4342762063227954</v>
      </c>
    </row>
    <row r="146" spans="1:9">
      <c r="A146" t="s">
        <v>9</v>
      </c>
      <c r="B146">
        <v>45</v>
      </c>
      <c r="C146">
        <v>0.16</v>
      </c>
      <c r="D146">
        <v>6.01</v>
      </c>
      <c r="E146">
        <v>5.56</v>
      </c>
      <c r="F146">
        <f t="shared" si="17"/>
        <v>28.368726540000001</v>
      </c>
      <c r="G146">
        <f t="shared" si="16"/>
        <v>0.15773011956240002</v>
      </c>
      <c r="H146">
        <f t="shared" si="18"/>
        <v>1.014390913060216</v>
      </c>
      <c r="I146">
        <f>Lista1[[#This Row],[Length]]/Lista1[[#This Row],[Diameter]]</f>
        <v>0.9251247920133111</v>
      </c>
    </row>
    <row r="147" spans="1:9">
      <c r="A147" t="s">
        <v>9</v>
      </c>
      <c r="B147">
        <v>46</v>
      </c>
      <c r="C147">
        <v>0.53</v>
      </c>
      <c r="D147">
        <v>6.08</v>
      </c>
      <c r="E147">
        <v>15.62</v>
      </c>
      <c r="F147">
        <f t="shared" si="17"/>
        <v>29.03341056</v>
      </c>
      <c r="G147">
        <f t="shared" si="16"/>
        <v>0.45350187294719996</v>
      </c>
      <c r="H147">
        <f t="shared" si="18"/>
        <v>1.1686831557180946</v>
      </c>
      <c r="I147">
        <f>Lista1[[#This Row],[Length]]/Lista1[[#This Row],[Diameter]]</f>
        <v>2.5690789473684208</v>
      </c>
    </row>
    <row r="148" spans="1:9">
      <c r="A148" t="s">
        <v>9</v>
      </c>
      <c r="B148">
        <v>47</v>
      </c>
      <c r="C148">
        <v>0.13</v>
      </c>
      <c r="D148">
        <v>6.01</v>
      </c>
      <c r="E148">
        <v>5.57</v>
      </c>
      <c r="F148">
        <f t="shared" si="17"/>
        <v>28.368726540000001</v>
      </c>
      <c r="G148">
        <f t="shared" si="16"/>
        <v>0.1580138068278</v>
      </c>
      <c r="H148">
        <f t="shared" si="18"/>
        <v>0.82271291736975338</v>
      </c>
      <c r="I148">
        <f>Lista1[[#This Row],[Length]]/Lista1[[#This Row],[Diameter]]</f>
        <v>0.92678868552412652</v>
      </c>
    </row>
    <row r="149" spans="1:9">
      <c r="A149" t="s">
        <v>9</v>
      </c>
      <c r="B149">
        <v>48</v>
      </c>
      <c r="C149">
        <v>0.52</v>
      </c>
      <c r="D149">
        <v>6.05</v>
      </c>
      <c r="E149">
        <v>14.61</v>
      </c>
      <c r="F149">
        <f t="shared" si="17"/>
        <v>28.7476035</v>
      </c>
      <c r="G149">
        <f t="shared" si="16"/>
        <v>0.42000248713499999</v>
      </c>
      <c r="H149">
        <f t="shared" si="18"/>
        <v>1.2380879064481782</v>
      </c>
      <c r="I149">
        <f>Lista1[[#This Row],[Length]]/Lista1[[#This Row],[Diameter]]</f>
        <v>2.4148760330578511</v>
      </c>
    </row>
    <row r="150" spans="1:9">
      <c r="A150" t="s">
        <v>9</v>
      </c>
      <c r="B150">
        <v>49</v>
      </c>
      <c r="C150">
        <v>0.14000000000000001</v>
      </c>
      <c r="D150">
        <v>6.13</v>
      </c>
      <c r="E150">
        <v>5.01</v>
      </c>
      <c r="F150">
        <f t="shared" si="17"/>
        <v>29.512897260000003</v>
      </c>
      <c r="G150">
        <f t="shared" si="16"/>
        <v>0.1478596152726</v>
      </c>
      <c r="H150">
        <f t="shared" si="18"/>
        <v>0.946844070586078</v>
      </c>
      <c r="I150">
        <f>Lista1[[#This Row],[Length]]/Lista1[[#This Row],[Diameter]]</f>
        <v>0.81729200652528544</v>
      </c>
    </row>
    <row r="151" spans="1:9">
      <c r="A151" t="s">
        <v>9</v>
      </c>
      <c r="B151">
        <v>50</v>
      </c>
      <c r="C151">
        <v>0.13</v>
      </c>
      <c r="D151">
        <v>6.05</v>
      </c>
      <c r="E151">
        <v>4.7300000000000004</v>
      </c>
      <c r="F151">
        <f t="shared" si="17"/>
        <v>28.7476035</v>
      </c>
      <c r="G151">
        <f t="shared" si="16"/>
        <v>0.13597616455500003</v>
      </c>
      <c r="H151">
        <f t="shared" si="18"/>
        <v>0.95604991084608237</v>
      </c>
      <c r="I151">
        <f>Lista1[[#This Row],[Length]]/Lista1[[#This Row],[Diameter]]</f>
        <v>0.78181818181818186</v>
      </c>
    </row>
  </sheetData>
  <pageMargins left="0.7" right="0.7" top="0.75" bottom="0.75" header="0.3" footer="0.3"/>
  <ignoredErrors>
    <ignoredError sqref="U20:U22" formula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120" zoomScaleNormal="120" zoomScalePageLayoutView="150" workbookViewId="0">
      <selection activeCell="E16" sqref="E16"/>
    </sheetView>
  </sheetViews>
  <sheetFormatPr baseColWidth="10" defaultRowHeight="15"/>
  <cols>
    <col min="2" max="2" width="12.125" bestFit="1" customWidth="1"/>
    <col min="3" max="3" width="11.25" customWidth="1"/>
    <col min="4" max="4" width="11.875" customWidth="1"/>
    <col min="5" max="5" width="18.5" customWidth="1"/>
    <col min="6" max="7" width="19.625" customWidth="1"/>
    <col min="8" max="8" width="12.625" customWidth="1"/>
    <col min="9" max="9" width="21.25" customWidth="1"/>
    <col min="10" max="10" width="20.125" customWidth="1"/>
    <col min="11" max="11" width="20.875" customWidth="1"/>
    <col min="12" max="12" width="30.5" customWidth="1"/>
    <col min="13" max="13" width="39.25" customWidth="1"/>
  </cols>
  <sheetData>
    <row r="1" spans="1:13">
      <c r="A1" t="s">
        <v>13</v>
      </c>
      <c r="B1" t="s">
        <v>87</v>
      </c>
      <c r="C1" t="s">
        <v>36</v>
      </c>
      <c r="D1" t="s">
        <v>71</v>
      </c>
      <c r="E1" t="s">
        <v>37</v>
      </c>
      <c r="F1" t="s">
        <v>38</v>
      </c>
      <c r="G1" t="s">
        <v>34</v>
      </c>
      <c r="H1" t="s">
        <v>72</v>
      </c>
      <c r="I1" t="s">
        <v>73</v>
      </c>
      <c r="J1" t="s">
        <v>33</v>
      </c>
      <c r="K1" t="s">
        <v>74</v>
      </c>
    </row>
    <row r="2" spans="1:13">
      <c r="A2" t="s">
        <v>5</v>
      </c>
      <c r="B2">
        <v>1</v>
      </c>
      <c r="C2">
        <v>4.8792212474460968</v>
      </c>
      <c r="D2">
        <v>73.139608338597839</v>
      </c>
      <c r="E2">
        <v>3.0638029058749585</v>
      </c>
      <c r="F2">
        <v>18.917367508081099</v>
      </c>
      <c r="G2">
        <f>((354.3*F2)+(170.8*D2))*0.001</f>
        <v>19.194668412345642</v>
      </c>
      <c r="H2">
        <f>SQRT(ACOS(C2*0.1))</f>
        <v>1.030091561260978</v>
      </c>
      <c r="I2">
        <f>SQRT(ACOS(D2*0.01))</f>
        <v>0.86627330143795722</v>
      </c>
      <c r="J2">
        <f>SQRT(ACOS(E2*0.01))</f>
        <v>1.2410292109566607</v>
      </c>
      <c r="K2">
        <f>SQRT(ACOS(F2*0.01))</f>
        <v>1.1749364954270016</v>
      </c>
    </row>
    <row r="3" spans="1:13">
      <c r="A3" t="s">
        <v>5</v>
      </c>
      <c r="B3">
        <v>2</v>
      </c>
      <c r="C3">
        <v>4.9353701527614344</v>
      </c>
      <c r="D3">
        <v>72.68232385661328</v>
      </c>
      <c r="E3">
        <v>2.4912047161737498</v>
      </c>
      <c r="F3">
        <v>19.891101274451529</v>
      </c>
      <c r="G3">
        <f t="shared" ref="G3:G10" si="0">((354.3*F3)+(170.8*D3))*0.001</f>
        <v>19.461558096247725</v>
      </c>
      <c r="H3">
        <f t="shared" ref="H3:H10" si="1">SQRT(ACOS(C3*0.1))</f>
        <v>1.0269588225916451</v>
      </c>
      <c r="I3">
        <f t="shared" ref="I3:K10" si="2">SQRT(ACOS(D3*0.01))</f>
        <v>0.87012128821772838</v>
      </c>
      <c r="J3">
        <f t="shared" si="2"/>
        <v>1.2433349114921841</v>
      </c>
      <c r="K3">
        <f t="shared" si="2"/>
        <v>1.170704797610187</v>
      </c>
    </row>
    <row r="4" spans="1:13">
      <c r="A4" t="s">
        <v>5</v>
      </c>
      <c r="B4">
        <v>3</v>
      </c>
      <c r="C4">
        <v>4.0559440559440532</v>
      </c>
      <c r="D4">
        <v>70.918367346938865</v>
      </c>
      <c r="E4">
        <v>2.0095793419406136</v>
      </c>
      <c r="F4">
        <v>23.016109255176474</v>
      </c>
      <c r="G4">
        <f t="shared" si="0"/>
        <v>20.267464651966183</v>
      </c>
      <c r="H4">
        <f t="shared" si="1"/>
        <v>1.0738562722263607</v>
      </c>
      <c r="I4">
        <f t="shared" si="2"/>
        <v>0.88456580519175987</v>
      </c>
      <c r="J4">
        <f t="shared" si="2"/>
        <v>1.2452707258045139</v>
      </c>
      <c r="K4">
        <f t="shared" si="2"/>
        <v>1.1569585603547039</v>
      </c>
    </row>
    <row r="5" spans="1:13">
      <c r="A5" t="s">
        <v>8</v>
      </c>
      <c r="B5">
        <v>1</v>
      </c>
      <c r="C5">
        <v>6.4402231480827909</v>
      </c>
      <c r="D5">
        <v>76.866178579515449</v>
      </c>
      <c r="E5">
        <v>3.1549550909501485</v>
      </c>
      <c r="F5">
        <v>13.538643181451604</v>
      </c>
      <c r="G5">
        <f t="shared" si="0"/>
        <v>17.925484580569545</v>
      </c>
      <c r="H5">
        <f t="shared" si="1"/>
        <v>0.93330152727599613</v>
      </c>
      <c r="I5">
        <f t="shared" si="2"/>
        <v>0.83309657252138747</v>
      </c>
      <c r="J5">
        <f t="shared" si="2"/>
        <v>1.240661734561437</v>
      </c>
      <c r="K5">
        <f t="shared" si="2"/>
        <v>1.1979118715107175</v>
      </c>
    </row>
    <row r="6" spans="1:13">
      <c r="A6" t="s">
        <v>8</v>
      </c>
      <c r="B6">
        <v>2</v>
      </c>
      <c r="C6">
        <v>7.0785597381341683</v>
      </c>
      <c r="D6">
        <v>76.963158667253765</v>
      </c>
      <c r="E6">
        <v>3.643769264641108</v>
      </c>
      <c r="F6">
        <v>12.314512329970952</v>
      </c>
      <c r="G6">
        <f t="shared" si="0"/>
        <v>17.508339218875651</v>
      </c>
      <c r="H6">
        <f t="shared" si="1"/>
        <v>0.88562863714985873</v>
      </c>
      <c r="I6">
        <f t="shared" si="2"/>
        <v>0.83218530674325364</v>
      </c>
      <c r="J6">
        <f t="shared" si="2"/>
        <v>1.2386890514734057</v>
      </c>
      <c r="K6">
        <f t="shared" si="2"/>
        <v>1.2030535385330645</v>
      </c>
    </row>
    <row r="7" spans="1:13">
      <c r="A7" t="s">
        <v>8</v>
      </c>
      <c r="B7">
        <v>5</v>
      </c>
      <c r="C7">
        <v>6.698749861710267</v>
      </c>
      <c r="D7">
        <v>75.970830615995737</v>
      </c>
      <c r="E7">
        <v>2.8546866662713959</v>
      </c>
      <c r="F7">
        <v>14.475732856022603</v>
      </c>
      <c r="G7">
        <f t="shared" si="0"/>
        <v>18.10457002010088</v>
      </c>
      <c r="H7">
        <f t="shared" si="1"/>
        <v>0.91474363995793206</v>
      </c>
      <c r="I7">
        <f t="shared" si="2"/>
        <v>0.84138689492551655</v>
      </c>
      <c r="J7">
        <f t="shared" si="2"/>
        <v>1.2418718055649316</v>
      </c>
      <c r="K7">
        <f t="shared" si="2"/>
        <v>1.1939550298709176</v>
      </c>
    </row>
    <row r="8" spans="1:13">
      <c r="A8" t="s">
        <v>9</v>
      </c>
      <c r="B8">
        <v>1</v>
      </c>
      <c r="C8">
        <v>6.1545801526718193</v>
      </c>
      <c r="D8">
        <v>78.673106253177451</v>
      </c>
      <c r="E8">
        <v>3.0344433146924668</v>
      </c>
      <c r="F8">
        <v>12.137870279458255</v>
      </c>
      <c r="G8">
        <f t="shared" si="0"/>
        <v>17.737813988054768</v>
      </c>
      <c r="H8">
        <f t="shared" si="1"/>
        <v>0.95280080789399213</v>
      </c>
      <c r="I8">
        <f t="shared" si="2"/>
        <v>0.8156598080627826</v>
      </c>
      <c r="J8">
        <f t="shared" si="2"/>
        <v>1.2411475476091158</v>
      </c>
      <c r="K8">
        <f t="shared" si="2"/>
        <v>1.2037930010639646</v>
      </c>
    </row>
    <row r="9" spans="1:13">
      <c r="A9" t="s">
        <v>9</v>
      </c>
      <c r="B9">
        <v>2</v>
      </c>
      <c r="C9">
        <v>6.2490558436981321</v>
      </c>
      <c r="D9">
        <v>79.970995810506068</v>
      </c>
      <c r="E9">
        <v>1.5952304221720004</v>
      </c>
      <c r="F9">
        <v>12.184717923623808</v>
      </c>
      <c r="G9">
        <f t="shared" si="0"/>
        <v>17.976091644774353</v>
      </c>
      <c r="H9">
        <f t="shared" si="1"/>
        <v>0.94645958012321463</v>
      </c>
      <c r="I9">
        <f t="shared" si="2"/>
        <v>0.80248635894007725</v>
      </c>
      <c r="J9">
        <f t="shared" si="2"/>
        <v>1.2469335771868117</v>
      </c>
      <c r="K9">
        <f t="shared" si="2"/>
        <v>1.2035969465492304</v>
      </c>
    </row>
    <row r="10" spans="1:13">
      <c r="A10" t="s">
        <v>9</v>
      </c>
      <c r="B10">
        <v>3</v>
      </c>
      <c r="C10">
        <v>6.1344486876402415</v>
      </c>
      <c r="D10">
        <v>79.496286729092731</v>
      </c>
      <c r="E10">
        <v>2.596060703907038</v>
      </c>
      <c r="F10">
        <v>11.773203879359983</v>
      </c>
      <c r="G10">
        <f t="shared" si="0"/>
        <v>17.749211907786282</v>
      </c>
      <c r="H10">
        <f t="shared" si="1"/>
        <v>0.95413890217795505</v>
      </c>
      <c r="I10">
        <f t="shared" si="2"/>
        <v>0.80737225514347988</v>
      </c>
      <c r="J10">
        <f t="shared" si="2"/>
        <v>1.2429130310815888</v>
      </c>
      <c r="K10">
        <f t="shared" si="2"/>
        <v>1.2053176345233354</v>
      </c>
    </row>
    <row r="14" spans="1:13">
      <c r="D14" s="2" t="s">
        <v>53</v>
      </c>
    </row>
    <row r="15" spans="1:13">
      <c r="C15" s="2" t="s">
        <v>60</v>
      </c>
      <c r="D15" t="s">
        <v>75</v>
      </c>
      <c r="E15" t="s">
        <v>88</v>
      </c>
      <c r="F15" t="s">
        <v>76</v>
      </c>
      <c r="G15" t="s">
        <v>77</v>
      </c>
      <c r="H15" t="s">
        <v>78</v>
      </c>
      <c r="I15" t="s">
        <v>79</v>
      </c>
      <c r="J15" t="s">
        <v>80</v>
      </c>
      <c r="K15" t="s">
        <v>81</v>
      </c>
      <c r="L15" t="s">
        <v>82</v>
      </c>
      <c r="M15" t="s">
        <v>83</v>
      </c>
    </row>
    <row r="16" spans="1:13">
      <c r="C16" s="3" t="s">
        <v>8</v>
      </c>
      <c r="D16" s="1">
        <v>6.7391775826424087</v>
      </c>
      <c r="E16" s="1">
        <v>0.26216305487796959</v>
      </c>
      <c r="F16" s="1">
        <v>76.600055954254984</v>
      </c>
      <c r="G16" s="1">
        <v>0.44668757096722495</v>
      </c>
      <c r="H16" s="1">
        <v>3.2178036739542173</v>
      </c>
      <c r="I16" s="1">
        <v>0.32519255326825208</v>
      </c>
      <c r="J16" s="1">
        <v>13.442962789148387</v>
      </c>
      <c r="K16" s="1">
        <v>0.88490473824784044</v>
      </c>
      <c r="L16" s="1">
        <v>17.846131273182024</v>
      </c>
      <c r="M16" s="1">
        <v>0.24979391856434796</v>
      </c>
    </row>
    <row r="17" spans="3:18">
      <c r="C17" s="3" t="s">
        <v>5</v>
      </c>
      <c r="D17" s="1">
        <v>4.6235118187171951</v>
      </c>
      <c r="E17" s="1">
        <v>0.40198511489565597</v>
      </c>
      <c r="F17" s="1">
        <v>72.24676651404998</v>
      </c>
      <c r="G17" s="1">
        <v>0.95769185536684476</v>
      </c>
      <c r="H17" s="1">
        <v>2.5215289879964407</v>
      </c>
      <c r="I17" s="1">
        <v>0.43091878723242033</v>
      </c>
      <c r="J17" s="1">
        <v>20.608192679236367</v>
      </c>
      <c r="K17" s="1">
        <v>1.7484442683822083</v>
      </c>
      <c r="L17" s="1">
        <v>19.641230386853181</v>
      </c>
      <c r="M17" s="1">
        <v>0.4560223254363861</v>
      </c>
    </row>
    <row r="18" spans="3:18">
      <c r="C18" s="3" t="s">
        <v>9</v>
      </c>
      <c r="D18" s="1">
        <v>6.179361561336731</v>
      </c>
      <c r="E18" s="1">
        <v>4.9961910268197116E-2</v>
      </c>
      <c r="F18" s="1">
        <v>79.380129597592088</v>
      </c>
      <c r="G18" s="1">
        <v>0.53618944733707286</v>
      </c>
      <c r="H18" s="1">
        <v>2.4085781469238348</v>
      </c>
      <c r="I18" s="1">
        <v>0.6023264449222433</v>
      </c>
      <c r="J18" s="1">
        <v>12.031930694147349</v>
      </c>
      <c r="K18" s="1">
        <v>0.18394446436993481</v>
      </c>
      <c r="L18" s="1">
        <v>17.821039180205137</v>
      </c>
      <c r="M18" s="1">
        <v>0.10973734769972113</v>
      </c>
    </row>
    <row r="19" spans="3:18">
      <c r="C19" s="3" t="s">
        <v>10</v>
      </c>
      <c r="D19" s="1">
        <v>5.8473503208987783</v>
      </c>
      <c r="E19" s="1">
        <v>0.93740523083787497</v>
      </c>
      <c r="F19" s="1">
        <v>76.075650688632365</v>
      </c>
      <c r="G19" s="1">
        <v>3.0143621969977183</v>
      </c>
      <c r="H19" s="1">
        <v>2.7159702696248313</v>
      </c>
      <c r="I19" s="1">
        <v>0.5883231648633217</v>
      </c>
      <c r="J19" s="1">
        <v>15.361028720844034</v>
      </c>
      <c r="K19" s="1">
        <v>3.9229474258233945</v>
      </c>
      <c r="L19" s="1">
        <v>18.436133613413446</v>
      </c>
      <c r="M19" s="1">
        <v>0.90574054510211643</v>
      </c>
    </row>
    <row r="21" spans="3:18">
      <c r="D21" s="11" t="s">
        <v>36</v>
      </c>
      <c r="E21" s="11"/>
      <c r="F21" s="11"/>
      <c r="G21" s="11" t="s">
        <v>41</v>
      </c>
      <c r="H21" s="11"/>
      <c r="I21" s="11"/>
      <c r="J21" s="11" t="s">
        <v>37</v>
      </c>
      <c r="K21" s="11"/>
      <c r="L21" s="11"/>
      <c r="M21" t="s">
        <v>38</v>
      </c>
      <c r="P21" s="11" t="s">
        <v>42</v>
      </c>
      <c r="Q21" s="11"/>
      <c r="R21" s="11"/>
    </row>
    <row r="22" spans="3:18">
      <c r="C22" t="s">
        <v>60</v>
      </c>
      <c r="D22" t="s">
        <v>35</v>
      </c>
      <c r="E22" t="s">
        <v>69</v>
      </c>
      <c r="F22" t="s">
        <v>68</v>
      </c>
      <c r="G22" t="s">
        <v>35</v>
      </c>
      <c r="H22" t="s">
        <v>69</v>
      </c>
      <c r="I22" t="s">
        <v>68</v>
      </c>
      <c r="J22" t="s">
        <v>35</v>
      </c>
      <c r="K22" t="s">
        <v>69</v>
      </c>
      <c r="L22" t="s">
        <v>68</v>
      </c>
      <c r="M22" t="s">
        <v>35</v>
      </c>
      <c r="N22" t="s">
        <v>69</v>
      </c>
      <c r="O22" t="s">
        <v>68</v>
      </c>
      <c r="P22" t="s">
        <v>35</v>
      </c>
      <c r="Q22" t="s">
        <v>69</v>
      </c>
      <c r="R22" t="s">
        <v>68</v>
      </c>
    </row>
    <row r="23" spans="3:18">
      <c r="C23" t="s">
        <v>43</v>
      </c>
      <c r="D23">
        <v>6.7391775826424087</v>
      </c>
      <c r="E23">
        <v>0.26216305487796959</v>
      </c>
      <c r="F23">
        <f>E23/SQRT(3)</f>
        <v>0.15135991030537038</v>
      </c>
      <c r="G23">
        <v>76.600055954254984</v>
      </c>
      <c r="H23">
        <v>0.44668757096722495</v>
      </c>
      <c r="I23">
        <f>H23/SQRT(3)</f>
        <v>0.25789518934158739</v>
      </c>
      <c r="J23">
        <v>3.2178036739542173</v>
      </c>
      <c r="K23">
        <v>0.32519255326825208</v>
      </c>
      <c r="L23">
        <f>K23/SQRT(3)</f>
        <v>0.18775000816788706</v>
      </c>
      <c r="M23">
        <v>13.442962789148387</v>
      </c>
      <c r="N23">
        <v>0.88490473824784044</v>
      </c>
      <c r="O23">
        <f>N23/SQRT(3)</f>
        <v>0.510899988834566</v>
      </c>
      <c r="P23" s="1">
        <v>17.846131273182024</v>
      </c>
      <c r="Q23" s="1">
        <v>0.24979391856434796</v>
      </c>
      <c r="R23">
        <f>Q23/SQRT(3)</f>
        <v>0.14421858612505775</v>
      </c>
    </row>
    <row r="24" spans="3:18">
      <c r="C24" t="s">
        <v>11</v>
      </c>
      <c r="D24">
        <v>4.6235118187171951</v>
      </c>
      <c r="E24">
        <v>0.40198511489565597</v>
      </c>
      <c r="F24">
        <f>E24/SQRT(3)</f>
        <v>0.23208621429522963</v>
      </c>
      <c r="G24">
        <v>72.24676651404998</v>
      </c>
      <c r="H24">
        <v>0.95769185536684476</v>
      </c>
      <c r="I24">
        <f t="shared" ref="I24:I25" si="3">H24/SQRT(3)</f>
        <v>0.55292365049675996</v>
      </c>
      <c r="J24">
        <v>2.5215289879964407</v>
      </c>
      <c r="K24">
        <v>0.43091878723242033</v>
      </c>
      <c r="L24">
        <f t="shared" ref="L24:L25" si="4">K24/SQRT(3)</f>
        <v>0.24879107780750495</v>
      </c>
      <c r="M24">
        <v>20.608192679236367</v>
      </c>
      <c r="N24">
        <v>1.7484442683822083</v>
      </c>
      <c r="O24">
        <f t="shared" ref="O24:O25" si="5">N24/SQRT(3)</f>
        <v>1.0094647690135263</v>
      </c>
      <c r="P24" s="1">
        <v>19.641230386853181</v>
      </c>
      <c r="Q24" s="1">
        <v>0.4560223254363861</v>
      </c>
      <c r="R24">
        <f t="shared" ref="R24:R25" si="6">Q24/SQRT(3)</f>
        <v>0.26328461234717665</v>
      </c>
    </row>
    <row r="25" spans="3:18">
      <c r="C25" t="s">
        <v>12</v>
      </c>
      <c r="D25">
        <v>6.179361561336731</v>
      </c>
      <c r="E25">
        <v>4.9961910268197116E-2</v>
      </c>
      <c r="F25">
        <f>E25/SQRT(3)</f>
        <v>2.8845522342571536E-2</v>
      </c>
      <c r="G25">
        <v>79.380129597592088</v>
      </c>
      <c r="H25">
        <v>0.53618944733707286</v>
      </c>
      <c r="I25">
        <f t="shared" si="3"/>
        <v>0.30956912175669571</v>
      </c>
      <c r="J25">
        <v>2.4085781469238348</v>
      </c>
      <c r="K25">
        <v>0.6023264449222433</v>
      </c>
      <c r="L25">
        <f t="shared" si="4"/>
        <v>0.34775333511588746</v>
      </c>
      <c r="M25">
        <v>12.031930694147349</v>
      </c>
      <c r="N25">
        <v>0.18394446436993481</v>
      </c>
      <c r="O25">
        <f t="shared" si="5"/>
        <v>0.10620038601992339</v>
      </c>
      <c r="P25" s="1">
        <v>17.821039180205137</v>
      </c>
      <c r="Q25" s="1">
        <v>0.10973734769972113</v>
      </c>
      <c r="R25">
        <f t="shared" si="6"/>
        <v>6.3356887234589557E-2</v>
      </c>
    </row>
  </sheetData>
  <mergeCells count="4">
    <mergeCell ref="D21:F21"/>
    <mergeCell ref="G21:I21"/>
    <mergeCell ref="J21:L21"/>
    <mergeCell ref="P21:R21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Mechanical properties</vt:lpstr>
      <vt:lpstr>Physical properties</vt:lpstr>
      <vt:lpstr>Proximates analyzes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Windows User</cp:lastModifiedBy>
  <dcterms:created xsi:type="dcterms:W3CDTF">2017-06-01T18:30:51Z</dcterms:created>
  <dcterms:modified xsi:type="dcterms:W3CDTF">2018-02-09T20:30:25Z</dcterms:modified>
</cp:coreProperties>
</file>