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24226"/>
  <bookViews>
    <workbookView xWindow="240" yWindow="105" windowWidth="14805" windowHeight="7215" activeTab="1"/>
  </bookViews>
  <sheets>
    <sheet name="FAs" sheetId="5" r:id="rId1"/>
    <sheet name="Final FAs" sheetId="6" r:id="rId2"/>
    <sheet name="ALL individual data" sheetId="10" r:id="rId3"/>
    <sheet name="ASH" sheetId="11" r:id="rId4"/>
    <sheet name="EPA+DHA" sheetId="8" r:id="rId5"/>
  </sheets>
  <externalReferences>
    <externalReference r:id="rId6"/>
  </externalReferences>
  <calcPr calcId="171027"/>
</workbook>
</file>

<file path=xl/calcChain.xml><?xml version="1.0" encoding="utf-8"?>
<calcChain xmlns="http://schemas.openxmlformats.org/spreadsheetml/2006/main">
  <c r="O7" i="11" l="1"/>
  <c r="J6" i="11"/>
  <c r="R62" i="10"/>
  <c r="DH35" i="5"/>
  <c r="DJ35" i="5" s="1"/>
  <c r="DX35" i="5"/>
  <c r="DX33" i="5"/>
  <c r="DX32" i="5"/>
  <c r="CQ35" i="5"/>
  <c r="CL35" i="5"/>
  <c r="CK35" i="5"/>
  <c r="CJ35" i="5"/>
  <c r="CI35" i="5"/>
  <c r="CH35" i="5"/>
  <c r="CG35" i="5"/>
  <c r="CF35" i="5"/>
  <c r="CE35" i="5"/>
  <c r="CY35" i="5"/>
  <c r="CX35" i="5"/>
  <c r="CU35" i="5"/>
  <c r="CW35" i="5"/>
  <c r="CV35" i="5"/>
  <c r="CT35" i="5"/>
  <c r="BV35" i="5"/>
  <c r="BU35" i="5"/>
  <c r="BT35" i="5"/>
  <c r="BS35" i="5"/>
  <c r="BR35" i="5"/>
  <c r="BQ35" i="5"/>
  <c r="BP35" i="5"/>
  <c r="BF35" i="5"/>
  <c r="BE35" i="5"/>
  <c r="BD35" i="5"/>
  <c r="BC35" i="5"/>
  <c r="BB35" i="5"/>
  <c r="BA35" i="5"/>
  <c r="AZ35" i="5"/>
  <c r="AY35" i="5"/>
  <c r="AX35" i="5"/>
  <c r="AG35" i="5"/>
  <c r="AF35" i="5"/>
  <c r="AE35" i="5"/>
  <c r="AD35" i="5"/>
  <c r="AC35" i="5"/>
  <c r="B35" i="5"/>
  <c r="B33" i="5"/>
  <c r="Z33" i="5" s="1"/>
  <c r="P35" i="5"/>
  <c r="Q35" i="5"/>
  <c r="R35" i="5"/>
  <c r="S35" i="5"/>
  <c r="T35" i="5"/>
  <c r="U35" i="5"/>
  <c r="V35" i="5"/>
  <c r="W35" i="5"/>
  <c r="X35" i="5"/>
  <c r="Y35" i="5"/>
  <c r="K35" i="5"/>
  <c r="BW35" i="5"/>
  <c r="K33" i="5"/>
  <c r="DO29" i="5"/>
  <c r="N10" i="11"/>
  <c r="J11" i="11"/>
  <c r="J3" i="11"/>
  <c r="N7" i="11"/>
  <c r="N8" i="11"/>
  <c r="N9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J4" i="11"/>
  <c r="N5" i="11"/>
  <c r="N3" i="11"/>
  <c r="O5" i="11"/>
  <c r="J41" i="11"/>
  <c r="J21" i="11"/>
  <c r="J20" i="11"/>
  <c r="N4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2" i="11"/>
  <c r="J43" i="11"/>
  <c r="J44" i="11"/>
  <c r="J45" i="11"/>
  <c r="J9" i="11"/>
  <c r="Z35" i="5" l="1"/>
  <c r="AA45" i="5"/>
  <c r="Z45" i="5"/>
  <c r="P30" i="5" l="1"/>
  <c r="DH30" i="5" l="1"/>
  <c r="CY30" i="5"/>
  <c r="DG30" i="5"/>
  <c r="DH29" i="5"/>
  <c r="DJ28" i="5"/>
  <c r="CX30" i="5"/>
  <c r="DJ14" i="5"/>
  <c r="DJ12" i="5"/>
  <c r="DJ10" i="5" l="1"/>
  <c r="DJ9" i="5"/>
  <c r="AG34" i="5" l="1"/>
  <c r="AG33" i="5"/>
  <c r="AG32" i="5"/>
  <c r="AG31" i="5"/>
  <c r="AG30" i="5"/>
  <c r="B29" i="5" l="1"/>
  <c r="AS35" i="5"/>
  <c r="AT20" i="5"/>
  <c r="AT25" i="5"/>
  <c r="B30" i="5"/>
  <c r="Z7" i="5"/>
  <c r="AA7" i="5"/>
  <c r="AT7" i="5"/>
  <c r="AU7" i="5"/>
  <c r="BK7" i="5"/>
  <c r="BL7" i="5"/>
  <c r="CA7" i="5"/>
  <c r="CB7" i="5" s="1"/>
  <c r="CQ7" i="5"/>
  <c r="CR7" i="5" s="1"/>
  <c r="DJ7" i="5"/>
  <c r="DK7" i="5"/>
  <c r="DY7" i="5"/>
  <c r="DZ7" i="5" s="1"/>
  <c r="Z8" i="5"/>
  <c r="AA8" i="5"/>
  <c r="AT8" i="5"/>
  <c r="AU8" i="5"/>
  <c r="BK8" i="5"/>
  <c r="BL8" i="5"/>
  <c r="CA8" i="5"/>
  <c r="CB8" i="5" s="1"/>
  <c r="CQ8" i="5"/>
  <c r="CR8" i="5" s="1"/>
  <c r="DJ8" i="5"/>
  <c r="DK8" i="5"/>
  <c r="DY8" i="5"/>
  <c r="DZ8" i="5" s="1"/>
  <c r="Z9" i="5"/>
  <c r="AA9" i="5"/>
  <c r="AT9" i="5"/>
  <c r="AU9" i="5"/>
  <c r="BK9" i="5"/>
  <c r="BL9" i="5"/>
  <c r="CA9" i="5"/>
  <c r="CB9" i="5" s="1"/>
  <c r="CQ9" i="5"/>
  <c r="CR9" i="5" s="1"/>
  <c r="DK9" i="5"/>
  <c r="DY9" i="5"/>
  <c r="DZ9" i="5"/>
  <c r="Z10" i="5"/>
  <c r="AA10" i="5"/>
  <c r="AT10" i="5"/>
  <c r="AU10" i="5"/>
  <c r="BK10" i="5"/>
  <c r="BL10" i="5"/>
  <c r="CA10" i="5"/>
  <c r="CB10" i="5"/>
  <c r="CQ10" i="5"/>
  <c r="CR10" i="5" s="1"/>
  <c r="DK10" i="5"/>
  <c r="DY10" i="5"/>
  <c r="DZ10" i="5" s="1"/>
  <c r="Z11" i="5"/>
  <c r="AA11" i="5"/>
  <c r="AT11" i="5"/>
  <c r="AU11" i="5"/>
  <c r="BK11" i="5"/>
  <c r="BL11" i="5"/>
  <c r="CA11" i="5"/>
  <c r="CB11" i="5" s="1"/>
  <c r="CQ11" i="5"/>
  <c r="CR11" i="5" s="1"/>
  <c r="DJ11" i="5"/>
  <c r="DK11" i="5"/>
  <c r="DY11" i="5"/>
  <c r="DZ11" i="5" s="1"/>
  <c r="Z12" i="5"/>
  <c r="AA12" i="5"/>
  <c r="AT12" i="5"/>
  <c r="AU12" i="5"/>
  <c r="BK12" i="5"/>
  <c r="BL12" i="5"/>
  <c r="CA12" i="5"/>
  <c r="CB12" i="5" s="1"/>
  <c r="CQ12" i="5"/>
  <c r="CR12" i="5" s="1"/>
  <c r="DK12" i="5"/>
  <c r="DY12" i="5"/>
  <c r="DZ12" i="5" s="1"/>
  <c r="Z13" i="5"/>
  <c r="AA13" i="5"/>
  <c r="AT13" i="5"/>
  <c r="AU13" i="5"/>
  <c r="BK13" i="5"/>
  <c r="BL13" i="5"/>
  <c r="CA13" i="5"/>
  <c r="CB13" i="5" s="1"/>
  <c r="CQ13" i="5"/>
  <c r="CR13" i="5"/>
  <c r="DI13" i="5"/>
  <c r="DJ13" i="5"/>
  <c r="DK13" i="5"/>
  <c r="DY13" i="5"/>
  <c r="DZ13" i="5" s="1"/>
  <c r="Z14" i="5"/>
  <c r="AA14" i="5"/>
  <c r="AT14" i="5"/>
  <c r="AU14" i="5"/>
  <c r="BK14" i="5"/>
  <c r="BL14" i="5"/>
  <c r="CA14" i="5"/>
  <c r="CB14" i="5" s="1"/>
  <c r="CQ14" i="5"/>
  <c r="CR14" i="5" s="1"/>
  <c r="DK14" i="5"/>
  <c r="DY14" i="5"/>
  <c r="DZ14" i="5" s="1"/>
  <c r="Z15" i="5"/>
  <c r="AA15" i="5"/>
  <c r="AT15" i="5"/>
  <c r="AU15" i="5"/>
  <c r="BK15" i="5"/>
  <c r="BL15" i="5"/>
  <c r="CA15" i="5"/>
  <c r="CB15" i="5"/>
  <c r="CQ15" i="5"/>
  <c r="CR15" i="5" s="1"/>
  <c r="DJ15" i="5"/>
  <c r="DK15" i="5"/>
  <c r="DY15" i="5"/>
  <c r="DZ15" i="5" s="1"/>
  <c r="Z16" i="5"/>
  <c r="AA16" i="5"/>
  <c r="AT16" i="5"/>
  <c r="AU16" i="5"/>
  <c r="BK16" i="5"/>
  <c r="BL16" i="5"/>
  <c r="CA16" i="5"/>
  <c r="CB16" i="5" s="1"/>
  <c r="CQ16" i="5"/>
  <c r="CR16" i="5" s="1"/>
  <c r="DJ16" i="5"/>
  <c r="DK16" i="5"/>
  <c r="DY16" i="5"/>
  <c r="DZ16" i="5" s="1"/>
  <c r="Z17" i="5"/>
  <c r="AA17" i="5"/>
  <c r="AT17" i="5"/>
  <c r="AU17" i="5"/>
  <c r="BK17" i="5"/>
  <c r="BL17" i="5"/>
  <c r="CA17" i="5"/>
  <c r="CB17" i="5" s="1"/>
  <c r="CQ17" i="5"/>
  <c r="CR17" i="5" s="1"/>
  <c r="DJ17" i="5"/>
  <c r="DK17" i="5"/>
  <c r="DY17" i="5"/>
  <c r="DZ17" i="5" s="1"/>
  <c r="Z18" i="5"/>
  <c r="AA18" i="5"/>
  <c r="AT18" i="5"/>
  <c r="AU18" i="5"/>
  <c r="BK18" i="5"/>
  <c r="BL18" i="5"/>
  <c r="CA18" i="5"/>
  <c r="CB18" i="5" s="1"/>
  <c r="CQ18" i="5"/>
  <c r="CR18" i="5" s="1"/>
  <c r="DJ18" i="5"/>
  <c r="DK18" i="5"/>
  <c r="DY18" i="5"/>
  <c r="DZ18" i="5" s="1"/>
  <c r="Z19" i="5"/>
  <c r="AA19" i="5"/>
  <c r="AT19" i="5"/>
  <c r="AU19" i="5"/>
  <c r="BK19" i="5"/>
  <c r="BL19" i="5"/>
  <c r="CA19" i="5"/>
  <c r="CB19" i="5" s="1"/>
  <c r="CQ19" i="5"/>
  <c r="CR19" i="5" s="1"/>
  <c r="DJ19" i="5"/>
  <c r="DK19" i="5"/>
  <c r="DY19" i="5"/>
  <c r="DZ19" i="5" s="1"/>
  <c r="Z20" i="5"/>
  <c r="AA20" i="5"/>
  <c r="AU20" i="5"/>
  <c r="BK20" i="5"/>
  <c r="BL20" i="5"/>
  <c r="CA20" i="5"/>
  <c r="CB20" i="5" s="1"/>
  <c r="CQ20" i="5"/>
  <c r="CR20" i="5" s="1"/>
  <c r="DJ20" i="5"/>
  <c r="DK20" i="5"/>
  <c r="DY20" i="5"/>
  <c r="DZ20" i="5" s="1"/>
  <c r="Z21" i="5"/>
  <c r="AA21" i="5"/>
  <c r="AT21" i="5"/>
  <c r="AU21" i="5"/>
  <c r="BK21" i="5"/>
  <c r="BL21" i="5"/>
  <c r="CA21" i="5"/>
  <c r="CB21" i="5" s="1"/>
  <c r="CQ21" i="5"/>
  <c r="CR21" i="5" s="1"/>
  <c r="DJ21" i="5"/>
  <c r="DK21" i="5"/>
  <c r="DY21" i="5"/>
  <c r="DZ21" i="5" s="1"/>
  <c r="Z22" i="5"/>
  <c r="AA22" i="5"/>
  <c r="AT22" i="5"/>
  <c r="AU22" i="5"/>
  <c r="BK22" i="5"/>
  <c r="BL22" i="5"/>
  <c r="CA22" i="5"/>
  <c r="CB22" i="5" s="1"/>
  <c r="CQ22" i="5"/>
  <c r="CR22" i="5" s="1"/>
  <c r="DJ22" i="5"/>
  <c r="DK22" i="5"/>
  <c r="DY22" i="5"/>
  <c r="DZ22" i="5" s="1"/>
  <c r="Z23" i="5"/>
  <c r="AA23" i="5"/>
  <c r="AT23" i="5"/>
  <c r="AU23" i="5"/>
  <c r="BK23" i="5"/>
  <c r="BL23" i="5"/>
  <c r="CA23" i="5"/>
  <c r="CB23" i="5" s="1"/>
  <c r="CQ23" i="5"/>
  <c r="CR23" i="5" s="1"/>
  <c r="DJ23" i="5"/>
  <c r="DK23" i="5"/>
  <c r="DY23" i="5"/>
  <c r="DZ23" i="5" s="1"/>
  <c r="Z24" i="5"/>
  <c r="AA24" i="5"/>
  <c r="AT24" i="5"/>
  <c r="AU24" i="5"/>
  <c r="BK24" i="5"/>
  <c r="BL24" i="5"/>
  <c r="CA24" i="5"/>
  <c r="CB24" i="5" s="1"/>
  <c r="CQ24" i="5"/>
  <c r="CR24" i="5" s="1"/>
  <c r="DJ24" i="5"/>
  <c r="DK24" i="5"/>
  <c r="DY24" i="5"/>
  <c r="DZ24" i="5" s="1"/>
  <c r="Z25" i="5"/>
  <c r="AA25" i="5"/>
  <c r="AU25" i="5"/>
  <c r="BK25" i="5"/>
  <c r="BL25" i="5"/>
  <c r="CA25" i="5"/>
  <c r="CB25" i="5" s="1"/>
  <c r="CQ25" i="5"/>
  <c r="CR25" i="5" s="1"/>
  <c r="DJ25" i="5"/>
  <c r="DK25" i="5"/>
  <c r="DY25" i="5"/>
  <c r="DZ25" i="5" s="1"/>
  <c r="Z26" i="5"/>
  <c r="AA26" i="5"/>
  <c r="AT26" i="5"/>
  <c r="AU26" i="5"/>
  <c r="BK26" i="5"/>
  <c r="BL26" i="5"/>
  <c r="CA26" i="5"/>
  <c r="CB26" i="5" s="1"/>
  <c r="CQ26" i="5"/>
  <c r="CR26" i="5" s="1"/>
  <c r="DJ26" i="5"/>
  <c r="DK26" i="5"/>
  <c r="DY26" i="5"/>
  <c r="DZ26" i="5" s="1"/>
  <c r="Z27" i="5"/>
  <c r="AA27" i="5"/>
  <c r="AT27" i="5"/>
  <c r="AU27" i="5"/>
  <c r="BK27" i="5"/>
  <c r="BL27" i="5"/>
  <c r="CA27" i="5"/>
  <c r="CB27" i="5" s="1"/>
  <c r="CQ27" i="5"/>
  <c r="CR27" i="5" s="1"/>
  <c r="DJ27" i="5"/>
  <c r="DK27" i="5"/>
  <c r="DY27" i="5"/>
  <c r="DZ27" i="5" s="1"/>
  <c r="Z28" i="5"/>
  <c r="AA28" i="5"/>
  <c r="AT28" i="5"/>
  <c r="AU28" i="5"/>
  <c r="BK28" i="5"/>
  <c r="BL28" i="5"/>
  <c r="CA28" i="5"/>
  <c r="CB28" i="5" s="1"/>
  <c r="CQ28" i="5"/>
  <c r="CR28" i="5" s="1"/>
  <c r="DK28" i="5"/>
  <c r="DY28" i="5"/>
  <c r="DZ28" i="5" s="1"/>
  <c r="C29" i="5"/>
  <c r="D29" i="5"/>
  <c r="E29" i="5"/>
  <c r="F29" i="5"/>
  <c r="G29" i="5"/>
  <c r="H29" i="5"/>
  <c r="I29" i="5"/>
  <c r="J29" i="5"/>
  <c r="K29" i="5"/>
  <c r="P29" i="5"/>
  <c r="Q29" i="5"/>
  <c r="R29" i="5"/>
  <c r="S29" i="5"/>
  <c r="T29" i="5"/>
  <c r="U29" i="5"/>
  <c r="V29" i="5"/>
  <c r="W29" i="5"/>
  <c r="X29" i="5"/>
  <c r="Y29" i="5"/>
  <c r="AB29" i="5"/>
  <c r="AC29" i="5"/>
  <c r="AD29" i="5"/>
  <c r="AE29" i="5"/>
  <c r="AF29" i="5"/>
  <c r="AG29" i="5"/>
  <c r="AJ29" i="5"/>
  <c r="AK29" i="5"/>
  <c r="AL29" i="5"/>
  <c r="AM29" i="5"/>
  <c r="AN29" i="5"/>
  <c r="AO29" i="5"/>
  <c r="AP29" i="5"/>
  <c r="AQ29" i="5"/>
  <c r="AR29" i="5"/>
  <c r="AS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C29" i="5"/>
  <c r="CD29" i="5"/>
  <c r="CE29" i="5"/>
  <c r="CF29" i="5"/>
  <c r="CG29" i="5"/>
  <c r="CH29" i="5"/>
  <c r="CI29" i="5"/>
  <c r="CJ29" i="5"/>
  <c r="CK29" i="5"/>
  <c r="CL29" i="5"/>
  <c r="CM29" i="5"/>
  <c r="CN29" i="5"/>
  <c r="CO29" i="5"/>
  <c r="CP29" i="5"/>
  <c r="CS29" i="5"/>
  <c r="CT29" i="5"/>
  <c r="CU29" i="5"/>
  <c r="CV29" i="5"/>
  <c r="CW29" i="5"/>
  <c r="CX29" i="5"/>
  <c r="CY29" i="5"/>
  <c r="CZ29" i="5"/>
  <c r="DA29" i="5"/>
  <c r="DB29" i="5"/>
  <c r="DC29" i="5"/>
  <c r="DD29" i="5"/>
  <c r="DE29" i="5"/>
  <c r="DF29" i="5"/>
  <c r="DG29" i="5"/>
  <c r="DI29" i="5"/>
  <c r="DL29" i="5"/>
  <c r="DP29" i="5"/>
  <c r="DQ29" i="5"/>
  <c r="DR29" i="5"/>
  <c r="DS29" i="5"/>
  <c r="DT29" i="5"/>
  <c r="DU29" i="5"/>
  <c r="DV29" i="5"/>
  <c r="DW29" i="5"/>
  <c r="DX29" i="5"/>
  <c r="C30" i="5"/>
  <c r="D30" i="5"/>
  <c r="E30" i="5"/>
  <c r="F30" i="5"/>
  <c r="G30" i="5"/>
  <c r="H30" i="5"/>
  <c r="I30" i="5"/>
  <c r="J30" i="5"/>
  <c r="K30" i="5"/>
  <c r="Q30" i="5"/>
  <c r="R30" i="5"/>
  <c r="S30" i="5"/>
  <c r="T30" i="5"/>
  <c r="U30" i="5"/>
  <c r="V30" i="5"/>
  <c r="W30" i="5"/>
  <c r="X30" i="5"/>
  <c r="Y30" i="5"/>
  <c r="AC30" i="5"/>
  <c r="AD30" i="5"/>
  <c r="AE30" i="5"/>
  <c r="AF30" i="5"/>
  <c r="AJ30" i="5"/>
  <c r="AK30" i="5"/>
  <c r="AL30" i="5"/>
  <c r="AM30" i="5"/>
  <c r="AN30" i="5"/>
  <c r="AO30" i="5"/>
  <c r="AP30" i="5"/>
  <c r="AQ30" i="5"/>
  <c r="AR30" i="5"/>
  <c r="AS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P30" i="5"/>
  <c r="BQ30" i="5"/>
  <c r="BR30" i="5"/>
  <c r="BS30" i="5"/>
  <c r="BT30" i="5"/>
  <c r="BU30" i="5"/>
  <c r="BV30" i="5"/>
  <c r="BW30" i="5"/>
  <c r="BX30" i="5"/>
  <c r="BY30" i="5"/>
  <c r="BZ30" i="5"/>
  <c r="CE30" i="5"/>
  <c r="CF30" i="5"/>
  <c r="CG30" i="5"/>
  <c r="CH30" i="5"/>
  <c r="CI30" i="5"/>
  <c r="CJ30" i="5"/>
  <c r="CK30" i="5"/>
  <c r="CL30" i="5"/>
  <c r="CM30" i="5"/>
  <c r="CN30" i="5"/>
  <c r="CO30" i="5"/>
  <c r="CP30" i="5"/>
  <c r="CT30" i="5"/>
  <c r="CU30" i="5"/>
  <c r="CV30" i="5"/>
  <c r="CW30" i="5"/>
  <c r="DA30" i="5"/>
  <c r="DB30" i="5"/>
  <c r="DC30" i="5"/>
  <c r="DD30" i="5"/>
  <c r="DE30" i="5"/>
  <c r="DF30" i="5"/>
  <c r="DO30" i="5"/>
  <c r="DP30" i="5"/>
  <c r="DQ30" i="5"/>
  <c r="DR30" i="5"/>
  <c r="DS30" i="5"/>
  <c r="DT30" i="5"/>
  <c r="DU30" i="5"/>
  <c r="DV30" i="5"/>
  <c r="DW30" i="5"/>
  <c r="DX30" i="5"/>
  <c r="B31" i="5"/>
  <c r="C31" i="5"/>
  <c r="D31" i="5"/>
  <c r="E31" i="5"/>
  <c r="F31" i="5"/>
  <c r="G31" i="5"/>
  <c r="H31" i="5"/>
  <c r="I31" i="5"/>
  <c r="J31" i="5"/>
  <c r="K31" i="5"/>
  <c r="P31" i="5"/>
  <c r="Q31" i="5"/>
  <c r="R31" i="5"/>
  <c r="S31" i="5"/>
  <c r="T31" i="5"/>
  <c r="U31" i="5"/>
  <c r="V31" i="5"/>
  <c r="W31" i="5"/>
  <c r="X31" i="5"/>
  <c r="Y31" i="5"/>
  <c r="AC31" i="5"/>
  <c r="AD31" i="5"/>
  <c r="AE31" i="5"/>
  <c r="AF31" i="5"/>
  <c r="AJ31" i="5"/>
  <c r="AK31" i="5"/>
  <c r="AL31" i="5"/>
  <c r="AL38" i="5" s="1"/>
  <c r="AM31" i="5"/>
  <c r="AN31" i="5"/>
  <c r="AO31" i="5"/>
  <c r="AP31" i="5"/>
  <c r="AQ31" i="5"/>
  <c r="AR31" i="5"/>
  <c r="AS31" i="5"/>
  <c r="BH31" i="5"/>
  <c r="BI31" i="5"/>
  <c r="BJ31" i="5"/>
  <c r="BP31" i="5"/>
  <c r="BP38" i="5" s="1"/>
  <c r="BQ31" i="5"/>
  <c r="BR31" i="5"/>
  <c r="BS31" i="5"/>
  <c r="BT31" i="5"/>
  <c r="BT38" i="5" s="1"/>
  <c r="BU31" i="5"/>
  <c r="BV31" i="5"/>
  <c r="BW31" i="5"/>
  <c r="BX31" i="5"/>
  <c r="BX38" i="5" s="1"/>
  <c r="BY31" i="5"/>
  <c r="BZ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T31" i="5"/>
  <c r="CU31" i="5"/>
  <c r="CU38" i="5" s="1"/>
  <c r="CV31" i="5"/>
  <c r="CW31" i="5"/>
  <c r="CX31" i="5"/>
  <c r="CY31" i="5"/>
  <c r="CY38" i="5" s="1"/>
  <c r="DA31" i="5"/>
  <c r="DB31" i="5"/>
  <c r="DC31" i="5"/>
  <c r="DD31" i="5"/>
  <c r="DD38" i="5" s="1"/>
  <c r="DE31" i="5"/>
  <c r="DF31" i="5"/>
  <c r="DG31" i="5"/>
  <c r="DH31" i="5"/>
  <c r="DO31" i="5"/>
  <c r="DP31" i="5"/>
  <c r="DQ31" i="5"/>
  <c r="DR31" i="5"/>
  <c r="DR38" i="5" s="1"/>
  <c r="DS31" i="5"/>
  <c r="DT31" i="5"/>
  <c r="DU31" i="5"/>
  <c r="DV31" i="5"/>
  <c r="DV38" i="5" s="1"/>
  <c r="DW31" i="5"/>
  <c r="DX31" i="5"/>
  <c r="B32" i="5"/>
  <c r="C32" i="5"/>
  <c r="C38" i="5" s="1"/>
  <c r="D32" i="5"/>
  <c r="E32" i="5"/>
  <c r="F32" i="5"/>
  <c r="F38" i="5" s="1"/>
  <c r="G32" i="5"/>
  <c r="G38" i="5" s="1"/>
  <c r="H32" i="5"/>
  <c r="I32" i="5"/>
  <c r="J32" i="5"/>
  <c r="K32" i="5"/>
  <c r="K38" i="5" s="1"/>
  <c r="P32" i="5"/>
  <c r="Q32" i="5"/>
  <c r="R32" i="5"/>
  <c r="R38" i="5" s="1"/>
  <c r="S32" i="5"/>
  <c r="T32" i="5"/>
  <c r="U32" i="5"/>
  <c r="V32" i="5"/>
  <c r="V38" i="5" s="1"/>
  <c r="W32" i="5"/>
  <c r="X32" i="5"/>
  <c r="Y32" i="5"/>
  <c r="AC32" i="5"/>
  <c r="AC38" i="5" s="1"/>
  <c r="AD32" i="5"/>
  <c r="AE32" i="5"/>
  <c r="AF32" i="5"/>
  <c r="AJ32" i="5"/>
  <c r="AK32" i="5"/>
  <c r="AL32" i="5"/>
  <c r="AM32" i="5"/>
  <c r="AN32" i="5"/>
  <c r="AO32" i="5"/>
  <c r="AP32" i="5"/>
  <c r="AQ32" i="5"/>
  <c r="AR32" i="5"/>
  <c r="AS32" i="5"/>
  <c r="AX32" i="5"/>
  <c r="AY32" i="5"/>
  <c r="AZ32" i="5"/>
  <c r="AZ38" i="5" s="1"/>
  <c r="BA32" i="5"/>
  <c r="BA38" i="5" s="1"/>
  <c r="BB32" i="5"/>
  <c r="BB38" i="5" s="1"/>
  <c r="BC32" i="5"/>
  <c r="BD32" i="5"/>
  <c r="BD38" i="5" s="1"/>
  <c r="BE32" i="5"/>
  <c r="BF32" i="5"/>
  <c r="BF38" i="5" s="1"/>
  <c r="BG32" i="5"/>
  <c r="BH32" i="5"/>
  <c r="BI32" i="5"/>
  <c r="BJ32" i="5"/>
  <c r="BJ38" i="5" s="1"/>
  <c r="BP32" i="5"/>
  <c r="BQ32" i="5"/>
  <c r="BR32" i="5"/>
  <c r="BS32" i="5"/>
  <c r="BS38" i="5" s="1"/>
  <c r="BT32" i="5"/>
  <c r="BU32" i="5"/>
  <c r="BV32" i="5"/>
  <c r="BW32" i="5"/>
  <c r="BW38" i="5" s="1"/>
  <c r="BX32" i="5"/>
  <c r="BY32" i="5"/>
  <c r="BZ32" i="5"/>
  <c r="CE32" i="5"/>
  <c r="CF32" i="5"/>
  <c r="CG32" i="5"/>
  <c r="CH32" i="5"/>
  <c r="CI32" i="5"/>
  <c r="CI38" i="5" s="1"/>
  <c r="CJ32" i="5"/>
  <c r="CK32" i="5"/>
  <c r="CL32" i="5"/>
  <c r="CM32" i="5"/>
  <c r="CM38" i="5" s="1"/>
  <c r="CN32" i="5"/>
  <c r="CO32" i="5"/>
  <c r="CP32" i="5"/>
  <c r="CP38" i="5" s="1"/>
  <c r="CT32" i="5"/>
  <c r="CU32" i="5"/>
  <c r="CV32" i="5"/>
  <c r="CW32" i="5"/>
  <c r="CW38" i="5" s="1"/>
  <c r="CX32" i="5"/>
  <c r="CX38" i="5" s="1"/>
  <c r="CY32" i="5"/>
  <c r="DA32" i="5"/>
  <c r="DB32" i="5"/>
  <c r="DC32" i="5"/>
  <c r="DD32" i="5"/>
  <c r="DE32" i="5"/>
  <c r="DF32" i="5"/>
  <c r="DG32" i="5"/>
  <c r="DH32" i="5"/>
  <c r="DO32" i="5"/>
  <c r="DP32" i="5"/>
  <c r="DQ32" i="5"/>
  <c r="DR32" i="5"/>
  <c r="DS32" i="5"/>
  <c r="DT32" i="5"/>
  <c r="DU32" i="5"/>
  <c r="DU38" i="5" s="1"/>
  <c r="DV32" i="5"/>
  <c r="DW32" i="5"/>
  <c r="C33" i="5"/>
  <c r="D33" i="5"/>
  <c r="E33" i="5"/>
  <c r="F33" i="5"/>
  <c r="G33" i="5"/>
  <c r="H33" i="5"/>
  <c r="I33" i="5"/>
  <c r="J33" i="5"/>
  <c r="P33" i="5"/>
  <c r="Q33" i="5"/>
  <c r="R33" i="5"/>
  <c r="S33" i="5"/>
  <c r="T33" i="5"/>
  <c r="U33" i="5"/>
  <c r="V33" i="5"/>
  <c r="W33" i="5"/>
  <c r="X33" i="5"/>
  <c r="Y33" i="5"/>
  <c r="AC33" i="5"/>
  <c r="AD33" i="5"/>
  <c r="AE33" i="5"/>
  <c r="AF33" i="5"/>
  <c r="AJ33" i="5"/>
  <c r="AK33" i="5"/>
  <c r="AL33" i="5"/>
  <c r="AM33" i="5"/>
  <c r="AN33" i="5"/>
  <c r="AO33" i="5"/>
  <c r="AP33" i="5"/>
  <c r="AQ33" i="5"/>
  <c r="AR33" i="5"/>
  <c r="AS33" i="5"/>
  <c r="AX33" i="5"/>
  <c r="AY33" i="5"/>
  <c r="AZ33" i="5"/>
  <c r="BA33" i="5"/>
  <c r="BB33" i="5"/>
  <c r="BC33" i="5"/>
  <c r="BD33" i="5"/>
  <c r="BE33" i="5"/>
  <c r="BF33" i="5"/>
  <c r="BG33" i="5"/>
  <c r="BK33" i="5" s="1"/>
  <c r="BH33" i="5"/>
  <c r="BI33" i="5"/>
  <c r="BJ33" i="5"/>
  <c r="BP33" i="5"/>
  <c r="BQ33" i="5"/>
  <c r="BR33" i="5"/>
  <c r="BR37" i="5" s="1"/>
  <c r="BS33" i="5"/>
  <c r="BT33" i="5"/>
  <c r="BU33" i="5"/>
  <c r="BV33" i="5"/>
  <c r="BW33" i="5"/>
  <c r="BX33" i="5"/>
  <c r="BY33" i="5"/>
  <c r="BZ33" i="5"/>
  <c r="CE33" i="5"/>
  <c r="CE37" i="5" s="1"/>
  <c r="CF33" i="5"/>
  <c r="CG33" i="5"/>
  <c r="CH33" i="5"/>
  <c r="CI33" i="5"/>
  <c r="CJ33" i="5"/>
  <c r="CK33" i="5"/>
  <c r="CL33" i="5"/>
  <c r="CM33" i="5"/>
  <c r="CQ33" i="5" s="1"/>
  <c r="CN33" i="5"/>
  <c r="CO33" i="5"/>
  <c r="CP33" i="5"/>
  <c r="CT33" i="5"/>
  <c r="CU33" i="5"/>
  <c r="CV33" i="5"/>
  <c r="CW33" i="5"/>
  <c r="CX33" i="5"/>
  <c r="CY33" i="5"/>
  <c r="CY37" i="5" s="1"/>
  <c r="DA33" i="5"/>
  <c r="DB33" i="5"/>
  <c r="DC33" i="5"/>
  <c r="DD33" i="5"/>
  <c r="DE33" i="5"/>
  <c r="DF33" i="5"/>
  <c r="DG33" i="5"/>
  <c r="DH33" i="5"/>
  <c r="DH37" i="5" s="1"/>
  <c r="DO33" i="5"/>
  <c r="DP33" i="5"/>
  <c r="DQ33" i="5"/>
  <c r="DR33" i="5"/>
  <c r="DS33" i="5"/>
  <c r="DS37" i="5" s="1"/>
  <c r="DT33" i="5"/>
  <c r="DU33" i="5"/>
  <c r="DV33" i="5"/>
  <c r="DW33" i="5"/>
  <c r="B34" i="5"/>
  <c r="C34" i="5"/>
  <c r="D34" i="5"/>
  <c r="E34" i="5"/>
  <c r="F34" i="5"/>
  <c r="G34" i="5"/>
  <c r="H34" i="5"/>
  <c r="H37" i="5" s="1"/>
  <c r="I34" i="5"/>
  <c r="J34" i="5"/>
  <c r="K34" i="5"/>
  <c r="P34" i="5"/>
  <c r="Q34" i="5"/>
  <c r="R34" i="5"/>
  <c r="S34" i="5"/>
  <c r="T34" i="5"/>
  <c r="T37" i="5" s="1"/>
  <c r="U34" i="5"/>
  <c r="V34" i="5"/>
  <c r="W34" i="5"/>
  <c r="X34" i="5"/>
  <c r="Y34" i="5"/>
  <c r="AC34" i="5"/>
  <c r="AD34" i="5"/>
  <c r="AE34" i="5"/>
  <c r="AF34" i="5"/>
  <c r="AG37" i="5"/>
  <c r="AJ34" i="5"/>
  <c r="AK34" i="5"/>
  <c r="AL34" i="5"/>
  <c r="AL37" i="5" s="1"/>
  <c r="AM34" i="5"/>
  <c r="AN34" i="5"/>
  <c r="AO34" i="5"/>
  <c r="AP34" i="5"/>
  <c r="AP37" i="5" s="1"/>
  <c r="AQ34" i="5"/>
  <c r="AR34" i="5"/>
  <c r="AS34" i="5"/>
  <c r="AX34" i="5"/>
  <c r="AY34" i="5"/>
  <c r="AZ34" i="5"/>
  <c r="BA34" i="5"/>
  <c r="BB34" i="5"/>
  <c r="BB37" i="5" s="1"/>
  <c r="BC34" i="5"/>
  <c r="BD34" i="5"/>
  <c r="BE34" i="5"/>
  <c r="BF34" i="5"/>
  <c r="BG34" i="5"/>
  <c r="BH34" i="5"/>
  <c r="BH37" i="5" s="1"/>
  <c r="BI34" i="5"/>
  <c r="BJ34" i="5"/>
  <c r="BJ37" i="5" s="1"/>
  <c r="BP34" i="5"/>
  <c r="BQ34" i="5"/>
  <c r="BR34" i="5"/>
  <c r="BS34" i="5"/>
  <c r="BT34" i="5"/>
  <c r="BU34" i="5"/>
  <c r="BV34" i="5"/>
  <c r="BV37" i="5" s="1"/>
  <c r="BW34" i="5"/>
  <c r="BX34" i="5"/>
  <c r="BY34" i="5"/>
  <c r="BZ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T34" i="5"/>
  <c r="CT37" i="5" s="1"/>
  <c r="CU34" i="5"/>
  <c r="CV34" i="5"/>
  <c r="CW34" i="5"/>
  <c r="CX34" i="5"/>
  <c r="CX37" i="5" s="1"/>
  <c r="CY34" i="5"/>
  <c r="DA34" i="5"/>
  <c r="DB34" i="5"/>
  <c r="DC34" i="5"/>
  <c r="DC37" i="5" s="1"/>
  <c r="DD34" i="5"/>
  <c r="DE34" i="5"/>
  <c r="DF34" i="5"/>
  <c r="DG34" i="5"/>
  <c r="DG37" i="5" s="1"/>
  <c r="DH34" i="5"/>
  <c r="DO34" i="5"/>
  <c r="DP34" i="5"/>
  <c r="DQ34" i="5"/>
  <c r="DQ35" i="5" s="1"/>
  <c r="DR34" i="5"/>
  <c r="DS34" i="5"/>
  <c r="DT34" i="5"/>
  <c r="DU34" i="5"/>
  <c r="DV34" i="5"/>
  <c r="DW34" i="5"/>
  <c r="DX34" i="5"/>
  <c r="C35" i="5"/>
  <c r="D35" i="5"/>
  <c r="E35" i="5"/>
  <c r="F35" i="5"/>
  <c r="G35" i="5"/>
  <c r="H35" i="5"/>
  <c r="I35" i="5"/>
  <c r="J35" i="5"/>
  <c r="AJ35" i="5"/>
  <c r="AK35" i="5"/>
  <c r="AL35" i="5"/>
  <c r="AM35" i="5"/>
  <c r="AN35" i="5"/>
  <c r="AO35" i="5"/>
  <c r="AP35" i="5"/>
  <c r="AQ35" i="5"/>
  <c r="AR35" i="5"/>
  <c r="BG35" i="5"/>
  <c r="BH35" i="5"/>
  <c r="BI35" i="5"/>
  <c r="BJ35" i="5"/>
  <c r="BX35" i="5"/>
  <c r="BY35" i="5"/>
  <c r="BZ35" i="5"/>
  <c r="CM35" i="5"/>
  <c r="CN35" i="5"/>
  <c r="CO35" i="5"/>
  <c r="CP35" i="5"/>
  <c r="DA35" i="5"/>
  <c r="DB35" i="5"/>
  <c r="DC35" i="5"/>
  <c r="DD35" i="5"/>
  <c r="DE35" i="5"/>
  <c r="DF35" i="5"/>
  <c r="DG35" i="5"/>
  <c r="DT35" i="5"/>
  <c r="DU35" i="5"/>
  <c r="DY35" i="5" s="1"/>
  <c r="DV35" i="5"/>
  <c r="DW35" i="5"/>
  <c r="B36" i="5"/>
  <c r="C36" i="5"/>
  <c r="D36" i="5"/>
  <c r="E36" i="5"/>
  <c r="F36" i="5"/>
  <c r="G36" i="5"/>
  <c r="H36" i="5"/>
  <c r="I36" i="5"/>
  <c r="J36" i="5"/>
  <c r="K36" i="5"/>
  <c r="P36" i="5"/>
  <c r="Q36" i="5"/>
  <c r="R36" i="5"/>
  <c r="S36" i="5"/>
  <c r="T36" i="5"/>
  <c r="U36" i="5"/>
  <c r="V36" i="5"/>
  <c r="W36" i="5"/>
  <c r="X36" i="5"/>
  <c r="Y36" i="5"/>
  <c r="AC36" i="5"/>
  <c r="AD36" i="5"/>
  <c r="AE36" i="5"/>
  <c r="AF36" i="5"/>
  <c r="AG36" i="5"/>
  <c r="AJ36" i="5"/>
  <c r="AK36" i="5"/>
  <c r="AL36" i="5"/>
  <c r="AM36" i="5"/>
  <c r="AN36" i="5"/>
  <c r="AO36" i="5"/>
  <c r="AP36" i="5"/>
  <c r="AQ36" i="5"/>
  <c r="AR36" i="5"/>
  <c r="AS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P36" i="5"/>
  <c r="BQ36" i="5"/>
  <c r="BR36" i="5"/>
  <c r="BS36" i="5"/>
  <c r="BT36" i="5"/>
  <c r="BU36" i="5"/>
  <c r="BV36" i="5"/>
  <c r="BW36" i="5"/>
  <c r="BX36" i="5"/>
  <c r="BY36" i="5"/>
  <c r="BZ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T36" i="5"/>
  <c r="CU36" i="5"/>
  <c r="CV36" i="5"/>
  <c r="CW36" i="5"/>
  <c r="CX36" i="5"/>
  <c r="CY36" i="5"/>
  <c r="DA36" i="5"/>
  <c r="DB36" i="5"/>
  <c r="DC36" i="5"/>
  <c r="DD36" i="5"/>
  <c r="DE36" i="5"/>
  <c r="DF36" i="5"/>
  <c r="DG36" i="5"/>
  <c r="DH36" i="5"/>
  <c r="DO36" i="5"/>
  <c r="DP36" i="5"/>
  <c r="DQ36" i="5"/>
  <c r="DR36" i="5"/>
  <c r="DS36" i="5"/>
  <c r="DT36" i="5"/>
  <c r="DU36" i="5"/>
  <c r="DV36" i="5"/>
  <c r="DW36" i="5"/>
  <c r="DX36" i="5"/>
  <c r="C37" i="5"/>
  <c r="C39" i="5" s="1"/>
  <c r="R37" i="5"/>
  <c r="V37" i="5"/>
  <c r="V39" i="5" s="1"/>
  <c r="AY37" i="5"/>
  <c r="AZ37" i="5"/>
  <c r="BD37" i="5"/>
  <c r="BG37" i="5"/>
  <c r="CK37" i="5"/>
  <c r="CP37" i="5"/>
  <c r="CU37" i="5"/>
  <c r="DO37" i="5"/>
  <c r="DR37" i="5"/>
  <c r="DV37" i="5"/>
  <c r="J38" i="5"/>
  <c r="AF38" i="5"/>
  <c r="AG38" i="5"/>
  <c r="AX38" i="5"/>
  <c r="AY38" i="5"/>
  <c r="BC38" i="5"/>
  <c r="BE38" i="5"/>
  <c r="BG38" i="5"/>
  <c r="CK38" i="5"/>
  <c r="DF38" i="5"/>
  <c r="R39" i="5"/>
  <c r="CK39" i="5"/>
  <c r="DO39" i="5"/>
  <c r="B40" i="5"/>
  <c r="C40" i="5"/>
  <c r="D40" i="5"/>
  <c r="E40" i="5"/>
  <c r="F40" i="5"/>
  <c r="G40" i="5"/>
  <c r="H40" i="5"/>
  <c r="I40" i="5"/>
  <c r="J40" i="5"/>
  <c r="K40" i="5"/>
  <c r="P40" i="5"/>
  <c r="Q40" i="5"/>
  <c r="R40" i="5"/>
  <c r="S40" i="5"/>
  <c r="T40" i="5"/>
  <c r="U40" i="5"/>
  <c r="V40" i="5"/>
  <c r="W40" i="5"/>
  <c r="X40" i="5"/>
  <c r="Y40" i="5"/>
  <c r="AC40" i="5"/>
  <c r="AD40" i="5"/>
  <c r="AE40" i="5"/>
  <c r="AF40" i="5"/>
  <c r="AG40" i="5"/>
  <c r="AJ40" i="5"/>
  <c r="AK40" i="5"/>
  <c r="AL40" i="5"/>
  <c r="AM40" i="5"/>
  <c r="AN40" i="5"/>
  <c r="AO40" i="5"/>
  <c r="AP40" i="5"/>
  <c r="AQ40" i="5"/>
  <c r="AR40" i="5"/>
  <c r="AS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P40" i="5"/>
  <c r="BQ40" i="5"/>
  <c r="BR40" i="5"/>
  <c r="BS40" i="5"/>
  <c r="BT40" i="5"/>
  <c r="BU40" i="5"/>
  <c r="BV40" i="5"/>
  <c r="BW40" i="5"/>
  <c r="BX40" i="5"/>
  <c r="BY40" i="5"/>
  <c r="BZ40" i="5"/>
  <c r="CE40" i="5"/>
  <c r="CF40" i="5"/>
  <c r="CG40" i="5"/>
  <c r="CH40" i="5"/>
  <c r="CI40" i="5"/>
  <c r="CJ40" i="5"/>
  <c r="CK40" i="5"/>
  <c r="CL40" i="5"/>
  <c r="CQ40" i="5"/>
  <c r="CT40" i="5"/>
  <c r="CU40" i="5"/>
  <c r="CV40" i="5"/>
  <c r="CW40" i="5"/>
  <c r="CX40" i="5"/>
  <c r="CY40" i="5"/>
  <c r="DA40" i="5"/>
  <c r="DB40" i="5"/>
  <c r="DC40" i="5"/>
  <c r="DD40" i="5"/>
  <c r="DE40" i="5"/>
  <c r="DF40" i="5"/>
  <c r="DG40" i="5"/>
  <c r="DH40" i="5"/>
  <c r="DO40" i="5"/>
  <c r="DP40" i="5"/>
  <c r="DY40" i="5" s="1"/>
  <c r="DQ40" i="5"/>
  <c r="DR40" i="5"/>
  <c r="DS40" i="5"/>
  <c r="DT40" i="5"/>
  <c r="DU40" i="5"/>
  <c r="DV40" i="5"/>
  <c r="DW40" i="5"/>
  <c r="DX40" i="5"/>
  <c r="DY32" i="5" l="1"/>
  <c r="AF37" i="5"/>
  <c r="U37" i="5"/>
  <c r="U39" i="5" s="1"/>
  <c r="I37" i="5"/>
  <c r="I39" i="5" s="1"/>
  <c r="DC39" i="5"/>
  <c r="H39" i="5"/>
  <c r="AS38" i="5"/>
  <c r="AK38" i="5"/>
  <c r="AV36" i="5" s="1"/>
  <c r="S38" i="5"/>
  <c r="BL29" i="5"/>
  <c r="CX39" i="5"/>
  <c r="DW37" i="5"/>
  <c r="DW39" i="5" s="1"/>
  <c r="DS35" i="5"/>
  <c r="DO35" i="5"/>
  <c r="CY39" i="5"/>
  <c r="DJ33" i="5"/>
  <c r="CO37" i="5"/>
  <c r="CG37" i="5"/>
  <c r="BQ37" i="5"/>
  <c r="BQ39" i="5" s="1"/>
  <c r="AS37" i="5"/>
  <c r="AS39" i="5" s="1"/>
  <c r="CA32" i="5"/>
  <c r="BK30" i="5"/>
  <c r="Y37" i="5"/>
  <c r="Q37" i="5"/>
  <c r="Q39" i="5" s="1"/>
  <c r="E37" i="5"/>
  <c r="BJ39" i="5"/>
  <c r="BF37" i="5"/>
  <c r="BF39" i="5" s="1"/>
  <c r="AO38" i="5"/>
  <c r="CT39" i="5"/>
  <c r="BB39" i="5"/>
  <c r="DK36" i="5"/>
  <c r="DJ34" i="5"/>
  <c r="BG39" i="5"/>
  <c r="AY39" i="5"/>
  <c r="CQ32" i="5"/>
  <c r="CR32" i="5" s="1"/>
  <c r="DB38" i="5"/>
  <c r="CP39" i="5"/>
  <c r="CL38" i="5"/>
  <c r="CH38" i="5"/>
  <c r="BI38" i="5"/>
  <c r="BL38" i="5" s="1"/>
  <c r="AQ38" i="5"/>
  <c r="DJ40" i="5"/>
  <c r="AA36" i="5"/>
  <c r="CA35" i="5"/>
  <c r="CB35" i="5" s="1"/>
  <c r="BK35" i="5"/>
  <c r="DU37" i="5"/>
  <c r="DU39" i="5" s="1"/>
  <c r="DQ37" i="5"/>
  <c r="DQ39" i="5" s="1"/>
  <c r="DD37" i="5"/>
  <c r="AO37" i="5"/>
  <c r="AO39" i="5" s="1"/>
  <c r="AK37" i="5"/>
  <c r="Y38" i="5"/>
  <c r="U38" i="5"/>
  <c r="I38" i="5"/>
  <c r="E39" i="5"/>
  <c r="AT32" i="5"/>
  <c r="DK40" i="5"/>
  <c r="AT36" i="5"/>
  <c r="BW37" i="5"/>
  <c r="BW39" i="5" s="1"/>
  <c r="BS37" i="5"/>
  <c r="BS39" i="5" s="1"/>
  <c r="DX37" i="5"/>
  <c r="DX39" i="5" s="1"/>
  <c r="DT37" i="5"/>
  <c r="CN37" i="5"/>
  <c r="CN39" i="5" s="1"/>
  <c r="CJ37" i="5"/>
  <c r="CF37" i="5"/>
  <c r="BX37" i="5"/>
  <c r="BX39" i="5" s="1"/>
  <c r="BT37" i="5"/>
  <c r="BT39" i="5" s="1"/>
  <c r="AR37" i="5"/>
  <c r="AN37" i="5"/>
  <c r="AN39" i="5" s="1"/>
  <c r="AJ37" i="5"/>
  <c r="J37" i="5"/>
  <c r="J39" i="5" s="1"/>
  <c r="F37" i="5"/>
  <c r="AD38" i="5"/>
  <c r="DW38" i="5"/>
  <c r="DS38" i="5"/>
  <c r="CO39" i="5"/>
  <c r="CG38" i="5"/>
  <c r="BY38" i="5"/>
  <c r="BU38" i="5"/>
  <c r="BQ38" i="5"/>
  <c r="AP38" i="5"/>
  <c r="AE38" i="5"/>
  <c r="X38" i="5"/>
  <c r="T38" i="5"/>
  <c r="P38" i="5"/>
  <c r="H38" i="5"/>
  <c r="D38" i="5"/>
  <c r="AT35" i="5"/>
  <c r="CR35" i="5"/>
  <c r="DF37" i="5"/>
  <c r="DF39" i="5" s="1"/>
  <c r="DB37" i="5"/>
  <c r="CW37" i="5"/>
  <c r="CW39" i="5" s="1"/>
  <c r="BC37" i="5"/>
  <c r="BC39" i="5" s="1"/>
  <c r="DJ32" i="5"/>
  <c r="DH39" i="5"/>
  <c r="DH38" i="5"/>
  <c r="W38" i="5"/>
  <c r="DB39" i="5"/>
  <c r="CU39" i="5"/>
  <c r="CT38" i="5"/>
  <c r="DJ36" i="5"/>
  <c r="BY37" i="5"/>
  <c r="BY39" i="5" s="1"/>
  <c r="BU37" i="5"/>
  <c r="BU39" i="5" s="1"/>
  <c r="BD39" i="5"/>
  <c r="AZ39" i="5"/>
  <c r="DR35" i="5"/>
  <c r="BZ37" i="5"/>
  <c r="AE37" i="5"/>
  <c r="AM38" i="5"/>
  <c r="Z32" i="5"/>
  <c r="DG38" i="5"/>
  <c r="DC38" i="5"/>
  <c r="DJ31" i="5"/>
  <c r="AR38" i="5"/>
  <c r="AN38" i="5"/>
  <c r="F39" i="5"/>
  <c r="B38" i="5"/>
  <c r="DJ30" i="5"/>
  <c r="DS39" i="5"/>
  <c r="CG39" i="5"/>
  <c r="DR39" i="5"/>
  <c r="DD39" i="5"/>
  <c r="CN38" i="5"/>
  <c r="AP39" i="5"/>
  <c r="CO38" i="5"/>
  <c r="BH38" i="5"/>
  <c r="DV39" i="5"/>
  <c r="DE38" i="5"/>
  <c r="DA38" i="5"/>
  <c r="BL31" i="5"/>
  <c r="AF39" i="5"/>
  <c r="AD37" i="5"/>
  <c r="AD39" i="5" s="1"/>
  <c r="AU34" i="5"/>
  <c r="AU40" i="5"/>
  <c r="AM37" i="5"/>
  <c r="AJ38" i="5"/>
  <c r="AL39" i="5"/>
  <c r="DE37" i="5"/>
  <c r="DE39" i="5" s="1"/>
  <c r="CV37" i="5"/>
  <c r="CV39" i="5" s="1"/>
  <c r="DY33" i="5"/>
  <c r="DZ33" i="5" s="1"/>
  <c r="DP35" i="5"/>
  <c r="CA33" i="5"/>
  <c r="BP37" i="5"/>
  <c r="CB33" i="5"/>
  <c r="CE38" i="5"/>
  <c r="Q38" i="5"/>
  <c r="CA29" i="5"/>
  <c r="CB29" i="5" s="1"/>
  <c r="AA40" i="5"/>
  <c r="E38" i="5"/>
  <c r="AA35" i="5"/>
  <c r="CM37" i="5"/>
  <c r="CM39" i="5" s="1"/>
  <c r="CR33" i="5"/>
  <c r="CE39" i="5"/>
  <c r="CV38" i="5"/>
  <c r="DK32" i="5"/>
  <c r="BL32" i="5"/>
  <c r="CJ38" i="5"/>
  <c r="CJ39" i="5"/>
  <c r="Z31" i="5"/>
  <c r="CQ30" i="5"/>
  <c r="CR30" i="5" s="1"/>
  <c r="CQ29" i="5"/>
  <c r="CR29" i="5" s="1"/>
  <c r="Z29" i="5"/>
  <c r="DZ40" i="5"/>
  <c r="CR40" i="5"/>
  <c r="CA40" i="5"/>
  <c r="Z40" i="5"/>
  <c r="AK39" i="5"/>
  <c r="Y39" i="5"/>
  <c r="CI37" i="5"/>
  <c r="CI39" i="5" s="1"/>
  <c r="W37" i="5"/>
  <c r="W39" i="5" s="1"/>
  <c r="S37" i="5"/>
  <c r="S39" i="5" s="1"/>
  <c r="K37" i="5"/>
  <c r="K39" i="5"/>
  <c r="G37" i="5"/>
  <c r="G39" i="5" s="1"/>
  <c r="Z34" i="5"/>
  <c r="AA34" i="5"/>
  <c r="DZ32" i="5"/>
  <c r="DQ38" i="5"/>
  <c r="AA32" i="5"/>
  <c r="DK31" i="5"/>
  <c r="AR39" i="5"/>
  <c r="AJ39" i="5"/>
  <c r="AU31" i="5"/>
  <c r="AT29" i="5"/>
  <c r="AU29" i="5"/>
  <c r="CB40" i="5"/>
  <c r="BK40" i="5"/>
  <c r="BL40" i="5"/>
  <c r="AT40" i="5"/>
  <c r="DG39" i="5"/>
  <c r="AE39" i="5"/>
  <c r="DP37" i="5"/>
  <c r="DP39" i="5" s="1"/>
  <c r="DA37" i="5"/>
  <c r="DA39" i="5" s="1"/>
  <c r="DY36" i="5"/>
  <c r="DZ36" i="5" s="1"/>
  <c r="CA36" i="5"/>
  <c r="CB36" i="5" s="1"/>
  <c r="CQ34" i="5"/>
  <c r="CR34" i="5" s="1"/>
  <c r="CH37" i="5"/>
  <c r="CH39" i="5" s="1"/>
  <c r="BK34" i="5"/>
  <c r="BL34" i="5"/>
  <c r="AM39" i="5"/>
  <c r="AT34" i="5"/>
  <c r="X37" i="5"/>
  <c r="X39" i="5" s="1"/>
  <c r="P37" i="5"/>
  <c r="P39" i="5" s="1"/>
  <c r="D37" i="5"/>
  <c r="D39" i="5" s="1"/>
  <c r="DX38" i="5"/>
  <c r="DT38" i="5"/>
  <c r="DT39" i="5"/>
  <c r="DP38" i="5"/>
  <c r="BZ38" i="5"/>
  <c r="BZ39" i="5"/>
  <c r="BV38" i="5"/>
  <c r="BV39" i="5"/>
  <c r="BR38" i="5"/>
  <c r="BR39" i="5"/>
  <c r="DY30" i="5"/>
  <c r="DZ30" i="5" s="1"/>
  <c r="DK30" i="5"/>
  <c r="BK29" i="5"/>
  <c r="CQ31" i="5"/>
  <c r="CR31" i="5" s="1"/>
  <c r="AU30" i="5"/>
  <c r="DJ29" i="5"/>
  <c r="CF39" i="5"/>
  <c r="T39" i="5"/>
  <c r="CF38" i="5"/>
  <c r="CQ36" i="5"/>
  <c r="CR36" i="5"/>
  <c r="Z36" i="5"/>
  <c r="DK34" i="5"/>
  <c r="CL37" i="5"/>
  <c r="CL39" i="5" s="1"/>
  <c r="AQ37" i="5"/>
  <c r="AQ39" i="5" s="1"/>
  <c r="AT33" i="5"/>
  <c r="AU33" i="5"/>
  <c r="BK32" i="5"/>
  <c r="DY31" i="5"/>
  <c r="DZ31" i="5" s="1"/>
  <c r="CA31" i="5"/>
  <c r="CB31" i="5" s="1"/>
  <c r="BL30" i="5"/>
  <c r="Z30" i="5"/>
  <c r="DY29" i="5"/>
  <c r="DZ29" i="5" s="1"/>
  <c r="DK29" i="5"/>
  <c r="AA29" i="5"/>
  <c r="BH39" i="5"/>
  <c r="DO38" i="5"/>
  <c r="AC37" i="5"/>
  <c r="BL36" i="5"/>
  <c r="BK36" i="5"/>
  <c r="AU36" i="5"/>
  <c r="BL35" i="5"/>
  <c r="DY34" i="5"/>
  <c r="DZ34" i="5" s="1"/>
  <c r="CA34" i="5"/>
  <c r="CB34" i="5" s="1"/>
  <c r="DK33" i="5"/>
  <c r="BL33" i="5"/>
  <c r="AX37" i="5"/>
  <c r="CB32" i="5"/>
  <c r="BK31" i="5"/>
  <c r="AA31" i="5"/>
  <c r="CA30" i="5"/>
  <c r="CB30" i="5" s="1"/>
  <c r="AT30" i="5"/>
  <c r="AA30" i="5"/>
  <c r="DK35" i="5"/>
  <c r="AU35" i="5"/>
  <c r="BI37" i="5"/>
  <c r="BI39" i="5" s="1"/>
  <c r="BE37" i="5"/>
  <c r="BE39" i="5" s="1"/>
  <c r="BA37" i="5"/>
  <c r="BA39" i="5" s="1"/>
  <c r="AA33" i="5"/>
  <c r="B37" i="5"/>
  <c r="B39" i="5" s="1"/>
  <c r="AU32" i="5"/>
  <c r="AT31" i="5"/>
  <c r="DY39" i="5" l="1"/>
  <c r="DL38" i="5"/>
  <c r="CC38" i="5"/>
  <c r="BK38" i="5"/>
  <c r="AV38" i="5"/>
  <c r="DL36" i="5"/>
  <c r="BN36" i="5"/>
  <c r="DY37" i="5"/>
  <c r="DZ37" i="5" s="1"/>
  <c r="DZ35" i="5"/>
  <c r="BN38" i="5"/>
  <c r="DK39" i="5"/>
  <c r="DJ39" i="5"/>
  <c r="DY38" i="5"/>
  <c r="DZ38" i="5" s="1"/>
  <c r="CA38" i="5"/>
  <c r="AU38" i="5"/>
  <c r="DK38" i="5"/>
  <c r="DJ38" i="5"/>
  <c r="DJ37" i="5"/>
  <c r="DK37" i="5"/>
  <c r="BN37" i="5"/>
  <c r="AT38" i="5"/>
  <c r="DL37" i="5"/>
  <c r="DL39" i="5"/>
  <c r="BK37" i="5"/>
  <c r="BL37" i="5"/>
  <c r="AX39" i="5"/>
  <c r="EB37" i="5"/>
  <c r="EB39" i="5"/>
  <c r="CQ38" i="5"/>
  <c r="CR38" i="5" s="1"/>
  <c r="AT37" i="5"/>
  <c r="AU37" i="5"/>
  <c r="EB38" i="5"/>
  <c r="EB36" i="5"/>
  <c r="AC39" i="5"/>
  <c r="BN39" i="5"/>
  <c r="CB38" i="5"/>
  <c r="CC39" i="5"/>
  <c r="CC37" i="5"/>
  <c r="CQ39" i="5"/>
  <c r="CR39" i="5" s="1"/>
  <c r="DZ39" i="5"/>
  <c r="L37" i="5"/>
  <c r="AA39" i="5"/>
  <c r="L39" i="5"/>
  <c r="Z39" i="5"/>
  <c r="CC36" i="5"/>
  <c r="AV37" i="5"/>
  <c r="AV39" i="5"/>
  <c r="CA37" i="5"/>
  <c r="CB37" i="5" s="1"/>
  <c r="BP39" i="5"/>
  <c r="Z37" i="5"/>
  <c r="AA37" i="5"/>
  <c r="AA38" i="5"/>
  <c r="L38" i="5"/>
  <c r="Z38" i="5"/>
  <c r="L36" i="5"/>
  <c r="CQ37" i="5"/>
  <c r="CR37" i="5" s="1"/>
  <c r="AU39" i="5" l="1"/>
  <c r="AT39" i="5"/>
  <c r="CA39" i="5"/>
  <c r="CB39" i="5"/>
  <c r="BL39" i="5"/>
  <c r="BK39" i="5"/>
  <c r="M124" i="10" l="1"/>
  <c r="M145" i="10" l="1"/>
  <c r="N143" i="10"/>
  <c r="N135" i="10"/>
  <c r="N145" i="10" s="1"/>
  <c r="M126" i="10"/>
  <c r="P123" i="10"/>
  <c r="I124" i="10"/>
  <c r="I123" i="10"/>
  <c r="G119" i="10" l="1"/>
  <c r="G118" i="10"/>
  <c r="R102" i="10" l="1"/>
  <c r="N102" i="10"/>
  <c r="N95" i="10"/>
  <c r="M104" i="10"/>
  <c r="C106" i="10"/>
  <c r="G79" i="10"/>
  <c r="R79" i="10"/>
  <c r="V81" i="10"/>
  <c r="V82" i="10"/>
  <c r="V83" i="10"/>
  <c r="V84" i="10"/>
  <c r="V85" i="10"/>
  <c r="V72" i="10"/>
  <c r="V73" i="10"/>
  <c r="V74" i="10"/>
  <c r="V75" i="10"/>
  <c r="V76" i="10"/>
  <c r="V77" i="10"/>
  <c r="V78" i="10"/>
  <c r="V71" i="10"/>
  <c r="G80" i="10"/>
  <c r="M84" i="10"/>
  <c r="N80" i="10"/>
  <c r="N72" i="10"/>
  <c r="N104" i="10" l="1"/>
  <c r="N82" i="10"/>
  <c r="V79" i="10"/>
  <c r="V86" i="10" s="1"/>
  <c r="C80" i="10"/>
  <c r="M62" i="10"/>
  <c r="G68" i="10"/>
  <c r="R63" i="10"/>
  <c r="N56" i="10"/>
  <c r="N62" i="10" s="1"/>
  <c r="N60" i="10"/>
  <c r="C66" i="10"/>
  <c r="H42" i="10"/>
  <c r="H32" i="10"/>
  <c r="H44" i="10" s="1"/>
  <c r="W41" i="10" s="1"/>
  <c r="G43" i="10"/>
  <c r="S35" i="10" l="1"/>
  <c r="S30" i="10"/>
  <c r="S36" i="10" s="1"/>
  <c r="R36" i="10"/>
  <c r="N39" i="10"/>
  <c r="C45" i="10"/>
  <c r="M18" i="10"/>
  <c r="W3" i="10"/>
  <c r="W4" i="10"/>
  <c r="W5" i="10"/>
  <c r="W6" i="10"/>
  <c r="W7" i="10"/>
  <c r="W8" i="10"/>
  <c r="W9" i="10"/>
  <c r="W10" i="10"/>
  <c r="W11" i="10"/>
  <c r="W12" i="10"/>
  <c r="W13" i="10"/>
  <c r="W2" i="10"/>
  <c r="W14" i="10" s="1"/>
  <c r="V2" i="10"/>
  <c r="H15" i="10"/>
  <c r="G15" i="10" l="1"/>
  <c r="R142" i="10" l="1"/>
  <c r="C147" i="10"/>
  <c r="C128" i="10"/>
  <c r="R122" i="10"/>
  <c r="R15" i="10"/>
  <c r="C19" i="10"/>
  <c r="V146" i="10"/>
  <c r="V133" i="10"/>
  <c r="V134" i="10"/>
  <c r="V135" i="10"/>
  <c r="V136" i="10"/>
  <c r="V137" i="10"/>
  <c r="V138" i="10"/>
  <c r="V139" i="10"/>
  <c r="V140" i="10"/>
  <c r="V141" i="10"/>
  <c r="V142" i="10"/>
  <c r="V143" i="10"/>
  <c r="V144" i="10"/>
  <c r="V145" i="10"/>
  <c r="V132" i="10"/>
  <c r="V112" i="10"/>
  <c r="V113" i="10"/>
  <c r="V114" i="10"/>
  <c r="V115" i="10"/>
  <c r="V116" i="10"/>
  <c r="V117" i="10"/>
  <c r="V118" i="10"/>
  <c r="V119" i="10"/>
  <c r="V120" i="10"/>
  <c r="V121" i="10"/>
  <c r="V122" i="10"/>
  <c r="V123" i="10"/>
  <c r="V124" i="10"/>
  <c r="V125" i="10"/>
  <c r="V126" i="10"/>
  <c r="V127" i="10"/>
  <c r="V111" i="10"/>
  <c r="V105" i="10"/>
  <c r="V93" i="10"/>
  <c r="V94" i="10"/>
  <c r="V95" i="10"/>
  <c r="V96" i="10"/>
  <c r="V97" i="10"/>
  <c r="V98" i="10"/>
  <c r="V99" i="10"/>
  <c r="V100" i="10"/>
  <c r="V101" i="10"/>
  <c r="V102" i="10"/>
  <c r="V103" i="10"/>
  <c r="V104" i="10"/>
  <c r="V92" i="10"/>
  <c r="V53" i="10"/>
  <c r="V54" i="10"/>
  <c r="V55" i="10"/>
  <c r="V56" i="10"/>
  <c r="V52" i="10"/>
  <c r="V57" i="10" l="1"/>
  <c r="V106" i="10"/>
  <c r="U128" i="10"/>
  <c r="V147" i="10"/>
  <c r="U147" i="10"/>
  <c r="V128" i="10"/>
  <c r="V26" i="10" l="1"/>
  <c r="V37" i="10"/>
  <c r="V38" i="10"/>
  <c r="V27" i="10"/>
  <c r="V28" i="10"/>
  <c r="V29" i="10"/>
  <c r="V30" i="10"/>
  <c r="V31" i="10"/>
  <c r="V32" i="10"/>
  <c r="V33" i="10"/>
  <c r="V34" i="10"/>
  <c r="V35" i="10"/>
  <c r="V36" i="10"/>
  <c r="V25" i="10"/>
  <c r="V13" i="10"/>
  <c r="V3" i="10"/>
  <c r="V4" i="10"/>
  <c r="V5" i="10"/>
  <c r="V6" i="10"/>
  <c r="V7" i="10"/>
  <c r="V8" i="10"/>
  <c r="V9" i="10"/>
  <c r="V10" i="10"/>
  <c r="V11" i="10"/>
  <c r="V12" i="10"/>
  <c r="W38" i="10" l="1"/>
  <c r="V14" i="10"/>
  <c r="R141" i="10"/>
  <c r="R121" i="10"/>
  <c r="R101" i="10"/>
  <c r="R78" i="10"/>
  <c r="M61" i="10"/>
  <c r="R35" i="10"/>
  <c r="O3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J19" i="11"/>
  <c r="O18" i="11"/>
  <c r="J18" i="11"/>
  <c r="O17" i="11"/>
  <c r="J17" i="11"/>
  <c r="O16" i="11"/>
  <c r="J16" i="11"/>
  <c r="O15" i="11"/>
  <c r="J15" i="11"/>
  <c r="O14" i="11"/>
  <c r="J14" i="11"/>
  <c r="O13" i="11"/>
  <c r="J13" i="11"/>
  <c r="O12" i="11"/>
  <c r="J12" i="11"/>
  <c r="O11" i="11"/>
  <c r="O10" i="11"/>
  <c r="J10" i="11"/>
  <c r="O9" i="11"/>
  <c r="O8" i="11"/>
  <c r="J8" i="11"/>
  <c r="J7" i="11"/>
  <c r="N6" i="11"/>
  <c r="O6" i="11" s="1"/>
  <c r="J5" i="11"/>
  <c r="O4" i="11"/>
  <c r="Q8" i="11" l="1"/>
  <c r="R25" i="11"/>
  <c r="Q25" i="11"/>
  <c r="Q36" i="11"/>
  <c r="Q40" i="11"/>
  <c r="R40" i="11"/>
  <c r="Q20" i="11"/>
  <c r="R20" i="11"/>
  <c r="R31" i="11"/>
  <c r="R45" i="11"/>
  <c r="Q45" i="11"/>
  <c r="R14" i="11"/>
  <c r="Q14" i="11"/>
  <c r="R8" i="11"/>
  <c r="Q31" i="11"/>
  <c r="R36" i="11"/>
  <c r="G141" i="10" l="1"/>
  <c r="G102" i="10"/>
  <c r="M83" i="10"/>
  <c r="M144" i="10" l="1"/>
  <c r="N117" i="10"/>
  <c r="N115" i="10"/>
  <c r="N113" i="10"/>
  <c r="N112" i="10"/>
  <c r="M103" i="10"/>
  <c r="P119" i="10" l="1"/>
  <c r="P125" i="10" s="1"/>
  <c r="N125" i="10"/>
  <c r="N124" i="10"/>
  <c r="G140" i="10" l="1"/>
  <c r="G101" i="10" l="1"/>
  <c r="H73" i="10" l="1"/>
  <c r="C32" i="6" l="1"/>
  <c r="CZ45" i="5" l="1"/>
  <c r="DI45" i="5"/>
  <c r="DN45" i="5"/>
  <c r="Y45" i="5" l="1"/>
  <c r="DP45" i="5" l="1"/>
  <c r="DQ45" i="5"/>
  <c r="DR45" i="5"/>
  <c r="DS45" i="5"/>
  <c r="CU45" i="5"/>
  <c r="CV45" i="5"/>
  <c r="CW45" i="5"/>
  <c r="CX45" i="5"/>
  <c r="CY45" i="5"/>
  <c r="CT45" i="5"/>
  <c r="CL45" i="5"/>
  <c r="CF45" i="5"/>
  <c r="CG45" i="5"/>
  <c r="CH45" i="5"/>
  <c r="CI45" i="5"/>
  <c r="CJ45" i="5"/>
  <c r="CK45" i="5"/>
  <c r="CE45" i="5"/>
  <c r="BQ45" i="5"/>
  <c r="BR45" i="5"/>
  <c r="BS45" i="5"/>
  <c r="BT45" i="5"/>
  <c r="BU45" i="5"/>
  <c r="BV45" i="5"/>
  <c r="BP45" i="5"/>
  <c r="AY45" i="5"/>
  <c r="AZ45" i="5"/>
  <c r="BA45" i="5"/>
  <c r="BB45" i="5"/>
  <c r="BC45" i="5"/>
  <c r="BD45" i="5"/>
  <c r="BE45" i="5"/>
  <c r="BF45" i="5"/>
  <c r="AX45" i="5"/>
  <c r="AD45" i="5"/>
  <c r="AE45" i="5"/>
  <c r="AF45" i="5"/>
  <c r="AG45" i="5"/>
  <c r="AC45" i="5"/>
  <c r="Q45" i="5"/>
  <c r="R45" i="5"/>
  <c r="S45" i="5"/>
  <c r="T45" i="5"/>
  <c r="U45" i="5"/>
  <c r="V45" i="5"/>
  <c r="W45" i="5"/>
  <c r="X45" i="5"/>
  <c r="P45" i="5"/>
  <c r="B45" i="5"/>
  <c r="DO45" i="5" l="1"/>
  <c r="AJ45" i="5" l="1"/>
  <c r="AK45" i="5"/>
  <c r="AL45" i="5"/>
  <c r="AM45" i="5"/>
  <c r="AN45" i="5"/>
  <c r="EB49" i="5"/>
  <c r="DX49" i="5"/>
  <c r="DX69" i="5" s="1"/>
  <c r="DW49" i="5"/>
  <c r="DW52" i="5" s="1"/>
  <c r="DV49" i="5"/>
  <c r="DU49" i="5"/>
  <c r="DU67" i="5" s="1"/>
  <c r="DT49" i="5"/>
  <c r="DT65" i="5" s="1"/>
  <c r="DL49" i="5"/>
  <c r="DL53" i="5" s="1"/>
  <c r="DH49" i="5"/>
  <c r="DH52" i="5" s="1"/>
  <c r="DG49" i="5"/>
  <c r="DG57" i="5" s="1"/>
  <c r="DF49" i="5"/>
  <c r="DF70" i="5" s="1"/>
  <c r="DE49" i="5"/>
  <c r="DD49" i="5"/>
  <c r="DD59" i="5" s="1"/>
  <c r="DC49" i="5"/>
  <c r="DB49" i="5"/>
  <c r="DB72" i="5" s="1"/>
  <c r="DA49" i="5"/>
  <c r="DA62" i="5" s="1"/>
  <c r="CR49" i="5"/>
  <c r="CP49" i="5"/>
  <c r="CO49" i="5"/>
  <c r="CO69" i="5" s="1"/>
  <c r="CN49" i="5"/>
  <c r="CN52" i="5" s="1"/>
  <c r="CM49" i="5"/>
  <c r="CC49" i="5"/>
  <c r="CC54" i="5" s="1"/>
  <c r="BZ49" i="5"/>
  <c r="BY49" i="5"/>
  <c r="BX49" i="5"/>
  <c r="BX54" i="5" s="1"/>
  <c r="BW49" i="5"/>
  <c r="BW63" i="5" s="1"/>
  <c r="BN49" i="5"/>
  <c r="BN71" i="5" s="1"/>
  <c r="BJ49" i="5"/>
  <c r="BJ60" i="5" s="1"/>
  <c r="BI49" i="5"/>
  <c r="BI59" i="5" s="1"/>
  <c r="BH49" i="5"/>
  <c r="BH68" i="5" s="1"/>
  <c r="BG49" i="5"/>
  <c r="BG66" i="5" s="1"/>
  <c r="AV49" i="5"/>
  <c r="AS49" i="5"/>
  <c r="AS54" i="5" s="1"/>
  <c r="AR49" i="5"/>
  <c r="AR53" i="5" s="1"/>
  <c r="AQ49" i="5"/>
  <c r="AQ68" i="5" s="1"/>
  <c r="AP49" i="5"/>
  <c r="AP52" i="5" s="1"/>
  <c r="AO49" i="5"/>
  <c r="AO57" i="5" s="1"/>
  <c r="AN49" i="5"/>
  <c r="AN60" i="5" s="1"/>
  <c r="AM49" i="5"/>
  <c r="AM68" i="5" s="1"/>
  <c r="AL49" i="5"/>
  <c r="AL59" i="5" s="1"/>
  <c r="AK49" i="5"/>
  <c r="AK56" i="5" s="1"/>
  <c r="AJ49" i="5"/>
  <c r="AJ57" i="5" s="1"/>
  <c r="L49" i="5"/>
  <c r="L76" i="5" s="1"/>
  <c r="K49" i="5"/>
  <c r="K65" i="5" s="1"/>
  <c r="J49" i="5"/>
  <c r="J53" i="5" s="1"/>
  <c r="I49" i="5"/>
  <c r="H49" i="5"/>
  <c r="H71" i="5" s="1"/>
  <c r="G49" i="5"/>
  <c r="F49" i="5"/>
  <c r="F60" i="5" s="1"/>
  <c r="E49" i="5"/>
  <c r="E59" i="5" s="1"/>
  <c r="D49" i="5"/>
  <c r="D68" i="5" s="1"/>
  <c r="C49" i="5"/>
  <c r="C71" i="5" s="1"/>
  <c r="B49" i="5"/>
  <c r="DX45" i="5"/>
  <c r="DW45" i="5"/>
  <c r="DV45" i="5"/>
  <c r="DU45" i="5"/>
  <c r="DH45" i="5"/>
  <c r="DG45" i="5"/>
  <c r="DF45" i="5"/>
  <c r="DE45" i="5"/>
  <c r="DD45" i="5"/>
  <c r="DC45" i="5"/>
  <c r="DB45" i="5"/>
  <c r="CP45" i="5"/>
  <c r="CO45" i="5"/>
  <c r="CN45" i="5"/>
  <c r="CM45" i="5"/>
  <c r="BZ45" i="5"/>
  <c r="BY45" i="5"/>
  <c r="BX45" i="5"/>
  <c r="BW45" i="5"/>
  <c r="BJ45" i="5"/>
  <c r="BI45" i="5"/>
  <c r="BH45" i="5"/>
  <c r="AS45" i="5"/>
  <c r="AR45" i="5"/>
  <c r="AQ45" i="5"/>
  <c r="AP45" i="5"/>
  <c r="AO45" i="5"/>
  <c r="K45" i="5"/>
  <c r="J45" i="5"/>
  <c r="I45" i="5"/>
  <c r="H45" i="5"/>
  <c r="G45" i="5"/>
  <c r="F45" i="5"/>
  <c r="E45" i="5"/>
  <c r="D45" i="5"/>
  <c r="C45" i="5"/>
  <c r="B57" i="5" l="1"/>
  <c r="B78" i="5"/>
  <c r="BG45" i="5"/>
  <c r="CA45" i="5"/>
  <c r="CB45" i="5"/>
  <c r="CQ45" i="5"/>
  <c r="CR45" i="5"/>
  <c r="DA45" i="5"/>
  <c r="DT45" i="5"/>
  <c r="AU45" i="5"/>
  <c r="AT45" i="5"/>
  <c r="CR75" i="5"/>
  <c r="CR73" i="5"/>
  <c r="BZ75" i="5"/>
  <c r="CR76" i="5"/>
  <c r="CR77" i="5"/>
  <c r="CR78" i="5"/>
  <c r="D73" i="5"/>
  <c r="H77" i="5"/>
  <c r="D78" i="5"/>
  <c r="DT75" i="5"/>
  <c r="DX75" i="5"/>
  <c r="BG78" i="5"/>
  <c r="DX78" i="5"/>
  <c r="BG62" i="5"/>
  <c r="DB66" i="5"/>
  <c r="BG71" i="5"/>
  <c r="H64" i="5"/>
  <c r="BG68" i="5"/>
  <c r="BI55" i="5"/>
  <c r="CO64" i="5"/>
  <c r="DX68" i="5"/>
  <c r="B61" i="5"/>
  <c r="H66" i="5"/>
  <c r="DT70" i="5"/>
  <c r="AS56" i="5"/>
  <c r="BZ79" i="5"/>
  <c r="BN63" i="5"/>
  <c r="BZ65" i="5"/>
  <c r="DB67" i="5"/>
  <c r="L70" i="5"/>
  <c r="BN76" i="5"/>
  <c r="AS52" i="5"/>
  <c r="AO53" i="5"/>
  <c r="DH58" i="5"/>
  <c r="D63" i="5"/>
  <c r="D65" i="5"/>
  <c r="AQ67" i="5"/>
  <c r="BZ69" i="5"/>
  <c r="H72" i="5"/>
  <c r="BZ62" i="5"/>
  <c r="H63" i="5"/>
  <c r="DB63" i="5"/>
  <c r="AM64" i="5"/>
  <c r="DB64" i="5"/>
  <c r="L65" i="5"/>
  <c r="CO65" i="5"/>
  <c r="L66" i="5"/>
  <c r="DT66" i="5"/>
  <c r="BG67" i="5"/>
  <c r="DX67" i="5"/>
  <c r="BZ68" i="5"/>
  <c r="D69" i="5"/>
  <c r="DF69" i="5"/>
  <c r="BG70" i="5"/>
  <c r="D71" i="5"/>
  <c r="CO71" i="5"/>
  <c r="BG72" i="5"/>
  <c r="DF76" i="5"/>
  <c r="AQ73" i="5"/>
  <c r="DB73" i="5"/>
  <c r="AQ75" i="5"/>
  <c r="DF77" i="5"/>
  <c r="AQ78" i="5"/>
  <c r="DB62" i="5"/>
  <c r="AQ63" i="5"/>
  <c r="DF63" i="5"/>
  <c r="AQ64" i="5"/>
  <c r="DT64" i="5"/>
  <c r="AM65" i="5"/>
  <c r="DF65" i="5"/>
  <c r="BN66" i="5"/>
  <c r="D67" i="5"/>
  <c r="CN67" i="5"/>
  <c r="CO68" i="5"/>
  <c r="AQ69" i="5"/>
  <c r="DT69" i="5"/>
  <c r="BZ70" i="5"/>
  <c r="L71" i="5"/>
  <c r="DB71" i="5"/>
  <c r="DT72" i="5"/>
  <c r="K79" i="5"/>
  <c r="CO78" i="5"/>
  <c r="C52" i="5"/>
  <c r="L62" i="5"/>
  <c r="DT62" i="5"/>
  <c r="BG63" i="5"/>
  <c r="DX63" i="5"/>
  <c r="BZ64" i="5"/>
  <c r="DX64" i="5"/>
  <c r="AQ65" i="5"/>
  <c r="DX65" i="5"/>
  <c r="BZ66" i="5"/>
  <c r="H67" i="5"/>
  <c r="CO67" i="5"/>
  <c r="H68" i="5"/>
  <c r="DT68" i="5"/>
  <c r="BN69" i="5"/>
  <c r="H70" i="5"/>
  <c r="DB70" i="5"/>
  <c r="AQ71" i="5"/>
  <c r="DF71" i="5"/>
  <c r="BN73" i="5"/>
  <c r="I58" i="5"/>
  <c r="I52" i="5"/>
  <c r="CP55" i="5"/>
  <c r="CP59" i="5"/>
  <c r="CP53" i="5"/>
  <c r="CP72" i="5"/>
  <c r="DC54" i="5"/>
  <c r="DC64" i="5"/>
  <c r="EB65" i="5"/>
  <c r="EB71" i="5"/>
  <c r="DC52" i="5"/>
  <c r="AN62" i="5"/>
  <c r="CP69" i="5"/>
  <c r="F54" i="5"/>
  <c r="F75" i="5"/>
  <c r="AO61" i="5"/>
  <c r="AO55" i="5"/>
  <c r="BX58" i="5"/>
  <c r="BX52" i="5"/>
  <c r="CM57" i="5"/>
  <c r="CM77" i="5"/>
  <c r="CR56" i="5"/>
  <c r="CR54" i="5"/>
  <c r="DV55" i="5"/>
  <c r="DV61" i="5"/>
  <c r="BH52" i="5"/>
  <c r="BI53" i="5"/>
  <c r="DV53" i="5"/>
  <c r="DH54" i="5"/>
  <c r="CM55" i="5"/>
  <c r="BX56" i="5"/>
  <c r="DV57" i="5"/>
  <c r="J59" i="5"/>
  <c r="AS60" i="5"/>
  <c r="CM61" i="5"/>
  <c r="F52" i="5"/>
  <c r="B53" i="5"/>
  <c r="CM53" i="5"/>
  <c r="B55" i="5"/>
  <c r="DD55" i="5"/>
  <c r="DH56" i="5"/>
  <c r="C58" i="5"/>
  <c r="CR60" i="5"/>
  <c r="DA61" i="5"/>
  <c r="AJ67" i="5"/>
  <c r="D79" i="5"/>
  <c r="CR52" i="5"/>
  <c r="E53" i="5"/>
  <c r="DD53" i="5"/>
  <c r="BJ54" i="5"/>
  <c r="J55" i="5"/>
  <c r="F56" i="5"/>
  <c r="BH58" i="5"/>
  <c r="DU60" i="5"/>
  <c r="CP70" i="5"/>
  <c r="BH73" i="5"/>
  <c r="J78" i="5"/>
  <c r="H62" i="5"/>
  <c r="BN62" i="5"/>
  <c r="DF62" i="5"/>
  <c r="L63" i="5"/>
  <c r="CO63" i="5"/>
  <c r="D64" i="5"/>
  <c r="BG64" i="5"/>
  <c r="BN65" i="5"/>
  <c r="DF66" i="5"/>
  <c r="L67" i="5"/>
  <c r="BN67" i="5"/>
  <c r="DF67" i="5"/>
  <c r="DB68" i="5"/>
  <c r="L69" i="5"/>
  <c r="BN70" i="5"/>
  <c r="AM70" i="5"/>
  <c r="AM72" i="5"/>
  <c r="AK54" i="5"/>
  <c r="AN54" i="5"/>
  <c r="AM69" i="5"/>
  <c r="AM79" i="5"/>
  <c r="AK52" i="5"/>
  <c r="AK58" i="5"/>
  <c r="AM66" i="5"/>
  <c r="AL53" i="5"/>
  <c r="AM62" i="5"/>
  <c r="BZ76" i="5"/>
  <c r="C79" i="5"/>
  <c r="C75" i="5"/>
  <c r="C73" i="5"/>
  <c r="C72" i="5"/>
  <c r="C76" i="5"/>
  <c r="C74" i="5"/>
  <c r="C78" i="5"/>
  <c r="C69" i="5"/>
  <c r="C65" i="5"/>
  <c r="C70" i="5"/>
  <c r="C68" i="5"/>
  <c r="C59" i="5"/>
  <c r="C55" i="5"/>
  <c r="C67" i="5"/>
  <c r="C64" i="5"/>
  <c r="C60" i="5"/>
  <c r="C56" i="5"/>
  <c r="C66" i="5"/>
  <c r="C63" i="5"/>
  <c r="C61" i="5"/>
  <c r="C57" i="5"/>
  <c r="C53" i="5"/>
  <c r="G78" i="5"/>
  <c r="G74" i="5"/>
  <c r="G73" i="5"/>
  <c r="G72" i="5"/>
  <c r="G79" i="5"/>
  <c r="G75" i="5"/>
  <c r="G77" i="5"/>
  <c r="G76" i="5"/>
  <c r="G68" i="5"/>
  <c r="G64" i="5"/>
  <c r="G70" i="5"/>
  <c r="G69" i="5"/>
  <c r="G66" i="5"/>
  <c r="G63" i="5"/>
  <c r="G58" i="5"/>
  <c r="G54" i="5"/>
  <c r="G71" i="5"/>
  <c r="G65" i="5"/>
  <c r="G62" i="5"/>
  <c r="G59" i="5"/>
  <c r="G55" i="5"/>
  <c r="G60" i="5"/>
  <c r="G56" i="5"/>
  <c r="G52" i="5"/>
  <c r="K77" i="5"/>
  <c r="K73" i="5"/>
  <c r="K72" i="5"/>
  <c r="K78" i="5"/>
  <c r="K74" i="5"/>
  <c r="K71" i="5"/>
  <c r="K67" i="5"/>
  <c r="K63" i="5"/>
  <c r="K75" i="5"/>
  <c r="K64" i="5"/>
  <c r="K61" i="5"/>
  <c r="K57" i="5"/>
  <c r="K53" i="5"/>
  <c r="K58" i="5"/>
  <c r="K70" i="5"/>
  <c r="K69" i="5"/>
  <c r="K66" i="5"/>
  <c r="K59" i="5"/>
  <c r="K55" i="5"/>
  <c r="AL76" i="5"/>
  <c r="AL73" i="5"/>
  <c r="AL72" i="5"/>
  <c r="AL77" i="5"/>
  <c r="AL75" i="5"/>
  <c r="AL78" i="5"/>
  <c r="AL70" i="5"/>
  <c r="AL66" i="5"/>
  <c r="AL62" i="5"/>
  <c r="AL71" i="5"/>
  <c r="AL69" i="5"/>
  <c r="AL60" i="5"/>
  <c r="AL56" i="5"/>
  <c r="AL52" i="5"/>
  <c r="AL74" i="5"/>
  <c r="AL68" i="5"/>
  <c r="AL65" i="5"/>
  <c r="AL61" i="5"/>
  <c r="AL57" i="5"/>
  <c r="AL79" i="5"/>
  <c r="AL67" i="5"/>
  <c r="AL64" i="5"/>
  <c r="AL58" i="5"/>
  <c r="AL54" i="5"/>
  <c r="AP79" i="5"/>
  <c r="AP75" i="5"/>
  <c r="AP73" i="5"/>
  <c r="AP72" i="5"/>
  <c r="AP76" i="5"/>
  <c r="AP78" i="5"/>
  <c r="AP69" i="5"/>
  <c r="AP65" i="5"/>
  <c r="AP70" i="5"/>
  <c r="AP74" i="5"/>
  <c r="AP71" i="5"/>
  <c r="AP67" i="5"/>
  <c r="AP64" i="5"/>
  <c r="AP59" i="5"/>
  <c r="AP55" i="5"/>
  <c r="AP77" i="5"/>
  <c r="AP66" i="5"/>
  <c r="AP63" i="5"/>
  <c r="AP60" i="5"/>
  <c r="AP56" i="5"/>
  <c r="AP62" i="5"/>
  <c r="AP61" i="5"/>
  <c r="AP57" i="5"/>
  <c r="AP53" i="5"/>
  <c r="AV78" i="5"/>
  <c r="AV74" i="5"/>
  <c r="AV73" i="5"/>
  <c r="AV72" i="5"/>
  <c r="AV75" i="5"/>
  <c r="AV68" i="5"/>
  <c r="AV64" i="5"/>
  <c r="AV77" i="5"/>
  <c r="AV65" i="5"/>
  <c r="AV62" i="5"/>
  <c r="AV58" i="5"/>
  <c r="AV54" i="5"/>
  <c r="AV76" i="5"/>
  <c r="AV70" i="5"/>
  <c r="AV59" i="5"/>
  <c r="AV55" i="5"/>
  <c r="AV71" i="5"/>
  <c r="AV67" i="5"/>
  <c r="AV60" i="5"/>
  <c r="AV56" i="5"/>
  <c r="AV52" i="5"/>
  <c r="BJ77" i="5"/>
  <c r="BJ73" i="5"/>
  <c r="BJ72" i="5"/>
  <c r="BJ78" i="5"/>
  <c r="BJ74" i="5"/>
  <c r="BJ76" i="5"/>
  <c r="BJ71" i="5"/>
  <c r="BJ67" i="5"/>
  <c r="BJ63" i="5"/>
  <c r="BJ75" i="5"/>
  <c r="BJ61" i="5"/>
  <c r="BJ57" i="5"/>
  <c r="BJ53" i="5"/>
  <c r="BJ69" i="5"/>
  <c r="BJ66" i="5"/>
  <c r="BJ58" i="5"/>
  <c r="BJ68" i="5"/>
  <c r="BJ65" i="5"/>
  <c r="BJ62" i="5"/>
  <c r="BJ59" i="5"/>
  <c r="BJ55" i="5"/>
  <c r="BY76" i="5"/>
  <c r="BY72" i="5"/>
  <c r="BY77" i="5"/>
  <c r="BY73" i="5"/>
  <c r="BY79" i="5"/>
  <c r="BY78" i="5"/>
  <c r="BY75" i="5"/>
  <c r="BY70" i="5"/>
  <c r="BY66" i="5"/>
  <c r="BY62" i="5"/>
  <c r="BY71" i="5"/>
  <c r="BY68" i="5"/>
  <c r="BY65" i="5"/>
  <c r="BY60" i="5"/>
  <c r="BY56" i="5"/>
  <c r="BY52" i="5"/>
  <c r="BY67" i="5"/>
  <c r="BY64" i="5"/>
  <c r="BY61" i="5"/>
  <c r="BY57" i="5"/>
  <c r="BY74" i="5"/>
  <c r="BY63" i="5"/>
  <c r="BY58" i="5"/>
  <c r="BY54" i="5"/>
  <c r="CN79" i="5"/>
  <c r="CN75" i="5"/>
  <c r="CN72" i="5"/>
  <c r="CN76" i="5"/>
  <c r="CN74" i="5"/>
  <c r="CN73" i="5"/>
  <c r="CN69" i="5"/>
  <c r="CN65" i="5"/>
  <c r="CN77" i="5"/>
  <c r="CN70" i="5"/>
  <c r="CN78" i="5"/>
  <c r="CN66" i="5"/>
  <c r="CN63" i="5"/>
  <c r="CN59" i="5"/>
  <c r="CN55" i="5"/>
  <c r="CN71" i="5"/>
  <c r="CN62" i="5"/>
  <c r="CN60" i="5"/>
  <c r="CN56" i="5"/>
  <c r="CN68" i="5"/>
  <c r="CN61" i="5"/>
  <c r="CN57" i="5"/>
  <c r="CN53" i="5"/>
  <c r="DA78" i="5"/>
  <c r="DA74" i="5"/>
  <c r="DA72" i="5"/>
  <c r="DA79" i="5"/>
  <c r="DA75" i="5"/>
  <c r="DA77" i="5"/>
  <c r="DA68" i="5"/>
  <c r="DA64" i="5"/>
  <c r="DA58" i="5"/>
  <c r="DA54" i="5"/>
  <c r="DA73" i="5"/>
  <c r="DA67" i="5"/>
  <c r="DA59" i="5"/>
  <c r="DA55" i="5"/>
  <c r="DA70" i="5"/>
  <c r="DA69" i="5"/>
  <c r="DA66" i="5"/>
  <c r="DA63" i="5"/>
  <c r="DA60" i="5"/>
  <c r="DA56" i="5"/>
  <c r="DA52" i="5"/>
  <c r="DE77" i="5"/>
  <c r="DE73" i="5"/>
  <c r="DE72" i="5"/>
  <c r="DE78" i="5"/>
  <c r="DE74" i="5"/>
  <c r="DE75" i="5"/>
  <c r="DE71" i="5"/>
  <c r="DE67" i="5"/>
  <c r="DE63" i="5"/>
  <c r="DE79" i="5"/>
  <c r="DE70" i="5"/>
  <c r="DE69" i="5"/>
  <c r="DE66" i="5"/>
  <c r="DE61" i="5"/>
  <c r="DE57" i="5"/>
  <c r="DE53" i="5"/>
  <c r="DE68" i="5"/>
  <c r="DE65" i="5"/>
  <c r="DE62" i="5"/>
  <c r="DE58" i="5"/>
  <c r="DE54" i="5"/>
  <c r="DE76" i="5"/>
  <c r="DE64" i="5"/>
  <c r="DE59" i="5"/>
  <c r="DE55" i="5"/>
  <c r="DL76" i="5"/>
  <c r="DL72" i="5"/>
  <c r="DL71" i="5"/>
  <c r="DL77" i="5"/>
  <c r="DL73" i="5"/>
  <c r="DL75" i="5"/>
  <c r="DL70" i="5"/>
  <c r="DL66" i="5"/>
  <c r="DL62" i="5"/>
  <c r="DL74" i="5"/>
  <c r="DL67" i="5"/>
  <c r="DL64" i="5"/>
  <c r="DL60" i="5"/>
  <c r="DL56" i="5"/>
  <c r="DL52" i="5"/>
  <c r="DL63" i="5"/>
  <c r="DL61" i="5"/>
  <c r="DL57" i="5"/>
  <c r="DL78" i="5"/>
  <c r="DL69" i="5"/>
  <c r="DL58" i="5"/>
  <c r="DL54" i="5"/>
  <c r="DW79" i="5"/>
  <c r="DW75" i="5"/>
  <c r="DW72" i="5"/>
  <c r="DW71" i="5"/>
  <c r="DW76" i="5"/>
  <c r="DW78" i="5"/>
  <c r="DW69" i="5"/>
  <c r="DW65" i="5"/>
  <c r="DW77" i="5"/>
  <c r="DW74" i="5"/>
  <c r="DW70" i="5"/>
  <c r="DW62" i="5"/>
  <c r="DW59" i="5"/>
  <c r="DW55" i="5"/>
  <c r="DW68" i="5"/>
  <c r="DW60" i="5"/>
  <c r="DW56" i="5"/>
  <c r="DW67" i="5"/>
  <c r="DW64" i="5"/>
  <c r="DW61" i="5"/>
  <c r="DW57" i="5"/>
  <c r="DW53" i="5"/>
  <c r="AN52" i="5"/>
  <c r="BJ52" i="5"/>
  <c r="DU52" i="5"/>
  <c r="G53" i="5"/>
  <c r="BW53" i="5"/>
  <c r="DA53" i="5"/>
  <c r="I54" i="5"/>
  <c r="AP54" i="5"/>
  <c r="E55" i="5"/>
  <c r="AR55" i="5"/>
  <c r="EB55" i="5"/>
  <c r="AN56" i="5"/>
  <c r="CC56" i="5"/>
  <c r="DU56" i="5"/>
  <c r="DA57" i="5"/>
  <c r="DW58" i="5"/>
  <c r="AR59" i="5"/>
  <c r="K60" i="5"/>
  <c r="CC60" i="5"/>
  <c r="AV61" i="5"/>
  <c r="DG61" i="5"/>
  <c r="K62" i="5"/>
  <c r="EB62" i="5"/>
  <c r="AL63" i="5"/>
  <c r="E64" i="5"/>
  <c r="CN64" i="5"/>
  <c r="BH65" i="5"/>
  <c r="DA65" i="5"/>
  <c r="BW66" i="5"/>
  <c r="G67" i="5"/>
  <c r="K68" i="5"/>
  <c r="EB68" i="5"/>
  <c r="BY69" i="5"/>
  <c r="BJ70" i="5"/>
  <c r="DA71" i="5"/>
  <c r="DA76" i="5"/>
  <c r="H74" i="5"/>
  <c r="BY53" i="5"/>
  <c r="EB53" i="5"/>
  <c r="K54" i="5"/>
  <c r="AV57" i="5"/>
  <c r="CN58" i="5"/>
  <c r="DL59" i="5"/>
  <c r="G61" i="5"/>
  <c r="BW61" i="5"/>
  <c r="DW63" i="5"/>
  <c r="AV66" i="5"/>
  <c r="DL68" i="5"/>
  <c r="DW73" i="5"/>
  <c r="K76" i="5"/>
  <c r="BJ79" i="5"/>
  <c r="AQ74" i="5"/>
  <c r="D74" i="5"/>
  <c r="CO74" i="5"/>
  <c r="E79" i="5"/>
  <c r="E78" i="5"/>
  <c r="E77" i="5"/>
  <c r="E76" i="5"/>
  <c r="E75" i="5"/>
  <c r="E74" i="5"/>
  <c r="E71" i="5"/>
  <c r="E67" i="5"/>
  <c r="E63" i="5"/>
  <c r="E60" i="5"/>
  <c r="E56" i="5"/>
  <c r="E52" i="5"/>
  <c r="E70" i="5"/>
  <c r="E69" i="5"/>
  <c r="E66" i="5"/>
  <c r="E61" i="5"/>
  <c r="E57" i="5"/>
  <c r="E73" i="5"/>
  <c r="E72" i="5"/>
  <c r="E68" i="5"/>
  <c r="E65" i="5"/>
  <c r="E62" i="5"/>
  <c r="E58" i="5"/>
  <c r="E54" i="5"/>
  <c r="I79" i="5"/>
  <c r="I78" i="5"/>
  <c r="I77" i="5"/>
  <c r="I76" i="5"/>
  <c r="I75" i="5"/>
  <c r="I74" i="5"/>
  <c r="I72" i="5"/>
  <c r="I70" i="5"/>
  <c r="I66" i="5"/>
  <c r="I62" i="5"/>
  <c r="I73" i="5"/>
  <c r="I71" i="5"/>
  <c r="I68" i="5"/>
  <c r="I65" i="5"/>
  <c r="I59" i="5"/>
  <c r="I55" i="5"/>
  <c r="I67" i="5"/>
  <c r="I64" i="5"/>
  <c r="I60" i="5"/>
  <c r="I56" i="5"/>
  <c r="I63" i="5"/>
  <c r="I61" i="5"/>
  <c r="I57" i="5"/>
  <c r="I53" i="5"/>
  <c r="AJ79" i="5"/>
  <c r="AJ78" i="5"/>
  <c r="AJ77" i="5"/>
  <c r="AJ76" i="5"/>
  <c r="AJ75" i="5"/>
  <c r="AJ74" i="5"/>
  <c r="AJ69" i="5"/>
  <c r="AJ65" i="5"/>
  <c r="AJ70" i="5"/>
  <c r="AJ72" i="5"/>
  <c r="AJ66" i="5"/>
  <c r="AJ63" i="5"/>
  <c r="AJ58" i="5"/>
  <c r="AJ54" i="5"/>
  <c r="AJ73" i="5"/>
  <c r="AJ62" i="5"/>
  <c r="AJ59" i="5"/>
  <c r="AJ55" i="5"/>
  <c r="AJ71" i="5"/>
  <c r="AJ68" i="5"/>
  <c r="AJ60" i="5"/>
  <c r="AJ56" i="5"/>
  <c r="AJ52" i="5"/>
  <c r="AN79" i="5"/>
  <c r="AN78" i="5"/>
  <c r="AN77" i="5"/>
  <c r="AN76" i="5"/>
  <c r="AN75" i="5"/>
  <c r="AN74" i="5"/>
  <c r="AN68" i="5"/>
  <c r="AN64" i="5"/>
  <c r="AN72" i="5"/>
  <c r="AN73" i="5"/>
  <c r="AN61" i="5"/>
  <c r="AN57" i="5"/>
  <c r="AN53" i="5"/>
  <c r="AN71" i="5"/>
  <c r="AN67" i="5"/>
  <c r="AN58" i="5"/>
  <c r="AN69" i="5"/>
  <c r="AN66" i="5"/>
  <c r="AN63" i="5"/>
  <c r="AN59" i="5"/>
  <c r="AN55" i="5"/>
  <c r="AR79" i="5"/>
  <c r="AR78" i="5"/>
  <c r="AR77" i="5"/>
  <c r="AR76" i="5"/>
  <c r="AR75" i="5"/>
  <c r="AR74" i="5"/>
  <c r="AR73" i="5"/>
  <c r="AR72" i="5"/>
  <c r="AR71" i="5"/>
  <c r="AR67" i="5"/>
  <c r="AR63" i="5"/>
  <c r="AR69" i="5"/>
  <c r="AR66" i="5"/>
  <c r="AR60" i="5"/>
  <c r="AR56" i="5"/>
  <c r="AR52" i="5"/>
  <c r="AR68" i="5"/>
  <c r="AR65" i="5"/>
  <c r="AR62" i="5"/>
  <c r="AR61" i="5"/>
  <c r="AR57" i="5"/>
  <c r="AR70" i="5"/>
  <c r="AR64" i="5"/>
  <c r="AR58" i="5"/>
  <c r="AR54" i="5"/>
  <c r="BH79" i="5"/>
  <c r="BH78" i="5"/>
  <c r="BH77" i="5"/>
  <c r="BH76" i="5"/>
  <c r="BH75" i="5"/>
  <c r="BH74" i="5"/>
  <c r="BH70" i="5"/>
  <c r="BH66" i="5"/>
  <c r="BH62" i="5"/>
  <c r="BH71" i="5"/>
  <c r="BH67" i="5"/>
  <c r="BH64" i="5"/>
  <c r="BH59" i="5"/>
  <c r="BH55" i="5"/>
  <c r="BH72" i="5"/>
  <c r="BH63" i="5"/>
  <c r="BH60" i="5"/>
  <c r="BH56" i="5"/>
  <c r="BH69" i="5"/>
  <c r="BH61" i="5"/>
  <c r="BH57" i="5"/>
  <c r="BH53" i="5"/>
  <c r="BW79" i="5"/>
  <c r="BW78" i="5"/>
  <c r="BW77" i="5"/>
  <c r="BW76" i="5"/>
  <c r="BW75" i="5"/>
  <c r="BW74" i="5"/>
  <c r="BW73" i="5"/>
  <c r="BW69" i="5"/>
  <c r="BW65" i="5"/>
  <c r="BW72" i="5"/>
  <c r="BW70" i="5"/>
  <c r="BW62" i="5"/>
  <c r="BW58" i="5"/>
  <c r="BW54" i="5"/>
  <c r="BW68" i="5"/>
  <c r="BW59" i="5"/>
  <c r="BW55" i="5"/>
  <c r="BW67" i="5"/>
  <c r="BW64" i="5"/>
  <c r="BW60" i="5"/>
  <c r="BW56" i="5"/>
  <c r="BW52" i="5"/>
  <c r="CC78" i="5"/>
  <c r="CC77" i="5"/>
  <c r="CC76" i="5"/>
  <c r="CC75" i="5"/>
  <c r="CC74" i="5"/>
  <c r="CC73" i="5"/>
  <c r="CC68" i="5"/>
  <c r="CC64" i="5"/>
  <c r="CC72" i="5"/>
  <c r="CC70" i="5"/>
  <c r="CC67" i="5"/>
  <c r="CC61" i="5"/>
  <c r="CC57" i="5"/>
  <c r="CC53" i="5"/>
  <c r="CC69" i="5"/>
  <c r="CC66" i="5"/>
  <c r="CC63" i="5"/>
  <c r="CC58" i="5"/>
  <c r="CC71" i="5"/>
  <c r="CC65" i="5"/>
  <c r="CC62" i="5"/>
  <c r="CC59" i="5"/>
  <c r="CC55" i="5"/>
  <c r="CP79" i="5"/>
  <c r="CP78" i="5"/>
  <c r="CP77" i="5"/>
  <c r="CP76" i="5"/>
  <c r="CP75" i="5"/>
  <c r="CP74" i="5"/>
  <c r="CP73" i="5"/>
  <c r="CP71" i="5"/>
  <c r="CP67" i="5"/>
  <c r="CP63" i="5"/>
  <c r="CP68" i="5"/>
  <c r="CP65" i="5"/>
  <c r="CP62" i="5"/>
  <c r="CP60" i="5"/>
  <c r="CP56" i="5"/>
  <c r="CP52" i="5"/>
  <c r="CP64" i="5"/>
  <c r="CP61" i="5"/>
  <c r="CP57" i="5"/>
  <c r="CP58" i="5"/>
  <c r="CP54" i="5"/>
  <c r="DC79" i="5"/>
  <c r="DC78" i="5"/>
  <c r="DC77" i="5"/>
  <c r="DC76" i="5"/>
  <c r="DC75" i="5"/>
  <c r="DC74" i="5"/>
  <c r="DC73" i="5"/>
  <c r="DC72" i="5"/>
  <c r="DC70" i="5"/>
  <c r="DC66" i="5"/>
  <c r="DC62" i="5"/>
  <c r="DC71" i="5"/>
  <c r="DC63" i="5"/>
  <c r="DC59" i="5"/>
  <c r="DC55" i="5"/>
  <c r="DC69" i="5"/>
  <c r="DC60" i="5"/>
  <c r="DC56" i="5"/>
  <c r="DC68" i="5"/>
  <c r="DC65" i="5"/>
  <c r="DC61" i="5"/>
  <c r="DC57" i="5"/>
  <c r="DC53" i="5"/>
  <c r="DG79" i="5"/>
  <c r="DG78" i="5"/>
  <c r="DG77" i="5"/>
  <c r="DG76" i="5"/>
  <c r="DG75" i="5"/>
  <c r="DG74" i="5"/>
  <c r="DG73" i="5"/>
  <c r="DG69" i="5"/>
  <c r="DG65" i="5"/>
  <c r="DG70" i="5"/>
  <c r="DG71" i="5"/>
  <c r="DG68" i="5"/>
  <c r="DG58" i="5"/>
  <c r="DG54" i="5"/>
  <c r="DG72" i="5"/>
  <c r="DG67" i="5"/>
  <c r="DG64" i="5"/>
  <c r="DG59" i="5"/>
  <c r="DG55" i="5"/>
  <c r="DG66" i="5"/>
  <c r="DG63" i="5"/>
  <c r="DG60" i="5"/>
  <c r="DG56" i="5"/>
  <c r="DG52" i="5"/>
  <c r="DU79" i="5"/>
  <c r="DU78" i="5"/>
  <c r="DU77" i="5"/>
  <c r="DU76" i="5"/>
  <c r="DU75" i="5"/>
  <c r="DU74" i="5"/>
  <c r="DU73" i="5"/>
  <c r="DU68" i="5"/>
  <c r="DU64" i="5"/>
  <c r="DU72" i="5"/>
  <c r="DU71" i="5"/>
  <c r="DU69" i="5"/>
  <c r="DU66" i="5"/>
  <c r="DU63" i="5"/>
  <c r="DU61" i="5"/>
  <c r="DU57" i="5"/>
  <c r="DU53" i="5"/>
  <c r="DU70" i="5"/>
  <c r="DU65" i="5"/>
  <c r="DU62" i="5"/>
  <c r="DU58" i="5"/>
  <c r="DU54" i="5"/>
  <c r="DU59" i="5"/>
  <c r="DU55" i="5"/>
  <c r="EB78" i="5"/>
  <c r="EB77" i="5"/>
  <c r="EB76" i="5"/>
  <c r="EB75" i="5"/>
  <c r="EB74" i="5"/>
  <c r="EB73" i="5"/>
  <c r="EB72" i="5"/>
  <c r="EB67" i="5"/>
  <c r="EB63" i="5"/>
  <c r="EB70" i="5"/>
  <c r="EB64" i="5"/>
  <c r="EB60" i="5"/>
  <c r="EB56" i="5"/>
  <c r="EB52" i="5"/>
  <c r="EB61" i="5"/>
  <c r="EB57" i="5"/>
  <c r="EB69" i="5"/>
  <c r="EB66" i="5"/>
  <c r="EB58" i="5"/>
  <c r="EB54" i="5"/>
  <c r="K52" i="5"/>
  <c r="CC52" i="5"/>
  <c r="DE52" i="5"/>
  <c r="AJ53" i="5"/>
  <c r="AV53" i="5"/>
  <c r="DG53" i="5"/>
  <c r="C54" i="5"/>
  <c r="BH54" i="5"/>
  <c r="CN54" i="5"/>
  <c r="DW54" i="5"/>
  <c r="AL55" i="5"/>
  <c r="BY55" i="5"/>
  <c r="DL55" i="5"/>
  <c r="K56" i="5"/>
  <c r="BJ56" i="5"/>
  <c r="DE56" i="5"/>
  <c r="G57" i="5"/>
  <c r="BW57" i="5"/>
  <c r="AP58" i="5"/>
  <c r="DC58" i="5"/>
  <c r="BY59" i="5"/>
  <c r="EB59" i="5"/>
  <c r="DE60" i="5"/>
  <c r="AJ61" i="5"/>
  <c r="C62" i="5"/>
  <c r="DG62" i="5"/>
  <c r="AV63" i="5"/>
  <c r="AJ64" i="5"/>
  <c r="BJ64" i="5"/>
  <c r="AN65" i="5"/>
  <c r="DL65" i="5"/>
  <c r="CP66" i="5"/>
  <c r="DW66" i="5"/>
  <c r="DC67" i="5"/>
  <c r="AP68" i="5"/>
  <c r="I69" i="5"/>
  <c r="AV69" i="5"/>
  <c r="AN70" i="5"/>
  <c r="BW71" i="5"/>
  <c r="BX74" i="5"/>
  <c r="C77" i="5"/>
  <c r="B74" i="5"/>
  <c r="B79" i="5"/>
  <c r="B75" i="5"/>
  <c r="B73" i="5"/>
  <c r="B72" i="5"/>
  <c r="B71" i="5"/>
  <c r="B70" i="5"/>
  <c r="B69" i="5"/>
  <c r="B68" i="5"/>
  <c r="B67" i="5"/>
  <c r="B66" i="5"/>
  <c r="B65" i="5"/>
  <c r="B64" i="5"/>
  <c r="B63" i="5"/>
  <c r="B76" i="5"/>
  <c r="F77" i="5"/>
  <c r="F78" i="5"/>
  <c r="F74" i="5"/>
  <c r="F73" i="5"/>
  <c r="F72" i="5"/>
  <c r="F76" i="5"/>
  <c r="F71" i="5"/>
  <c r="F70" i="5"/>
  <c r="F69" i="5"/>
  <c r="F68" i="5"/>
  <c r="F67" i="5"/>
  <c r="F66" i="5"/>
  <c r="F65" i="5"/>
  <c r="F64" i="5"/>
  <c r="F63" i="5"/>
  <c r="F62" i="5"/>
  <c r="F79" i="5"/>
  <c r="J76" i="5"/>
  <c r="J77" i="5"/>
  <c r="J73" i="5"/>
  <c r="J72" i="5"/>
  <c r="J79" i="5"/>
  <c r="J71" i="5"/>
  <c r="J70" i="5"/>
  <c r="J69" i="5"/>
  <c r="J68" i="5"/>
  <c r="J67" i="5"/>
  <c r="J66" i="5"/>
  <c r="J65" i="5"/>
  <c r="J64" i="5"/>
  <c r="J63" i="5"/>
  <c r="J62" i="5"/>
  <c r="J74" i="5"/>
  <c r="AK79" i="5"/>
  <c r="AK75" i="5"/>
  <c r="AK76" i="5"/>
  <c r="AK73" i="5"/>
  <c r="AK72" i="5"/>
  <c r="AK74" i="5"/>
  <c r="AK71" i="5"/>
  <c r="AK70" i="5"/>
  <c r="AK69" i="5"/>
  <c r="AK68" i="5"/>
  <c r="AK67" i="5"/>
  <c r="AK66" i="5"/>
  <c r="AK65" i="5"/>
  <c r="AK64" i="5"/>
  <c r="AK63" i="5"/>
  <c r="AK62" i="5"/>
  <c r="AK78" i="5"/>
  <c r="AO78" i="5"/>
  <c r="AO74" i="5"/>
  <c r="AO79" i="5"/>
  <c r="AO75" i="5"/>
  <c r="AO73" i="5"/>
  <c r="AO72" i="5"/>
  <c r="AO77" i="5"/>
  <c r="AO71" i="5"/>
  <c r="AO70" i="5"/>
  <c r="AO69" i="5"/>
  <c r="AO68" i="5"/>
  <c r="AO67" i="5"/>
  <c r="AO66" i="5"/>
  <c r="AO65" i="5"/>
  <c r="AO64" i="5"/>
  <c r="AO63" i="5"/>
  <c r="AO62" i="5"/>
  <c r="AO76" i="5"/>
  <c r="AS77" i="5"/>
  <c r="AS78" i="5"/>
  <c r="AS74" i="5"/>
  <c r="AS73" i="5"/>
  <c r="AS72" i="5"/>
  <c r="AS71" i="5"/>
  <c r="AS70" i="5"/>
  <c r="AS69" i="5"/>
  <c r="AS68" i="5"/>
  <c r="AS67" i="5"/>
  <c r="AS66" i="5"/>
  <c r="AS65" i="5"/>
  <c r="AS64" i="5"/>
  <c r="AS63" i="5"/>
  <c r="AS62" i="5"/>
  <c r="AS79" i="5"/>
  <c r="AS76" i="5"/>
  <c r="BI76" i="5"/>
  <c r="BI77" i="5"/>
  <c r="BI73" i="5"/>
  <c r="BI72" i="5"/>
  <c r="BI75" i="5"/>
  <c r="BI71" i="5"/>
  <c r="BI70" i="5"/>
  <c r="BI69" i="5"/>
  <c r="BI68" i="5"/>
  <c r="BI67" i="5"/>
  <c r="BI66" i="5"/>
  <c r="BI65" i="5"/>
  <c r="BI64" i="5"/>
  <c r="BI63" i="5"/>
  <c r="BI62" i="5"/>
  <c r="BI74" i="5"/>
  <c r="BI78" i="5"/>
  <c r="BX79" i="5"/>
  <c r="BX75" i="5"/>
  <c r="BX76" i="5"/>
  <c r="BX72" i="5"/>
  <c r="BX78" i="5"/>
  <c r="BX71" i="5"/>
  <c r="BX70" i="5"/>
  <c r="BX69" i="5"/>
  <c r="BX68" i="5"/>
  <c r="BX67" i="5"/>
  <c r="BX66" i="5"/>
  <c r="BX65" i="5"/>
  <c r="BX64" i="5"/>
  <c r="BX63" i="5"/>
  <c r="BX62" i="5"/>
  <c r="BX73" i="5"/>
  <c r="CM78" i="5"/>
  <c r="CM74" i="5"/>
  <c r="CM79" i="5"/>
  <c r="CM75" i="5"/>
  <c r="CM72" i="5"/>
  <c r="CM73" i="5"/>
  <c r="CM71" i="5"/>
  <c r="CM70" i="5"/>
  <c r="CM69" i="5"/>
  <c r="CM68" i="5"/>
  <c r="CM67" i="5"/>
  <c r="CM66" i="5"/>
  <c r="CM65" i="5"/>
  <c r="CM64" i="5"/>
  <c r="CM63" i="5"/>
  <c r="CM62" i="5"/>
  <c r="CM76" i="5"/>
  <c r="CR74" i="5"/>
  <c r="CR72" i="5"/>
  <c r="CR71" i="5"/>
  <c r="CR70" i="5"/>
  <c r="CR69" i="5"/>
  <c r="CR68" i="5"/>
  <c r="CR67" i="5"/>
  <c r="CR66" i="5"/>
  <c r="CR65" i="5"/>
  <c r="CR64" i="5"/>
  <c r="CR63" i="5"/>
  <c r="CR62" i="5"/>
  <c r="DD76" i="5"/>
  <c r="DD77" i="5"/>
  <c r="DD73" i="5"/>
  <c r="DD72" i="5"/>
  <c r="DD79" i="5"/>
  <c r="DD71" i="5"/>
  <c r="DD70" i="5"/>
  <c r="DD69" i="5"/>
  <c r="DD68" i="5"/>
  <c r="DD67" i="5"/>
  <c r="DD66" i="5"/>
  <c r="DD65" i="5"/>
  <c r="DD64" i="5"/>
  <c r="DD63" i="5"/>
  <c r="DD62" i="5"/>
  <c r="DD78" i="5"/>
  <c r="DD75" i="5"/>
  <c r="DH79" i="5"/>
  <c r="DH75" i="5"/>
  <c r="DH76" i="5"/>
  <c r="DH72" i="5"/>
  <c r="DH71" i="5"/>
  <c r="DH74" i="5"/>
  <c r="DH70" i="5"/>
  <c r="DH69" i="5"/>
  <c r="DH68" i="5"/>
  <c r="DH67" i="5"/>
  <c r="DH66" i="5"/>
  <c r="DH65" i="5"/>
  <c r="DH64" i="5"/>
  <c r="DH63" i="5"/>
  <c r="DH62" i="5"/>
  <c r="DH78" i="5"/>
  <c r="DH73" i="5"/>
  <c r="DV78" i="5"/>
  <c r="DV74" i="5"/>
  <c r="DV79" i="5"/>
  <c r="DV75" i="5"/>
  <c r="DV72" i="5"/>
  <c r="DV71" i="5"/>
  <c r="DV77" i="5"/>
  <c r="DV70" i="5"/>
  <c r="DV69" i="5"/>
  <c r="DV68" i="5"/>
  <c r="DV67" i="5"/>
  <c r="DV66" i="5"/>
  <c r="DV65" i="5"/>
  <c r="DV64" i="5"/>
  <c r="DV63" i="5"/>
  <c r="DV62" i="5"/>
  <c r="DV76" i="5"/>
  <c r="DV73" i="5"/>
  <c r="B52" i="5"/>
  <c r="AO52" i="5"/>
  <c r="CM52" i="5"/>
  <c r="DV52" i="5"/>
  <c r="AK53" i="5"/>
  <c r="BX53" i="5"/>
  <c r="DH53" i="5"/>
  <c r="J54" i="5"/>
  <c r="BI54" i="5"/>
  <c r="DD54" i="5"/>
  <c r="F55" i="5"/>
  <c r="AS55" i="5"/>
  <c r="CR55" i="5"/>
  <c r="B56" i="5"/>
  <c r="AO56" i="5"/>
  <c r="CM56" i="5"/>
  <c r="DV56" i="5"/>
  <c r="AK57" i="5"/>
  <c r="BX57" i="5"/>
  <c r="DH57" i="5"/>
  <c r="J58" i="5"/>
  <c r="BI58" i="5"/>
  <c r="DD58" i="5"/>
  <c r="F59" i="5"/>
  <c r="AS59" i="5"/>
  <c r="CR59" i="5"/>
  <c r="B60" i="5"/>
  <c r="AO60" i="5"/>
  <c r="CM60" i="5"/>
  <c r="DV60" i="5"/>
  <c r="AK61" i="5"/>
  <c r="BX61" i="5"/>
  <c r="DH61" i="5"/>
  <c r="J75" i="5"/>
  <c r="AK77" i="5"/>
  <c r="J57" i="5"/>
  <c r="BI57" i="5"/>
  <c r="DD57" i="5"/>
  <c r="F58" i="5"/>
  <c r="AS58" i="5"/>
  <c r="CR58" i="5"/>
  <c r="B59" i="5"/>
  <c r="AO59" i="5"/>
  <c r="CM59" i="5"/>
  <c r="DV59" i="5"/>
  <c r="AK60" i="5"/>
  <c r="BX60" i="5"/>
  <c r="DH60" i="5"/>
  <c r="J61" i="5"/>
  <c r="BI61" i="5"/>
  <c r="DD61" i="5"/>
  <c r="DD74" i="5"/>
  <c r="DH77" i="5"/>
  <c r="J52" i="5"/>
  <c r="BI52" i="5"/>
  <c r="DD52" i="5"/>
  <c r="F53" i="5"/>
  <c r="AS53" i="5"/>
  <c r="CR53" i="5"/>
  <c r="B54" i="5"/>
  <c r="AO54" i="5"/>
  <c r="CM54" i="5"/>
  <c r="DV54" i="5"/>
  <c r="AK55" i="5"/>
  <c r="BX55" i="5"/>
  <c r="DH55" i="5"/>
  <c r="J56" i="5"/>
  <c r="BI56" i="5"/>
  <c r="DD56" i="5"/>
  <c r="F57" i="5"/>
  <c r="AS57" i="5"/>
  <c r="CR57" i="5"/>
  <c r="B58" i="5"/>
  <c r="AO58" i="5"/>
  <c r="CM58" i="5"/>
  <c r="DV58" i="5"/>
  <c r="AK59" i="5"/>
  <c r="BX59" i="5"/>
  <c r="DH59" i="5"/>
  <c r="J60" i="5"/>
  <c r="BI60" i="5"/>
  <c r="DD60" i="5"/>
  <c r="F61" i="5"/>
  <c r="AS61" i="5"/>
  <c r="CR61" i="5"/>
  <c r="B62" i="5"/>
  <c r="AS75" i="5"/>
  <c r="B77" i="5"/>
  <c r="BX77" i="5"/>
  <c r="BI79" i="5"/>
  <c r="D76" i="5"/>
  <c r="D77" i="5"/>
  <c r="D75" i="5"/>
  <c r="D72" i="5"/>
  <c r="H79" i="5"/>
  <c r="H75" i="5"/>
  <c r="H76" i="5"/>
  <c r="H78" i="5"/>
  <c r="H73" i="5"/>
  <c r="L78" i="5"/>
  <c r="L74" i="5"/>
  <c r="L75" i="5"/>
  <c r="L72" i="5"/>
  <c r="AM77" i="5"/>
  <c r="AM78" i="5"/>
  <c r="AM74" i="5"/>
  <c r="AM76" i="5"/>
  <c r="AM73" i="5"/>
  <c r="AQ76" i="5"/>
  <c r="AQ77" i="5"/>
  <c r="AQ79" i="5"/>
  <c r="AQ72" i="5"/>
  <c r="BG79" i="5"/>
  <c r="BG75" i="5"/>
  <c r="BG76" i="5"/>
  <c r="BG74" i="5"/>
  <c r="BG73" i="5"/>
  <c r="BN78" i="5"/>
  <c r="BN74" i="5"/>
  <c r="BN75" i="5"/>
  <c r="BN77" i="5"/>
  <c r="BN72" i="5"/>
  <c r="BZ77" i="5"/>
  <c r="BZ73" i="5"/>
  <c r="BZ78" i="5"/>
  <c r="BZ74" i="5"/>
  <c r="CO76" i="5"/>
  <c r="CO77" i="5"/>
  <c r="CO73" i="5"/>
  <c r="CO75" i="5"/>
  <c r="CO72" i="5"/>
  <c r="DB79" i="5"/>
  <c r="DB75" i="5"/>
  <c r="DB76" i="5"/>
  <c r="DB78" i="5"/>
  <c r="DF78" i="5"/>
  <c r="DF74" i="5"/>
  <c r="DF79" i="5"/>
  <c r="DF75" i="5"/>
  <c r="DF73" i="5"/>
  <c r="DF72" i="5"/>
  <c r="DT77" i="5"/>
  <c r="DT73" i="5"/>
  <c r="DT78" i="5"/>
  <c r="DT74" i="5"/>
  <c r="DT76" i="5"/>
  <c r="DT71" i="5"/>
  <c r="DX76" i="5"/>
  <c r="DX77" i="5"/>
  <c r="DX73" i="5"/>
  <c r="DX79" i="5"/>
  <c r="DX72" i="5"/>
  <c r="D52" i="5"/>
  <c r="H52" i="5"/>
  <c r="L52" i="5"/>
  <c r="AM52" i="5"/>
  <c r="AQ52" i="5"/>
  <c r="BG52" i="5"/>
  <c r="BN52" i="5"/>
  <c r="BZ52" i="5"/>
  <c r="CO52" i="5"/>
  <c r="DB52" i="5"/>
  <c r="DF52" i="5"/>
  <c r="DT52" i="5"/>
  <c r="DX52" i="5"/>
  <c r="D53" i="5"/>
  <c r="H53" i="5"/>
  <c r="L53" i="5"/>
  <c r="AM53" i="5"/>
  <c r="AQ53" i="5"/>
  <c r="BG53" i="5"/>
  <c r="BN53" i="5"/>
  <c r="BZ53" i="5"/>
  <c r="CO53" i="5"/>
  <c r="DB53" i="5"/>
  <c r="DF53" i="5"/>
  <c r="DT53" i="5"/>
  <c r="DX53" i="5"/>
  <c r="D54" i="5"/>
  <c r="H54" i="5"/>
  <c r="L54" i="5"/>
  <c r="AM54" i="5"/>
  <c r="AQ54" i="5"/>
  <c r="BG54" i="5"/>
  <c r="BN54" i="5"/>
  <c r="BZ54" i="5"/>
  <c r="CO54" i="5"/>
  <c r="DB54" i="5"/>
  <c r="DF54" i="5"/>
  <c r="DT54" i="5"/>
  <c r="DX54" i="5"/>
  <c r="D55" i="5"/>
  <c r="H55" i="5"/>
  <c r="L55" i="5"/>
  <c r="AM55" i="5"/>
  <c r="AQ55" i="5"/>
  <c r="BG55" i="5"/>
  <c r="BN55" i="5"/>
  <c r="BZ55" i="5"/>
  <c r="CO55" i="5"/>
  <c r="DB55" i="5"/>
  <c r="DF55" i="5"/>
  <c r="DT55" i="5"/>
  <c r="DX55" i="5"/>
  <c r="D56" i="5"/>
  <c r="H56" i="5"/>
  <c r="L56" i="5"/>
  <c r="AM56" i="5"/>
  <c r="AQ56" i="5"/>
  <c r="BG56" i="5"/>
  <c r="BN56" i="5"/>
  <c r="BZ56" i="5"/>
  <c r="CO56" i="5"/>
  <c r="DB56" i="5"/>
  <c r="DF56" i="5"/>
  <c r="DT56" i="5"/>
  <c r="DX56" i="5"/>
  <c r="D57" i="5"/>
  <c r="H57" i="5"/>
  <c r="L57" i="5"/>
  <c r="AM57" i="5"/>
  <c r="AQ57" i="5"/>
  <c r="BG57" i="5"/>
  <c r="BN57" i="5"/>
  <c r="BZ57" i="5"/>
  <c r="CO57" i="5"/>
  <c r="DB57" i="5"/>
  <c r="DF57" i="5"/>
  <c r="DT57" i="5"/>
  <c r="DX57" i="5"/>
  <c r="D58" i="5"/>
  <c r="H58" i="5"/>
  <c r="L58" i="5"/>
  <c r="AM58" i="5"/>
  <c r="AQ58" i="5"/>
  <c r="BG58" i="5"/>
  <c r="BN58" i="5"/>
  <c r="BZ58" i="5"/>
  <c r="CO58" i="5"/>
  <c r="DB58" i="5"/>
  <c r="DF58" i="5"/>
  <c r="DT58" i="5"/>
  <c r="DX58" i="5"/>
  <c r="D59" i="5"/>
  <c r="H59" i="5"/>
  <c r="L59" i="5"/>
  <c r="AM59" i="5"/>
  <c r="AQ59" i="5"/>
  <c r="BG59" i="5"/>
  <c r="BN59" i="5"/>
  <c r="BZ59" i="5"/>
  <c r="CO59" i="5"/>
  <c r="DB59" i="5"/>
  <c r="DF59" i="5"/>
  <c r="DT59" i="5"/>
  <c r="DX59" i="5"/>
  <c r="D60" i="5"/>
  <c r="H60" i="5"/>
  <c r="L60" i="5"/>
  <c r="AM60" i="5"/>
  <c r="AQ60" i="5"/>
  <c r="BG60" i="5"/>
  <c r="BN60" i="5"/>
  <c r="BZ60" i="5"/>
  <c r="CO60" i="5"/>
  <c r="DB60" i="5"/>
  <c r="DF60" i="5"/>
  <c r="DT60" i="5"/>
  <c r="DX60" i="5"/>
  <c r="D61" i="5"/>
  <c r="H61" i="5"/>
  <c r="L61" i="5"/>
  <c r="AM61" i="5"/>
  <c r="AQ61" i="5"/>
  <c r="BG61" i="5"/>
  <c r="BN61" i="5"/>
  <c r="BZ61" i="5"/>
  <c r="CO61" i="5"/>
  <c r="DB61" i="5"/>
  <c r="DF61" i="5"/>
  <c r="DT61" i="5"/>
  <c r="DX61" i="5"/>
  <c r="D62" i="5"/>
  <c r="AQ62" i="5"/>
  <c r="CO62" i="5"/>
  <c r="DX62" i="5"/>
  <c r="AM63" i="5"/>
  <c r="BZ63" i="5"/>
  <c r="DT63" i="5"/>
  <c r="L64" i="5"/>
  <c r="BN64" i="5"/>
  <c r="DF64" i="5"/>
  <c r="H65" i="5"/>
  <c r="BG65" i="5"/>
  <c r="DB65" i="5"/>
  <c r="D66" i="5"/>
  <c r="AQ66" i="5"/>
  <c r="CO66" i="5"/>
  <c r="DX66" i="5"/>
  <c r="AM67" i="5"/>
  <c r="BZ67" i="5"/>
  <c r="DT67" i="5"/>
  <c r="L68" i="5"/>
  <c r="BN68" i="5"/>
  <c r="DF68" i="5"/>
  <c r="H69" i="5"/>
  <c r="BG69" i="5"/>
  <c r="DB69" i="5"/>
  <c r="D70" i="5"/>
  <c r="AQ70" i="5"/>
  <c r="CO70" i="5"/>
  <c r="DX70" i="5"/>
  <c r="AM71" i="5"/>
  <c r="BZ71" i="5"/>
  <c r="DX71" i="5"/>
  <c r="BZ72" i="5"/>
  <c r="L73" i="5"/>
  <c r="DB74" i="5"/>
  <c r="DX74" i="5"/>
  <c r="AM75" i="5"/>
  <c r="L77" i="5"/>
  <c r="BG77" i="5"/>
  <c r="DB77" i="5"/>
  <c r="CO79" i="5"/>
  <c r="DT79" i="5"/>
  <c r="DZ45" i="5" l="1"/>
  <c r="DY45" i="5"/>
  <c r="BL45" i="5"/>
  <c r="BK45" i="5"/>
  <c r="DJ45" i="5"/>
  <c r="DK45" i="5"/>
  <c r="CC79" i="5"/>
  <c r="DL79" i="5"/>
  <c r="BN79" i="5"/>
  <c r="L79" i="5"/>
  <c r="CR79" i="5"/>
  <c r="AV79" i="5"/>
  <c r="EB79" i="5"/>
  <c r="P48" i="5" l="1"/>
  <c r="V40" i="10"/>
  <c r="V39" i="10"/>
  <c r="W32" i="10"/>
  <c r="W40" i="10" s="1"/>
  <c r="M39" i="10"/>
  <c r="M40" i="10"/>
  <c r="N32" i="10"/>
  <c r="N40" i="10" s="1"/>
</calcChain>
</file>

<file path=xl/sharedStrings.xml><?xml version="1.0" encoding="utf-8"?>
<sst xmlns="http://schemas.openxmlformats.org/spreadsheetml/2006/main" count="1516" uniqueCount="251">
  <si>
    <t>Fat content</t>
  </si>
  <si>
    <t>16:0</t>
  </si>
  <si>
    <t>18:1n-9</t>
  </si>
  <si>
    <t>18:2n-6</t>
  </si>
  <si>
    <t>18:3n-3</t>
  </si>
  <si>
    <t>20:1n-9</t>
  </si>
  <si>
    <t>20:4n-6</t>
  </si>
  <si>
    <t>20:3n-3</t>
  </si>
  <si>
    <t>20:5n-3</t>
  </si>
  <si>
    <t>22:5n-3</t>
  </si>
  <si>
    <t>22:6n-3</t>
  </si>
  <si>
    <t>Chub1</t>
  </si>
  <si>
    <t>Chub2</t>
  </si>
  <si>
    <t>Chub 3</t>
  </si>
  <si>
    <t>Chub 4</t>
  </si>
  <si>
    <t>Chub 5</t>
  </si>
  <si>
    <t>STDEV</t>
  </si>
  <si>
    <t>Perch 135</t>
  </si>
  <si>
    <t>Perch 165</t>
  </si>
  <si>
    <t>Perch 155</t>
  </si>
  <si>
    <t>Brown trout 1</t>
  </si>
  <si>
    <t>Brown trout 2</t>
  </si>
  <si>
    <t>Abramis 1</t>
  </si>
  <si>
    <t>Abramis 2</t>
  </si>
  <si>
    <t>Abramis 3</t>
  </si>
  <si>
    <t>Abramis 4</t>
  </si>
  <si>
    <t>Abramis 5</t>
  </si>
  <si>
    <t>Abramis 6</t>
  </si>
  <si>
    <t>Thym 1</t>
  </si>
  <si>
    <t>Chub</t>
  </si>
  <si>
    <t>Brown trout</t>
  </si>
  <si>
    <t>20:2n-6</t>
  </si>
  <si>
    <t>22:01n-9</t>
  </si>
  <si>
    <t>24:1 n-9</t>
  </si>
  <si>
    <t>SFA</t>
  </si>
  <si>
    <t>MUFA</t>
  </si>
  <si>
    <t>PUFA</t>
  </si>
  <si>
    <t>n3</t>
  </si>
  <si>
    <t>n6</t>
  </si>
  <si>
    <t>n-3/n-6</t>
  </si>
  <si>
    <t>EPA+DHA</t>
  </si>
  <si>
    <t>IT</t>
  </si>
  <si>
    <t>IA</t>
  </si>
  <si>
    <t>g FA/100g</t>
  </si>
  <si>
    <t>AVE Fat content g/100g</t>
  </si>
  <si>
    <t>AVE EPA+DHA</t>
  </si>
  <si>
    <t>SDEV EPA+DHA</t>
  </si>
  <si>
    <t>AVE n-3</t>
  </si>
  <si>
    <t>SD n-3</t>
  </si>
  <si>
    <t>mg FA/100g</t>
  </si>
  <si>
    <t>n-6 PUFA</t>
  </si>
  <si>
    <t>n-3 HUFA</t>
  </si>
  <si>
    <t>sample</t>
  </si>
  <si>
    <t>cejn velký</t>
  </si>
  <si>
    <t>Abramis brama</t>
  </si>
  <si>
    <t>Common bream</t>
  </si>
  <si>
    <t xml:space="preserve">okoun říční </t>
  </si>
  <si>
    <t>Perca fluviatilis</t>
  </si>
  <si>
    <t>karas stříbřitý</t>
  </si>
  <si>
    <t>Carassius gibelio</t>
  </si>
  <si>
    <t>ostroretka</t>
  </si>
  <si>
    <t>Chondrostoma nasus</t>
  </si>
  <si>
    <t>pstruh obecný</t>
  </si>
  <si>
    <t>XXX</t>
  </si>
  <si>
    <t>lipan 1</t>
  </si>
  <si>
    <t>lipan 2</t>
  </si>
  <si>
    <t>lipan 3</t>
  </si>
  <si>
    <t>lipan 4</t>
  </si>
  <si>
    <t>lipan 5</t>
  </si>
  <si>
    <t>lipan 6</t>
  </si>
  <si>
    <t>lipan 7</t>
  </si>
  <si>
    <t>lipan 8</t>
  </si>
  <si>
    <t>tloušť 1</t>
  </si>
  <si>
    <t>tloušť 2</t>
  </si>
  <si>
    <t>tloušť 3</t>
  </si>
  <si>
    <t>tloušť 4</t>
  </si>
  <si>
    <t>tloušť 5</t>
  </si>
  <si>
    <t>Thymalus</t>
  </si>
  <si>
    <t>obsah tuku    Fat content</t>
  </si>
  <si>
    <t>14:0</t>
  </si>
  <si>
    <t>14:1</t>
  </si>
  <si>
    <t>16:1</t>
  </si>
  <si>
    <t>18:0</t>
  </si>
  <si>
    <t>18:1n-7</t>
  </si>
  <si>
    <t>20:0</t>
  </si>
  <si>
    <t>22:0</t>
  </si>
  <si>
    <t>22:1</t>
  </si>
  <si>
    <t>22:5 n-6</t>
  </si>
  <si>
    <t>24:1</t>
  </si>
  <si>
    <t>22:5 n-3</t>
  </si>
  <si>
    <t>n-3 PUFA</t>
  </si>
  <si>
    <t>AI</t>
  </si>
  <si>
    <t>TI</t>
  </si>
  <si>
    <t>g FA / 100 g</t>
  </si>
  <si>
    <t xml:space="preserve">Perch </t>
  </si>
  <si>
    <t>Brown</t>
  </si>
  <si>
    <t>Cond</t>
  </si>
  <si>
    <t>Cras</t>
  </si>
  <si>
    <t xml:space="preserve">Abramis </t>
  </si>
  <si>
    <t>24:0</t>
  </si>
  <si>
    <t>×</t>
  </si>
  <si>
    <t>Average</t>
  </si>
  <si>
    <t>average</t>
  </si>
  <si>
    <t>be careful with stdev</t>
  </si>
  <si>
    <r>
      <rPr>
        <sz val="11"/>
        <color theme="1"/>
        <rFont val="Calibri"/>
        <family val="2"/>
        <charset val="238"/>
      </rPr>
      <t>&lt;</t>
    </r>
    <r>
      <rPr>
        <sz val="11"/>
        <color theme="1"/>
        <rFont val="Calibri"/>
        <family val="2"/>
        <scheme val="minor"/>
      </rPr>
      <t>from Tomas data</t>
    </r>
  </si>
  <si>
    <t>AVE</t>
  </si>
  <si>
    <t>Luznice</t>
  </si>
  <si>
    <t>Svitava</t>
  </si>
  <si>
    <t>Moisture</t>
  </si>
  <si>
    <t>Ash</t>
  </si>
  <si>
    <t>Protein</t>
  </si>
  <si>
    <t>Chub 1</t>
  </si>
  <si>
    <t>Chub 2</t>
  </si>
  <si>
    <t>Prussian carp</t>
  </si>
  <si>
    <t>Common nase</t>
  </si>
  <si>
    <t>Chub 6</t>
  </si>
  <si>
    <t>European grayling</t>
  </si>
  <si>
    <t>Chub3</t>
  </si>
  <si>
    <t>Chub4</t>
  </si>
  <si>
    <t>Crass</t>
  </si>
  <si>
    <t>Tepla vltava</t>
  </si>
  <si>
    <t>European grayling 1</t>
  </si>
  <si>
    <t>European grayling 2</t>
  </si>
  <si>
    <t>European grayling 3</t>
  </si>
  <si>
    <t>European grayling 4</t>
  </si>
  <si>
    <t>European grayling 5</t>
  </si>
  <si>
    <t>European grayling 6</t>
  </si>
  <si>
    <t>Bream</t>
  </si>
  <si>
    <t>cond</t>
  </si>
  <si>
    <t>Grayling</t>
  </si>
  <si>
    <t>Eurasian perch 1</t>
  </si>
  <si>
    <t>Eurasian perch 2</t>
  </si>
  <si>
    <t>Eurasian perch 3</t>
  </si>
  <si>
    <t>Eurasian perch 4</t>
  </si>
  <si>
    <t>Eurasian perch 5</t>
  </si>
  <si>
    <t>lipid</t>
  </si>
  <si>
    <t>B 2</t>
  </si>
  <si>
    <t>B 2.</t>
  </si>
  <si>
    <t>B 3</t>
  </si>
  <si>
    <t>B 3.</t>
  </si>
  <si>
    <t>B 4.</t>
  </si>
  <si>
    <t>B 5</t>
  </si>
  <si>
    <t>B 5.</t>
  </si>
  <si>
    <t>Prussian carp 1</t>
  </si>
  <si>
    <t>Prussian carp 2</t>
  </si>
  <si>
    <t>Prussian carp 3</t>
  </si>
  <si>
    <t xml:space="preserve">Carassius </t>
  </si>
  <si>
    <t>Common bream 1</t>
  </si>
  <si>
    <t>Common bream 2</t>
  </si>
  <si>
    <t>Common bream 3</t>
  </si>
  <si>
    <t>Common bream 4</t>
  </si>
  <si>
    <t>Common bream 5</t>
  </si>
  <si>
    <t>Common bream 6</t>
  </si>
  <si>
    <t>mg  FA/100g          EPA+DHA</t>
  </si>
  <si>
    <t>Freshwater bream</t>
  </si>
  <si>
    <t>European perch</t>
  </si>
  <si>
    <t xml:space="preserve">European perch </t>
  </si>
  <si>
    <t>Tomas work</t>
  </si>
  <si>
    <t>extensive tok</t>
  </si>
  <si>
    <t>pond</t>
  </si>
  <si>
    <t>Reka Labe</t>
  </si>
  <si>
    <t>Reka Orlice</t>
  </si>
  <si>
    <t>Extenzivni rybnik</t>
  </si>
  <si>
    <t>Reka Loucna</t>
  </si>
  <si>
    <t>Orlice</t>
  </si>
  <si>
    <t>Common bream 7</t>
  </si>
  <si>
    <t>Common bream 8</t>
  </si>
  <si>
    <t>Common bream 9</t>
  </si>
  <si>
    <t>Common bream 10</t>
  </si>
  <si>
    <t>Common bream 11</t>
  </si>
  <si>
    <t>Common bream 12</t>
  </si>
  <si>
    <t>Common bream 13</t>
  </si>
  <si>
    <t>Common bream 14</t>
  </si>
  <si>
    <t>Common bream 15</t>
  </si>
  <si>
    <t>Common bream 16</t>
  </si>
  <si>
    <t>Common bream 17</t>
  </si>
  <si>
    <t>cejn 1 Orlice</t>
  </si>
  <si>
    <t>cejn 2 Orlice</t>
  </si>
  <si>
    <t>cejn 3 Orlice</t>
  </si>
  <si>
    <t>cejn 2 Labe</t>
  </si>
  <si>
    <t>cejn 1 Labe</t>
  </si>
  <si>
    <t>cejn 3 Labe</t>
  </si>
  <si>
    <t>svitava</t>
  </si>
  <si>
    <t>Dry matter</t>
  </si>
  <si>
    <t>Etxensive tok</t>
  </si>
  <si>
    <t>Condrostomata</t>
  </si>
  <si>
    <t>rep ham has dar data khodam</t>
  </si>
  <si>
    <t>Eurasisan perch</t>
  </si>
  <si>
    <t>Pond</t>
  </si>
  <si>
    <t>Tepla Vltava</t>
  </si>
  <si>
    <t>Extensivi tok</t>
  </si>
  <si>
    <t>Rep ham has</t>
  </si>
  <si>
    <t>Anova no sig</t>
  </si>
  <si>
    <t>I dont have individual data from him so this is average</t>
  </si>
  <si>
    <t>T.TEST</t>
  </si>
  <si>
    <t>mix flesh properties</t>
  </si>
  <si>
    <t>Flesh</t>
  </si>
  <si>
    <t>Curcible</t>
  </si>
  <si>
    <t>curcible+sample weight</t>
  </si>
  <si>
    <t>After 6h</t>
  </si>
  <si>
    <t>After 12h</t>
  </si>
  <si>
    <t>Ash content</t>
  </si>
  <si>
    <t>popel</t>
  </si>
  <si>
    <t>%popela</t>
  </si>
  <si>
    <t>Carassius 1</t>
  </si>
  <si>
    <t>344.6 g</t>
  </si>
  <si>
    <t>Carassius 2</t>
  </si>
  <si>
    <t>622.9</t>
  </si>
  <si>
    <t>Carassius 3</t>
  </si>
  <si>
    <t>Carassius 4</t>
  </si>
  <si>
    <t>1082.4</t>
  </si>
  <si>
    <t>Carassius 5</t>
  </si>
  <si>
    <t>425.1</t>
  </si>
  <si>
    <t>Carassius 6</t>
  </si>
  <si>
    <t xml:space="preserve">TEKRAR KARDAM </t>
  </si>
  <si>
    <t>Cara1</t>
  </si>
  <si>
    <t>Cara2</t>
  </si>
  <si>
    <t>Cara3</t>
  </si>
  <si>
    <t>Cara4</t>
  </si>
  <si>
    <t>Cara5</t>
  </si>
  <si>
    <t>Cara6</t>
  </si>
  <si>
    <t>Perch 139</t>
  </si>
  <si>
    <t>Perch 109,7</t>
  </si>
  <si>
    <t>Cond 607g</t>
  </si>
  <si>
    <t>Cond 551g</t>
  </si>
  <si>
    <t>Cond 465g</t>
  </si>
  <si>
    <t>Cond 520g</t>
  </si>
  <si>
    <t>Cond 611g</t>
  </si>
  <si>
    <t xml:space="preserve">Cond 33g </t>
  </si>
  <si>
    <t>87,7 g</t>
  </si>
  <si>
    <t>Brown 5</t>
  </si>
  <si>
    <t>140,7 g</t>
  </si>
  <si>
    <t>Brown 6</t>
  </si>
  <si>
    <t>88,2 g</t>
  </si>
  <si>
    <t>Brown 8</t>
  </si>
  <si>
    <t>59 g</t>
  </si>
  <si>
    <t>Brown 3</t>
  </si>
  <si>
    <t>135,7 g</t>
  </si>
  <si>
    <t>144 g</t>
  </si>
  <si>
    <t>Cuhb1</t>
  </si>
  <si>
    <t>109,22 g</t>
  </si>
  <si>
    <t>250 g</t>
  </si>
  <si>
    <t>604 g</t>
  </si>
  <si>
    <t>437,1 g</t>
  </si>
  <si>
    <t>Thym2</t>
  </si>
  <si>
    <t>436,9 g</t>
  </si>
  <si>
    <t>Thym</t>
  </si>
  <si>
    <t>335,5g</t>
  </si>
  <si>
    <r>
      <t>Ash in 550</t>
    </r>
    <r>
      <rPr>
        <sz val="11"/>
        <color theme="1"/>
        <rFont val="Calibri"/>
        <family val="2"/>
        <charset val="238"/>
      </rPr>
      <t>◦</t>
    </r>
    <r>
      <rPr>
        <sz val="11"/>
        <color theme="1"/>
        <rFont val="Calibri"/>
        <family val="2"/>
      </rPr>
      <t xml:space="preserve"> Furnace</t>
    </r>
  </si>
  <si>
    <t>T.test</t>
  </si>
  <si>
    <t>European chub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</si>
</sst>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0"/>
      <color rgb="FF22222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sz val="11"/>
      <color rgb="FF000000"/>
      <name val="Times New Roman"/>
      <family val="1"/>
      <charset val="238"/>
    </font>
    <font>
      <sz val="11"/>
      <color rgb="FF00B0F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8">
    <xf numFmtId="0" fontId="0" fillId="0" borderId="0" xfId="0"/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0" fillId="2" borderId="0" xfId="0" applyFill="1"/>
    <xf numFmtId="2" fontId="0" fillId="2" borderId="0" xfId="0" applyNumberFormat="1" applyFill="1"/>
    <xf numFmtId="2" fontId="6" fillId="0" borderId="0" xfId="0" applyNumberFormat="1" applyFont="1"/>
    <xf numFmtId="1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" fontId="0" fillId="3" borderId="0" xfId="0" applyNumberFormat="1" applyFill="1"/>
    <xf numFmtId="2" fontId="0" fillId="6" borderId="0" xfId="0" applyNumberFormat="1" applyFill="1"/>
    <xf numFmtId="2" fontId="0" fillId="7" borderId="0" xfId="0" applyNumberFormat="1" applyFill="1"/>
    <xf numFmtId="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7" fillId="6" borderId="0" xfId="0" applyFont="1" applyFill="1" applyAlignment="1">
      <alignment horizontal="center"/>
    </xf>
    <xf numFmtId="0" fontId="7" fillId="0" borderId="0" xfId="0" applyFont="1"/>
    <xf numFmtId="0" fontId="0" fillId="8" borderId="0" xfId="0" applyFill="1"/>
    <xf numFmtId="0" fontId="0" fillId="0" borderId="0" xfId="0" applyFill="1" applyAlignment="1">
      <alignment horizontal="center"/>
    </xf>
    <xf numFmtId="2" fontId="0" fillId="9" borderId="0" xfId="0" applyNumberFormat="1" applyFill="1"/>
    <xf numFmtId="0" fontId="0" fillId="9" borderId="0" xfId="0" applyFill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/>
    <xf numFmtId="0" fontId="0" fillId="8" borderId="0" xfId="0" applyFill="1" applyAlignment="1"/>
    <xf numFmtId="0" fontId="0" fillId="7" borderId="0" xfId="0" applyFill="1" applyAlignment="1"/>
    <xf numFmtId="0" fontId="0" fillId="0" borderId="0" xfId="0" applyFill="1" applyBorder="1" applyAlignment="1"/>
    <xf numFmtId="2" fontId="0" fillId="0" borderId="0" xfId="0" applyNumberFormat="1" applyFill="1" applyBorder="1" applyAlignment="1"/>
    <xf numFmtId="0" fontId="12" fillId="0" borderId="0" xfId="0" applyFont="1" applyAlignment="1"/>
    <xf numFmtId="49" fontId="0" fillId="0" borderId="0" xfId="0" applyNumberFormat="1" applyAlignment="1"/>
    <xf numFmtId="2" fontId="0" fillId="0" borderId="0" xfId="0" applyNumberFormat="1" applyAlignment="1"/>
    <xf numFmtId="0" fontId="0" fillId="0" borderId="0" xfId="0" applyFill="1" applyAlignment="1"/>
    <xf numFmtId="2" fontId="0" fillId="0" borderId="1" xfId="0" applyNumberFormat="1" applyBorder="1" applyAlignment="1"/>
    <xf numFmtId="2" fontId="0" fillId="0" borderId="0" xfId="0" applyNumberFormat="1" applyBorder="1" applyAlignment="1"/>
    <xf numFmtId="2" fontId="0" fillId="0" borderId="4" xfId="0" applyNumberFormat="1" applyBorder="1" applyAlignment="1"/>
    <xf numFmtId="49" fontId="6" fillId="0" borderId="0" xfId="0" applyNumberFormat="1" applyFont="1" applyAlignment="1"/>
    <xf numFmtId="2" fontId="6" fillId="0" borderId="0" xfId="0" applyNumberFormat="1" applyFont="1" applyAlignment="1"/>
    <xf numFmtId="49" fontId="0" fillId="11" borderId="0" xfId="0" applyNumberFormat="1" applyFill="1" applyAlignment="1"/>
    <xf numFmtId="2" fontId="0" fillId="11" borderId="0" xfId="0" applyNumberFormat="1" applyFill="1" applyAlignment="1"/>
    <xf numFmtId="0" fontId="13" fillId="0" borderId="0" xfId="0" applyFont="1" applyAlignment="1"/>
    <xf numFmtId="0" fontId="3" fillId="0" borderId="0" xfId="0" applyFont="1" applyAlignment="1"/>
    <xf numFmtId="2" fontId="13" fillId="0" borderId="0" xfId="0" applyNumberFormat="1" applyFont="1" applyAlignment="1"/>
    <xf numFmtId="0" fontId="0" fillId="0" borderId="2" xfId="0" applyBorder="1"/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3" borderId="0" xfId="0" applyFill="1" applyBorder="1" applyAlignment="1"/>
    <xf numFmtId="2" fontId="0" fillId="3" borderId="0" xfId="0" applyNumberFormat="1" applyFill="1" applyBorder="1" applyAlignment="1"/>
    <xf numFmtId="2" fontId="0" fillId="3" borderId="1" xfId="0" applyNumberFormat="1" applyFill="1" applyBorder="1" applyAlignment="1"/>
    <xf numFmtId="2" fontId="0" fillId="3" borderId="4" xfId="0" applyNumberFormat="1" applyFill="1" applyBorder="1" applyAlignment="1"/>
    <xf numFmtId="2" fontId="0" fillId="3" borderId="0" xfId="0" applyNumberFormat="1" applyFill="1" applyAlignment="1"/>
    <xf numFmtId="0" fontId="0" fillId="7" borderId="0" xfId="0" applyFill="1" applyBorder="1" applyAlignment="1"/>
    <xf numFmtId="2" fontId="0" fillId="7" borderId="0" xfId="0" applyNumberFormat="1" applyFill="1" applyBorder="1" applyAlignment="1"/>
    <xf numFmtId="2" fontId="3" fillId="7" borderId="0" xfId="0" applyNumberFormat="1" applyFont="1" applyFill="1" applyBorder="1" applyAlignment="1"/>
    <xf numFmtId="2" fontId="0" fillId="7" borderId="1" xfId="0" applyNumberFormat="1" applyFill="1" applyBorder="1" applyAlignment="1"/>
    <xf numFmtId="2" fontId="0" fillId="7" borderId="4" xfId="0" applyNumberFormat="1" applyFill="1" applyBorder="1" applyAlignment="1"/>
    <xf numFmtId="2" fontId="0" fillId="7" borderId="0" xfId="0" applyNumberFormat="1" applyFill="1" applyAlignment="1"/>
    <xf numFmtId="2" fontId="0" fillId="5" borderId="0" xfId="0" applyNumberFormat="1" applyFill="1" applyAlignment="1"/>
    <xf numFmtId="0" fontId="0" fillId="5" borderId="0" xfId="0" applyFill="1" applyBorder="1" applyAlignment="1"/>
    <xf numFmtId="2" fontId="0" fillId="2" borderId="0" xfId="0" applyNumberFormat="1" applyFill="1" applyAlignment="1"/>
    <xf numFmtId="0" fontId="0" fillId="2" borderId="0" xfId="0" applyFill="1" applyAlignment="1"/>
    <xf numFmtId="0" fontId="11" fillId="2" borderId="0" xfId="1" applyFont="1" applyFill="1"/>
    <xf numFmtId="0" fontId="0" fillId="0" borderId="0" xfId="0" applyAlignment="1">
      <alignment horizontal="center" vertical="center" textRotation="90"/>
    </xf>
    <xf numFmtId="2" fontId="0" fillId="2" borderId="1" xfId="0" applyNumberFormat="1" applyFill="1" applyBorder="1" applyAlignment="1"/>
    <xf numFmtId="2" fontId="0" fillId="2" borderId="0" xfId="0" applyNumberFormat="1" applyFill="1" applyBorder="1" applyAlignment="1"/>
    <xf numFmtId="2" fontId="0" fillId="2" borderId="4" xfId="0" applyNumberFormat="1" applyFill="1" applyBorder="1" applyAlignment="1"/>
    <xf numFmtId="2" fontId="6" fillId="2" borderId="0" xfId="0" applyNumberFormat="1" applyFont="1" applyFill="1" applyAlignment="1"/>
    <xf numFmtId="2" fontId="0" fillId="8" borderId="0" xfId="0" applyNumberFormat="1" applyFill="1" applyAlignment="1"/>
    <xf numFmtId="2" fontId="0" fillId="8" borderId="1" xfId="0" applyNumberFormat="1" applyFill="1" applyBorder="1" applyAlignment="1"/>
    <xf numFmtId="2" fontId="0" fillId="8" borderId="0" xfId="0" applyNumberFormat="1" applyFill="1" applyBorder="1" applyAlignment="1"/>
    <xf numFmtId="2" fontId="0" fillId="8" borderId="4" xfId="0" applyNumberFormat="1" applyFill="1" applyBorder="1" applyAlignment="1"/>
    <xf numFmtId="2" fontId="6" fillId="8" borderId="0" xfId="0" applyNumberFormat="1" applyFont="1" applyFill="1" applyAlignment="1"/>
    <xf numFmtId="0" fontId="0" fillId="3" borderId="0" xfId="0" applyFill="1" applyAlignment="1"/>
    <xf numFmtId="2" fontId="6" fillId="3" borderId="0" xfId="0" applyNumberFormat="1" applyFont="1" applyFill="1" applyAlignment="1"/>
    <xf numFmtId="0" fontId="9" fillId="3" borderId="0" xfId="0" applyFont="1" applyFill="1"/>
    <xf numFmtId="0" fontId="9" fillId="2" borderId="0" xfId="0" applyFont="1" applyFill="1"/>
    <xf numFmtId="0" fontId="5" fillId="8" borderId="0" xfId="0" applyFont="1" applyFill="1"/>
    <xf numFmtId="2" fontId="0" fillId="8" borderId="0" xfId="0" applyNumberFormat="1" applyFill="1"/>
    <xf numFmtId="2" fontId="6" fillId="7" borderId="0" xfId="0" applyNumberFormat="1" applyFont="1" applyFill="1" applyAlignment="1"/>
    <xf numFmtId="49" fontId="5" fillId="0" borderId="0" xfId="0" applyNumberFormat="1" applyFont="1" applyAlignment="1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0" fontId="17" fillId="0" borderId="0" xfId="0" applyFont="1"/>
    <xf numFmtId="49" fontId="0" fillId="0" borderId="0" xfId="0" applyNumberFormat="1"/>
    <xf numFmtId="0" fontId="5" fillId="0" borderId="0" xfId="0" applyFont="1"/>
    <xf numFmtId="0" fontId="5" fillId="0" borderId="0" xfId="0" applyFont="1" applyAlignment="1"/>
    <xf numFmtId="0" fontId="5" fillId="2" borderId="0" xfId="0" applyFont="1" applyFill="1" applyAlignment="1"/>
    <xf numFmtId="0" fontId="13" fillId="2" borderId="0" xfId="0" applyFont="1" applyFill="1" applyAlignment="1"/>
    <xf numFmtId="2" fontId="5" fillId="2" borderId="0" xfId="0" applyNumberFormat="1" applyFont="1" applyFill="1" applyAlignment="1"/>
    <xf numFmtId="2" fontId="5" fillId="0" borderId="0" xfId="0" applyNumberFormat="1" applyFont="1" applyAlignment="1"/>
    <xf numFmtId="2" fontId="5" fillId="11" borderId="0" xfId="0" applyNumberFormat="1" applyFont="1" applyFill="1" applyAlignment="1"/>
    <xf numFmtId="0" fontId="5" fillId="3" borderId="0" xfId="0" applyFont="1" applyFill="1" applyAlignment="1"/>
    <xf numFmtId="0" fontId="13" fillId="3" borderId="0" xfId="0" applyFont="1" applyFill="1" applyAlignment="1"/>
    <xf numFmtId="2" fontId="5" fillId="3" borderId="0" xfId="0" applyNumberFormat="1" applyFont="1" applyFill="1" applyAlignment="1"/>
    <xf numFmtId="0" fontId="5" fillId="3" borderId="0" xfId="0" applyFont="1" applyFill="1" applyBorder="1" applyAlignment="1"/>
    <xf numFmtId="2" fontId="5" fillId="3" borderId="0" xfId="0" applyNumberFormat="1" applyFont="1" applyFill="1" applyBorder="1" applyAlignment="1"/>
    <xf numFmtId="2" fontId="13" fillId="3" borderId="0" xfId="0" applyNumberFormat="1" applyFont="1" applyFill="1" applyBorder="1"/>
    <xf numFmtId="2" fontId="5" fillId="5" borderId="0" xfId="0" applyNumberFormat="1" applyFont="1" applyFill="1" applyAlignment="1"/>
    <xf numFmtId="0" fontId="5" fillId="5" borderId="0" xfId="0" applyFont="1" applyFill="1" applyBorder="1" applyAlignment="1"/>
    <xf numFmtId="0" fontId="5" fillId="0" borderId="0" xfId="0" applyFont="1" applyFill="1"/>
    <xf numFmtId="0" fontId="5" fillId="7" borderId="0" xfId="0" applyFont="1" applyFill="1" applyBorder="1" applyAlignment="1"/>
    <xf numFmtId="2" fontId="5" fillId="7" borderId="0" xfId="0" applyNumberFormat="1" applyFont="1" applyFill="1" applyBorder="1" applyAlignment="1"/>
    <xf numFmtId="2" fontId="13" fillId="7" borderId="0" xfId="0" applyNumberFormat="1" applyFont="1" applyFill="1" applyBorder="1"/>
    <xf numFmtId="2" fontId="5" fillId="7" borderId="0" xfId="0" applyNumberFormat="1" applyFont="1" applyFill="1" applyAlignment="1"/>
    <xf numFmtId="0" fontId="0" fillId="0" borderId="0" xfId="0" applyAlignment="1">
      <alignment horizontal="center" vertical="center" textRotation="90"/>
    </xf>
    <xf numFmtId="0" fontId="7" fillId="0" borderId="0" xfId="0" applyFont="1" applyAlignment="1">
      <alignment horizontal="left"/>
    </xf>
    <xf numFmtId="0" fontId="5" fillId="9" borderId="0" xfId="0" applyFont="1" applyFill="1"/>
    <xf numFmtId="2" fontId="7" fillId="7" borderId="0" xfId="0" applyNumberFormat="1" applyFont="1" applyFill="1" applyBorder="1" applyAlignment="1"/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11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2" fontId="5" fillId="7" borderId="0" xfId="0" applyNumberFormat="1" applyFont="1" applyFill="1"/>
    <xf numFmtId="2" fontId="2" fillId="0" borderId="0" xfId="0" applyNumberFormat="1" applyFont="1" applyFill="1" applyBorder="1" applyAlignment="1"/>
    <xf numFmtId="49" fontId="0" fillId="0" borderId="0" xfId="0" applyNumberFormat="1" applyFill="1" applyAlignment="1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16" fillId="0" borderId="0" xfId="0" applyFont="1" applyFill="1"/>
    <xf numFmtId="2" fontId="16" fillId="0" borderId="0" xfId="0" applyNumberFormat="1" applyFont="1" applyFill="1"/>
    <xf numFmtId="2" fontId="0" fillId="4" borderId="0" xfId="0" applyNumberFormat="1" applyFill="1"/>
    <xf numFmtId="0" fontId="0" fillId="12" borderId="0" xfId="0" applyFill="1"/>
    <xf numFmtId="2" fontId="0" fillId="12" borderId="0" xfId="0" applyNumberFormat="1" applyFill="1"/>
    <xf numFmtId="2" fontId="6" fillId="9" borderId="0" xfId="0" applyNumberFormat="1" applyFont="1" applyFill="1"/>
    <xf numFmtId="2" fontId="0" fillId="10" borderId="0" xfId="0" applyNumberFormat="1" applyFill="1"/>
    <xf numFmtId="0" fontId="0" fillId="0" borderId="0" xfId="0" applyAlignment="1">
      <alignment horizontal="center" vertical="center" textRotation="90"/>
    </xf>
    <xf numFmtId="0" fontId="5" fillId="12" borderId="0" xfId="0" applyFont="1" applyFill="1" applyAlignment="1">
      <alignment horizontal="center"/>
    </xf>
    <xf numFmtId="0" fontId="19" fillId="0" borderId="0" xfId="0" applyFont="1"/>
    <xf numFmtId="49" fontId="0" fillId="9" borderId="0" xfId="0" applyNumberFormat="1" applyFill="1" applyAlignment="1"/>
    <xf numFmtId="0" fontId="7" fillId="9" borderId="0" xfId="0" applyFont="1" applyFill="1" applyAlignment="1">
      <alignment horizontal="center"/>
    </xf>
    <xf numFmtId="0" fontId="13" fillId="8" borderId="0" xfId="0" applyFont="1" applyFill="1" applyAlignment="1"/>
    <xf numFmtId="0" fontId="13" fillId="7" borderId="0" xfId="0" applyFont="1" applyFill="1" applyAlignment="1"/>
    <xf numFmtId="0" fontId="13" fillId="0" borderId="0" xfId="0" applyFont="1" applyAlignment="1">
      <alignment horizontal="center"/>
    </xf>
    <xf numFmtId="2" fontId="5" fillId="0" borderId="0" xfId="0" applyNumberFormat="1" applyFont="1" applyFill="1"/>
    <xf numFmtId="2" fontId="13" fillId="0" borderId="0" xfId="0" applyNumberFormat="1" applyFont="1" applyFill="1" applyBorder="1" applyAlignment="1"/>
    <xf numFmtId="2" fontId="13" fillId="3" borderId="0" xfId="0" applyNumberFormat="1" applyFont="1" applyFill="1" applyBorder="1" applyAlignment="1"/>
    <xf numFmtId="0" fontId="20" fillId="0" borderId="0" xfId="0" applyFont="1" applyAlignment="1">
      <alignment textRotation="45"/>
    </xf>
    <xf numFmtId="2" fontId="20" fillId="0" borderId="0" xfId="0" applyNumberFormat="1" applyFont="1"/>
    <xf numFmtId="0" fontId="20" fillId="0" borderId="0" xfId="0" applyFont="1"/>
    <xf numFmtId="2" fontId="7" fillId="0" borderId="0" xfId="0" applyNumberFormat="1" applyFont="1"/>
    <xf numFmtId="0" fontId="5" fillId="12" borderId="0" xfId="0" applyFont="1" applyFill="1"/>
    <xf numFmtId="49" fontId="5" fillId="12" borderId="0" xfId="0" applyNumberFormat="1" applyFont="1" applyFill="1"/>
    <xf numFmtId="0" fontId="5" fillId="12" borderId="0" xfId="0" applyFont="1" applyFill="1" applyAlignment="1"/>
    <xf numFmtId="2" fontId="5" fillId="12" borderId="0" xfId="0" applyNumberFormat="1" applyFont="1" applyFill="1"/>
    <xf numFmtId="2" fontId="7" fillId="12" borderId="0" xfId="0" applyNumberFormat="1" applyFont="1" applyFill="1"/>
    <xf numFmtId="2" fontId="5" fillId="12" borderId="0" xfId="0" applyNumberFormat="1" applyFont="1" applyFill="1" applyAlignment="1"/>
    <xf numFmtId="0" fontId="0" fillId="12" borderId="0" xfId="0" applyFill="1" applyAlignment="1"/>
    <xf numFmtId="2" fontId="12" fillId="12" borderId="0" xfId="0" applyNumberFormat="1" applyFont="1" applyFill="1" applyAlignment="1"/>
    <xf numFmtId="0" fontId="0" fillId="12" borderId="0" xfId="0" applyFill="1" applyAlignment="1">
      <alignment horizontal="center"/>
    </xf>
    <xf numFmtId="2" fontId="0" fillId="12" borderId="0" xfId="0" applyNumberFormat="1" applyFill="1" applyAlignment="1"/>
    <xf numFmtId="0" fontId="13" fillId="12" borderId="0" xfId="0" applyFont="1" applyFill="1" applyAlignment="1"/>
    <xf numFmtId="2" fontId="6" fillId="12" borderId="0" xfId="0" applyNumberFormat="1" applyFont="1" applyFill="1"/>
    <xf numFmtId="0" fontId="5" fillId="12" borderId="0" xfId="0" applyFont="1" applyFill="1" applyBorder="1" applyAlignment="1"/>
    <xf numFmtId="2" fontId="5" fillId="12" borderId="0" xfId="0" applyNumberFormat="1" applyFont="1" applyFill="1" applyBorder="1" applyAlignment="1"/>
    <xf numFmtId="2" fontId="13" fillId="12" borderId="0" xfId="0" applyNumberFormat="1" applyFont="1" applyFill="1" applyBorder="1"/>
    <xf numFmtId="2" fontId="7" fillId="12" borderId="0" xfId="0" applyNumberFormat="1" applyFont="1" applyFill="1" applyBorder="1" applyAlignment="1"/>
    <xf numFmtId="0" fontId="21" fillId="0" borderId="0" xfId="0" applyFont="1"/>
    <xf numFmtId="2" fontId="5" fillId="8" borderId="0" xfId="0" applyNumberFormat="1" applyFont="1" applyFill="1" applyAlignment="1"/>
    <xf numFmtId="0" fontId="5" fillId="0" borderId="0" xfId="0" applyFont="1" applyFill="1" applyAlignment="1"/>
    <xf numFmtId="0" fontId="23" fillId="0" borderId="0" xfId="0" applyFont="1"/>
    <xf numFmtId="2" fontId="23" fillId="0" borderId="0" xfId="0" applyNumberFormat="1" applyFont="1"/>
    <xf numFmtId="2" fontId="6" fillId="0" borderId="0" xfId="0" applyNumberFormat="1" applyFont="1" applyFill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1" fillId="10" borderId="0" xfId="0" applyFont="1" applyFill="1"/>
    <xf numFmtId="2" fontId="0" fillId="13" borderId="0" xfId="0" applyNumberFormat="1" applyFill="1"/>
    <xf numFmtId="0" fontId="0" fillId="0" borderId="0" xfId="0" applyAlignment="1">
      <alignment horizontal="right"/>
    </xf>
    <xf numFmtId="165" fontId="0" fillId="6" borderId="0" xfId="0" applyNumberFormat="1" applyFill="1" applyAlignment="1">
      <alignment horizontal="left"/>
    </xf>
    <xf numFmtId="2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165" fontId="0" fillId="4" borderId="0" xfId="0" applyNumberFormat="1" applyFill="1" applyAlignment="1">
      <alignment horizontal="left"/>
    </xf>
    <xf numFmtId="2" fontId="0" fillId="4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13" borderId="0" xfId="0" applyFill="1"/>
    <xf numFmtId="165" fontId="0" fillId="13" borderId="0" xfId="0" applyNumberFormat="1" applyFill="1" applyAlignment="1">
      <alignment horizontal="left"/>
    </xf>
    <xf numFmtId="2" fontId="0" fillId="13" borderId="0" xfId="0" applyNumberFormat="1" applyFill="1" applyAlignment="1">
      <alignment horizontal="left"/>
    </xf>
    <xf numFmtId="165" fontId="0" fillId="8" borderId="0" xfId="0" applyNumberFormat="1" applyFill="1" applyAlignment="1">
      <alignment horizontal="left"/>
    </xf>
    <xf numFmtId="2" fontId="0" fillId="8" borderId="0" xfId="0" applyNumberFormat="1" applyFill="1" applyAlignment="1">
      <alignment horizontal="left"/>
    </xf>
    <xf numFmtId="165" fontId="0" fillId="12" borderId="0" xfId="0" applyNumberFormat="1" applyFill="1" applyAlignment="1">
      <alignment horizontal="left"/>
    </xf>
    <xf numFmtId="2" fontId="0" fillId="12" borderId="0" xfId="0" applyNumberFormat="1" applyFill="1" applyAlignment="1">
      <alignment horizontal="left"/>
    </xf>
    <xf numFmtId="2" fontId="5" fillId="4" borderId="0" xfId="0" applyNumberFormat="1" applyFont="1" applyFill="1" applyAlignment="1">
      <alignment horizontal="left"/>
    </xf>
    <xf numFmtId="2" fontId="1" fillId="0" borderId="0" xfId="0" applyNumberFormat="1" applyFont="1" applyFill="1"/>
    <xf numFmtId="0" fontId="0" fillId="0" borderId="0" xfId="0" applyFont="1"/>
    <xf numFmtId="165" fontId="0" fillId="0" borderId="0" xfId="0" applyNumberFormat="1" applyFill="1"/>
    <xf numFmtId="167" fontId="0" fillId="0" borderId="0" xfId="0" applyNumberFormat="1" applyFill="1"/>
    <xf numFmtId="2" fontId="5" fillId="0" borderId="0" xfId="0" applyNumberFormat="1" applyFont="1"/>
    <xf numFmtId="2" fontId="7" fillId="0" borderId="0" xfId="0" applyNumberFormat="1" applyFont="1" applyFill="1"/>
    <xf numFmtId="165" fontId="16" fillId="0" borderId="0" xfId="0" applyNumberFormat="1" applyFont="1" applyFill="1"/>
    <xf numFmtId="2" fontId="23" fillId="0" borderId="0" xfId="0" applyNumberFormat="1" applyFont="1" applyFill="1"/>
    <xf numFmtId="0" fontId="0" fillId="14" borderId="0" xfId="0" applyFill="1"/>
    <xf numFmtId="2" fontId="0" fillId="14" borderId="0" xfId="0" applyNumberFormat="1" applyFill="1"/>
    <xf numFmtId="0" fontId="11" fillId="0" borderId="0" xfId="0" applyFont="1" applyFill="1"/>
    <xf numFmtId="2" fontId="22" fillId="0" borderId="0" xfId="0" applyNumberFormat="1" applyFont="1" applyFill="1"/>
    <xf numFmtId="164" fontId="5" fillId="10" borderId="0" xfId="0" applyNumberFormat="1" applyFont="1" applyFill="1"/>
    <xf numFmtId="2" fontId="0" fillId="0" borderId="0" xfId="0" applyNumberFormat="1" applyFont="1"/>
    <xf numFmtId="2" fontId="0" fillId="0" borderId="0" xfId="0" applyNumberFormat="1" applyFont="1" applyFill="1"/>
    <xf numFmtId="0" fontId="5" fillId="14" borderId="0" xfId="0" applyFont="1" applyFill="1"/>
    <xf numFmtId="164" fontId="5" fillId="14" borderId="0" xfId="0" applyNumberFormat="1" applyFont="1" applyFill="1"/>
    <xf numFmtId="2" fontId="5" fillId="14" borderId="0" xfId="0" applyNumberFormat="1" applyFont="1" applyFill="1"/>
    <xf numFmtId="2" fontId="6" fillId="10" borderId="0" xfId="0" applyNumberFormat="1" applyFont="1" applyFill="1"/>
    <xf numFmtId="164" fontId="0" fillId="0" borderId="0" xfId="0" applyNumberFormat="1" applyFill="1"/>
    <xf numFmtId="166" fontId="0" fillId="0" borderId="0" xfId="0" applyNumberFormat="1" applyFill="1"/>
    <xf numFmtId="0" fontId="0" fillId="0" borderId="0" xfId="0" applyAlignment="1">
      <alignment horizontal="center"/>
    </xf>
    <xf numFmtId="2" fontId="5" fillId="0" borderId="0" xfId="0" applyNumberFormat="1" applyFont="1" applyFill="1" applyAlignment="1"/>
    <xf numFmtId="2" fontId="0" fillId="0" borderId="0" xfId="0" applyNumberFormat="1" applyFill="1" applyAlignment="1"/>
    <xf numFmtId="0" fontId="7" fillId="0" borderId="0" xfId="0" applyFont="1" applyFill="1"/>
    <xf numFmtId="164" fontId="5" fillId="0" borderId="0" xfId="0" applyNumberFormat="1" applyFont="1" applyFill="1"/>
    <xf numFmtId="0" fontId="21" fillId="0" borderId="0" xfId="0" applyFont="1" applyFill="1"/>
    <xf numFmtId="0" fontId="0" fillId="0" borderId="0" xfId="0" applyFont="1" applyFill="1"/>
    <xf numFmtId="0" fontId="0" fillId="0" borderId="0" xfId="0" applyNumberFormat="1" applyFill="1"/>
    <xf numFmtId="1" fontId="0" fillId="0" borderId="0" xfId="0" applyNumberFormat="1" applyFill="1"/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'ALL individual data'!$O$25:$O$38</c:f>
              <c:numCache>
                <c:formatCode>General</c:formatCode>
                <c:ptCount val="14"/>
                <c:pt idx="0">
                  <c:v>3.28971962616819</c:v>
                </c:pt>
                <c:pt idx="1">
                  <c:v>2.1869158878506831</c:v>
                </c:pt>
                <c:pt idx="2">
                  <c:v>2.3333333333334467</c:v>
                </c:pt>
                <c:pt idx="3">
                  <c:v>0.97087378640757382</c:v>
                </c:pt>
                <c:pt idx="4">
                  <c:v>2.0645161290323171</c:v>
                </c:pt>
                <c:pt idx="5">
                  <c:v>0.90434782608701147</c:v>
                </c:pt>
                <c:pt idx="6">
                  <c:v>2.9262295081968905</c:v>
                </c:pt>
                <c:pt idx="7" formatCode="0.00">
                  <c:v>2.3125000000000027</c:v>
                </c:pt>
                <c:pt idx="8">
                  <c:v>5.16</c:v>
                </c:pt>
                <c:pt idx="9">
                  <c:v>1.41</c:v>
                </c:pt>
                <c:pt idx="10">
                  <c:v>3.37</c:v>
                </c:pt>
                <c:pt idx="11">
                  <c:v>2.58</c:v>
                </c:pt>
                <c:pt idx="12">
                  <c:v>3.94</c:v>
                </c:pt>
                <c:pt idx="13">
                  <c:v>4.09</c:v>
                </c:pt>
              </c:numCache>
            </c:numRef>
          </c:xVal>
          <c:yVal>
            <c:numRef>
              <c:f>'ALL individual data'!$P$25:$P$38</c:f>
              <c:numCache>
                <c:formatCode>General</c:formatCode>
                <c:ptCount val="14"/>
                <c:pt idx="0">
                  <c:v>350</c:v>
                </c:pt>
                <c:pt idx="1">
                  <c:v>200</c:v>
                </c:pt>
                <c:pt idx="2">
                  <c:v>250</c:v>
                </c:pt>
                <c:pt idx="3">
                  <c:v>100</c:v>
                </c:pt>
                <c:pt idx="4">
                  <c:v>200</c:v>
                </c:pt>
                <c:pt idx="5">
                  <c:v>100</c:v>
                </c:pt>
                <c:pt idx="6">
                  <c:v>200</c:v>
                </c:pt>
                <c:pt idx="7">
                  <c:v>200</c:v>
                </c:pt>
                <c:pt idx="8">
                  <c:v>500</c:v>
                </c:pt>
                <c:pt idx="9">
                  <c:v>200</c:v>
                </c:pt>
                <c:pt idx="10">
                  <c:v>300</c:v>
                </c:pt>
                <c:pt idx="11">
                  <c:v>300</c:v>
                </c:pt>
                <c:pt idx="12">
                  <c:v>400</c:v>
                </c:pt>
                <c:pt idx="13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8-4B59-B4AB-60E5A6E35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226024"/>
        <c:axId val="420226416"/>
      </c:scatterChart>
      <c:valAx>
        <c:axId val="42022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26416"/>
        <c:crosses val="autoZero"/>
        <c:crossBetween val="midCat"/>
      </c:valAx>
      <c:valAx>
        <c:axId val="42022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26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[1]Table_FA!$A$40</c:f>
              <c:strCache>
                <c:ptCount val="1"/>
                <c:pt idx="0">
                  <c:v>EPA+DHA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620-4813-988C-FE4B5D961573}"/>
              </c:ext>
            </c:extLst>
          </c:dPt>
          <c:errBars>
            <c:errBarType val="both"/>
            <c:errValType val="cust"/>
            <c:noEndCap val="0"/>
            <c:plus>
              <c:numRef>
                <c:f>[1]Table_FA!$L$40:$T$40</c:f>
                <c:numCache>
                  <c:formatCode>General</c:formatCode>
                  <c:ptCount val="9"/>
                  <c:pt idx="0">
                    <c:v>80</c:v>
                  </c:pt>
                  <c:pt idx="1">
                    <c:v>36</c:v>
                  </c:pt>
                  <c:pt idx="2">
                    <c:v>58</c:v>
                  </c:pt>
                  <c:pt idx="3">
                    <c:v>90</c:v>
                  </c:pt>
                  <c:pt idx="4">
                    <c:v>5</c:v>
                  </c:pt>
                  <c:pt idx="5">
                    <c:v>43</c:v>
                  </c:pt>
                  <c:pt idx="6">
                    <c:v>21</c:v>
                  </c:pt>
                  <c:pt idx="7">
                    <c:v>14</c:v>
                  </c:pt>
                </c:numCache>
              </c:numRef>
            </c:plus>
            <c:minus>
              <c:numRef>
                <c:f>[1]Table_FA!$L$40:$T$40</c:f>
                <c:numCache>
                  <c:formatCode>General</c:formatCode>
                  <c:ptCount val="9"/>
                  <c:pt idx="0">
                    <c:v>80</c:v>
                  </c:pt>
                  <c:pt idx="1">
                    <c:v>36</c:v>
                  </c:pt>
                  <c:pt idx="2">
                    <c:v>58</c:v>
                  </c:pt>
                  <c:pt idx="3">
                    <c:v>90</c:v>
                  </c:pt>
                  <c:pt idx="4">
                    <c:v>5</c:v>
                  </c:pt>
                  <c:pt idx="5">
                    <c:v>43</c:v>
                  </c:pt>
                  <c:pt idx="6">
                    <c:v>21</c:v>
                  </c:pt>
                  <c:pt idx="7">
                    <c:v>14</c:v>
                  </c:pt>
                </c:numCache>
              </c:numRef>
            </c:minus>
          </c:errBars>
          <c:cat>
            <c:strRef>
              <c:f>[1]Table_FA!$B$37:$J$37</c:f>
              <c:strCache>
                <c:ptCount val="9"/>
                <c:pt idx="0">
                  <c:v>Common nase</c:v>
                </c:pt>
                <c:pt idx="1">
                  <c:v>Chub</c:v>
                </c:pt>
                <c:pt idx="2">
                  <c:v>Grayling</c:v>
                </c:pt>
                <c:pt idx="3">
                  <c:v>Brown trout</c:v>
                </c:pt>
                <c:pt idx="4">
                  <c:v>White bream</c:v>
                </c:pt>
                <c:pt idx="5">
                  <c:v>Freshwater bream</c:v>
                </c:pt>
                <c:pt idx="6">
                  <c:v>Prussian carp</c:v>
                </c:pt>
                <c:pt idx="7">
                  <c:v>European perch</c:v>
                </c:pt>
                <c:pt idx="8">
                  <c:v>EFSA</c:v>
                </c:pt>
              </c:strCache>
            </c:strRef>
          </c:cat>
          <c:val>
            <c:numRef>
              <c:f>[1]Table_FA!$B$40:$J$40</c:f>
              <c:numCache>
                <c:formatCode>General</c:formatCode>
                <c:ptCount val="9"/>
                <c:pt idx="0">
                  <c:v>790.03640207226499</c:v>
                </c:pt>
                <c:pt idx="1">
                  <c:v>379.04016717229149</c:v>
                </c:pt>
                <c:pt idx="2">
                  <c:v>347.44976323637491</c:v>
                </c:pt>
                <c:pt idx="3">
                  <c:v>305.8243788382963</c:v>
                </c:pt>
                <c:pt idx="4">
                  <c:v>300.53630993844854</c:v>
                </c:pt>
                <c:pt idx="5">
                  <c:v>265.03629773139016</c:v>
                </c:pt>
                <c:pt idx="6">
                  <c:v>225.74672383736237</c:v>
                </c:pt>
                <c:pt idx="7">
                  <c:v>216.1739735272607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20-4813-988C-FE4B5D961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27200"/>
        <c:axId val="420227592"/>
      </c:barChart>
      <c:catAx>
        <c:axId val="42022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0227592"/>
        <c:crosses val="autoZero"/>
        <c:auto val="1"/>
        <c:lblAlgn val="ctr"/>
        <c:lblOffset val="100"/>
        <c:noMultiLvlLbl val="0"/>
      </c:catAx>
      <c:valAx>
        <c:axId val="420227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>
                    <a:latin typeface="+mn-lt"/>
                  </a:defRPr>
                </a:pPr>
                <a:r>
                  <a:rPr lang="en-US" sz="1050">
                    <a:latin typeface="+mn-lt"/>
                  </a:rPr>
                  <a:t>EPA+DHA (mg/100g</a:t>
                </a:r>
                <a:r>
                  <a:rPr lang="cs-CZ" sz="1050">
                    <a:latin typeface="+mn-lt"/>
                  </a:rPr>
                  <a:t> flesh</a:t>
                </a:r>
                <a:r>
                  <a:rPr lang="en-US" sz="1050">
                    <a:latin typeface="+mn-lt"/>
                  </a:rPr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0227200"/>
        <c:crosses val="autoZero"/>
        <c:crossBetween val="between"/>
        <c:majorUnit val="2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EPA+DHA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'EPA+DHA'!$O$23:$U$23</c:f>
              <c:strCache>
                <c:ptCount val="7"/>
                <c:pt idx="0">
                  <c:v>Common nase</c:v>
                </c:pt>
                <c:pt idx="1">
                  <c:v>Brown trout</c:v>
                </c:pt>
                <c:pt idx="2">
                  <c:v>European chub</c:v>
                </c:pt>
                <c:pt idx="3">
                  <c:v>European grayling</c:v>
                </c:pt>
                <c:pt idx="4">
                  <c:v>Prussian carp</c:v>
                </c:pt>
                <c:pt idx="5">
                  <c:v>Common bream</c:v>
                </c:pt>
                <c:pt idx="6">
                  <c:v>European perch </c:v>
                </c:pt>
              </c:strCache>
            </c:strRef>
          </c:cat>
          <c:val>
            <c:numRef>
              <c:f>'EPA+DHA'!$O$24:$U$24</c:f>
              <c:numCache>
                <c:formatCode>0</c:formatCode>
                <c:ptCount val="7"/>
                <c:pt idx="0">
                  <c:v>471.05011874540003</c:v>
                </c:pt>
                <c:pt idx="1">
                  <c:v>378.40752470034977</c:v>
                </c:pt>
                <c:pt idx="2">
                  <c:v>347.08977169812704</c:v>
                </c:pt>
                <c:pt idx="3">
                  <c:v>281.40510884943916</c:v>
                </c:pt>
                <c:pt idx="4">
                  <c:v>272.11412183758176</c:v>
                </c:pt>
                <c:pt idx="5">
                  <c:v>245.07</c:v>
                </c:pt>
                <c:pt idx="6">
                  <c:v>189.75184802198891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2-45EA-94C5-16E43E675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228376"/>
        <c:axId val="420228768"/>
      </c:barChart>
      <c:catAx>
        <c:axId val="42022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0228768"/>
        <c:crosses val="autoZero"/>
        <c:auto val="1"/>
        <c:lblAlgn val="ctr"/>
        <c:lblOffset val="100"/>
        <c:noMultiLvlLbl val="0"/>
      </c:catAx>
      <c:valAx>
        <c:axId val="420228768"/>
        <c:scaling>
          <c:orientation val="minMax"/>
          <c:max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 sz="105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EPA+DHA (mg/100g</a:t>
                </a:r>
                <a:r>
                  <a:rPr lang="cs-CZ" sz="105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flesh</a:t>
                </a:r>
                <a:r>
                  <a:rPr lang="cs-CZ" sz="105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010441072575529E-2"/>
              <c:y val="0.180426136267034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0228376"/>
        <c:crosses val="autoZero"/>
        <c:crossBetween val="between"/>
        <c:majorUnit val="200"/>
        <c:min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39</xdr:row>
      <xdr:rowOff>147637</xdr:rowOff>
    </xdr:from>
    <xdr:to>
      <xdr:col>17</xdr:col>
      <xdr:colOff>19050</xdr:colOff>
      <xdr:row>53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114300</xdr:rowOff>
    </xdr:from>
    <xdr:to>
      <xdr:col>7</xdr:col>
      <xdr:colOff>0</xdr:colOff>
      <xdr:row>28</xdr:row>
      <xdr:rowOff>0</xdr:rowOff>
    </xdr:to>
    <xdr:graphicFrame macro="">
      <xdr:nvGraphicFramePr>
        <xdr:cNvPr id="4" name="Graf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581026</xdr:colOff>
      <xdr:row>2</xdr:row>
      <xdr:rowOff>57151</xdr:rowOff>
    </xdr:from>
    <xdr:to>
      <xdr:col>19</xdr:col>
      <xdr:colOff>476250</xdr:colOff>
      <xdr:row>20</xdr:row>
      <xdr:rowOff>157163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shspecies2\Tomas%20files\Figta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er1_říční druhy"/>
      <sheetName val="zdroj prox.comp."/>
      <sheetName val="Table 1_list of samples"/>
      <sheetName val="Table_FA"/>
      <sheetName val="Table_prox.comp."/>
    </sheetNames>
    <sheetDataSet>
      <sheetData sheetId="0"/>
      <sheetData sheetId="1"/>
      <sheetData sheetId="2"/>
      <sheetData sheetId="3">
        <row r="37">
          <cell r="B37" t="str">
            <v>Common nase</v>
          </cell>
          <cell r="C37" t="str">
            <v>Chub</v>
          </cell>
          <cell r="D37" t="str">
            <v>Grayling</v>
          </cell>
          <cell r="E37" t="str">
            <v>Brown trout</v>
          </cell>
          <cell r="F37" t="str">
            <v>White bream</v>
          </cell>
          <cell r="G37" t="str">
            <v>Freshwater bream</v>
          </cell>
          <cell r="H37" t="str">
            <v>Prussian carp</v>
          </cell>
          <cell r="I37" t="str">
            <v>European perch</v>
          </cell>
          <cell r="J37" t="str">
            <v>EFSA</v>
          </cell>
        </row>
        <row r="40">
          <cell r="A40" t="str">
            <v>EPA+DHA</v>
          </cell>
          <cell r="B40">
            <v>790.03640207226499</v>
          </cell>
          <cell r="C40">
            <v>379.04016717229149</v>
          </cell>
          <cell r="D40">
            <v>347.44976323637491</v>
          </cell>
          <cell r="E40">
            <v>305.8243788382963</v>
          </cell>
          <cell r="F40">
            <v>300.53630993844854</v>
          </cell>
          <cell r="G40">
            <v>265.03629773139016</v>
          </cell>
          <cell r="H40">
            <v>225.74672383736237</v>
          </cell>
          <cell r="I40">
            <v>216.1739735272607</v>
          </cell>
          <cell r="J40">
            <v>250</v>
          </cell>
          <cell r="L40">
            <v>80</v>
          </cell>
          <cell r="M40">
            <v>36</v>
          </cell>
          <cell r="N40">
            <v>58</v>
          </cell>
          <cell r="O40">
            <v>90</v>
          </cell>
          <cell r="P40">
            <v>5</v>
          </cell>
          <cell r="Q40">
            <v>43</v>
          </cell>
          <cell r="R40">
            <v>21</v>
          </cell>
          <cell r="S40">
            <v>14</v>
          </cell>
          <cell r="T40"/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z/search?dcr=0&amp;q=Brown+trout&amp;stick=H4sIAAAAAAAAAOPgE-LWT9c3NDLIqEoxzVLi1M_VNzAyTTLI0bLMTrbST8rMz8lPr9TPL0pPzMsszo1PzkksLs5My0xOLMnMz7PKyEzPSC1SQBUFAJEqjGZVAAAA&amp;sa=X&amp;ved=0ahUKEwjjg6-nkP_WAhVHaFAKHYD_CTYQmxMInwEoATA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ogle.cz/search?dcr=0&amp;q=Brown+trout&amp;stick=H4sIAAAAAAAAAOPgE-LWT9c3NDLIqEoxzVLi1M_VNzAyTTLI0bLMTrbST8rMz8lPr9TPL0pPzMsszo1PzkksLs5My0xOLMnMz7PKyEzPSC1SQBUFAJEqjGZVAAAA&amp;sa=X&amp;ved=0ahUKEwjjg6-nkP_WAhVHaFAKHYD_CTYQmxMInwEoATAV" TargetMode="External"/><Relationship Id="rId1" Type="http://schemas.openxmlformats.org/officeDocument/2006/relationships/hyperlink" Target="https://www.google.cz/search?dcr=0&amp;q=Brown+trout&amp;stick=H4sIAAAAAAAAAOPgE-LWT9c3NDLIqEoxzVLi1M_VNzAyTTLI0bLMTrbST8rMz8lPr9TPL0pPzMsszo1PzkksLs5My0xOLMnMz7PKyEzPSC1SQBUFAJEqjGZVAAAA&amp;sa=X&amp;ved=0ahUKEwjjg6-nkP_WAhVHaFAKHYD_CTYQmxMInwEoATAV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ogle.cz/search?dcr=0&amp;q=Brown+trout&amp;stick=H4sIAAAAAAAAAOPgE-LWT9c3NDLIqEoxzVLi1M_VNzAyTTLI0bLMTrbST8rMz8lPr9TPL0pPzMsszo1PzkksLs5My0xOLMnMz7PKyEzPSC1SQBUFAJEqjGZVAAAA&amp;sa=X&amp;ved=0ahUKEwjjg6-nkP_WAhVHaFAKHYD_CTYQmxMInwEoAT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421"/>
  <sheetViews>
    <sheetView topLeftCell="DS5" workbookViewId="0">
      <selection activeCell="DV29" sqref="DV29"/>
    </sheetView>
  </sheetViews>
  <sheetFormatPr defaultRowHeight="15" x14ac:dyDescent="0.25"/>
  <cols>
    <col min="1" max="1" width="22.28515625" customWidth="1"/>
    <col min="2" max="12" width="26.42578125" customWidth="1"/>
    <col min="13" max="13" width="31.85546875" customWidth="1"/>
    <col min="14" max="15" width="28.140625" customWidth="1"/>
    <col min="16" max="25" width="26.42578125" customWidth="1"/>
    <col min="26" max="26" width="26.42578125" style="157" customWidth="1"/>
    <col min="27" max="33" width="26.42578125" customWidth="1"/>
    <col min="34" max="34" width="28.140625" customWidth="1"/>
    <col min="35" max="35" width="31.85546875" customWidth="1"/>
    <col min="36" max="45" width="26.42578125" customWidth="1"/>
    <col min="46" max="46" width="26.42578125" style="138" customWidth="1"/>
    <col min="47" max="48" width="26.42578125" customWidth="1"/>
    <col min="49" max="49" width="28.140625" customWidth="1"/>
    <col min="50" max="62" width="26.42578125" customWidth="1"/>
    <col min="63" max="63" width="26.42578125" style="157" customWidth="1"/>
    <col min="64" max="64" width="26.42578125" style="102" customWidth="1"/>
    <col min="65" max="65" width="31.85546875" style="98" customWidth="1"/>
    <col min="66" max="66" width="26.42578125" customWidth="1"/>
    <col min="67" max="67" width="28.140625" customWidth="1"/>
    <col min="68" max="78" width="26.42578125" customWidth="1"/>
    <col min="79" max="80" width="26.42578125" style="102" customWidth="1"/>
    <col min="81" max="81" width="26.42578125" customWidth="1"/>
    <col min="82" max="82" width="28.140625" customWidth="1"/>
    <col min="83" max="94" width="26.42578125" customWidth="1"/>
    <col min="95" max="95" width="26.42578125" style="157" customWidth="1"/>
    <col min="96" max="96" width="26.42578125" customWidth="1"/>
    <col min="97" max="97" width="28.140625" customWidth="1"/>
    <col min="98" max="103" width="26.42578125" customWidth="1"/>
    <col min="104" max="104" width="31.85546875" customWidth="1"/>
    <col min="105" max="113" width="26.42578125" customWidth="1"/>
    <col min="114" max="114" width="26.42578125" style="157" customWidth="1"/>
    <col min="115" max="115" width="26.42578125" style="102" customWidth="1"/>
    <col min="116" max="116" width="26.42578125" customWidth="1"/>
    <col min="117" max="117" width="31.85546875" customWidth="1"/>
    <col min="118" max="118" width="28.140625" customWidth="1"/>
    <col min="119" max="128" width="26.42578125" customWidth="1"/>
    <col min="129" max="130" width="26.42578125" style="102" customWidth="1"/>
    <col min="131" max="131" width="28.140625" customWidth="1"/>
    <col min="132" max="133" width="26.42578125" customWidth="1"/>
  </cols>
  <sheetData>
    <row r="1" spans="1:132" x14ac:dyDescent="0.25">
      <c r="AM1" s="12" t="s">
        <v>57</v>
      </c>
      <c r="AT1" s="157" t="s">
        <v>101</v>
      </c>
      <c r="AU1" s="32" t="s">
        <v>16</v>
      </c>
      <c r="BH1" s="92" t="s">
        <v>59</v>
      </c>
      <c r="BK1" s="157" t="s">
        <v>102</v>
      </c>
      <c r="BY1" s="91" t="s">
        <v>61</v>
      </c>
      <c r="CA1" s="124" t="s">
        <v>101</v>
      </c>
      <c r="CB1" s="124" t="s">
        <v>16</v>
      </c>
      <c r="CN1" s="78" t="s">
        <v>30</v>
      </c>
      <c r="DC1" s="12" t="s">
        <v>77</v>
      </c>
      <c r="DV1" s="10" t="s">
        <v>29</v>
      </c>
    </row>
    <row r="2" spans="1:132" x14ac:dyDescent="0.25">
      <c r="F2" s="26" t="s">
        <v>54</v>
      </c>
      <c r="Y2" s="101"/>
      <c r="Z2" s="158"/>
      <c r="AA2" s="101"/>
      <c r="BS2" t="s">
        <v>96</v>
      </c>
      <c r="CD2" s="100" t="s">
        <v>100</v>
      </c>
      <c r="CM2" s="77" t="s">
        <v>62</v>
      </c>
      <c r="CN2" s="77" t="s">
        <v>62</v>
      </c>
      <c r="CO2" s="77" t="s">
        <v>62</v>
      </c>
      <c r="CP2" s="77" t="s">
        <v>62</v>
      </c>
      <c r="CQ2" s="159"/>
      <c r="DQ2" t="s">
        <v>29</v>
      </c>
    </row>
    <row r="3" spans="1:132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P3" s="32"/>
      <c r="Q3" s="32"/>
      <c r="R3" s="32"/>
      <c r="S3" s="32"/>
      <c r="T3" s="26" t="s">
        <v>98</v>
      </c>
      <c r="U3" s="32"/>
      <c r="V3" s="32"/>
      <c r="W3" s="32"/>
      <c r="X3" s="32"/>
      <c r="Y3" s="32"/>
      <c r="Z3" s="157" t="s">
        <v>101</v>
      </c>
      <c r="AA3" s="32"/>
      <c r="AB3" s="32"/>
      <c r="AC3" s="32"/>
      <c r="AD3" s="34" t="s">
        <v>94</v>
      </c>
      <c r="AE3" s="32"/>
      <c r="AF3" s="32"/>
      <c r="AG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V3" s="32"/>
      <c r="AX3" s="32"/>
      <c r="AY3" s="32"/>
      <c r="AZ3" s="77" t="s">
        <v>97</v>
      </c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157" t="s">
        <v>101</v>
      </c>
      <c r="BL3" s="124" t="s">
        <v>16</v>
      </c>
      <c r="BN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C3" s="32"/>
      <c r="CE3" s="32"/>
      <c r="CF3" s="32"/>
      <c r="CG3" s="32" t="s">
        <v>95</v>
      </c>
      <c r="CH3" s="32"/>
      <c r="CI3" s="32"/>
      <c r="CJ3" s="32"/>
      <c r="CK3" s="32"/>
      <c r="CL3" s="32"/>
      <c r="CM3" s="32"/>
      <c r="CN3" s="32"/>
      <c r="CO3" s="32"/>
      <c r="CP3" s="32"/>
      <c r="CQ3" s="159"/>
      <c r="CR3" s="32"/>
      <c r="CT3" s="32"/>
      <c r="CU3" s="32"/>
      <c r="CV3" s="32" t="s">
        <v>77</v>
      </c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157" t="s">
        <v>101</v>
      </c>
      <c r="DK3" s="124"/>
      <c r="DL3" s="32"/>
      <c r="DM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124" t="s">
        <v>101</v>
      </c>
      <c r="DZ3" s="124" t="s">
        <v>16</v>
      </c>
      <c r="EB3" s="32"/>
    </row>
    <row r="4" spans="1:132" x14ac:dyDescent="0.25">
      <c r="A4" s="32"/>
      <c r="B4" s="33" t="s">
        <v>53</v>
      </c>
      <c r="C4" s="33" t="s">
        <v>53</v>
      </c>
      <c r="D4" s="33" t="s">
        <v>53</v>
      </c>
      <c r="E4" s="33" t="s">
        <v>53</v>
      </c>
      <c r="F4" s="33" t="s">
        <v>53</v>
      </c>
      <c r="G4" s="33" t="s">
        <v>53</v>
      </c>
      <c r="H4" s="33" t="s">
        <v>53</v>
      </c>
      <c r="I4" s="33" t="s">
        <v>53</v>
      </c>
      <c r="J4" s="33" t="s">
        <v>53</v>
      </c>
      <c r="K4" s="33" t="s">
        <v>53</v>
      </c>
      <c r="L4" s="32"/>
      <c r="M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159"/>
      <c r="AA4" s="32"/>
      <c r="AB4" s="32"/>
      <c r="AG4" s="32"/>
      <c r="AI4" s="32"/>
      <c r="AJ4" s="34" t="s">
        <v>56</v>
      </c>
      <c r="AK4" s="34" t="s">
        <v>56</v>
      </c>
      <c r="AL4" s="34" t="s">
        <v>56</v>
      </c>
      <c r="AM4" s="34" t="s">
        <v>56</v>
      </c>
      <c r="AN4" s="34" t="s">
        <v>56</v>
      </c>
      <c r="AO4" s="34" t="s">
        <v>56</v>
      </c>
      <c r="AP4" s="34" t="s">
        <v>56</v>
      </c>
      <c r="AQ4" s="34" t="s">
        <v>56</v>
      </c>
      <c r="AR4" s="34" t="s">
        <v>56</v>
      </c>
      <c r="AS4" s="34" t="s">
        <v>56</v>
      </c>
      <c r="AT4" s="163"/>
      <c r="AU4" s="34"/>
      <c r="AV4" s="32"/>
      <c r="AX4" s="32"/>
      <c r="AY4" s="32"/>
      <c r="AZ4" s="32"/>
      <c r="BA4" s="32"/>
      <c r="BB4" s="32"/>
      <c r="BC4" s="32"/>
      <c r="BD4" s="32"/>
      <c r="BE4" s="32"/>
      <c r="BF4" s="32"/>
      <c r="BG4" s="77" t="s">
        <v>58</v>
      </c>
      <c r="BH4" s="77" t="s">
        <v>58</v>
      </c>
      <c r="BI4" s="77" t="s">
        <v>58</v>
      </c>
      <c r="BJ4" s="77" t="s">
        <v>58</v>
      </c>
      <c r="BK4" s="159"/>
      <c r="BL4" s="104"/>
      <c r="BN4" s="32"/>
      <c r="BP4" s="32"/>
      <c r="BQ4" s="32"/>
      <c r="BR4" s="32"/>
      <c r="BS4" s="32"/>
      <c r="BT4" s="32"/>
      <c r="BU4" s="32"/>
      <c r="BV4" s="32"/>
      <c r="BW4" s="89" t="s">
        <v>60</v>
      </c>
      <c r="BX4" s="89" t="s">
        <v>60</v>
      </c>
      <c r="BY4" s="89" t="s">
        <v>60</v>
      </c>
      <c r="BZ4" s="89" t="s">
        <v>60</v>
      </c>
      <c r="CA4" s="109"/>
      <c r="CB4" s="109"/>
      <c r="CC4" s="89"/>
      <c r="CE4" s="32"/>
      <c r="CF4" s="32"/>
      <c r="CG4" s="32"/>
      <c r="CH4" s="32"/>
      <c r="CI4" s="32"/>
      <c r="CJ4" s="32"/>
      <c r="CK4" s="32"/>
      <c r="CL4" s="32"/>
      <c r="CR4" s="32"/>
      <c r="CT4" s="32"/>
      <c r="CU4" s="32"/>
      <c r="CV4" s="32"/>
      <c r="CW4" s="32"/>
      <c r="CX4" s="32"/>
      <c r="CY4" s="32"/>
      <c r="CZ4" s="32"/>
      <c r="DA4" s="68" t="s">
        <v>64</v>
      </c>
      <c r="DB4" s="68" t="s">
        <v>65</v>
      </c>
      <c r="DC4" s="68" t="s">
        <v>66</v>
      </c>
      <c r="DD4" s="68" t="s">
        <v>67</v>
      </c>
      <c r="DE4" s="68" t="s">
        <v>68</v>
      </c>
      <c r="DF4" s="68" t="s">
        <v>69</v>
      </c>
      <c r="DG4" s="68" t="s">
        <v>70</v>
      </c>
      <c r="DH4" s="68" t="s">
        <v>71</v>
      </c>
      <c r="DI4" s="68"/>
      <c r="DJ4" s="169"/>
      <c r="DK4" s="118"/>
      <c r="DL4" s="35"/>
      <c r="DM4" s="32"/>
      <c r="DO4" s="63"/>
      <c r="DP4" s="63"/>
      <c r="DQ4" s="63"/>
      <c r="DR4" s="63"/>
      <c r="DS4" s="63"/>
      <c r="DT4" s="63" t="s">
        <v>72</v>
      </c>
      <c r="DU4" s="63" t="s">
        <v>73</v>
      </c>
      <c r="DV4" s="63" t="s">
        <v>74</v>
      </c>
      <c r="DW4" s="63" t="s">
        <v>75</v>
      </c>
      <c r="DX4" s="63" t="s">
        <v>76</v>
      </c>
      <c r="DY4" s="112"/>
      <c r="DZ4" s="112"/>
      <c r="EB4" s="35"/>
    </row>
    <row r="5" spans="1:132" x14ac:dyDescent="0.25">
      <c r="A5" s="32" t="s">
        <v>52</v>
      </c>
      <c r="B5" s="33">
        <v>14</v>
      </c>
      <c r="C5" s="33">
        <v>15</v>
      </c>
      <c r="D5" s="33">
        <v>16</v>
      </c>
      <c r="E5" s="33">
        <v>62</v>
      </c>
      <c r="F5" s="33">
        <v>63</v>
      </c>
      <c r="G5" s="33">
        <v>38</v>
      </c>
      <c r="H5" s="33">
        <v>43</v>
      </c>
      <c r="I5" s="33">
        <v>19</v>
      </c>
      <c r="J5" s="33">
        <v>20</v>
      </c>
      <c r="K5" s="33">
        <v>21</v>
      </c>
      <c r="L5" s="32"/>
      <c r="M5" s="32" t="s">
        <v>52</v>
      </c>
      <c r="AC5" s="32"/>
      <c r="AE5" s="32"/>
      <c r="AF5" s="32"/>
      <c r="AG5" s="32"/>
      <c r="AI5" s="32" t="s">
        <v>52</v>
      </c>
      <c r="AJ5" s="34">
        <v>22</v>
      </c>
      <c r="AK5" s="34">
        <v>23</v>
      </c>
      <c r="AL5" s="34">
        <v>24</v>
      </c>
      <c r="AM5" s="34">
        <v>25</v>
      </c>
      <c r="AN5" s="34">
        <v>26</v>
      </c>
      <c r="AO5" s="34">
        <v>28</v>
      </c>
      <c r="AP5" s="34">
        <v>29</v>
      </c>
      <c r="AQ5" s="34">
        <v>30</v>
      </c>
      <c r="AR5" s="34">
        <v>31</v>
      </c>
      <c r="AS5" s="34">
        <v>32</v>
      </c>
      <c r="AT5" s="163"/>
      <c r="AU5" s="34"/>
      <c r="AV5" s="32"/>
      <c r="AX5" s="32"/>
      <c r="AY5" s="32"/>
      <c r="AZ5" s="32"/>
      <c r="BA5" s="32"/>
      <c r="BB5" s="32"/>
      <c r="BC5" s="32"/>
      <c r="BD5" s="32"/>
      <c r="BE5" s="32"/>
      <c r="BF5" s="32"/>
      <c r="BG5" s="77">
        <v>48</v>
      </c>
      <c r="BH5" s="77">
        <v>49</v>
      </c>
      <c r="BI5" s="77">
        <v>87</v>
      </c>
      <c r="BJ5" s="77">
        <v>73</v>
      </c>
      <c r="BK5" s="159"/>
      <c r="BL5" s="104"/>
      <c r="BM5" s="98" t="s">
        <v>52</v>
      </c>
      <c r="BN5" s="32"/>
      <c r="BP5" s="32"/>
      <c r="BQ5" s="32"/>
      <c r="BR5" s="32"/>
      <c r="BS5" s="32"/>
      <c r="BT5" s="32"/>
      <c r="BU5" s="32"/>
      <c r="BV5" s="32"/>
      <c r="BW5" s="89">
        <v>50</v>
      </c>
      <c r="BX5" s="89">
        <v>51</v>
      </c>
      <c r="BY5" s="89">
        <v>64</v>
      </c>
      <c r="BZ5" s="89">
        <v>86</v>
      </c>
      <c r="CA5" s="109"/>
      <c r="CB5" s="109"/>
      <c r="CC5" s="89"/>
      <c r="CE5" s="32"/>
      <c r="CF5" s="32"/>
      <c r="CG5" s="32"/>
      <c r="CH5" s="32"/>
      <c r="CI5" s="32"/>
      <c r="CJ5" s="32"/>
      <c r="CK5" s="32"/>
      <c r="CL5" s="32"/>
      <c r="CM5" s="32">
        <v>54</v>
      </c>
      <c r="CN5" s="32">
        <v>55</v>
      </c>
      <c r="CO5" s="32">
        <v>81</v>
      </c>
      <c r="CP5" s="32">
        <v>82</v>
      </c>
      <c r="CQ5" s="157" t="s">
        <v>101</v>
      </c>
      <c r="CR5" s="32" t="s">
        <v>16</v>
      </c>
      <c r="CT5" s="32"/>
      <c r="CU5" s="32"/>
      <c r="CV5" s="32"/>
      <c r="CW5" s="32"/>
      <c r="CX5" s="32"/>
      <c r="CY5" s="32"/>
      <c r="CZ5" s="32" t="s">
        <v>52</v>
      </c>
      <c r="DA5" s="69" t="s">
        <v>63</v>
      </c>
      <c r="DB5" s="69" t="s">
        <v>63</v>
      </c>
      <c r="DC5" s="69" t="s">
        <v>63</v>
      </c>
      <c r="DD5" s="69" t="s">
        <v>63</v>
      </c>
      <c r="DE5" s="69" t="s">
        <v>63</v>
      </c>
      <c r="DF5" s="69" t="s">
        <v>63</v>
      </c>
      <c r="DG5" s="69" t="s">
        <v>63</v>
      </c>
      <c r="DH5" s="69" t="s">
        <v>63</v>
      </c>
      <c r="DI5" s="69"/>
      <c r="DJ5" s="170"/>
      <c r="DK5" s="119"/>
      <c r="DL5" s="36"/>
      <c r="DM5" s="32" t="s">
        <v>52</v>
      </c>
      <c r="DO5" s="64"/>
      <c r="DP5" s="64"/>
      <c r="DQ5" s="64"/>
      <c r="DR5" s="64"/>
      <c r="DS5" s="64"/>
      <c r="DT5" s="64" t="s">
        <v>63</v>
      </c>
      <c r="DU5" s="64" t="s">
        <v>63</v>
      </c>
      <c r="DV5" s="64" t="s">
        <v>63</v>
      </c>
      <c r="DW5" s="64" t="s">
        <v>63</v>
      </c>
      <c r="DX5" s="64" t="s">
        <v>63</v>
      </c>
      <c r="DY5" s="113"/>
      <c r="DZ5" s="113"/>
      <c r="EB5" s="36"/>
    </row>
    <row r="6" spans="1:132" s="102" customFormat="1" ht="15.75" x14ac:dyDescent="0.25">
      <c r="A6" s="48" t="s">
        <v>0</v>
      </c>
      <c r="B6" s="147">
        <v>2.04</v>
      </c>
      <c r="C6" s="147">
        <v>2.73</v>
      </c>
      <c r="D6" s="147">
        <v>4.03</v>
      </c>
      <c r="E6" s="147">
        <v>1.55</v>
      </c>
      <c r="F6" s="147">
        <v>0.67</v>
      </c>
      <c r="G6" s="147">
        <v>0.78</v>
      </c>
      <c r="H6" s="147">
        <v>1.04</v>
      </c>
      <c r="I6" s="147">
        <v>2.08</v>
      </c>
      <c r="J6" s="147">
        <v>2.33</v>
      </c>
      <c r="K6" s="147">
        <v>3.9</v>
      </c>
      <c r="L6" s="48"/>
      <c r="M6" s="48" t="s">
        <v>78</v>
      </c>
      <c r="O6" s="102" t="s">
        <v>0</v>
      </c>
      <c r="P6" s="93">
        <v>2.13</v>
      </c>
      <c r="Q6" s="93">
        <v>1.06</v>
      </c>
      <c r="R6" s="93">
        <v>1.0900000000000001</v>
      </c>
      <c r="S6" s="93">
        <v>3.02</v>
      </c>
      <c r="T6" s="93">
        <v>2.4900000000000002</v>
      </c>
      <c r="U6" s="93">
        <v>3.45</v>
      </c>
      <c r="V6" s="93">
        <v>0.75</v>
      </c>
      <c r="W6" s="93">
        <v>3.56</v>
      </c>
      <c r="X6" s="93">
        <v>1.25</v>
      </c>
      <c r="Y6" s="93">
        <v>4.2</v>
      </c>
      <c r="Z6" s="160"/>
      <c r="AA6" s="93"/>
      <c r="AB6" s="48"/>
      <c r="AC6" s="48">
        <v>0.63</v>
      </c>
      <c r="AD6" s="48">
        <v>0.62</v>
      </c>
      <c r="AE6" s="48">
        <v>0.55000000000000004</v>
      </c>
      <c r="AF6" s="48">
        <v>1.1299999999999999</v>
      </c>
      <c r="AG6" s="48">
        <v>0.64</v>
      </c>
      <c r="AH6" s="102" t="s">
        <v>0</v>
      </c>
      <c r="AI6" s="48" t="s">
        <v>78</v>
      </c>
      <c r="AJ6" s="148"/>
      <c r="AK6" s="148">
        <v>0.72</v>
      </c>
      <c r="AL6" s="148">
        <v>0.73</v>
      </c>
      <c r="AM6" s="148">
        <v>0.76</v>
      </c>
      <c r="AN6" s="148">
        <v>0.78</v>
      </c>
      <c r="AO6" s="148">
        <v>0.82</v>
      </c>
      <c r="AP6" s="148">
        <v>0.73</v>
      </c>
      <c r="AQ6" s="148">
        <v>0.77</v>
      </c>
      <c r="AR6" s="148">
        <v>0.82</v>
      </c>
      <c r="AS6" s="148">
        <v>0.84</v>
      </c>
      <c r="AT6" s="157"/>
      <c r="AU6" s="148"/>
      <c r="AV6" s="48"/>
      <c r="AW6" s="102" t="s">
        <v>0</v>
      </c>
      <c r="AX6" s="48">
        <v>4.46</v>
      </c>
      <c r="AY6" s="48">
        <v>2.0299999999999998</v>
      </c>
      <c r="AZ6" s="48">
        <v>2.2000000000000002</v>
      </c>
      <c r="BA6" s="48">
        <v>4.49</v>
      </c>
      <c r="BB6" s="48">
        <v>2.09</v>
      </c>
      <c r="BC6" s="48">
        <v>1.67</v>
      </c>
      <c r="BD6" s="48"/>
      <c r="BE6" s="48">
        <v>2.37</v>
      </c>
      <c r="BF6" s="48">
        <v>2.64</v>
      </c>
      <c r="BG6" s="105">
        <v>1.78</v>
      </c>
      <c r="BH6" s="105">
        <v>1.0900000000000001</v>
      </c>
      <c r="BI6" s="105">
        <v>0.91</v>
      </c>
      <c r="BJ6" s="105">
        <v>0.79</v>
      </c>
      <c r="BK6" s="167"/>
      <c r="BL6" s="105"/>
      <c r="BM6" s="149" t="s">
        <v>78</v>
      </c>
      <c r="BN6" s="48"/>
      <c r="BO6" s="102" t="s">
        <v>0</v>
      </c>
      <c r="BP6" s="48">
        <v>5.88</v>
      </c>
      <c r="BQ6" s="48">
        <v>3.97</v>
      </c>
      <c r="BR6" s="48">
        <v>2.1800000000000002</v>
      </c>
      <c r="BS6" s="48">
        <v>3.14</v>
      </c>
      <c r="BT6" s="48">
        <v>2.81</v>
      </c>
      <c r="BU6" s="48">
        <v>3.14</v>
      </c>
      <c r="BV6" s="48">
        <v>3.17</v>
      </c>
      <c r="BW6" s="110">
        <v>3.35</v>
      </c>
      <c r="BX6" s="110">
        <v>6.19</v>
      </c>
      <c r="BY6" s="110">
        <v>5.4</v>
      </c>
      <c r="BZ6" s="110">
        <v>3.53</v>
      </c>
      <c r="CA6" s="110"/>
      <c r="CB6" s="110"/>
      <c r="CC6" s="110"/>
      <c r="CD6" s="102" t="s">
        <v>0</v>
      </c>
      <c r="CE6" s="48">
        <v>1.64</v>
      </c>
      <c r="CF6" s="48">
        <v>3</v>
      </c>
      <c r="CG6" s="48">
        <v>2.44</v>
      </c>
      <c r="CH6" s="48">
        <v>5.15</v>
      </c>
      <c r="CI6" s="48">
        <v>4.4800000000000004</v>
      </c>
      <c r="CJ6" s="48">
        <v>3.44</v>
      </c>
      <c r="CK6" s="48">
        <v>3.09</v>
      </c>
      <c r="CL6" s="48">
        <v>2.4</v>
      </c>
      <c r="CM6" s="48">
        <v>4.07</v>
      </c>
      <c r="CN6" s="48">
        <v>2.69</v>
      </c>
      <c r="CO6" s="48">
        <v>4.09</v>
      </c>
      <c r="CP6" s="48">
        <v>2.88</v>
      </c>
      <c r="CQ6" s="167"/>
      <c r="CR6" s="48"/>
      <c r="CS6" s="102" t="s">
        <v>0</v>
      </c>
      <c r="CT6" s="150">
        <v>5.16</v>
      </c>
      <c r="CU6" s="150">
        <v>1.41</v>
      </c>
      <c r="CV6" s="150">
        <v>3.37</v>
      </c>
      <c r="CW6" s="150">
        <v>2.58</v>
      </c>
      <c r="CX6" s="150">
        <v>3.94</v>
      </c>
      <c r="CY6" s="150">
        <v>4.09</v>
      </c>
      <c r="CZ6" s="48" t="s">
        <v>78</v>
      </c>
      <c r="DA6" s="120">
        <v>3.28971962616819</v>
      </c>
      <c r="DB6" s="120">
        <v>2.1869158878506831</v>
      </c>
      <c r="DC6" s="120">
        <v>2.3333333333334467</v>
      </c>
      <c r="DD6" s="120">
        <v>0.97087378640757382</v>
      </c>
      <c r="DE6" s="120">
        <v>2.0645161290323171</v>
      </c>
      <c r="DF6" s="120">
        <v>0.90434782608701147</v>
      </c>
      <c r="DG6" s="120">
        <v>2.9262295081968905</v>
      </c>
      <c r="DH6" s="120">
        <v>2.3125000000000027</v>
      </c>
      <c r="DI6" s="120"/>
      <c r="DJ6" s="171"/>
      <c r="DK6" s="120"/>
      <c r="DL6" s="151"/>
      <c r="DM6" s="48" t="s">
        <v>78</v>
      </c>
      <c r="DN6" s="102" t="s">
        <v>0</v>
      </c>
      <c r="DO6" s="152">
        <v>3.58</v>
      </c>
      <c r="DP6" s="152">
        <v>3.77</v>
      </c>
      <c r="DQ6" s="152">
        <v>2.14</v>
      </c>
      <c r="DR6" s="152">
        <v>2.98</v>
      </c>
      <c r="DS6" s="152"/>
      <c r="DT6" s="114">
        <v>3.7916899571456186</v>
      </c>
      <c r="DU6" s="114">
        <v>3.7939335580164224</v>
      </c>
      <c r="DV6" s="114">
        <v>3.674208144796498</v>
      </c>
      <c r="DW6" s="114">
        <v>3.9100587006265268</v>
      </c>
      <c r="DX6" s="114">
        <v>4.1875896700144635</v>
      </c>
      <c r="DY6" s="114"/>
      <c r="DZ6" s="114"/>
      <c r="EA6" s="102" t="s">
        <v>0</v>
      </c>
      <c r="EB6" s="151"/>
    </row>
    <row r="7" spans="1:132" ht="15.75" x14ac:dyDescent="0.25">
      <c r="A7" s="38" t="s">
        <v>79</v>
      </c>
      <c r="B7" s="84">
        <v>2.0428364940614223</v>
      </c>
      <c r="C7" s="84">
        <v>2.3992961183472463</v>
      </c>
      <c r="D7" s="84">
        <v>2.7390874728445027</v>
      </c>
      <c r="E7" s="84">
        <v>2.3791397265541949</v>
      </c>
      <c r="F7" s="84">
        <v>0.63998575230869414</v>
      </c>
      <c r="G7" s="84">
        <v>1.5595745874736133</v>
      </c>
      <c r="H7" s="84">
        <v>0.16742080033641932</v>
      </c>
      <c r="I7" s="84">
        <v>2.595569907282492</v>
      </c>
      <c r="J7" s="84">
        <v>2.457257449879191</v>
      </c>
      <c r="K7" s="84">
        <v>1.9995582494349702</v>
      </c>
      <c r="L7" s="39"/>
      <c r="M7" s="38" t="s">
        <v>79</v>
      </c>
      <c r="N7" s="14"/>
      <c r="O7" s="14">
        <v>0.58333333333333337</v>
      </c>
      <c r="P7" s="94">
        <v>2.5898464945805575</v>
      </c>
      <c r="Q7" s="94">
        <v>1.4877145668917109</v>
      </c>
      <c r="R7" s="94">
        <v>2.0171696243116104</v>
      </c>
      <c r="S7" s="94">
        <v>2.2201764210218413</v>
      </c>
      <c r="T7" s="94">
        <v>1.4538339513904859</v>
      </c>
      <c r="U7" s="94">
        <v>2.0110223237155038</v>
      </c>
      <c r="V7" s="94">
        <v>1.020040827137221</v>
      </c>
      <c r="W7" s="94">
        <v>3.6510392666101095</v>
      </c>
      <c r="X7" s="94">
        <v>2.8306405672864465</v>
      </c>
      <c r="Y7" s="94">
        <v>2.0733036614036005</v>
      </c>
      <c r="Z7" s="160">
        <f t="shared" ref="Z7:Z20" si="0">AVERAGE(B7:K7,P7:Y7)</f>
        <v>2.0167257131435918</v>
      </c>
      <c r="AA7" s="94">
        <f t="shared" ref="AA7:AA20" si="1">STDEV(B7:K7,P7:Y7)</f>
        <v>0.79968931021283562</v>
      </c>
      <c r="AB7" s="101"/>
      <c r="AC7" s="17">
        <v>0.81023555612809184</v>
      </c>
      <c r="AD7" s="17">
        <v>1.109764470334502</v>
      </c>
      <c r="AE7" s="17">
        <v>1.1011729097381842</v>
      </c>
      <c r="AF7" s="17">
        <v>1.4637639053495961</v>
      </c>
      <c r="AG7" s="17">
        <v>0.81089669404903131</v>
      </c>
      <c r="AH7" s="14">
        <v>0.58333333333333337</v>
      </c>
      <c r="AI7" s="38" t="s">
        <v>79</v>
      </c>
      <c r="AJ7" s="73">
        <v>0.90008912055213131</v>
      </c>
      <c r="AK7" s="73">
        <v>0.67055788154417961</v>
      </c>
      <c r="AL7" s="73">
        <v>1.2478007614292719</v>
      </c>
      <c r="AM7" s="73">
        <v>1.1573647981813284</v>
      </c>
      <c r="AN7" s="73">
        <v>1.1293633791655784</v>
      </c>
      <c r="AO7" s="73">
        <v>0.9191542180277158</v>
      </c>
      <c r="AP7" s="73">
        <v>0.65438115173810385</v>
      </c>
      <c r="AQ7" s="73">
        <v>1.0897250428715219</v>
      </c>
      <c r="AR7" s="73">
        <v>0.86339377114956894</v>
      </c>
      <c r="AS7" s="73">
        <v>0.97957164687371467</v>
      </c>
      <c r="AT7" s="164">
        <f>AVERAGE(AC7:AG7,AJ7:AS7)</f>
        <v>0.99381568714216817</v>
      </c>
      <c r="AU7" s="73">
        <f>STDEV(AC7:AG7,AJ7:AS7)</f>
        <v>0.22089004063545356</v>
      </c>
      <c r="AV7" s="39"/>
      <c r="AW7" s="14">
        <v>0.58333333333333337</v>
      </c>
      <c r="AX7" s="5">
        <v>2.327832510334217</v>
      </c>
      <c r="AY7" s="5">
        <v>1.709613218083843</v>
      </c>
      <c r="AZ7" s="5">
        <v>2.0036023373594363</v>
      </c>
      <c r="BA7" s="5">
        <v>3.048396236290579</v>
      </c>
      <c r="BB7" s="5">
        <v>2.4507624272456665</v>
      </c>
      <c r="BC7" s="5">
        <v>1.3878204125558822</v>
      </c>
      <c r="BD7" s="5">
        <v>2.338506887719038</v>
      </c>
      <c r="BE7" s="5">
        <v>2.8962386522442851</v>
      </c>
      <c r="BF7" s="5">
        <v>1.8693582258645269</v>
      </c>
      <c r="BG7" s="76">
        <v>2.1322854857771465</v>
      </c>
      <c r="BH7" s="76">
        <v>1.868155061310425</v>
      </c>
      <c r="BI7" s="76">
        <v>1.9355369788293197</v>
      </c>
      <c r="BJ7" s="76">
        <v>1.9385291354022798</v>
      </c>
      <c r="BK7" s="162">
        <f>AVERAGE(AX7:BJ7)</f>
        <v>2.146664428385896</v>
      </c>
      <c r="BL7" s="106">
        <f>STDEV(AX7:BJ7)</f>
        <v>0.46250906124497171</v>
      </c>
      <c r="BM7" s="126" t="s">
        <v>79</v>
      </c>
      <c r="BN7" s="39"/>
      <c r="BO7" s="14">
        <v>0.58333333333333337</v>
      </c>
      <c r="BP7" s="15">
        <v>2.4402668481039882</v>
      </c>
      <c r="BQ7" s="15">
        <v>1.9404296099448155</v>
      </c>
      <c r="BR7" s="15">
        <v>3.0995705534831166</v>
      </c>
      <c r="BS7" s="15">
        <v>2.4793145566253934</v>
      </c>
      <c r="BT7" s="15">
        <v>1.7599249678742621</v>
      </c>
      <c r="BU7" s="15">
        <v>1.9171462164039199</v>
      </c>
      <c r="BV7" s="15">
        <v>2.1484975379103077</v>
      </c>
      <c r="BW7" s="67">
        <v>4.2194067266250235</v>
      </c>
      <c r="BX7" s="67">
        <v>3.9999143488840505</v>
      </c>
      <c r="BY7" s="67">
        <v>1.8336791884311285</v>
      </c>
      <c r="BZ7" s="67">
        <v>3.7701099858281966</v>
      </c>
      <c r="CA7" s="111">
        <f>AVERAGE(BP7:BZ7)</f>
        <v>2.6916600491012908</v>
      </c>
      <c r="CB7" s="111">
        <f>STDEV(BP7:CA7)</f>
        <v>0.88146465927518269</v>
      </c>
      <c r="CC7" s="67"/>
      <c r="CD7" s="14">
        <v>0.58333333333333337</v>
      </c>
      <c r="CE7" s="5">
        <v>0.6715735272796427</v>
      </c>
      <c r="CF7" s="5">
        <v>2.1376209317667993</v>
      </c>
      <c r="CG7" s="5">
        <v>1.6610356405321494</v>
      </c>
      <c r="CH7" s="5">
        <v>2.2835259114318966</v>
      </c>
      <c r="CI7" s="5">
        <v>2.3009941135184535</v>
      </c>
      <c r="CJ7" s="5">
        <v>1.798026494758143</v>
      </c>
      <c r="CK7" s="5">
        <v>2.1212570488456084</v>
      </c>
      <c r="CL7" s="5">
        <v>1.8891281693937083</v>
      </c>
      <c r="CM7" s="76">
        <v>2.2784381232005959</v>
      </c>
      <c r="CN7" s="76">
        <v>2.967542477364419</v>
      </c>
      <c r="CO7" s="76">
        <v>2.2445039443210542</v>
      </c>
      <c r="CP7" s="76">
        <v>1.0384911512520592</v>
      </c>
      <c r="CQ7" s="162">
        <f>AVERAGE(CE7:CP7)</f>
        <v>1.9493447944720443</v>
      </c>
      <c r="CR7" s="39">
        <f>STDEV(CE7:CQ7)</f>
        <v>0.58484207714822978</v>
      </c>
      <c r="CS7" s="14">
        <v>0.58333333333333337</v>
      </c>
      <c r="CT7" s="17">
        <v>1.8525968277945717</v>
      </c>
      <c r="CU7" s="17">
        <v>1.1954950826839015</v>
      </c>
      <c r="CV7" s="17">
        <v>1.6824631693535237</v>
      </c>
      <c r="CW7" s="17">
        <v>1.6141991514398939</v>
      </c>
      <c r="CX7" s="17">
        <v>1.4679926249667086</v>
      </c>
      <c r="CY7" s="17">
        <v>1.8109048556899652</v>
      </c>
      <c r="CZ7" s="38" t="s">
        <v>79</v>
      </c>
      <c r="DA7" s="69">
        <v>2.4314649002828501</v>
      </c>
      <c r="DB7" s="70">
        <v>2.2759219687099144</v>
      </c>
      <c r="DC7" s="70">
        <v>2.5011855513339505</v>
      </c>
      <c r="DD7" s="70">
        <v>1.4479194757964104</v>
      </c>
      <c r="DE7" s="70">
        <v>2.4816464044060234</v>
      </c>
      <c r="DF7" s="69">
        <v>1.0900170299910545</v>
      </c>
      <c r="DG7" s="69">
        <v>3.0332903844425134</v>
      </c>
      <c r="DH7" s="69">
        <v>2.2976399219259207</v>
      </c>
      <c r="DI7" s="69"/>
      <c r="DJ7" s="170">
        <f>AVERAGE(CT7:DH7)</f>
        <v>1.9416240963440858</v>
      </c>
      <c r="DK7" s="119">
        <f>STDEV(CT7:DH7)</f>
        <v>0.57004141057307112</v>
      </c>
      <c r="DL7" s="40"/>
      <c r="DM7" s="38" t="s">
        <v>79</v>
      </c>
      <c r="DN7" s="14">
        <v>0.58333333333333337</v>
      </c>
      <c r="DO7" s="15">
        <v>2.1368994499935345</v>
      </c>
      <c r="DP7" s="15">
        <v>2.0980434640072616</v>
      </c>
      <c r="DQ7" s="15">
        <v>1.7616634310920936</v>
      </c>
      <c r="DR7" s="15">
        <v>1.7667325203670219</v>
      </c>
      <c r="DS7" s="15">
        <v>1.2414650611185591</v>
      </c>
      <c r="DT7" s="64">
        <v>1.9757967795247715</v>
      </c>
      <c r="DU7" s="64">
        <v>2.0069089800295776</v>
      </c>
      <c r="DV7" s="64">
        <v>2.0650129433923161</v>
      </c>
      <c r="DW7" s="64">
        <v>1.886108367403782</v>
      </c>
      <c r="DX7" s="64">
        <v>2.3687519795013552</v>
      </c>
      <c r="DY7" s="113">
        <f>AVERAGE(DO7:DX7)</f>
        <v>1.930738297643027</v>
      </c>
      <c r="DZ7" s="113">
        <f>STDEV(DO7:DY7)</f>
        <v>0.28649345119963199</v>
      </c>
      <c r="EA7" s="14">
        <v>0.58333333333333337</v>
      </c>
      <c r="EB7" s="40"/>
    </row>
    <row r="8" spans="1:132" ht="15.75" x14ac:dyDescent="0.25">
      <c r="A8" s="38" t="s">
        <v>80</v>
      </c>
      <c r="B8" s="84">
        <v>0.31977874120674821</v>
      </c>
      <c r="C8" s="84">
        <v>0.43881485355376826</v>
      </c>
      <c r="D8" s="84">
        <v>0.35063311175233058</v>
      </c>
      <c r="E8" s="84">
        <v>0.10840823813091702</v>
      </c>
      <c r="F8" s="84">
        <v>5.8546648077654286E-2</v>
      </c>
      <c r="G8" s="84">
        <v>0</v>
      </c>
      <c r="H8" s="84">
        <v>0.27109815889709954</v>
      </c>
      <c r="I8" s="84">
        <v>0.27511929424086368</v>
      </c>
      <c r="J8" s="84">
        <v>0.57539607465824882</v>
      </c>
      <c r="K8" s="84">
        <v>0.43886377645366753</v>
      </c>
      <c r="L8" s="39"/>
      <c r="M8" s="38" t="s">
        <v>80</v>
      </c>
      <c r="N8" s="14"/>
      <c r="O8" s="14">
        <v>0.58402777777777781</v>
      </c>
      <c r="P8" s="94">
        <v>1.2101758003213023</v>
      </c>
      <c r="Q8" s="94">
        <v>0.70648524893428344</v>
      </c>
      <c r="R8" s="94">
        <v>0.85827933590307326</v>
      </c>
      <c r="S8" s="94">
        <v>0.8804795844274379</v>
      </c>
      <c r="T8" s="94">
        <v>0.70418788406886101</v>
      </c>
      <c r="U8" s="94">
        <v>0.79744180963672529</v>
      </c>
      <c r="V8" s="94">
        <v>0.43931606117064276</v>
      </c>
      <c r="W8" s="94">
        <v>1.7337898470276099</v>
      </c>
      <c r="X8" s="94">
        <v>1.3669258241032698</v>
      </c>
      <c r="Y8" s="94">
        <v>0.833375014787619</v>
      </c>
      <c r="Z8" s="160">
        <f t="shared" si="0"/>
        <v>0.61835576536760617</v>
      </c>
      <c r="AA8" s="94">
        <f t="shared" si="1"/>
        <v>0.44885145616827532</v>
      </c>
      <c r="AB8" s="101"/>
      <c r="AC8" s="17">
        <v>0.87389636861123976</v>
      </c>
      <c r="AD8" s="17">
        <v>0.66058775436741668</v>
      </c>
      <c r="AE8" s="17">
        <v>0.64871950144492063</v>
      </c>
      <c r="AF8" s="17">
        <v>1.0563726768969968</v>
      </c>
      <c r="AG8" s="17">
        <v>0.61209135155258221</v>
      </c>
      <c r="AH8" s="14">
        <v>0.58402777777777781</v>
      </c>
      <c r="AI8" s="38" t="s">
        <v>80</v>
      </c>
      <c r="AJ8" s="73">
        <v>9.8982325461284673E-2</v>
      </c>
      <c r="AK8" s="73">
        <v>4.9458959493535418E-2</v>
      </c>
      <c r="AL8" s="73">
        <v>0.19096029447007884</v>
      </c>
      <c r="AM8" s="73">
        <v>0</v>
      </c>
      <c r="AN8" s="73">
        <v>6.9187314211934373E-2</v>
      </c>
      <c r="AO8" s="73">
        <v>9.3665329238803122E-2</v>
      </c>
      <c r="AP8" s="73">
        <v>5.5886976672255971E-2</v>
      </c>
      <c r="AQ8" s="73">
        <v>0.18542222272192024</v>
      </c>
      <c r="AR8" s="73">
        <v>7.4054910689237169E-2</v>
      </c>
      <c r="AS8" s="73">
        <v>9.191580253796143E-2</v>
      </c>
      <c r="AT8" s="164">
        <f t="shared" ref="AT8:AT37" si="2">AVERAGE(AC8:AG8,AJ8:AS8)</f>
        <v>0.31741345255801112</v>
      </c>
      <c r="AU8" s="73">
        <f>STDEV(AC8:AG8,AJ8:AS8)</f>
        <v>0.349890247511422</v>
      </c>
      <c r="AV8" s="39"/>
      <c r="AW8" s="14">
        <v>0.58402777777777781</v>
      </c>
      <c r="AX8" s="5">
        <v>0.97922570706139256</v>
      </c>
      <c r="AY8" s="5">
        <v>0.86163183911459029</v>
      </c>
      <c r="AZ8" s="5">
        <v>0.74329293854045986</v>
      </c>
      <c r="BA8" s="5">
        <v>1.2592476436269862</v>
      </c>
      <c r="BB8" s="5">
        <v>1.1805656400118143</v>
      </c>
      <c r="BC8" s="5">
        <v>0.74969596980426068</v>
      </c>
      <c r="BD8" s="5">
        <v>0.71573172409530683</v>
      </c>
      <c r="BE8" s="5">
        <v>1.0890539305547526</v>
      </c>
      <c r="BF8" s="5">
        <v>8.4255673133804567</v>
      </c>
      <c r="BG8" s="76">
        <v>0.15780588993223349</v>
      </c>
      <c r="BH8" s="76">
        <v>8.9993463847798896E-2</v>
      </c>
      <c r="BI8" s="76">
        <v>0.11207722053444484</v>
      </c>
      <c r="BJ8" s="76">
        <v>6.8947326612395332E-2</v>
      </c>
      <c r="BK8" s="162">
        <f t="shared" ref="BK8:BK39" si="3">AVERAGE(AX8:BJ8)</f>
        <v>1.264064354393607</v>
      </c>
      <c r="BL8" s="106">
        <f t="shared" ref="BL8:BL40" si="4">STDEV(AX8:BJ8)</f>
        <v>2.1939672815354614</v>
      </c>
      <c r="BM8" s="126" t="s">
        <v>80</v>
      </c>
      <c r="BN8" s="39"/>
      <c r="BO8" s="14">
        <v>0.58402777777777781</v>
      </c>
      <c r="BP8" s="15">
        <v>0.37446454351736191</v>
      </c>
      <c r="BQ8" s="15">
        <v>0.25258720967092868</v>
      </c>
      <c r="BR8" s="15">
        <v>0.23978862900530223</v>
      </c>
      <c r="BS8" s="15">
        <v>0.29848913020392193</v>
      </c>
      <c r="BT8" s="15">
        <v>0.32187229249736421</v>
      </c>
      <c r="BU8" s="15">
        <v>0.22649846263689097</v>
      </c>
      <c r="BV8" s="15">
        <v>0.19539471752048479</v>
      </c>
      <c r="BW8" s="67">
        <v>0.10926478604432389</v>
      </c>
      <c r="BX8" s="67">
        <v>0.10949815173717319</v>
      </c>
      <c r="BY8" s="67">
        <v>0.12940939855379871</v>
      </c>
      <c r="BZ8" s="67">
        <v>0.13089356323324083</v>
      </c>
      <c r="CA8" s="111">
        <f t="shared" ref="CA8:CA39" si="5">AVERAGE(BP8:BZ8)</f>
        <v>0.21710553496552654</v>
      </c>
      <c r="CB8" s="111">
        <f t="shared" ref="CB8:CB40" si="6">STDEV(BP8:CA8)</f>
        <v>8.6878374636468053E-2</v>
      </c>
      <c r="CC8" s="67"/>
      <c r="CD8" s="14">
        <v>0.58402777777777781</v>
      </c>
      <c r="CE8" s="5">
        <v>8.7557722965844104E-2</v>
      </c>
      <c r="CF8" s="5">
        <v>0.35033296040357242</v>
      </c>
      <c r="CG8" s="5">
        <v>0.49537437369249948</v>
      </c>
      <c r="CH8" s="5">
        <v>0.40545767589127102</v>
      </c>
      <c r="CI8" s="5">
        <v>0.54319803582317461</v>
      </c>
      <c r="CJ8" s="5">
        <v>0.34836639165029226</v>
      </c>
      <c r="CK8" s="5">
        <v>0.36322215382181405</v>
      </c>
      <c r="CL8" s="5">
        <v>0.5042707881376447</v>
      </c>
      <c r="CM8" s="76">
        <v>0.22853105004860491</v>
      </c>
      <c r="CN8" s="76">
        <v>0.25514946394037757</v>
      </c>
      <c r="CO8" s="76">
        <v>0.21048394402339243</v>
      </c>
      <c r="CP8" s="76">
        <v>8.9792254131451227E-2</v>
      </c>
      <c r="CQ8" s="162">
        <f t="shared" ref="CQ8:CQ39" si="7">AVERAGE(CE8:CP8)</f>
        <v>0.32347806787749483</v>
      </c>
      <c r="CR8" s="39">
        <f t="shared" ref="CR8:CR40" si="8">STDEV(CE8:CQ8)</f>
        <v>0.14630759532629189</v>
      </c>
      <c r="CS8" s="14">
        <v>0.58402777777777781</v>
      </c>
      <c r="CT8" s="17">
        <v>0.13069791963351274</v>
      </c>
      <c r="CU8" s="17">
        <v>0.11168103078390729</v>
      </c>
      <c r="CV8" s="17">
        <v>0.22309242530349577</v>
      </c>
      <c r="CW8" s="17">
        <v>0.14792303515020486</v>
      </c>
      <c r="CX8" s="17">
        <v>8.6745682784941672E-2</v>
      </c>
      <c r="CY8" s="17">
        <v>0.10605152842349949</v>
      </c>
      <c r="CZ8" s="38" t="s">
        <v>80</v>
      </c>
      <c r="DA8" s="69">
        <v>0</v>
      </c>
      <c r="DB8" s="70">
        <v>0</v>
      </c>
      <c r="DC8" s="70">
        <v>0</v>
      </c>
      <c r="DD8" s="70">
        <v>0</v>
      </c>
      <c r="DE8" s="70">
        <v>0</v>
      </c>
      <c r="DF8" s="69">
        <v>0</v>
      </c>
      <c r="DG8" s="69">
        <v>0</v>
      </c>
      <c r="DH8" s="69">
        <v>0</v>
      </c>
      <c r="DI8" s="69"/>
      <c r="DJ8" s="172">
        <f>AVERAGE(CT8:CY8,DA8:DH8)</f>
        <v>5.7585115862825845E-2</v>
      </c>
      <c r="DK8" s="125">
        <f>STDEV(CT8:CY8,DA8:DH8)</f>
        <v>7.5219246507497492E-2</v>
      </c>
      <c r="DL8" s="36"/>
      <c r="DM8" s="38" t="s">
        <v>80</v>
      </c>
      <c r="DN8" s="14">
        <v>0.58402777777777781</v>
      </c>
      <c r="DO8" s="15">
        <v>0.54896556702548582</v>
      </c>
      <c r="DP8" s="15">
        <v>0.5908663076142735</v>
      </c>
      <c r="DQ8" s="15">
        <v>0.82510656566641427</v>
      </c>
      <c r="DR8" s="15">
        <v>0.80417565297555071</v>
      </c>
      <c r="DS8" s="15">
        <v>0.75227200373267233</v>
      </c>
      <c r="DT8" s="64">
        <v>0.43871279093592319</v>
      </c>
      <c r="DU8" s="64">
        <v>0.46221891363497586</v>
      </c>
      <c r="DV8" s="64">
        <v>0.46194054134927071</v>
      </c>
      <c r="DW8" s="64">
        <v>0.42147097696203528</v>
      </c>
      <c r="DX8" s="64">
        <v>0.47078514596959981</v>
      </c>
      <c r="DY8" s="113">
        <f>AVERAGE(DO8:DX8)</f>
        <v>0.57765144658662015</v>
      </c>
      <c r="DZ8" s="113">
        <f t="shared" ref="DZ8:DZ40" si="9">STDEV(DO8:DY8)</f>
        <v>0.15028888243756702</v>
      </c>
      <c r="EA8" s="14">
        <v>0.58402777777777781</v>
      </c>
      <c r="EB8" s="36"/>
    </row>
    <row r="9" spans="1:132" ht="15.75" x14ac:dyDescent="0.25">
      <c r="A9" s="38" t="s">
        <v>1</v>
      </c>
      <c r="B9" s="84">
        <v>18.141236382059912</v>
      </c>
      <c r="C9" s="84">
        <v>18.121474711143861</v>
      </c>
      <c r="D9" s="84">
        <v>17.532295896440036</v>
      </c>
      <c r="E9" s="84">
        <v>21.459035310092275</v>
      </c>
      <c r="F9" s="84">
        <v>8.7282864747453122</v>
      </c>
      <c r="G9" s="84">
        <v>16.203556616689571</v>
      </c>
      <c r="H9" s="84">
        <v>14.587970439673466</v>
      </c>
      <c r="I9" s="84">
        <v>19.747579673534563</v>
      </c>
      <c r="J9" s="84">
        <v>19.460981713810046</v>
      </c>
      <c r="K9" s="84">
        <v>16.142027943291556</v>
      </c>
      <c r="L9" s="39"/>
      <c r="M9" s="38" t="s">
        <v>1</v>
      </c>
      <c r="N9" s="18"/>
      <c r="O9" s="18" t="s">
        <v>1</v>
      </c>
      <c r="P9" s="94">
        <v>17.924736619981473</v>
      </c>
      <c r="Q9" s="94">
        <v>18.5771936223843</v>
      </c>
      <c r="R9" s="94">
        <v>18.46092344286571</v>
      </c>
      <c r="S9" s="94">
        <v>16.476130599082172</v>
      </c>
      <c r="T9" s="94">
        <v>3.7916091112241666</v>
      </c>
      <c r="U9" s="94">
        <v>18.403859374325247</v>
      </c>
      <c r="V9" s="94">
        <v>17.414597423818488</v>
      </c>
      <c r="W9" s="94">
        <v>1.7337898470276099</v>
      </c>
      <c r="X9" s="94">
        <v>1.3669258241032698</v>
      </c>
      <c r="Y9" s="94">
        <v>0.833375014787619</v>
      </c>
      <c r="Z9" s="160">
        <f t="shared" si="0"/>
        <v>14.255379302054033</v>
      </c>
      <c r="AA9" s="94">
        <f t="shared" si="1"/>
        <v>6.8150316051168955</v>
      </c>
      <c r="AB9" s="101"/>
      <c r="AC9" s="17">
        <v>19.30524656004339</v>
      </c>
      <c r="AD9" s="17">
        <v>18.424831273682059</v>
      </c>
      <c r="AE9" s="17">
        <v>17.289988271997672</v>
      </c>
      <c r="AF9" s="17">
        <v>16.046773934844261</v>
      </c>
      <c r="AG9" s="17">
        <v>19.414860410746282</v>
      </c>
      <c r="AH9" s="18" t="s">
        <v>1</v>
      </c>
      <c r="AI9" s="38" t="s">
        <v>1</v>
      </c>
      <c r="AJ9" s="73">
        <v>24.048321088668636</v>
      </c>
      <c r="AK9" s="73">
        <v>24.68756861951962</v>
      </c>
      <c r="AL9" s="73">
        <v>23.742820589306671</v>
      </c>
      <c r="AM9" s="73">
        <v>25.009506912747515</v>
      </c>
      <c r="AN9" s="73">
        <v>26.157654478607778</v>
      </c>
      <c r="AO9" s="73">
        <v>22.978475671115795</v>
      </c>
      <c r="AP9" s="73">
        <v>25.890928153665744</v>
      </c>
      <c r="AQ9" s="73">
        <v>23.299326867462462</v>
      </c>
      <c r="AR9" s="73">
        <v>23.749539589268764</v>
      </c>
      <c r="AS9" s="73">
        <v>25.641562275510605</v>
      </c>
      <c r="AT9" s="164">
        <f t="shared" si="2"/>
        <v>22.379160313145814</v>
      </c>
      <c r="AU9" s="73">
        <f t="shared" ref="AU9:AU40" si="10">STDEV(AC9:AG9,AJ9:AS9)</f>
        <v>3.3498538257513597</v>
      </c>
      <c r="AV9" s="39"/>
      <c r="AW9" s="18" t="s">
        <v>1</v>
      </c>
      <c r="AX9" s="5">
        <v>17.285215248457952</v>
      </c>
      <c r="AY9" s="5">
        <v>17.166788626959047</v>
      </c>
      <c r="AZ9" s="5">
        <v>15.27313099783151</v>
      </c>
      <c r="BA9" s="5">
        <v>17.750745367292602</v>
      </c>
      <c r="BB9" s="5">
        <v>16.395239133126701</v>
      </c>
      <c r="BC9" s="5">
        <v>16.499191217202821</v>
      </c>
      <c r="BD9" s="5">
        <v>17.012937161714639</v>
      </c>
      <c r="BE9" s="5">
        <v>13.264973647882181</v>
      </c>
      <c r="BF9" s="5">
        <v>12.442461676663015</v>
      </c>
      <c r="BG9" s="76">
        <v>22.709074493982719</v>
      </c>
      <c r="BH9" s="76">
        <v>21.049027728196233</v>
      </c>
      <c r="BI9" s="76">
        <v>19.73172334122361</v>
      </c>
      <c r="BJ9" s="76">
        <v>18.48624410864624</v>
      </c>
      <c r="BK9" s="162">
        <f t="shared" si="3"/>
        <v>17.312827134552251</v>
      </c>
      <c r="BL9" s="106">
        <f t="shared" si="4"/>
        <v>2.8340246962820461</v>
      </c>
      <c r="BM9" s="126" t="s">
        <v>1</v>
      </c>
      <c r="BN9" s="39"/>
      <c r="BO9" s="18" t="s">
        <v>1</v>
      </c>
      <c r="BP9" s="15">
        <v>13.055055021269389</v>
      </c>
      <c r="BQ9" s="15">
        <v>13.448917499594575</v>
      </c>
      <c r="BR9" s="15">
        <v>14.708442243685811</v>
      </c>
      <c r="BS9" s="15">
        <v>16.335957289696445</v>
      </c>
      <c r="BT9" s="15">
        <v>12.901975309086541</v>
      </c>
      <c r="BU9" s="15">
        <v>14.248420883759861</v>
      </c>
      <c r="BV9" s="15">
        <v>17.571032878442278</v>
      </c>
      <c r="BW9" s="67">
        <v>21.198127554604021</v>
      </c>
      <c r="BX9" s="67">
        <v>19.376749237766557</v>
      </c>
      <c r="BY9" s="67">
        <v>15.151687594963173</v>
      </c>
      <c r="BZ9" s="67">
        <v>20.064370683206626</v>
      </c>
      <c r="CA9" s="111">
        <f t="shared" si="5"/>
        <v>16.187339654188658</v>
      </c>
      <c r="CB9" s="111">
        <f t="shared" si="6"/>
        <v>2.8183053120386554</v>
      </c>
      <c r="CC9" s="67"/>
      <c r="CD9" s="18" t="s">
        <v>1</v>
      </c>
      <c r="CE9" s="5">
        <v>17.236002031831504</v>
      </c>
      <c r="CF9" s="5">
        <v>22.482959106188847</v>
      </c>
      <c r="CG9" s="5">
        <v>15.057126507315127</v>
      </c>
      <c r="CH9" s="5">
        <v>21.768194580468467</v>
      </c>
      <c r="CI9" s="5">
        <v>16.612428970548052</v>
      </c>
      <c r="CJ9" s="5">
        <v>21.005610905683501</v>
      </c>
      <c r="CK9" s="5">
        <v>23.142692573612361</v>
      </c>
      <c r="CL9" s="5">
        <v>20.19043053369575</v>
      </c>
      <c r="CM9" s="76">
        <v>19.243603937817728</v>
      </c>
      <c r="CN9" s="76">
        <v>19.98002772255235</v>
      </c>
      <c r="CO9" s="76">
        <v>19.263171559835158</v>
      </c>
      <c r="CP9" s="76">
        <v>6.9173540844529375</v>
      </c>
      <c r="CQ9" s="162">
        <f t="shared" si="7"/>
        <v>18.574966876166812</v>
      </c>
      <c r="CR9" s="39">
        <f t="shared" si="8"/>
        <v>4.1998550932547314</v>
      </c>
      <c r="CS9" s="18" t="s">
        <v>1</v>
      </c>
      <c r="CT9" s="17">
        <v>10.655675703956099</v>
      </c>
      <c r="CU9" s="17">
        <v>9.43040085388572</v>
      </c>
      <c r="CV9" s="17">
        <v>9.8763582382287964</v>
      </c>
      <c r="CW9" s="17">
        <v>8.7556245386546507</v>
      </c>
      <c r="CX9" s="17">
        <v>8.2620947842447102E-3</v>
      </c>
      <c r="CY9" s="17">
        <v>9.7676817873643191</v>
      </c>
      <c r="CZ9" s="38" t="s">
        <v>1</v>
      </c>
      <c r="DA9" s="69">
        <v>14.204820354210739</v>
      </c>
      <c r="DB9" s="70">
        <v>14.860721530494775</v>
      </c>
      <c r="DC9" s="70">
        <v>14.823605773976576</v>
      </c>
      <c r="DD9" s="70">
        <v>14.444050814474341</v>
      </c>
      <c r="DE9" s="70">
        <v>13.829207271245499</v>
      </c>
      <c r="DF9" s="69">
        <v>17.419123444021512</v>
      </c>
      <c r="DG9" s="69">
        <v>15.238106412405383</v>
      </c>
      <c r="DH9" s="69">
        <v>14.271861691944432</v>
      </c>
      <c r="DI9" s="69"/>
      <c r="DJ9" s="172">
        <f>AVERAGE(CT9:CW9,CY9,DA9:DH9)</f>
        <v>12.890556801143296</v>
      </c>
      <c r="DK9" s="125">
        <f>STDEV(CT9:CW9,CY9,DA9:DH9)</f>
        <v>2.7909020568755563</v>
      </c>
      <c r="DL9" s="36" t="s">
        <v>103</v>
      </c>
      <c r="DM9" s="38" t="s">
        <v>1</v>
      </c>
      <c r="DN9" s="18" t="s">
        <v>1</v>
      </c>
      <c r="DO9" s="15">
        <v>16.339655707429788</v>
      </c>
      <c r="DP9" s="15">
        <v>16.948714625658191</v>
      </c>
      <c r="DQ9" s="15">
        <v>16.257640188339735</v>
      </c>
      <c r="DR9" s="15">
        <v>15.809487233272366</v>
      </c>
      <c r="DS9" s="15">
        <v>15.156450288949744</v>
      </c>
      <c r="DT9" s="64">
        <v>18.012684947576076</v>
      </c>
      <c r="DU9" s="64">
        <v>17.963268825788418</v>
      </c>
      <c r="DV9" s="64">
        <v>17.882008413985247</v>
      </c>
      <c r="DW9" s="64">
        <v>17.677676380180142</v>
      </c>
      <c r="DX9" s="64">
        <v>18.846606438926933</v>
      </c>
      <c r="DY9" s="113">
        <f t="shared" ref="DY9:DY37" si="11">AVERAGE(DO9:DX9)</f>
        <v>17.089419305010662</v>
      </c>
      <c r="DZ9" s="113">
        <f t="shared" si="9"/>
        <v>1.1102422267574299</v>
      </c>
      <c r="EA9" s="18" t="s">
        <v>1</v>
      </c>
      <c r="EB9" s="36"/>
    </row>
    <row r="10" spans="1:132" ht="15.75" x14ac:dyDescent="0.25">
      <c r="A10" s="38" t="s">
        <v>81</v>
      </c>
      <c r="B10" s="84">
        <v>8.5410476075161075</v>
      </c>
      <c r="C10" s="84">
        <v>9.2793438673142106</v>
      </c>
      <c r="D10" s="84">
        <v>13.226680080709647</v>
      </c>
      <c r="E10" s="84">
        <v>13.37817763541153</v>
      </c>
      <c r="F10" s="84">
        <v>2.6887775393450433</v>
      </c>
      <c r="G10" s="84">
        <v>7.48274998623529</v>
      </c>
      <c r="H10" s="84">
        <v>7.6024919676962446</v>
      </c>
      <c r="I10" s="84">
        <v>10.239704016654976</v>
      </c>
      <c r="J10" s="84">
        <v>9.6904915055431537</v>
      </c>
      <c r="K10" s="84">
        <v>11.951088966509143</v>
      </c>
      <c r="L10" s="39"/>
      <c r="M10" s="38" t="s">
        <v>81</v>
      </c>
      <c r="N10" s="14"/>
      <c r="O10" s="14">
        <v>0.66736111111111107</v>
      </c>
      <c r="P10" s="94">
        <v>7.6706428200616426</v>
      </c>
      <c r="Q10" s="94">
        <v>5.3910406257723142</v>
      </c>
      <c r="R10" s="94">
        <v>6.3009191016451256</v>
      </c>
      <c r="S10" s="94">
        <v>8.0384107604018524</v>
      </c>
      <c r="T10" s="94">
        <v>3.7916091112241666</v>
      </c>
      <c r="U10" s="94">
        <v>8.7381053024924675</v>
      </c>
      <c r="V10" s="94">
        <v>2.8393651346449791</v>
      </c>
      <c r="W10" s="94">
        <v>23.414224122227377</v>
      </c>
      <c r="X10" s="94">
        <v>20.138731810299326</v>
      </c>
      <c r="Y10" s="94">
        <v>15.290551067397045</v>
      </c>
      <c r="Z10" s="160">
        <f t="shared" si="0"/>
        <v>9.7847076514550828</v>
      </c>
      <c r="AA10" s="94">
        <f t="shared" si="1"/>
        <v>5.3280728249673563</v>
      </c>
      <c r="AC10" s="17">
        <v>3.0156559660408613</v>
      </c>
      <c r="AD10" s="17">
        <v>3.0299111380337234</v>
      </c>
      <c r="AE10" s="17">
        <v>2.996980942817502</v>
      </c>
      <c r="AF10" s="17">
        <v>8.1145695055877933</v>
      </c>
      <c r="AG10" s="17">
        <v>4.294752573166936</v>
      </c>
      <c r="AH10" s="14">
        <v>0.66736111111111107</v>
      </c>
      <c r="AI10" s="38" t="s">
        <v>81</v>
      </c>
      <c r="AJ10" s="73">
        <v>3.8102548570345212</v>
      </c>
      <c r="AK10" s="73">
        <v>2.6292253878442011</v>
      </c>
      <c r="AL10" s="73">
        <v>4.3842480782488522</v>
      </c>
      <c r="AM10" s="73">
        <v>3.7449089918928653</v>
      </c>
      <c r="AN10" s="73">
        <v>4.4317799480710462</v>
      </c>
      <c r="AO10" s="73">
        <v>3.4372505688075581</v>
      </c>
      <c r="AP10" s="73">
        <v>2.6009880530095191</v>
      </c>
      <c r="AQ10" s="73">
        <v>3.8297169350694897</v>
      </c>
      <c r="AR10" s="73">
        <v>3.1901774431336665</v>
      </c>
      <c r="AS10" s="73">
        <v>4.2566633312316569</v>
      </c>
      <c r="AT10" s="164">
        <f t="shared" si="2"/>
        <v>3.851138914666012</v>
      </c>
      <c r="AU10" s="73">
        <f>STDEV(AC10:AG10,AJ10:AS10)</f>
        <v>1.3346750343096878</v>
      </c>
      <c r="AV10" s="39"/>
      <c r="AW10" s="14">
        <v>0.66736111111111107</v>
      </c>
      <c r="AX10" s="5">
        <v>8.8082055153824967</v>
      </c>
      <c r="AY10" s="5">
        <v>5.218278486262216</v>
      </c>
      <c r="AZ10" s="5">
        <v>7.1190587305445892</v>
      </c>
      <c r="BA10" s="5">
        <v>9.5052362432426527</v>
      </c>
      <c r="BB10" s="5">
        <v>8.5422922375101251</v>
      </c>
      <c r="BC10" s="5">
        <v>3.845987514800508</v>
      </c>
      <c r="BD10" s="5">
        <v>11.719158790460352</v>
      </c>
      <c r="BE10" s="5">
        <v>8.0630701877685595</v>
      </c>
      <c r="BF10" s="5">
        <v>6.7670379625288568</v>
      </c>
      <c r="BG10" s="76">
        <v>10.125742306373942</v>
      </c>
      <c r="BH10" s="76">
        <v>7.898517762395338</v>
      </c>
      <c r="BI10" s="76">
        <v>8.0479645115965628</v>
      </c>
      <c r="BJ10" s="76">
        <v>5.887689149814948</v>
      </c>
      <c r="BK10" s="162">
        <f t="shared" si="3"/>
        <v>7.8114030306677806</v>
      </c>
      <c r="BL10" s="106">
        <f t="shared" si="4"/>
        <v>2.0990081476206686</v>
      </c>
      <c r="BM10" s="126" t="s">
        <v>81</v>
      </c>
      <c r="BN10" s="39"/>
      <c r="BO10" s="14">
        <v>0.66736111111111107</v>
      </c>
      <c r="BP10" s="15">
        <v>15.309335550935259</v>
      </c>
      <c r="BQ10" s="15">
        <v>17.128285691213932</v>
      </c>
      <c r="BR10" s="15">
        <v>14.481724581915241</v>
      </c>
      <c r="BS10" s="15">
        <v>18.009604604024723</v>
      </c>
      <c r="BT10" s="15">
        <v>15.291112789057259</v>
      </c>
      <c r="BU10" s="15">
        <v>13.704203561305853</v>
      </c>
      <c r="BV10" s="15">
        <v>1.9228590098777276</v>
      </c>
      <c r="BW10" s="67">
        <v>16.747611992756358</v>
      </c>
      <c r="BX10" s="67">
        <v>22.269239508515955</v>
      </c>
      <c r="BY10" s="67">
        <v>13.842666372892989</v>
      </c>
      <c r="BZ10" s="67">
        <v>16.284725798856257</v>
      </c>
      <c r="CA10" s="111">
        <f t="shared" si="5"/>
        <v>14.999215405577415</v>
      </c>
      <c r="CB10" s="111">
        <f t="shared" si="6"/>
        <v>4.7252993626251243</v>
      </c>
      <c r="CC10" s="67"/>
      <c r="CD10" s="14">
        <v>0.66736111111111107</v>
      </c>
      <c r="CE10" s="5">
        <v>2.6829334660857724</v>
      </c>
      <c r="CF10" s="5">
        <v>10.684795064336434</v>
      </c>
      <c r="CG10" s="5">
        <v>5.4205133845906905</v>
      </c>
      <c r="CH10" s="5">
        <v>11.261330020648799</v>
      </c>
      <c r="CI10" s="5">
        <v>8.1826635390998348</v>
      </c>
      <c r="CJ10" s="5">
        <v>9.5105083399276786</v>
      </c>
      <c r="CK10" s="5">
        <v>10.236470085788401</v>
      </c>
      <c r="CL10" s="5">
        <v>9.2802695754490134</v>
      </c>
      <c r="CM10" s="76">
        <v>8.688362140955725</v>
      </c>
      <c r="CN10" s="76">
        <v>7.9832879815779041</v>
      </c>
      <c r="CO10" s="76">
        <v>8.272767886446637</v>
      </c>
      <c r="CP10" s="76">
        <v>2.8691306663759981</v>
      </c>
      <c r="CQ10" s="162">
        <f t="shared" si="7"/>
        <v>7.9227526792735725</v>
      </c>
      <c r="CR10" s="39">
        <f t="shared" si="8"/>
        <v>2.7161242944484818</v>
      </c>
      <c r="CS10" s="14">
        <v>0.66736111111111107</v>
      </c>
      <c r="CT10" s="17">
        <v>4.7501881792737377</v>
      </c>
      <c r="CU10" s="17">
        <v>1.6751462042498915</v>
      </c>
      <c r="CV10" s="17">
        <v>3.7068715739786011</v>
      </c>
      <c r="CW10" s="17">
        <v>2.1251279287755911</v>
      </c>
      <c r="CX10" s="17">
        <v>2.6704204940927467</v>
      </c>
      <c r="CY10" s="17">
        <v>3.5881529908400833</v>
      </c>
      <c r="CZ10" s="38" t="s">
        <v>81</v>
      </c>
      <c r="DA10" s="69">
        <v>5.4657956920541908</v>
      </c>
      <c r="DB10" s="70">
        <v>3.9018120465073007</v>
      </c>
      <c r="DC10" s="70">
        <v>4.1135691397111414</v>
      </c>
      <c r="DD10" s="70">
        <v>2.5934415958437071</v>
      </c>
      <c r="DE10" s="70">
        <v>4.1824856439087599</v>
      </c>
      <c r="DF10" s="69">
        <v>1.7740789477003043</v>
      </c>
      <c r="DG10" s="69">
        <v>5.9795289388759905</v>
      </c>
      <c r="DH10" s="69">
        <v>3.485821264683115</v>
      </c>
      <c r="DI10" s="69"/>
      <c r="DJ10" s="172">
        <f>AVERAGE(CT10:DH10)</f>
        <v>3.5723171886067973</v>
      </c>
      <c r="DK10" s="125">
        <f>STDEV(CT10:DH10)</f>
        <v>1.3087240687789441</v>
      </c>
      <c r="DL10" s="36"/>
      <c r="DM10" s="38" t="s">
        <v>81</v>
      </c>
      <c r="DN10" s="14">
        <v>0.66736111111111107</v>
      </c>
      <c r="DO10" s="15">
        <v>11.682586661351326</v>
      </c>
      <c r="DP10" s="15">
        <v>13.336367624631254</v>
      </c>
      <c r="DQ10" s="15">
        <v>10.689138146753267</v>
      </c>
      <c r="DR10" s="15">
        <v>11.814822244952428</v>
      </c>
      <c r="DS10" s="15">
        <v>5.338363402415089</v>
      </c>
      <c r="DT10" s="64">
        <v>9.3389624360008874</v>
      </c>
      <c r="DU10" s="64">
        <v>9.1450964396899348</v>
      </c>
      <c r="DV10" s="64">
        <v>9.1617803978003209</v>
      </c>
      <c r="DW10" s="64">
        <v>9.1822110550072829</v>
      </c>
      <c r="DX10" s="64">
        <v>10.163955663110173</v>
      </c>
      <c r="DY10" s="113">
        <f t="shared" si="11"/>
        <v>9.9853284071711972</v>
      </c>
      <c r="DZ10" s="113">
        <f t="shared" si="9"/>
        <v>2.0500181524876844</v>
      </c>
      <c r="EA10" s="14">
        <v>0.66736111111111107</v>
      </c>
      <c r="EB10" s="36"/>
    </row>
    <row r="11" spans="1:132" ht="15.75" x14ac:dyDescent="0.25">
      <c r="A11" s="38" t="s">
        <v>82</v>
      </c>
      <c r="B11" s="84">
        <v>5.5720206941439256</v>
      </c>
      <c r="C11" s="84">
        <v>5.5219556065062587</v>
      </c>
      <c r="D11" s="84">
        <v>4.8421946098290993</v>
      </c>
      <c r="E11" s="84">
        <v>5.8413890102381751</v>
      </c>
      <c r="F11" s="84">
        <v>3.2595942467298054</v>
      </c>
      <c r="G11" s="84">
        <v>5.1382411571945701</v>
      </c>
      <c r="H11" s="84">
        <v>4.9979561713232012</v>
      </c>
      <c r="I11" s="84">
        <v>5.0228142659967414</v>
      </c>
      <c r="J11" s="84">
        <v>5.8477970627503337</v>
      </c>
      <c r="K11" s="84">
        <v>5.130573248407643</v>
      </c>
      <c r="L11" s="39"/>
      <c r="M11" s="38" t="s">
        <v>82</v>
      </c>
      <c r="N11" s="14"/>
      <c r="O11" s="14">
        <v>0.75</v>
      </c>
      <c r="P11" s="94">
        <v>4.2660008729533754</v>
      </c>
      <c r="Q11" s="94">
        <v>6.0484397533710004</v>
      </c>
      <c r="R11" s="94">
        <v>5.8013436142308699</v>
      </c>
      <c r="S11" s="94">
        <v>4.3377518853594967</v>
      </c>
      <c r="T11" s="94">
        <v>8.0498336697718091</v>
      </c>
      <c r="U11" s="94">
        <v>3.7078321192411599</v>
      </c>
      <c r="V11" s="94">
        <v>6.4097168996997116</v>
      </c>
      <c r="W11" s="94">
        <v>12.646095258532508</v>
      </c>
      <c r="X11" s="94">
        <v>8.8047572542256578</v>
      </c>
      <c r="Y11" s="94">
        <v>8.3981354063888478</v>
      </c>
      <c r="Z11" s="160">
        <f t="shared" si="0"/>
        <v>5.9822221403447102</v>
      </c>
      <c r="AA11" s="94">
        <f t="shared" si="1"/>
        <v>2.1273308932652157</v>
      </c>
      <c r="AC11" s="17">
        <v>0.49982804568994299</v>
      </c>
      <c r="AD11" s="17">
        <v>0.41399128307300603</v>
      </c>
      <c r="AE11" s="17">
        <v>0.61567084501844616</v>
      </c>
      <c r="AF11" s="17">
        <v>1.617550202753677</v>
      </c>
      <c r="AG11" s="17">
        <v>4.6407005193878224</v>
      </c>
      <c r="AH11" s="14">
        <v>0.75</v>
      </c>
      <c r="AI11" s="38" t="s">
        <v>82</v>
      </c>
      <c r="AJ11" s="73">
        <v>5.8094026006269921</v>
      </c>
      <c r="AK11" s="73">
        <v>5.8394625459735039</v>
      </c>
      <c r="AL11" s="73">
        <v>5.611246150261036</v>
      </c>
      <c r="AM11" s="73">
        <v>6.1449494807683038</v>
      </c>
      <c r="AN11" s="73">
        <v>5.5344081180514735</v>
      </c>
      <c r="AO11" s="73">
        <v>5.687999625595765</v>
      </c>
      <c r="AP11" s="73">
        <v>6.583849948429819</v>
      </c>
      <c r="AQ11" s="73">
        <v>6.0107084280429852</v>
      </c>
      <c r="AR11" s="73">
        <v>6.3497707486994717</v>
      </c>
      <c r="AS11" s="73">
        <v>5.6439073358293221</v>
      </c>
      <c r="AT11" s="164">
        <f t="shared" si="2"/>
        <v>4.4668963918801046</v>
      </c>
      <c r="AU11" s="73">
        <f t="shared" si="10"/>
        <v>2.3510232293031947</v>
      </c>
      <c r="AV11" s="39"/>
      <c r="AW11" s="14">
        <v>0.75</v>
      </c>
      <c r="AX11" s="5">
        <v>1.0440726028134837</v>
      </c>
      <c r="AY11" s="5">
        <v>0.83878089948094736</v>
      </c>
      <c r="AZ11" s="5">
        <v>0.8784229792679652</v>
      </c>
      <c r="BA11" s="5">
        <v>1.3768864909818852</v>
      </c>
      <c r="BB11" s="5">
        <v>1.0468693527228774</v>
      </c>
      <c r="BC11" s="5">
        <v>0.51544007257555025</v>
      </c>
      <c r="BD11" s="5">
        <v>0.95629809581025216</v>
      </c>
      <c r="BE11" s="5">
        <v>0.61729717389052452</v>
      </c>
      <c r="BF11" s="5">
        <v>5.3772094717672889</v>
      </c>
      <c r="BG11" s="76">
        <v>5.9642180155785134</v>
      </c>
      <c r="BH11" s="76">
        <v>6.3085367053693258</v>
      </c>
      <c r="BI11" s="76">
        <v>5.8863131587115562</v>
      </c>
      <c r="BJ11" s="76">
        <v>5.9673285785571624</v>
      </c>
      <c r="BK11" s="162">
        <f t="shared" si="3"/>
        <v>2.8290518151944104</v>
      </c>
      <c r="BL11" s="106">
        <f t="shared" si="4"/>
        <v>2.5431922593570881</v>
      </c>
      <c r="BM11" s="126" t="s">
        <v>82</v>
      </c>
      <c r="BN11" s="39"/>
      <c r="BO11" s="14">
        <v>0.75</v>
      </c>
      <c r="BP11" s="15">
        <v>2.225237533249917</v>
      </c>
      <c r="BQ11" s="15">
        <v>2.8961105264246756</v>
      </c>
      <c r="BR11" s="15">
        <v>3.6132975144320953</v>
      </c>
      <c r="BS11" s="15">
        <v>3.0603971456790799</v>
      </c>
      <c r="BT11" s="15">
        <v>3.2115057153129083</v>
      </c>
      <c r="BU11" s="15">
        <v>3.0883478233467248</v>
      </c>
      <c r="BV11" s="15">
        <v>3.4421623070220955</v>
      </c>
      <c r="BW11" s="67">
        <v>3.1794114941183094</v>
      </c>
      <c r="BX11" s="67">
        <v>2.7750636035493419</v>
      </c>
      <c r="BY11" s="67">
        <v>3.4139993561850104</v>
      </c>
      <c r="BZ11" s="67">
        <v>3.1170666509643064</v>
      </c>
      <c r="CA11" s="111">
        <f t="shared" si="5"/>
        <v>3.0929636063894965</v>
      </c>
      <c r="CB11" s="111">
        <f t="shared" si="6"/>
        <v>0.3582405808426995</v>
      </c>
      <c r="CC11" s="67"/>
      <c r="CD11" s="14">
        <v>0.75</v>
      </c>
      <c r="CE11" s="5">
        <v>6.1956561546919069</v>
      </c>
      <c r="CF11" s="5">
        <v>4.3538194043213965</v>
      </c>
      <c r="CG11" s="5">
        <v>4.3033299547674693</v>
      </c>
      <c r="CH11" s="5">
        <v>4.399500498122479</v>
      </c>
      <c r="CI11" s="5">
        <v>3.6086784609707716</v>
      </c>
      <c r="CJ11" s="5">
        <v>4.3944014020536031</v>
      </c>
      <c r="CK11" s="5">
        <v>4.5778928709873634</v>
      </c>
      <c r="CL11" s="5">
        <v>4.7527154068573614</v>
      </c>
      <c r="CM11" s="76">
        <v>5.4908170717475642</v>
      </c>
      <c r="CN11" s="76">
        <v>6.1443265019046915</v>
      </c>
      <c r="CO11" s="76">
        <v>5.5832508239255114</v>
      </c>
      <c r="CP11" s="76">
        <v>2.1919911838796748</v>
      </c>
      <c r="CQ11" s="162">
        <f t="shared" si="7"/>
        <v>4.6663649778524823</v>
      </c>
      <c r="CR11" s="39">
        <f t="shared" si="8"/>
        <v>1.0674999153471103</v>
      </c>
      <c r="CS11" s="14">
        <v>0.75</v>
      </c>
      <c r="CT11" s="17">
        <v>2.3851199263921981</v>
      </c>
      <c r="CU11" s="17">
        <v>2.3239917706249358</v>
      </c>
      <c r="CV11" s="17">
        <v>2.2681595996635711</v>
      </c>
      <c r="CW11" s="17">
        <v>2.389875246716187</v>
      </c>
      <c r="CX11" s="17">
        <v>2.1490247797374407</v>
      </c>
      <c r="CY11" s="17">
        <v>2.4141577597360788</v>
      </c>
      <c r="CZ11" s="38" t="s">
        <v>82</v>
      </c>
      <c r="DA11" s="69">
        <v>2.8891157737555893</v>
      </c>
      <c r="DB11" s="70">
        <v>3.8643257454010391</v>
      </c>
      <c r="DC11" s="70">
        <v>2.9887438252694607</v>
      </c>
      <c r="DD11" s="70">
        <v>3.3234883951352678</v>
      </c>
      <c r="DE11" s="70">
        <v>3.2597283889219266</v>
      </c>
      <c r="DF11" s="69">
        <v>3.8080437399566756</v>
      </c>
      <c r="DG11" s="69">
        <v>2.8387532089825158</v>
      </c>
      <c r="DH11" s="69">
        <v>3.3302229838004784</v>
      </c>
      <c r="DI11" s="69"/>
      <c r="DJ11" s="172">
        <f>AVERAGE(CT11:CY11,DA11:DH11)</f>
        <v>2.8737679388638111</v>
      </c>
      <c r="DK11" s="125">
        <f>STDEV(CT11:CY11,DA11:DH11)</f>
        <v>0.57557735061160797</v>
      </c>
      <c r="DL11" s="36"/>
      <c r="DM11" s="38" t="s">
        <v>82</v>
      </c>
      <c r="DN11" s="14">
        <v>0.75</v>
      </c>
      <c r="DO11" s="15">
        <v>2.8492251764575629</v>
      </c>
      <c r="DP11" s="15">
        <v>2.4956672604018681</v>
      </c>
      <c r="DQ11" s="15">
        <v>3.198199913153577</v>
      </c>
      <c r="DR11" s="15">
        <v>2.9004473962801107</v>
      </c>
      <c r="DS11" s="15">
        <v>4.130016870679813</v>
      </c>
      <c r="DT11" s="64">
        <v>3.5182643206622068</v>
      </c>
      <c r="DU11" s="64">
        <v>3.4403172739096153</v>
      </c>
      <c r="DV11" s="64">
        <v>3.4087143236662714</v>
      </c>
      <c r="DW11" s="64">
        <v>3.4630579212617518</v>
      </c>
      <c r="DX11" s="64">
        <v>3.2318662898861827</v>
      </c>
      <c r="DY11" s="113">
        <f t="shared" si="11"/>
        <v>3.2635776746358958</v>
      </c>
      <c r="DZ11" s="113">
        <f t="shared" si="9"/>
        <v>0.42499340341423286</v>
      </c>
      <c r="EA11" s="14">
        <v>0.75</v>
      </c>
      <c r="EB11" s="36"/>
    </row>
    <row r="12" spans="1:132" ht="15.75" x14ac:dyDescent="0.25">
      <c r="A12" s="38" t="s">
        <v>2</v>
      </c>
      <c r="B12" s="84">
        <v>19.249020888594774</v>
      </c>
      <c r="C12" s="84">
        <v>22.461380742885492</v>
      </c>
      <c r="D12" s="84">
        <v>24.992124201470865</v>
      </c>
      <c r="E12" s="84">
        <v>3.0813726320808641</v>
      </c>
      <c r="F12" s="84">
        <v>8.8433365820400418</v>
      </c>
      <c r="G12" s="84">
        <v>25.920440897495983</v>
      </c>
      <c r="H12" s="84">
        <v>29.151094431929987</v>
      </c>
      <c r="I12" s="84">
        <v>18.833688524121669</v>
      </c>
      <c r="J12" s="84">
        <v>23.25351480786798</v>
      </c>
      <c r="K12" s="84">
        <v>25.44477090610232</v>
      </c>
      <c r="L12" s="39"/>
      <c r="M12" s="38" t="s">
        <v>2</v>
      </c>
      <c r="N12" s="18"/>
      <c r="O12" s="18" t="s">
        <v>2</v>
      </c>
      <c r="P12" s="94">
        <v>21.229299077030948</v>
      </c>
      <c r="Q12" s="94">
        <v>15.961486561036377</v>
      </c>
      <c r="R12" s="94">
        <v>16.472881018416757</v>
      </c>
      <c r="S12" s="94">
        <v>30.079109306051333</v>
      </c>
      <c r="T12" s="94">
        <v>13.561922382478595</v>
      </c>
      <c r="U12" s="94">
        <v>33.396929745119621</v>
      </c>
      <c r="V12" s="94">
        <v>9.9708637239291669</v>
      </c>
      <c r="W12" s="94">
        <v>5.8785533181384517</v>
      </c>
      <c r="X12" s="94">
        <v>7.0531627839576085</v>
      </c>
      <c r="Y12" s="94">
        <v>3.6489613656262216</v>
      </c>
      <c r="Z12" s="160">
        <f t="shared" si="0"/>
        <v>17.924195694818753</v>
      </c>
      <c r="AA12" s="94">
        <f t="shared" si="1"/>
        <v>9.1887031588700943</v>
      </c>
      <c r="AC12" s="17">
        <v>3.5331291545147776</v>
      </c>
      <c r="AD12" s="17">
        <v>3.1077736390553099</v>
      </c>
      <c r="AE12" s="17">
        <v>4.4008589584526483</v>
      </c>
      <c r="AF12" s="17">
        <v>2.6486141596960522</v>
      </c>
      <c r="AG12" s="17">
        <v>8.7589983642835918</v>
      </c>
      <c r="AH12" s="18" t="s">
        <v>2</v>
      </c>
      <c r="AI12" s="38" t="s">
        <v>2</v>
      </c>
      <c r="AJ12" s="73">
        <v>9.8127045606566643</v>
      </c>
      <c r="AK12" s="73">
        <v>9.1715533589919325</v>
      </c>
      <c r="AL12" s="73">
        <v>11.677958288450009</v>
      </c>
      <c r="AM12" s="73">
        <v>9.2817280430180436</v>
      </c>
      <c r="AN12" s="73">
        <v>9.121624731359919</v>
      </c>
      <c r="AO12" s="73">
        <v>9.225254921198367</v>
      </c>
      <c r="AP12" s="73">
        <v>9.7507765970012574</v>
      </c>
      <c r="AQ12" s="73">
        <v>10.491112291244725</v>
      </c>
      <c r="AR12" s="73">
        <v>8.9999635671461284</v>
      </c>
      <c r="AS12" s="73">
        <v>9.0185823069484972</v>
      </c>
      <c r="AT12" s="164">
        <f t="shared" si="2"/>
        <v>7.9333755294678614</v>
      </c>
      <c r="AU12" s="73">
        <f>STDEV(AC12:AG12,AJ12:AS12)</f>
        <v>2.9262809610053924</v>
      </c>
      <c r="AV12" s="39"/>
      <c r="AW12" s="18" t="s">
        <v>2</v>
      </c>
      <c r="AX12" s="5">
        <v>3.6872465441887008</v>
      </c>
      <c r="AY12" s="5">
        <v>5.2894666183834138</v>
      </c>
      <c r="AZ12" s="5">
        <v>3.6773050429049254</v>
      </c>
      <c r="BA12" s="5">
        <v>2.9648902568923887</v>
      </c>
      <c r="BB12" s="5">
        <v>3.5803091743849262</v>
      </c>
      <c r="BC12" s="5">
        <v>5.8422626741133943</v>
      </c>
      <c r="BD12" s="5">
        <v>2.5976305826581143</v>
      </c>
      <c r="BE12" s="5">
        <v>4.2630851144892192</v>
      </c>
      <c r="BF12" s="5">
        <v>3.6792513546515497</v>
      </c>
      <c r="BG12" s="76">
        <v>19.807971424644453</v>
      </c>
      <c r="BH12" s="76">
        <v>12.108989926285309</v>
      </c>
      <c r="BI12" s="76">
        <v>11.765224991538762</v>
      </c>
      <c r="BJ12" s="76">
        <v>16.06516597609621</v>
      </c>
      <c r="BK12" s="162">
        <f t="shared" si="3"/>
        <v>7.3329845908639504</v>
      </c>
      <c r="BL12" s="106">
        <f t="shared" si="4"/>
        <v>5.6696952770233793</v>
      </c>
      <c r="BM12" s="126" t="s">
        <v>2</v>
      </c>
      <c r="BN12" s="39"/>
      <c r="BO12" s="18" t="s">
        <v>2</v>
      </c>
      <c r="BP12" s="15">
        <v>17.861141544187163</v>
      </c>
      <c r="BQ12" s="15">
        <v>19.513941601503976</v>
      </c>
      <c r="BR12" s="15">
        <v>14.34409080768857</v>
      </c>
      <c r="BS12" s="15">
        <v>15.832088668740614</v>
      </c>
      <c r="BT12" s="15">
        <v>19.624386502847504</v>
      </c>
      <c r="BU12" s="15">
        <v>17.78382119711685</v>
      </c>
      <c r="BV12" s="15">
        <v>16.582296449304447</v>
      </c>
      <c r="BW12" s="67">
        <v>16.415872701798367</v>
      </c>
      <c r="BX12" s="67">
        <v>14.715038954257746</v>
      </c>
      <c r="BY12" s="67">
        <v>20.227848359592279</v>
      </c>
      <c r="BZ12" s="67">
        <v>15.367657433752891</v>
      </c>
      <c r="CA12" s="111">
        <f t="shared" si="5"/>
        <v>17.115289474617313</v>
      </c>
      <c r="CB12" s="111">
        <f t="shared" si="6"/>
        <v>1.9459791825164541</v>
      </c>
      <c r="CC12" s="67"/>
      <c r="CD12" s="18" t="s">
        <v>2</v>
      </c>
      <c r="CE12" s="5">
        <v>8.7612506877402119</v>
      </c>
      <c r="CF12" s="5">
        <v>15.137950146362314</v>
      </c>
      <c r="CG12" s="5">
        <v>16.090315312555202</v>
      </c>
      <c r="CH12" s="5">
        <v>16.575118112426455</v>
      </c>
      <c r="CI12" s="5">
        <v>21.213273929103011</v>
      </c>
      <c r="CJ12" s="5">
        <v>18.742888867645114</v>
      </c>
      <c r="CK12" s="5">
        <v>13.104279070191549</v>
      </c>
      <c r="CL12" s="5">
        <v>17.122976955714456</v>
      </c>
      <c r="CM12" s="76">
        <v>27.759432378666464</v>
      </c>
      <c r="CN12" s="76">
        <v>20.438722710245415</v>
      </c>
      <c r="CO12" s="76">
        <v>27.804824479713268</v>
      </c>
      <c r="CP12" s="76">
        <v>72.550457502514035</v>
      </c>
      <c r="CQ12" s="162">
        <f t="shared" si="7"/>
        <v>22.941790846073122</v>
      </c>
      <c r="CR12" s="39">
        <f t="shared" si="8"/>
        <v>15.850506281875251</v>
      </c>
      <c r="CS12" s="18" t="s">
        <v>2</v>
      </c>
      <c r="CT12" s="17">
        <v>41.653138343385059</v>
      </c>
      <c r="CU12" s="17">
        <v>38.03145491359269</v>
      </c>
      <c r="CV12" s="17">
        <v>40.525120442284475</v>
      </c>
      <c r="CW12" s="17">
        <v>43.987320039251841</v>
      </c>
      <c r="CX12" s="17">
        <v>52.092287580704443</v>
      </c>
      <c r="CY12" s="17">
        <v>43.048743020846352</v>
      </c>
      <c r="CZ12" s="38" t="s">
        <v>2</v>
      </c>
      <c r="DA12" s="69">
        <v>29.468087713330455</v>
      </c>
      <c r="DB12" s="70">
        <v>29.828668547863085</v>
      </c>
      <c r="DC12" s="70">
        <v>29.766241055400901</v>
      </c>
      <c r="DD12" s="70">
        <v>24.448890224638877</v>
      </c>
      <c r="DE12" s="70">
        <v>27.960612976457924</v>
      </c>
      <c r="DF12" s="69">
        <v>16.438295097097487</v>
      </c>
      <c r="DG12" s="69">
        <v>29.712789972703568</v>
      </c>
      <c r="DH12" s="69">
        <v>30.784126287330448</v>
      </c>
      <c r="DI12" s="69"/>
      <c r="DJ12" s="170">
        <f>AVERAGE(DA12:DH12)</f>
        <v>27.300963984352844</v>
      </c>
      <c r="DK12" s="119">
        <f>STDEV(CT12:DH12)</f>
        <v>9.3924526758237548</v>
      </c>
      <c r="DL12" s="36"/>
      <c r="DM12" s="38" t="s">
        <v>2</v>
      </c>
      <c r="DN12" s="18" t="s">
        <v>2</v>
      </c>
      <c r="DO12" s="15">
        <v>23.221299585526566</v>
      </c>
      <c r="DP12" s="15">
        <v>24.506072068281391</v>
      </c>
      <c r="DQ12" s="15">
        <v>20.493738428981381</v>
      </c>
      <c r="DR12" s="15">
        <v>21.085298107718209</v>
      </c>
      <c r="DS12" s="15">
        <v>14.699256581681793</v>
      </c>
      <c r="DT12" s="64">
        <v>21.580743005038542</v>
      </c>
      <c r="DU12" s="64">
        <v>21.401076481089397</v>
      </c>
      <c r="DV12" s="64">
        <v>21.215469345819049</v>
      </c>
      <c r="DW12" s="64">
        <v>21.112613351423381</v>
      </c>
      <c r="DX12" s="64">
        <v>22.938055337868558</v>
      </c>
      <c r="DY12" s="113">
        <f t="shared" si="11"/>
        <v>21.225362229342828</v>
      </c>
      <c r="DZ12" s="113">
        <f t="shared" si="9"/>
        <v>2.4697179616624574</v>
      </c>
      <c r="EA12" s="18" t="s">
        <v>2</v>
      </c>
      <c r="EB12" s="36"/>
    </row>
    <row r="13" spans="1:132" ht="15.75" x14ac:dyDescent="0.25">
      <c r="A13" s="38" t="s">
        <v>83</v>
      </c>
      <c r="B13" s="84">
        <v>7.2973448849524107</v>
      </c>
      <c r="C13" s="84">
        <v>7.4470811625649711</v>
      </c>
      <c r="D13" s="84">
        <v>7.6844230279640788</v>
      </c>
      <c r="E13" s="84">
        <v>7.3170262728753555</v>
      </c>
      <c r="F13" s="84">
        <v>2.9087557744669135</v>
      </c>
      <c r="G13" s="84">
        <v>4.9679308597951657</v>
      </c>
      <c r="H13" s="84">
        <v>5.051945596401314</v>
      </c>
      <c r="I13" s="84">
        <v>7.0839818447675995</v>
      </c>
      <c r="J13" s="84">
        <v>7.8453322378556027</v>
      </c>
      <c r="K13" s="84">
        <v>7.6891993699061709</v>
      </c>
      <c r="L13" s="39"/>
      <c r="M13" s="38" t="s">
        <v>83</v>
      </c>
      <c r="O13" s="18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60">
        <f t="shared" si="0"/>
        <v>6.5293021031549587</v>
      </c>
      <c r="AA13" s="94">
        <f t="shared" si="1"/>
        <v>1.6499429808829233</v>
      </c>
      <c r="AB13" s="39"/>
      <c r="AH13" s="18"/>
      <c r="AI13" s="38" t="s">
        <v>83</v>
      </c>
      <c r="AJ13" s="73">
        <v>4.1218210898246594</v>
      </c>
      <c r="AK13" s="73">
        <v>4.0252619596611199</v>
      </c>
      <c r="AL13" s="73">
        <v>3.6183851556170041</v>
      </c>
      <c r="AM13" s="73">
        <v>3.8432539744441705</v>
      </c>
      <c r="AN13" s="73">
        <v>3.6327736295766702</v>
      </c>
      <c r="AO13" s="73">
        <v>4.0257511587220964</v>
      </c>
      <c r="AP13" s="73">
        <v>4.4737893184577411</v>
      </c>
      <c r="AQ13" s="73">
        <v>3.5392432760416446</v>
      </c>
      <c r="AR13" s="73">
        <v>3.854563506842728</v>
      </c>
      <c r="AS13" s="73">
        <v>3.3707754664442837</v>
      </c>
      <c r="AT13" s="164">
        <f t="shared" si="2"/>
        <v>3.8505618535632125</v>
      </c>
      <c r="AU13" s="73">
        <f t="shared" si="10"/>
        <v>0.32518829551267836</v>
      </c>
      <c r="AV13" s="39"/>
      <c r="AW13" s="18"/>
      <c r="AX13" s="5"/>
      <c r="AY13" s="5"/>
      <c r="AZ13" s="5"/>
      <c r="BA13" s="5"/>
      <c r="BB13" s="5"/>
      <c r="BC13" s="5"/>
      <c r="BD13" s="5"/>
      <c r="BE13" s="5"/>
      <c r="BF13" s="5"/>
      <c r="BG13" s="76">
        <v>5.6779881813479385</v>
      </c>
      <c r="BH13" s="76">
        <v>4.9771683249126877</v>
      </c>
      <c r="BI13" s="76">
        <v>4.766763332624663</v>
      </c>
      <c r="BJ13" s="76">
        <v>4.5545831539430104</v>
      </c>
      <c r="BK13" s="162">
        <f>AVERAGE(AX13:BJ13)</f>
        <v>4.9941257482070753</v>
      </c>
      <c r="BL13" s="106">
        <f t="shared" si="4"/>
        <v>0.48745828603002211</v>
      </c>
      <c r="BM13" s="126" t="s">
        <v>83</v>
      </c>
      <c r="BN13" s="39"/>
      <c r="BO13" s="18"/>
      <c r="BP13" s="67"/>
      <c r="BQ13" s="67"/>
      <c r="BR13" s="67"/>
      <c r="BS13" s="67"/>
      <c r="BT13" s="67"/>
      <c r="BU13" s="67"/>
      <c r="BV13" s="67"/>
      <c r="BW13" s="67">
        <v>4.6812923074430302</v>
      </c>
      <c r="BX13" s="67">
        <v>4.8623212566465517</v>
      </c>
      <c r="BY13" s="67">
        <v>4.8268348219323354</v>
      </c>
      <c r="BZ13" s="67">
        <v>4.8595405885115541</v>
      </c>
      <c r="CA13" s="111">
        <f t="shared" si="5"/>
        <v>4.8074972436333683</v>
      </c>
      <c r="CB13" s="111">
        <f t="shared" si="6"/>
        <v>7.4188627838529767E-2</v>
      </c>
      <c r="CC13" s="67"/>
      <c r="CD13" s="18"/>
      <c r="CE13" s="76"/>
      <c r="CF13" s="76"/>
      <c r="CG13" s="76"/>
      <c r="CH13" s="76"/>
      <c r="CI13" s="76"/>
      <c r="CJ13" s="76"/>
      <c r="CK13" s="76"/>
      <c r="CL13" s="76"/>
      <c r="CM13" s="76">
        <v>4.5439265529108521</v>
      </c>
      <c r="CN13" s="76">
        <v>4.9524288380458295</v>
      </c>
      <c r="CO13" s="76">
        <v>4.5874040674894125</v>
      </c>
      <c r="CP13" s="76">
        <v>1.7899094298296112</v>
      </c>
      <c r="CQ13" s="162">
        <f t="shared" si="7"/>
        <v>3.9684172220689264</v>
      </c>
      <c r="CR13" s="39">
        <f t="shared" si="8"/>
        <v>1.2677273726944029</v>
      </c>
      <c r="CS13" s="18"/>
      <c r="CT13" s="73"/>
      <c r="CU13" s="73"/>
      <c r="CV13" s="73"/>
      <c r="CW13" s="73"/>
      <c r="CX13" s="73"/>
      <c r="CY13" s="73"/>
      <c r="CZ13" s="38" t="s">
        <v>83</v>
      </c>
      <c r="DA13" s="69">
        <v>2.9802096941631704</v>
      </c>
      <c r="DB13" s="70">
        <v>2.7664012142086625</v>
      </c>
      <c r="DC13" s="70">
        <v>2.6598260597769645</v>
      </c>
      <c r="DD13" s="70">
        <v>2.76439769686018</v>
      </c>
      <c r="DE13" s="70">
        <v>3.0734876699557243</v>
      </c>
      <c r="DF13" s="69">
        <v>2.1828853689358003</v>
      </c>
      <c r="DG13" s="69">
        <v>3.1413316948012588</v>
      </c>
      <c r="DH13" s="69">
        <v>3.0536484817338487</v>
      </c>
      <c r="DI13" s="119">
        <f>AVERAGE(CT13:DH13)</f>
        <v>2.8277734850544514</v>
      </c>
      <c r="DJ13" s="160">
        <f>AVERAGE(DA13:DH13)</f>
        <v>2.8277734850544514</v>
      </c>
      <c r="DK13" s="130">
        <f>STDEV(DA13:DH13)</f>
        <v>0.31278029478945996</v>
      </c>
      <c r="DL13" s="131" t="s">
        <v>104</v>
      </c>
      <c r="DM13" s="38" t="s">
        <v>83</v>
      </c>
      <c r="DN13" s="18"/>
      <c r="DO13" s="64"/>
      <c r="DP13" s="64"/>
      <c r="DQ13" s="64"/>
      <c r="DR13" s="64"/>
      <c r="DS13" s="64"/>
      <c r="DT13" s="64">
        <v>6.127098691901212</v>
      </c>
      <c r="DU13" s="64">
        <v>6.1791565211481929</v>
      </c>
      <c r="DV13" s="64">
        <v>5.9569476714727987</v>
      </c>
      <c r="DW13" s="64">
        <v>5.9669484093847354</v>
      </c>
      <c r="DX13" s="64">
        <v>5.8139290891510766</v>
      </c>
      <c r="DY13" s="113">
        <f t="shared" si="11"/>
        <v>6.0088160766116028</v>
      </c>
      <c r="DZ13" s="113">
        <f t="shared" si="9"/>
        <v>0.13071405052003779</v>
      </c>
      <c r="EA13" s="18"/>
      <c r="EB13" s="36"/>
    </row>
    <row r="14" spans="1:132" ht="15.75" x14ac:dyDescent="0.25">
      <c r="A14" s="38" t="s">
        <v>3</v>
      </c>
      <c r="B14" s="84">
        <v>7.7964989182693207</v>
      </c>
      <c r="C14" s="84">
        <v>8.489858106717671</v>
      </c>
      <c r="D14" s="84">
        <v>6.7990295991717993</v>
      </c>
      <c r="E14" s="84">
        <v>13.315149589986579</v>
      </c>
      <c r="F14" s="84">
        <v>4.3802472804828483</v>
      </c>
      <c r="G14" s="84">
        <v>10.824406688305581</v>
      </c>
      <c r="H14" s="84">
        <v>11.898739414894939</v>
      </c>
      <c r="I14" s="84">
        <v>7.6204831921800604</v>
      </c>
      <c r="J14" s="84">
        <v>9.1517975384182968</v>
      </c>
      <c r="K14" s="84">
        <v>6.999839052119718</v>
      </c>
      <c r="L14" s="39"/>
      <c r="M14" s="38" t="s">
        <v>3</v>
      </c>
      <c r="O14" s="18" t="s">
        <v>3</v>
      </c>
      <c r="P14" s="94">
        <v>10.503862718969874</v>
      </c>
      <c r="Q14" s="94">
        <v>4.5145617570121948</v>
      </c>
      <c r="R14" s="94">
        <v>4.5067255810783511</v>
      </c>
      <c r="S14" s="94">
        <v>6.4888391685410411</v>
      </c>
      <c r="T14" s="94">
        <v>7.3771064682251923</v>
      </c>
      <c r="U14" s="94">
        <v>5.5610402289865259</v>
      </c>
      <c r="V14" s="94">
        <v>6.0904241792102312</v>
      </c>
      <c r="W14" s="94">
        <v>8.6678242320853265</v>
      </c>
      <c r="X14" s="94">
        <v>6.3967099772534235</v>
      </c>
      <c r="Y14" s="94">
        <v>5.2109841495878513</v>
      </c>
      <c r="Z14" s="160">
        <f t="shared" si="0"/>
        <v>7.6297063920748416</v>
      </c>
      <c r="AA14" s="94">
        <f t="shared" si="1"/>
        <v>2.5096187165816271</v>
      </c>
      <c r="AB14" s="39"/>
      <c r="AC14" s="17">
        <v>3.3451302887555809</v>
      </c>
      <c r="AD14" s="17">
        <v>2.4404977445510023</v>
      </c>
      <c r="AE14" s="17">
        <v>3.3807089144863278</v>
      </c>
      <c r="AF14" s="17">
        <v>3.856027486933292</v>
      </c>
      <c r="AG14" s="17">
        <v>2.9345326085221224</v>
      </c>
      <c r="AH14" s="18" t="s">
        <v>3</v>
      </c>
      <c r="AI14" s="38" t="s">
        <v>3</v>
      </c>
      <c r="AJ14" s="73">
        <v>3.531475241257747</v>
      </c>
      <c r="AK14" s="73">
        <v>2.7518146792539113</v>
      </c>
      <c r="AL14" s="73">
        <v>2.945215091768886</v>
      </c>
      <c r="AM14" s="73">
        <v>3.6062484595681488</v>
      </c>
      <c r="AN14" s="73">
        <v>3.2117146927285041</v>
      </c>
      <c r="AO14" s="73">
        <v>3.5920954665361315</v>
      </c>
      <c r="AP14" s="73">
        <v>3.157209292130768</v>
      </c>
      <c r="AQ14" s="73">
        <v>2.8499395632359144</v>
      </c>
      <c r="AR14" s="73">
        <v>3.5591546842758075</v>
      </c>
      <c r="AS14" s="73">
        <v>3.0956786140754744</v>
      </c>
      <c r="AT14" s="164">
        <f t="shared" si="2"/>
        <v>3.217162855205308</v>
      </c>
      <c r="AU14" s="73">
        <f t="shared" si="10"/>
        <v>0.38598781379006569</v>
      </c>
      <c r="AV14" s="39"/>
      <c r="AW14" s="18" t="s">
        <v>3</v>
      </c>
      <c r="AX14" s="5">
        <v>6.8239179010131439</v>
      </c>
      <c r="AY14" s="5">
        <v>5.3635096731599017</v>
      </c>
      <c r="AZ14" s="5">
        <v>12.449411367472379</v>
      </c>
      <c r="BA14" s="5">
        <v>5.7471872080810362</v>
      </c>
      <c r="BB14" s="5">
        <v>7.8376735215440076</v>
      </c>
      <c r="BC14" s="5">
        <v>12.308909389652348</v>
      </c>
      <c r="BD14" s="5">
        <v>8.8468308851637953</v>
      </c>
      <c r="BE14" s="5">
        <v>5.4100754581921233</v>
      </c>
      <c r="BF14" s="5">
        <v>7.4316044823460663</v>
      </c>
      <c r="BG14" s="76">
        <v>3.3097048523597921</v>
      </c>
      <c r="BH14" s="76">
        <v>3.9283234340901645</v>
      </c>
      <c r="BI14" s="76">
        <v>3.7632518547928977</v>
      </c>
      <c r="BJ14" s="76">
        <v>9.3226188485577026</v>
      </c>
      <c r="BK14" s="162">
        <f t="shared" si="3"/>
        <v>7.1186937597250273</v>
      </c>
      <c r="BL14" s="106">
        <f t="shared" si="4"/>
        <v>2.9962100732018628</v>
      </c>
      <c r="BM14" s="126" t="s">
        <v>3</v>
      </c>
      <c r="BN14" s="39"/>
      <c r="BO14" s="18" t="s">
        <v>3</v>
      </c>
      <c r="BP14" s="15">
        <v>6.3718111309082497</v>
      </c>
      <c r="BQ14" s="15">
        <v>5.1306027846497901</v>
      </c>
      <c r="BR14" s="15">
        <v>4.0355155287088547</v>
      </c>
      <c r="BS14" s="15">
        <v>4.0408718222282953</v>
      </c>
      <c r="BT14" s="15">
        <v>4.9646040878336555</v>
      </c>
      <c r="BU14" s="15">
        <v>6.4853858034364018</v>
      </c>
      <c r="BV14" s="15">
        <v>5.330974850463539</v>
      </c>
      <c r="BW14" s="67">
        <v>4.7895754219518034</v>
      </c>
      <c r="BX14" s="67">
        <v>2.1748981319592886</v>
      </c>
      <c r="BY14" s="67">
        <v>8.03803984376313</v>
      </c>
      <c r="BZ14" s="67">
        <v>5.1701489348768419</v>
      </c>
      <c r="CA14" s="111">
        <f t="shared" si="5"/>
        <v>5.1393116673436232</v>
      </c>
      <c r="CB14" s="111">
        <f t="shared" si="6"/>
        <v>1.4502939797043832</v>
      </c>
      <c r="CC14" s="67"/>
      <c r="CD14" s="18" t="s">
        <v>3</v>
      </c>
      <c r="CE14" s="5">
        <v>3.303596569827254</v>
      </c>
      <c r="CF14" s="5">
        <v>4.0159143089698963</v>
      </c>
      <c r="CG14" s="5">
        <v>5.6949334364737449</v>
      </c>
      <c r="CH14" s="5">
        <v>4.3421044081587894</v>
      </c>
      <c r="CI14" s="5">
        <v>5.6155130585338568</v>
      </c>
      <c r="CJ14" s="5">
        <v>5.6434831216548362</v>
      </c>
      <c r="CK14" s="5">
        <v>4.0634608815750122</v>
      </c>
      <c r="CL14" s="5">
        <v>5.7267406427147671</v>
      </c>
      <c r="CM14" s="76">
        <v>10.607209385162385</v>
      </c>
      <c r="CN14" s="76">
        <v>8.4590107137628525</v>
      </c>
      <c r="CO14" s="76">
        <v>10.380863541211159</v>
      </c>
      <c r="CP14" s="76">
        <v>3.0831770627795576</v>
      </c>
      <c r="CQ14" s="162">
        <f t="shared" si="7"/>
        <v>5.911333927568676</v>
      </c>
      <c r="CR14" s="39">
        <f t="shared" si="8"/>
        <v>2.4669017878301598</v>
      </c>
      <c r="CS14" s="18" t="s">
        <v>3</v>
      </c>
      <c r="CT14" s="17">
        <v>16.691475190255858</v>
      </c>
      <c r="CU14" s="17">
        <v>15.102541348216795</v>
      </c>
      <c r="CV14" s="17">
        <v>14.562868115845125</v>
      </c>
      <c r="CW14" s="17">
        <v>16.969178608363034</v>
      </c>
      <c r="CX14" s="17">
        <v>18.988140656599729</v>
      </c>
      <c r="CY14" s="17">
        <v>16.961919243585939</v>
      </c>
      <c r="CZ14" s="38" t="s">
        <v>3</v>
      </c>
      <c r="DA14" s="69">
        <v>16.705188409767995</v>
      </c>
      <c r="DB14" s="70">
        <v>19.043998436654036</v>
      </c>
      <c r="DC14" s="70">
        <v>18.684479386758699</v>
      </c>
      <c r="DD14" s="70">
        <v>12.676513489890196</v>
      </c>
      <c r="DE14" s="70">
        <v>17.116075705855032</v>
      </c>
      <c r="DF14" s="69">
        <v>8.4918341253209508</v>
      </c>
      <c r="DG14" s="69">
        <v>18.035176693951065</v>
      </c>
      <c r="DH14" s="69">
        <v>18.098877325324835</v>
      </c>
      <c r="DI14" s="69"/>
      <c r="DJ14" s="170">
        <f>AVERAGE(CT14:DH14)</f>
        <v>16.294876195456379</v>
      </c>
      <c r="DK14" s="119">
        <f>STDEV(CT14:DH14)</f>
        <v>2.8703496188176709</v>
      </c>
      <c r="DL14" s="36"/>
      <c r="DM14" s="38" t="s">
        <v>3</v>
      </c>
      <c r="DN14" s="18" t="s">
        <v>3</v>
      </c>
      <c r="DO14" s="15">
        <v>3.986622567737284</v>
      </c>
      <c r="DP14" s="15">
        <v>3.8778101574564912</v>
      </c>
      <c r="DQ14" s="15">
        <v>4.1108921287786533</v>
      </c>
      <c r="DR14" s="15">
        <v>4.1427587986166587</v>
      </c>
      <c r="DS14" s="15">
        <v>4.2420844201109293</v>
      </c>
      <c r="DT14" s="64">
        <v>12.166009404004988</v>
      </c>
      <c r="DU14" s="64">
        <v>12.378687182842821</v>
      </c>
      <c r="DV14" s="64">
        <v>12.098739074166087</v>
      </c>
      <c r="DW14" s="64">
        <v>12.336068969925345</v>
      </c>
      <c r="DX14" s="64">
        <v>12.950206951787106</v>
      </c>
      <c r="DY14" s="113">
        <f t="shared" si="11"/>
        <v>8.2289879655426379</v>
      </c>
      <c r="DZ14" s="113">
        <f t="shared" si="9"/>
        <v>4.1633512058000264</v>
      </c>
      <c r="EA14" s="18" t="s">
        <v>3</v>
      </c>
      <c r="EB14" s="36"/>
    </row>
    <row r="15" spans="1:132" ht="15.75" x14ac:dyDescent="0.25">
      <c r="A15" s="38" t="s">
        <v>4</v>
      </c>
      <c r="B15" s="84">
        <v>2.819482845140556</v>
      </c>
      <c r="C15" s="84">
        <v>1.8441249058022904</v>
      </c>
      <c r="D15" s="84">
        <v>1.9897724752238903</v>
      </c>
      <c r="E15" s="84">
        <v>3.5727219186650476</v>
      </c>
      <c r="F15" s="84">
        <v>1.0601112718468242</v>
      </c>
      <c r="G15" s="84">
        <v>3.4474638554518395</v>
      </c>
      <c r="H15" s="84">
        <v>3.7848363143530057</v>
      </c>
      <c r="I15" s="84">
        <v>2.6693509143740224</v>
      </c>
      <c r="J15" s="84">
        <v>1.9774814462468175</v>
      </c>
      <c r="K15" s="84">
        <v>2.2296041367029655</v>
      </c>
      <c r="L15" s="39"/>
      <c r="M15" s="38" t="s">
        <v>4</v>
      </c>
      <c r="O15" s="18" t="s">
        <v>4</v>
      </c>
      <c r="P15" s="94">
        <v>5.8557607873937663</v>
      </c>
      <c r="Q15" s="94">
        <v>3.3698281901359413</v>
      </c>
      <c r="R15" s="94">
        <v>2.2186980311240321</v>
      </c>
      <c r="S15" s="94">
        <v>4.5489335625482212</v>
      </c>
      <c r="T15" s="94">
        <v>4.4648754187136381</v>
      </c>
      <c r="U15" s="94">
        <v>4.8205395441357251</v>
      </c>
      <c r="V15" s="94">
        <v>3.0241455271829381</v>
      </c>
      <c r="W15" s="94">
        <v>6.5983150577054497</v>
      </c>
      <c r="X15" s="94">
        <v>5.5237076577129471</v>
      </c>
      <c r="Y15" s="94">
        <v>6.3715399859488242</v>
      </c>
      <c r="Z15" s="160">
        <f t="shared" si="0"/>
        <v>3.6095646923204376</v>
      </c>
      <c r="AA15" s="94">
        <f t="shared" si="1"/>
        <v>1.606899526467271</v>
      </c>
      <c r="AB15" s="39"/>
      <c r="AC15" s="17">
        <v>3.7264713698975123</v>
      </c>
      <c r="AD15" s="17">
        <v>3.410783118460889</v>
      </c>
      <c r="AE15" s="17">
        <v>2.7836977482454537</v>
      </c>
      <c r="AF15" s="17">
        <v>3.9336371092304581</v>
      </c>
      <c r="AG15" s="17">
        <v>0.83139005746219519</v>
      </c>
      <c r="AH15" s="18" t="s">
        <v>4</v>
      </c>
      <c r="AI15" s="38" t="s">
        <v>4</v>
      </c>
      <c r="AJ15" s="73">
        <v>1.039861305584965</v>
      </c>
      <c r="AK15" s="73">
        <v>1.3433730587131663</v>
      </c>
      <c r="AL15" s="73">
        <v>2.6912969563519495</v>
      </c>
      <c r="AM15" s="73">
        <v>1.2229858951040007</v>
      </c>
      <c r="AN15" s="73">
        <v>1.0104700079999549</v>
      </c>
      <c r="AO15" s="73">
        <v>0.88283560493131508</v>
      </c>
      <c r="AP15" s="73">
        <v>1.5299478453162463</v>
      </c>
      <c r="AQ15" s="73">
        <v>2.5931411186427491</v>
      </c>
      <c r="AR15" s="73">
        <v>1.1697648826856699</v>
      </c>
      <c r="AS15" s="73">
        <v>0.97352530989007757</v>
      </c>
      <c r="AT15" s="164">
        <f t="shared" si="2"/>
        <v>1.9428787592344401</v>
      </c>
      <c r="AU15" s="73">
        <f t="shared" si="10"/>
        <v>1.1218114586715644</v>
      </c>
      <c r="AV15" s="39"/>
      <c r="AW15" s="18" t="s">
        <v>4</v>
      </c>
      <c r="AX15" s="5">
        <v>7.5809789791462601</v>
      </c>
      <c r="AY15" s="5">
        <v>4.2120974053376425</v>
      </c>
      <c r="AZ15" s="5">
        <v>9.3266490163289273</v>
      </c>
      <c r="BA15" s="5">
        <v>7.093660789186532</v>
      </c>
      <c r="BB15" s="5">
        <v>7.9028778583775461</v>
      </c>
      <c r="BC15" s="5">
        <v>3.3700848820935319</v>
      </c>
      <c r="BD15" s="5">
        <v>9.4856653558139801</v>
      </c>
      <c r="BE15" s="5">
        <v>5.5339789775822368</v>
      </c>
      <c r="BF15" s="5">
        <v>3.9622539469500957</v>
      </c>
      <c r="BG15" s="76">
        <v>1.5802090067142029</v>
      </c>
      <c r="BH15" s="76">
        <v>3.2710457883269011</v>
      </c>
      <c r="BI15" s="76">
        <v>3.1568589041148174</v>
      </c>
      <c r="BJ15" s="76">
        <v>3.0714366279271346</v>
      </c>
      <c r="BK15" s="162">
        <f t="shared" si="3"/>
        <v>5.3498305798384473</v>
      </c>
      <c r="BL15" s="106">
        <f t="shared" si="4"/>
        <v>2.6325199855121064</v>
      </c>
      <c r="BM15" s="126" t="s">
        <v>4</v>
      </c>
      <c r="BN15" s="39"/>
      <c r="BO15" s="18" t="s">
        <v>4</v>
      </c>
      <c r="BP15" s="15">
        <v>1.9227604288852107</v>
      </c>
      <c r="BQ15" s="15">
        <v>1.2506138095298476</v>
      </c>
      <c r="BR15" s="15">
        <v>2.5966883757824544</v>
      </c>
      <c r="BS15" s="15">
        <v>1.4588225695833152</v>
      </c>
      <c r="BT15" s="15">
        <v>1.3417540419502068</v>
      </c>
      <c r="BU15" s="15">
        <v>1.7095091488277969</v>
      </c>
      <c r="BV15" s="15">
        <v>1.9177163995731725</v>
      </c>
      <c r="BW15" s="67">
        <v>4.8649196246394588</v>
      </c>
      <c r="BX15" s="67">
        <v>1.8091302498111732</v>
      </c>
      <c r="BY15" s="67">
        <v>2.0301434141290979</v>
      </c>
      <c r="BZ15" s="67">
        <v>4.2856293723441761</v>
      </c>
      <c r="CA15" s="111">
        <f t="shared" si="5"/>
        <v>2.2897897668232643</v>
      </c>
      <c r="CB15" s="111">
        <f t="shared" si="6"/>
        <v>1.1396309482942855</v>
      </c>
      <c r="CC15" s="67"/>
      <c r="CD15" s="18" t="s">
        <v>4</v>
      </c>
      <c r="CE15" s="5">
        <v>3.5673979976963004</v>
      </c>
      <c r="CF15" s="5">
        <v>12.242159089393217</v>
      </c>
      <c r="CG15" s="5">
        <v>3.6908988848341449</v>
      </c>
      <c r="CH15" s="5">
        <v>12.27963965549692</v>
      </c>
      <c r="CI15" s="5">
        <v>3.7420667127646379</v>
      </c>
      <c r="CJ15" s="5">
        <v>12.077861896972221</v>
      </c>
      <c r="CK15" s="5">
        <v>13.530947421572701</v>
      </c>
      <c r="CL15" s="5">
        <v>8.354919385855057</v>
      </c>
      <c r="CM15" s="76">
        <v>3.4387589771789697</v>
      </c>
      <c r="CN15" s="76">
        <v>3.4528093825761439</v>
      </c>
      <c r="CO15" s="76">
        <v>3.4401325816997992</v>
      </c>
      <c r="CP15" s="76">
        <v>1.2238991445758354</v>
      </c>
      <c r="CQ15" s="162">
        <f t="shared" si="7"/>
        <v>6.7534575942179957</v>
      </c>
      <c r="CR15" s="39">
        <f t="shared" si="8"/>
        <v>4.3736638259969496</v>
      </c>
      <c r="CS15" s="18" t="s">
        <v>4</v>
      </c>
      <c r="CT15" s="17">
        <v>2.7369981795317027</v>
      </c>
      <c r="CU15" s="17">
        <v>2.4511798874083981</v>
      </c>
      <c r="CV15" s="17">
        <v>3.5342405655010127</v>
      </c>
      <c r="CW15" s="17">
        <v>3.0656987980632788</v>
      </c>
      <c r="CX15" s="17">
        <v>3.732614589402115</v>
      </c>
      <c r="CY15" s="17">
        <v>3.367952605829732</v>
      </c>
      <c r="CZ15" s="38" t="s">
        <v>4</v>
      </c>
      <c r="DA15" s="69">
        <v>2.1922430669633739</v>
      </c>
      <c r="DB15" s="70">
        <v>2.5042516546096474</v>
      </c>
      <c r="DC15" s="70">
        <v>2.3888371955927119</v>
      </c>
      <c r="DD15" s="70">
        <v>1.5411379121151647</v>
      </c>
      <c r="DE15" s="70">
        <v>2.1246219833080553</v>
      </c>
      <c r="DF15" s="69">
        <v>1.4039022795008762</v>
      </c>
      <c r="DG15" s="69">
        <v>1.968769212829504</v>
      </c>
      <c r="DH15" s="69">
        <v>2.5779518757972961</v>
      </c>
      <c r="DI15" s="69"/>
      <c r="DJ15" s="170">
        <f>AVERAGE(CT15:DH15)</f>
        <v>2.5421714147466337</v>
      </c>
      <c r="DK15" s="119">
        <f>STDEV(CT15:DH15)</f>
        <v>0.69907247705936038</v>
      </c>
      <c r="DL15" s="36"/>
      <c r="DM15" s="38" t="s">
        <v>4</v>
      </c>
      <c r="DN15" s="18" t="s">
        <v>4</v>
      </c>
      <c r="DO15" s="15">
        <v>4.7713278824071805</v>
      </c>
      <c r="DP15" s="15">
        <v>4.8307389647679484</v>
      </c>
      <c r="DQ15" s="15">
        <v>4.4639403721323161</v>
      </c>
      <c r="DR15" s="15">
        <v>5.1939068321526003</v>
      </c>
      <c r="DS15" s="15">
        <v>3.879572081708146</v>
      </c>
      <c r="DT15" s="64">
        <v>5.4485566085224661</v>
      </c>
      <c r="DU15" s="64">
        <v>5.5529208229197922</v>
      </c>
      <c r="DV15" s="64">
        <v>5.333283992415681</v>
      </c>
      <c r="DW15" s="64">
        <v>5.4383006378086858</v>
      </c>
      <c r="DX15" s="64">
        <v>5.0242416570328885</v>
      </c>
      <c r="DY15" s="113">
        <f t="shared" si="11"/>
        <v>4.9936789851867704</v>
      </c>
      <c r="DZ15" s="113">
        <f t="shared" si="9"/>
        <v>0.49714756174697744</v>
      </c>
      <c r="EA15" s="18" t="s">
        <v>4</v>
      </c>
      <c r="EB15" s="36"/>
    </row>
    <row r="16" spans="1:132" ht="15.75" x14ac:dyDescent="0.25">
      <c r="A16" s="38" t="s">
        <v>84</v>
      </c>
      <c r="B16" s="84">
        <v>0.43445505677359014</v>
      </c>
      <c r="C16" s="84">
        <v>5.2687221465561949E-2</v>
      </c>
      <c r="D16" s="84">
        <v>0.34850728645828799</v>
      </c>
      <c r="E16" s="84">
        <v>0.71916826729737338</v>
      </c>
      <c r="F16" s="84">
        <v>0.2609184953389071</v>
      </c>
      <c r="G16" s="84">
        <v>0.60673064029743362</v>
      </c>
      <c r="H16" s="84">
        <v>0.70308797979182069</v>
      </c>
      <c r="I16" s="84">
        <v>0.44299153356291804</v>
      </c>
      <c r="J16" s="84">
        <v>0.67890790960146596</v>
      </c>
      <c r="K16" s="84">
        <v>0.3947606328333676</v>
      </c>
      <c r="L16" s="39"/>
      <c r="M16" s="38" t="s">
        <v>84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160">
        <f t="shared" si="0"/>
        <v>0.4642215023420726</v>
      </c>
      <c r="AA16" s="94">
        <f t="shared" si="1"/>
        <v>0.21568961157513061</v>
      </c>
      <c r="AB16" s="39"/>
      <c r="AC16" s="39"/>
      <c r="AD16" s="39"/>
      <c r="AE16" s="39"/>
      <c r="AF16" s="39"/>
      <c r="AG16" s="39"/>
      <c r="AI16" s="38" t="s">
        <v>84</v>
      </c>
      <c r="AJ16" s="73">
        <v>0.16870835312653784</v>
      </c>
      <c r="AK16" s="73">
        <v>0.17377145425968313</v>
      </c>
      <c r="AL16" s="73">
        <v>0.1537530972006402</v>
      </c>
      <c r="AM16" s="73">
        <v>0</v>
      </c>
      <c r="AN16" s="73">
        <v>0.17265229898756537</v>
      </c>
      <c r="AO16" s="73">
        <v>0.1688967420813475</v>
      </c>
      <c r="AP16" s="73">
        <v>0.18431925534363275</v>
      </c>
      <c r="AQ16" s="73">
        <v>0.15310707349057923</v>
      </c>
      <c r="AR16" s="73">
        <v>0.19931041364478486</v>
      </c>
      <c r="AS16" s="73">
        <v>0.16927830156404197</v>
      </c>
      <c r="AT16" s="164">
        <f t="shared" si="2"/>
        <v>0.1543796989698813</v>
      </c>
      <c r="AU16" s="73">
        <f t="shared" si="10"/>
        <v>5.5875060160046494E-2</v>
      </c>
      <c r="AV16" s="39"/>
      <c r="AX16" s="76"/>
      <c r="AY16" s="76"/>
      <c r="AZ16" s="76"/>
      <c r="BA16" s="76"/>
      <c r="BB16" s="76"/>
      <c r="BC16" s="76"/>
      <c r="BD16" s="76"/>
      <c r="BE16" s="76"/>
      <c r="BF16" s="76"/>
      <c r="BG16" s="76">
        <v>0.19015172862423838</v>
      </c>
      <c r="BH16" s="76">
        <v>0.24306014344557259</v>
      </c>
      <c r="BI16" s="76">
        <v>0.24978314373044774</v>
      </c>
      <c r="BJ16" s="76">
        <v>0.43871082982123288</v>
      </c>
      <c r="BK16" s="162">
        <f t="shared" si="3"/>
        <v>0.28042646140537286</v>
      </c>
      <c r="BL16" s="106">
        <f t="shared" si="4"/>
        <v>0.1088404387157523</v>
      </c>
      <c r="BM16" s="126" t="s">
        <v>84</v>
      </c>
      <c r="BN16" s="39"/>
      <c r="BP16" s="67"/>
      <c r="BQ16" s="67"/>
      <c r="BR16" s="67"/>
      <c r="BS16" s="67"/>
      <c r="BT16" s="67"/>
      <c r="BU16" s="67"/>
      <c r="BV16" s="67"/>
      <c r="BW16" s="67">
        <v>0.21851497474239426</v>
      </c>
      <c r="BX16" s="67">
        <v>0.15077924068694221</v>
      </c>
      <c r="BY16" s="67">
        <v>0.40086532723845292</v>
      </c>
      <c r="BZ16" s="67">
        <v>0.23176191751213665</v>
      </c>
      <c r="CA16" s="111">
        <f t="shared" si="5"/>
        <v>0.2504803650449815</v>
      </c>
      <c r="CB16" s="111">
        <f t="shared" si="6"/>
        <v>9.2097933618819169E-2</v>
      </c>
      <c r="CC16" s="67"/>
      <c r="CE16" s="76"/>
      <c r="CF16" s="76"/>
      <c r="CG16" s="76"/>
      <c r="CH16" s="76"/>
      <c r="CI16" s="76"/>
      <c r="CJ16" s="76"/>
      <c r="CK16" s="76"/>
      <c r="CL16" s="76"/>
      <c r="CM16" s="76">
        <v>0.31440309237373598</v>
      </c>
      <c r="CN16" s="76">
        <v>0.42110250311654079</v>
      </c>
      <c r="CO16" s="76">
        <v>0.41783211474056919</v>
      </c>
      <c r="CP16" s="76">
        <v>0.14261930012213747</v>
      </c>
      <c r="CQ16" s="162">
        <f t="shared" si="7"/>
        <v>0.32398925258824585</v>
      </c>
      <c r="CR16" s="39">
        <f t="shared" si="8"/>
        <v>0.11316406268149776</v>
      </c>
      <c r="CT16" s="73"/>
      <c r="CU16" s="73"/>
      <c r="CV16" s="73"/>
      <c r="CW16" s="73"/>
      <c r="CX16" s="73"/>
      <c r="CY16" s="73"/>
      <c r="CZ16" s="38" t="s">
        <v>84</v>
      </c>
      <c r="DA16" s="69">
        <v>0.19088300886648762</v>
      </c>
      <c r="DB16" s="70">
        <v>0.23323849507773947</v>
      </c>
      <c r="DC16" s="70">
        <v>0.20211405026860471</v>
      </c>
      <c r="DD16" s="70">
        <v>0</v>
      </c>
      <c r="DE16" s="70">
        <v>0</v>
      </c>
      <c r="DF16" s="69">
        <v>0</v>
      </c>
      <c r="DG16" s="69">
        <v>0.21166378274913095</v>
      </c>
      <c r="DH16" s="69">
        <v>0.31947848493523084</v>
      </c>
      <c r="DI16" s="69"/>
      <c r="DJ16" s="170">
        <f>AVERAGE(CT16:DH16)</f>
        <v>0.14467222773714919</v>
      </c>
      <c r="DK16" s="119">
        <f>STDEV(CT16:DH16)</f>
        <v>0.12598993123759517</v>
      </c>
      <c r="DL16" s="36"/>
      <c r="DM16" s="38" t="s">
        <v>84</v>
      </c>
      <c r="DO16" s="64"/>
      <c r="DP16" s="64"/>
      <c r="DQ16" s="64"/>
      <c r="DR16" s="64"/>
      <c r="DS16" s="64"/>
      <c r="DT16" s="64">
        <v>0.34086301151860282</v>
      </c>
      <c r="DU16" s="64">
        <v>0.32364173662173501</v>
      </c>
      <c r="DV16" s="64">
        <v>0.34853498556618928</v>
      </c>
      <c r="DW16" s="64">
        <v>0.47539921485154152</v>
      </c>
      <c r="DX16" s="64">
        <v>0.2853388093585652</v>
      </c>
      <c r="DY16" s="113">
        <f t="shared" si="11"/>
        <v>0.35475555158332678</v>
      </c>
      <c r="DZ16" s="113">
        <f t="shared" si="9"/>
        <v>6.4145686028541177E-2</v>
      </c>
      <c r="EB16" s="36"/>
    </row>
    <row r="17" spans="1:132" ht="15.75" x14ac:dyDescent="0.25">
      <c r="A17" s="38" t="s">
        <v>5</v>
      </c>
      <c r="B17" s="84">
        <v>0.72312982966527706</v>
      </c>
      <c r="C17" s="84">
        <v>0.72232434490200981</v>
      </c>
      <c r="D17" s="84">
        <v>0.66661270997647248</v>
      </c>
      <c r="E17" s="84">
        <v>0.84750798298151431</v>
      </c>
      <c r="F17" s="84">
        <v>0.33704530853244408</v>
      </c>
      <c r="G17" s="84">
        <v>0.79165523998146436</v>
      </c>
      <c r="H17" s="84">
        <v>0.86557223556357155</v>
      </c>
      <c r="I17" s="84">
        <v>1.3861605475502676</v>
      </c>
      <c r="J17" s="84">
        <v>0.7663659508224191</v>
      </c>
      <c r="K17" s="84">
        <v>0.72604273679884934</v>
      </c>
      <c r="L17" s="39"/>
      <c r="M17" s="38" t="s">
        <v>5</v>
      </c>
      <c r="O17" s="18" t="s">
        <v>5</v>
      </c>
      <c r="P17" s="94">
        <v>0.63189060836542954</v>
      </c>
      <c r="Q17" s="94">
        <v>0.57191483222593809</v>
      </c>
      <c r="R17" s="94">
        <v>0.46820338553834123</v>
      </c>
      <c r="S17" s="94">
        <v>0.63603750289397587</v>
      </c>
      <c r="T17" s="94">
        <v>0.45930542745549763</v>
      </c>
      <c r="U17" s="94">
        <v>1.1187710481358841</v>
      </c>
      <c r="V17" s="94">
        <v>0.30794044872327619</v>
      </c>
      <c r="W17" s="94">
        <v>1.0743779153493254</v>
      </c>
      <c r="X17" s="94">
        <v>0.72793012177348027</v>
      </c>
      <c r="Y17" s="94">
        <v>0.20067127249863043</v>
      </c>
      <c r="Z17" s="160">
        <f t="shared" si="0"/>
        <v>0.70147297248670326</v>
      </c>
      <c r="AA17" s="94">
        <f t="shared" si="1"/>
        <v>0.28316450765130574</v>
      </c>
      <c r="AB17" s="39"/>
      <c r="AC17" s="17">
        <v>1.8464633698634694</v>
      </c>
      <c r="AD17" s="17">
        <v>1.0925008042603299</v>
      </c>
      <c r="AE17" s="17">
        <v>1.1258006195801793</v>
      </c>
      <c r="AF17" s="17">
        <v>3.6648208926238897</v>
      </c>
      <c r="AG17" s="17">
        <v>0.66734456321308966</v>
      </c>
      <c r="AH17" s="18" t="s">
        <v>5</v>
      </c>
      <c r="AI17" s="38" t="s">
        <v>5</v>
      </c>
      <c r="AJ17" s="73">
        <v>0.36850485734575839</v>
      </c>
      <c r="AK17" s="73">
        <v>0.37188945418692565</v>
      </c>
      <c r="AL17" s="73">
        <v>0.42552406638842255</v>
      </c>
      <c r="AM17" s="73">
        <v>0</v>
      </c>
      <c r="AN17" s="73">
        <v>0.32105606549219506</v>
      </c>
      <c r="AO17" s="73">
        <v>0.6396656630942652</v>
      </c>
      <c r="AP17" s="73">
        <v>0.40460368894230592</v>
      </c>
      <c r="AQ17" s="73">
        <v>0.40510448791595666</v>
      </c>
      <c r="AR17" s="73">
        <v>0.4280157619120567</v>
      </c>
      <c r="AS17" s="73">
        <v>0.32018415764805758</v>
      </c>
      <c r="AT17" s="164">
        <f t="shared" si="2"/>
        <v>0.80543189683112681</v>
      </c>
      <c r="AU17" s="73">
        <f t="shared" si="10"/>
        <v>0.91013388012388674</v>
      </c>
      <c r="AV17" s="39"/>
      <c r="AW17" s="18" t="s">
        <v>5</v>
      </c>
      <c r="AX17" s="5">
        <v>1.7715569215289342</v>
      </c>
      <c r="AY17" s="5">
        <v>1.4168044908511288</v>
      </c>
      <c r="AZ17" s="5">
        <v>1.37930024924607</v>
      </c>
      <c r="BA17" s="5">
        <v>1.140961986951893</v>
      </c>
      <c r="BB17" s="5">
        <v>1.5050546927084489</v>
      </c>
      <c r="BC17" s="5">
        <v>1.9791406440185033</v>
      </c>
      <c r="BD17" s="5">
        <v>1.1333070168230699</v>
      </c>
      <c r="BE17" s="5">
        <v>1.7848582210968165</v>
      </c>
      <c r="BF17" s="5">
        <v>1.4063551384013782</v>
      </c>
      <c r="BG17" s="76">
        <v>1.1128176339301681</v>
      </c>
      <c r="BH17" s="76">
        <v>1.0785474467811225</v>
      </c>
      <c r="BI17" s="76">
        <v>0.95145978387715802</v>
      </c>
      <c r="BJ17" s="76">
        <v>1.6728833368223928</v>
      </c>
      <c r="BK17" s="162">
        <f t="shared" si="3"/>
        <v>1.4102344279259296</v>
      </c>
      <c r="BL17" s="106">
        <f t="shared" si="4"/>
        <v>0.32037546967147074</v>
      </c>
      <c r="BM17" s="126" t="s">
        <v>5</v>
      </c>
      <c r="BN17" s="39"/>
      <c r="BO17" s="18" t="s">
        <v>5</v>
      </c>
      <c r="BP17" s="15">
        <v>11.04582075230018</v>
      </c>
      <c r="BQ17" s="15">
        <v>1.6522371096661903</v>
      </c>
      <c r="BR17" s="15">
        <v>1.1437613811626968</v>
      </c>
      <c r="BS17" s="15">
        <v>1.0065966193295184</v>
      </c>
      <c r="BT17" s="15">
        <v>1.6511816067535019</v>
      </c>
      <c r="BU17" s="15">
        <v>1.4836968491420388</v>
      </c>
      <c r="BV17" s="15">
        <v>1.411492036143281</v>
      </c>
      <c r="BW17" s="67">
        <v>0.94504314446398741</v>
      </c>
      <c r="BX17" s="67">
        <v>1.0112076366072003</v>
      </c>
      <c r="BY17" s="67">
        <v>0.74683739275983319</v>
      </c>
      <c r="BZ17" s="67">
        <v>0.92782934920329829</v>
      </c>
      <c r="CA17" s="111">
        <f t="shared" si="5"/>
        <v>2.0932458070483388</v>
      </c>
      <c r="CB17" s="111">
        <f t="shared" si="6"/>
        <v>2.8463271380059041</v>
      </c>
      <c r="CC17" s="67"/>
      <c r="CD17" s="18" t="s">
        <v>5</v>
      </c>
      <c r="CE17" s="5">
        <v>0.18358040495326203</v>
      </c>
      <c r="CF17" s="5">
        <v>0.41859897547787478</v>
      </c>
      <c r="CG17" s="5">
        <v>1.2798410509800779</v>
      </c>
      <c r="CH17" s="5">
        <v>0.45801162091984454</v>
      </c>
      <c r="CI17" s="5">
        <v>1.7565350179151904</v>
      </c>
      <c r="CJ17" s="5">
        <v>0.33733250199900561</v>
      </c>
      <c r="CK17" s="5">
        <v>0.23265283381075133</v>
      </c>
      <c r="CL17" s="5">
        <v>0.40339899882661151</v>
      </c>
      <c r="CM17" s="76">
        <v>1.4083145636293646</v>
      </c>
      <c r="CN17" s="76">
        <v>1.2029309310804344</v>
      </c>
      <c r="CO17" s="76">
        <v>1.5304079249637408</v>
      </c>
      <c r="CP17" s="76">
        <v>0.37760939274167843</v>
      </c>
      <c r="CQ17" s="162">
        <f t="shared" si="7"/>
        <v>0.79910118477481973</v>
      </c>
      <c r="CR17" s="39">
        <f t="shared" si="8"/>
        <v>0.55716086625886752</v>
      </c>
      <c r="CS17" s="18" t="s">
        <v>5</v>
      </c>
      <c r="CT17" s="17">
        <v>2.9165956602880669</v>
      </c>
      <c r="CU17" s="17">
        <v>3.1802437877498773</v>
      </c>
      <c r="CV17" s="17">
        <v>2.9299308607913588</v>
      </c>
      <c r="CW17" s="17">
        <v>3.562344907116362</v>
      </c>
      <c r="CX17" s="17">
        <v>3.208192506339548</v>
      </c>
      <c r="CY17" s="17">
        <v>2.7303095276057867</v>
      </c>
      <c r="CZ17" s="38" t="s">
        <v>5</v>
      </c>
      <c r="DA17" s="69">
        <v>1.7859608638019828</v>
      </c>
      <c r="DB17" s="70">
        <v>2.0904100831330887</v>
      </c>
      <c r="DC17" s="70">
        <v>2.5049651918443891</v>
      </c>
      <c r="DD17" s="70">
        <v>2.5449768057434525</v>
      </c>
      <c r="DE17" s="70">
        <v>2.9713020022123824</v>
      </c>
      <c r="DF17" s="69">
        <v>1.2182217504646262</v>
      </c>
      <c r="DG17" s="69">
        <v>2.6992348984226844</v>
      </c>
      <c r="DH17" s="69">
        <v>2.5470427197798866</v>
      </c>
      <c r="DI17" s="69"/>
      <c r="DJ17" s="170">
        <f t="shared" ref="DJ17:DJ27" si="12">AVERAGE(CT17:DH17)</f>
        <v>2.6349808260923924</v>
      </c>
      <c r="DK17" s="119">
        <f t="shared" ref="DK17:DK36" si="13">STDEV(CT17:DH17)</f>
        <v>0.60990884269428469</v>
      </c>
      <c r="DL17" s="36"/>
      <c r="DM17" s="38" t="s">
        <v>5</v>
      </c>
      <c r="DN17" s="18" t="s">
        <v>5</v>
      </c>
      <c r="DO17" s="15">
        <v>1.0332062018326968</v>
      </c>
      <c r="DP17" s="15">
        <v>0.9530675854787688</v>
      </c>
      <c r="DQ17" s="15">
        <v>0.8378991978094702</v>
      </c>
      <c r="DR17" s="15">
        <v>0.86785113709266692</v>
      </c>
      <c r="DS17" s="15">
        <v>0.65060224811793355</v>
      </c>
      <c r="DT17" s="64">
        <v>1.0578873224101291</v>
      </c>
      <c r="DU17" s="64">
        <v>0.98015796464119087</v>
      </c>
      <c r="DV17" s="64">
        <v>0.97384831578577946</v>
      </c>
      <c r="DW17" s="64">
        <v>0.97282971110186411</v>
      </c>
      <c r="DX17" s="64">
        <v>0.91898612095559862</v>
      </c>
      <c r="DY17" s="113">
        <f t="shared" si="11"/>
        <v>0.9246335805226098</v>
      </c>
      <c r="DZ17" s="113">
        <f t="shared" si="9"/>
        <v>0.11137914743350653</v>
      </c>
      <c r="EA17" s="18" t="s">
        <v>5</v>
      </c>
      <c r="EB17" s="36"/>
    </row>
    <row r="18" spans="1:132" ht="15.75" x14ac:dyDescent="0.25">
      <c r="A18" s="38" t="s">
        <v>31</v>
      </c>
      <c r="B18" s="84">
        <v>1.5959738805617145</v>
      </c>
      <c r="C18" s="84">
        <v>1.8410222619745455</v>
      </c>
      <c r="D18" s="84">
        <v>1.0105353852584518</v>
      </c>
      <c r="E18" s="84">
        <v>0.95729096326264218</v>
      </c>
      <c r="F18" s="84">
        <v>0.60475330952890838</v>
      </c>
      <c r="G18" s="84">
        <v>1.1872391785010243</v>
      </c>
      <c r="H18" s="84">
        <v>1.2666280309701441</v>
      </c>
      <c r="I18" s="84">
        <v>1.4671846480319777</v>
      </c>
      <c r="J18" s="84">
        <v>1.733701615649476</v>
      </c>
      <c r="K18" s="84">
        <v>1.1075713992192315</v>
      </c>
      <c r="L18" s="39"/>
      <c r="M18" s="38" t="s">
        <v>31</v>
      </c>
      <c r="O18" s="14" t="s">
        <v>31</v>
      </c>
      <c r="P18" s="94">
        <v>1.0141360818367313</v>
      </c>
      <c r="Q18" s="94">
        <v>1.0439673241272389</v>
      </c>
      <c r="R18" s="94">
        <v>1.5879209413342503</v>
      </c>
      <c r="S18" s="94">
        <v>0.72022451488163597</v>
      </c>
      <c r="T18" s="94">
        <v>1.1001547811669501</v>
      </c>
      <c r="U18" s="94">
        <v>0.55218787862177987</v>
      </c>
      <c r="V18" s="94">
        <v>1.1470411611827647</v>
      </c>
      <c r="W18" s="94">
        <v>1.2676382262425179</v>
      </c>
      <c r="X18" s="94">
        <v>1.2940596036104972</v>
      </c>
      <c r="Y18" s="94">
        <v>0.61682957516688652</v>
      </c>
      <c r="Z18" s="160">
        <f t="shared" si="0"/>
        <v>1.1558030380564683</v>
      </c>
      <c r="AA18" s="94">
        <f t="shared" si="1"/>
        <v>0.36796979951104269</v>
      </c>
      <c r="AB18" s="39"/>
      <c r="AC18" s="17">
        <v>0.46165573625264944</v>
      </c>
      <c r="AD18" s="17">
        <v>0.96886203973887786</v>
      </c>
      <c r="AE18" s="17">
        <v>1.5413398393997366</v>
      </c>
      <c r="AF18" s="17">
        <v>0.5370245162233338</v>
      </c>
      <c r="AG18" s="17">
        <v>0.28181554917093787</v>
      </c>
      <c r="AH18" s="14" t="s">
        <v>31</v>
      </c>
      <c r="AI18" s="38" t="s">
        <v>31</v>
      </c>
      <c r="AJ18" s="73">
        <v>0.3427877712587909</v>
      </c>
      <c r="AK18" s="73">
        <v>0.25406668434209756</v>
      </c>
      <c r="AL18" s="73">
        <v>0.25582756101560633</v>
      </c>
      <c r="AM18" s="73">
        <v>0</v>
      </c>
      <c r="AN18" s="73">
        <v>0.33339327918606265</v>
      </c>
      <c r="AO18" s="73">
        <v>0.36046924629704685</v>
      </c>
      <c r="AP18" s="73">
        <v>0.26407951184287592</v>
      </c>
      <c r="AQ18" s="73">
        <v>0.26222057120381093</v>
      </c>
      <c r="AR18" s="73">
        <v>0.28309516661435974</v>
      </c>
      <c r="AS18" s="73">
        <v>0.3085162579878617</v>
      </c>
      <c r="AT18" s="164">
        <f t="shared" si="2"/>
        <v>0.43034358203560324</v>
      </c>
      <c r="AU18" s="73">
        <f t="shared" si="10"/>
        <v>0.37031285343219211</v>
      </c>
      <c r="AV18" s="39"/>
      <c r="AW18" s="14" t="s">
        <v>31</v>
      </c>
      <c r="AX18" s="5">
        <v>3.3148659761161259</v>
      </c>
      <c r="AY18" s="5">
        <v>8.6135674940124645</v>
      </c>
      <c r="AZ18" s="5">
        <v>3.5066043510985754</v>
      </c>
      <c r="BA18" s="5">
        <v>3.5379086093184497</v>
      </c>
      <c r="BB18" s="5">
        <v>3.7181110081533348</v>
      </c>
      <c r="BC18" s="5">
        <v>3.808997875887266</v>
      </c>
      <c r="BD18" s="5">
        <v>3.4876006533503863</v>
      </c>
      <c r="BE18" s="5">
        <v>5.6761691970197026</v>
      </c>
      <c r="BF18" s="5">
        <v>3.9345936532050314</v>
      </c>
      <c r="BG18" s="76">
        <v>0.48374846467555588</v>
      </c>
      <c r="BH18" s="76">
        <v>0.78161841624336315</v>
      </c>
      <c r="BI18" s="76">
        <v>7.6161706437317376</v>
      </c>
      <c r="BJ18" s="76">
        <v>0.7771880023751937</v>
      </c>
      <c r="BK18" s="162">
        <f t="shared" si="3"/>
        <v>3.7890111034759375</v>
      </c>
      <c r="BL18" s="106">
        <f t="shared" si="4"/>
        <v>2.4325946184413438</v>
      </c>
      <c r="BM18" s="126" t="s">
        <v>31</v>
      </c>
      <c r="BN18" s="39"/>
      <c r="BO18" s="14" t="s">
        <v>31</v>
      </c>
      <c r="BP18" s="15">
        <v>0.37273307787000592</v>
      </c>
      <c r="BQ18" s="15">
        <v>0.32514319997811042</v>
      </c>
      <c r="BR18" s="15">
        <v>0.32393107807434235</v>
      </c>
      <c r="BS18" s="15">
        <v>0.26694501603558024</v>
      </c>
      <c r="BT18" s="15">
        <v>0.52121986284738242</v>
      </c>
      <c r="BU18" s="15">
        <v>0.58161897907316207</v>
      </c>
      <c r="BV18" s="15">
        <v>0.41441607357879179</v>
      </c>
      <c r="BW18" s="67">
        <v>0.41793297124859241</v>
      </c>
      <c r="BX18" s="67">
        <v>0.23636886723722558</v>
      </c>
      <c r="BY18" s="67">
        <v>0.47245650139557888</v>
      </c>
      <c r="BZ18" s="67">
        <v>0.41539303224692364</v>
      </c>
      <c r="CA18" s="111">
        <f t="shared" si="5"/>
        <v>0.39528715087142691</v>
      </c>
      <c r="CB18" s="111">
        <f t="shared" si="6"/>
        <v>0.10002907566652204</v>
      </c>
      <c r="CC18" s="67"/>
      <c r="CD18" s="14" t="s">
        <v>31</v>
      </c>
      <c r="CE18" s="5">
        <v>0.12951447637712304</v>
      </c>
      <c r="CF18" s="5">
        <v>5.2477898466031098E-2</v>
      </c>
      <c r="CG18" s="5">
        <v>0.33898991541430074</v>
      </c>
      <c r="CH18" s="5">
        <v>7.3954572643517014E-2</v>
      </c>
      <c r="CI18" s="5">
        <v>0.75329960275577601</v>
      </c>
      <c r="CJ18" s="5">
        <v>0.16700089997405893</v>
      </c>
      <c r="CK18" s="5">
        <v>8.8503759788924372E-2</v>
      </c>
      <c r="CL18" s="5">
        <v>0.13323288841635977</v>
      </c>
      <c r="CM18" s="76">
        <v>2.0438406481947839</v>
      </c>
      <c r="CN18" s="76">
        <v>1.7181797477664937</v>
      </c>
      <c r="CO18" s="76">
        <v>2.0662853440149789</v>
      </c>
      <c r="CP18" s="76">
        <v>0.61747812217745557</v>
      </c>
      <c r="CQ18" s="162">
        <f t="shared" si="7"/>
        <v>0.68189648966581695</v>
      </c>
      <c r="CR18" s="39">
        <f t="shared" si="8"/>
        <v>0.76164797231765624</v>
      </c>
      <c r="CS18" s="14" t="s">
        <v>31</v>
      </c>
      <c r="CT18" s="17">
        <v>0.50620043202227016</v>
      </c>
      <c r="CU18" s="17">
        <v>0.39087453830801006</v>
      </c>
      <c r="CV18" s="17">
        <v>0.50095573753376899</v>
      </c>
      <c r="CW18" s="17">
        <v>0.52325770970892693</v>
      </c>
      <c r="CX18" s="17">
        <v>0.38280678455593187</v>
      </c>
      <c r="CY18" s="17">
        <v>0.4875178317248467</v>
      </c>
      <c r="CZ18" s="38" t="s">
        <v>31</v>
      </c>
      <c r="DA18" s="69">
        <v>6.9535125636746997</v>
      </c>
      <c r="DB18" s="69">
        <v>0.96115978299980831</v>
      </c>
      <c r="DC18" s="69">
        <v>0.87181967890863876</v>
      </c>
      <c r="DD18" s="69">
        <v>0.85187835129546607</v>
      </c>
      <c r="DE18" s="69">
        <v>0.88491851216326667</v>
      </c>
      <c r="DF18" s="69">
        <v>0.64022852583269463</v>
      </c>
      <c r="DG18" s="69">
        <v>0.83922541813795803</v>
      </c>
      <c r="DH18" s="69">
        <v>0.86453274534031355</v>
      </c>
      <c r="DI18" s="69"/>
      <c r="DJ18" s="170">
        <f t="shared" si="12"/>
        <v>1.1184920437290431</v>
      </c>
      <c r="DK18" s="119">
        <f t="shared" si="13"/>
        <v>1.6918190096012096</v>
      </c>
      <c r="DL18" s="36"/>
      <c r="DM18" s="38" t="s">
        <v>31</v>
      </c>
      <c r="DN18" s="14" t="s">
        <v>31</v>
      </c>
      <c r="DO18" s="15">
        <v>3.2711978039484775</v>
      </c>
      <c r="DP18" s="15">
        <v>2.3760648272261728</v>
      </c>
      <c r="DQ18" s="15">
        <v>0.34568146429718571</v>
      </c>
      <c r="DR18" s="15">
        <v>0.2289865379079484</v>
      </c>
      <c r="DS18" s="15">
        <v>0.42123832776822606</v>
      </c>
      <c r="DT18" s="64">
        <v>0.77155271443778606</v>
      </c>
      <c r="DU18" s="64">
        <v>0.82170857080324244</v>
      </c>
      <c r="DV18" s="64">
        <v>0.76269296698933375</v>
      </c>
      <c r="DW18" s="64">
        <v>0.76363208707498387</v>
      </c>
      <c r="DX18" s="64">
        <v>0.67102817824797079</v>
      </c>
      <c r="DY18" s="113">
        <f t="shared" si="11"/>
        <v>1.0433783478701326</v>
      </c>
      <c r="DZ18" s="113">
        <f t="shared" si="9"/>
        <v>0.93247088504550102</v>
      </c>
      <c r="EA18" s="14" t="s">
        <v>31</v>
      </c>
      <c r="EB18" s="36"/>
    </row>
    <row r="19" spans="1:132" ht="15.75" x14ac:dyDescent="0.25">
      <c r="A19" s="38" t="s">
        <v>6</v>
      </c>
      <c r="B19" s="84">
        <v>3.9587932994293271</v>
      </c>
      <c r="C19" s="84">
        <v>4.5269305154977779</v>
      </c>
      <c r="D19" s="84">
        <v>2.6603550999061052</v>
      </c>
      <c r="E19" s="84">
        <v>3.2953071738018904</v>
      </c>
      <c r="F19" s="84">
        <v>2.7241695038219649</v>
      </c>
      <c r="G19" s="84">
        <v>4.4567497001400707</v>
      </c>
      <c r="H19" s="84">
        <v>4.21893967091059</v>
      </c>
      <c r="I19" s="84">
        <v>3.400538728475448</v>
      </c>
      <c r="J19" s="84">
        <v>4.5123052058615265</v>
      </c>
      <c r="K19" s="84">
        <v>2.615957811108828</v>
      </c>
      <c r="L19" s="39"/>
      <c r="M19" s="38" t="s">
        <v>6</v>
      </c>
      <c r="O19" s="18" t="s">
        <v>6</v>
      </c>
      <c r="P19" s="94">
        <v>6.667241575301925</v>
      </c>
      <c r="Q19" s="94">
        <v>9.6444212208394848</v>
      </c>
      <c r="R19" s="94">
        <v>11.348016015357068</v>
      </c>
      <c r="S19" s="94">
        <v>4.892320253696302</v>
      </c>
      <c r="T19" s="94">
        <v>14.139850371145561</v>
      </c>
      <c r="U19" s="94">
        <v>4.2369860439729337</v>
      </c>
      <c r="V19" s="94">
        <v>13.903901883539032</v>
      </c>
      <c r="W19" s="94">
        <v>7.9606777402732272</v>
      </c>
      <c r="X19" s="94">
        <v>9.0121009924447648</v>
      </c>
      <c r="Y19" s="94">
        <v>4.1522271610494581</v>
      </c>
      <c r="Z19" s="160">
        <f t="shared" si="0"/>
        <v>6.1163894983286644</v>
      </c>
      <c r="AA19" s="94">
        <f t="shared" si="1"/>
        <v>3.6488262495427226</v>
      </c>
      <c r="AB19" s="39"/>
      <c r="AC19" s="17">
        <v>3.8067763537871921</v>
      </c>
      <c r="AD19" s="17">
        <v>2.7640766984279352</v>
      </c>
      <c r="AE19" s="17">
        <v>3.754504768402068</v>
      </c>
      <c r="AF19" s="17">
        <v>3.3841970575615221</v>
      </c>
      <c r="AG19" s="17">
        <v>11.132536280154326</v>
      </c>
      <c r="AH19" s="18" t="s">
        <v>6</v>
      </c>
      <c r="AI19" s="38" t="s">
        <v>6</v>
      </c>
      <c r="AJ19" s="73">
        <v>8.1970810929441456</v>
      </c>
      <c r="AK19" s="73">
        <v>10.394624653558028</v>
      </c>
      <c r="AL19" s="73">
        <v>9.0100532735653562</v>
      </c>
      <c r="AM19" s="73">
        <v>8.9058193398857366</v>
      </c>
      <c r="AN19" s="73">
        <v>8.9706106412452282</v>
      </c>
      <c r="AO19" s="73">
        <v>8.5134603522683445</v>
      </c>
      <c r="AP19" s="73">
        <v>12.099119471122526</v>
      </c>
      <c r="AQ19" s="73">
        <v>9.3821740606006969</v>
      </c>
      <c r="AR19" s="73">
        <v>8.9183085685423613</v>
      </c>
      <c r="AS19" s="73">
        <v>9.0791298662871718</v>
      </c>
      <c r="AT19" s="164">
        <f t="shared" si="2"/>
        <v>7.8874981652235086</v>
      </c>
      <c r="AU19" s="73">
        <f t="shared" si="10"/>
        <v>2.9699846805117156</v>
      </c>
      <c r="AV19" s="39"/>
      <c r="AW19" s="18" t="s">
        <v>6</v>
      </c>
      <c r="AX19" s="5">
        <v>0.40824778896952302</v>
      </c>
      <c r="AY19" s="5">
        <v>0.62156405146119453</v>
      </c>
      <c r="AZ19" s="5">
        <v>0.89719315996755089</v>
      </c>
      <c r="BA19" s="5">
        <v>0.59686984835281964</v>
      </c>
      <c r="BB19" s="5">
        <v>0.64415786030035027</v>
      </c>
      <c r="BC19" s="5">
        <v>0.6915440746081194</v>
      </c>
      <c r="BD19" s="5">
        <v>0.45581079834141258</v>
      </c>
      <c r="BE19" s="5">
        <v>0.46361846597720086</v>
      </c>
      <c r="BF19" s="5">
        <v>0.48164884613195275</v>
      </c>
      <c r="BG19" s="76">
        <v>3.9523471099108773</v>
      </c>
      <c r="BH19" s="76">
        <v>6.5268286306746948</v>
      </c>
      <c r="BI19" s="76">
        <v>5.2631524655595934</v>
      </c>
      <c r="BJ19" s="76">
        <v>4.9817625324164352</v>
      </c>
      <c r="BK19" s="162">
        <f t="shared" si="3"/>
        <v>1.9988265871285944</v>
      </c>
      <c r="BL19" s="106">
        <f t="shared" si="4"/>
        <v>2.2741729644821254</v>
      </c>
      <c r="BM19" s="126" t="s">
        <v>6</v>
      </c>
      <c r="BN19" s="39"/>
      <c r="BO19" s="18" t="s">
        <v>6</v>
      </c>
      <c r="BP19" s="15">
        <v>0.78259907442047016</v>
      </c>
      <c r="BQ19" s="15">
        <v>0.98270121573995162</v>
      </c>
      <c r="BR19" s="15">
        <v>1.3803964186320925</v>
      </c>
      <c r="BS19" s="15">
        <v>1.1296265309486866</v>
      </c>
      <c r="BT19" s="15">
        <v>1.6343912948916164</v>
      </c>
      <c r="BU19" s="15">
        <v>1.2820850777832704</v>
      </c>
      <c r="BV19" s="15">
        <v>1.2846858510607055</v>
      </c>
      <c r="BW19" s="67">
        <v>1.315392416262597</v>
      </c>
      <c r="BX19" s="67">
        <v>0.93734801719475092</v>
      </c>
      <c r="BY19" s="67">
        <v>14.505797197539467</v>
      </c>
      <c r="BZ19" s="67">
        <v>1.2203321017455808</v>
      </c>
      <c r="CA19" s="111">
        <f t="shared" si="5"/>
        <v>2.4050322905653805</v>
      </c>
      <c r="CB19" s="111">
        <f t="shared" si="6"/>
        <v>3.8330543948612266</v>
      </c>
      <c r="CC19" s="67"/>
      <c r="CD19" s="18" t="s">
        <v>6</v>
      </c>
      <c r="CE19" s="5">
        <v>6.4294169332605859</v>
      </c>
      <c r="CF19" s="5">
        <v>1.6858781685356965</v>
      </c>
      <c r="CG19" s="5">
        <v>3.2896966793111311</v>
      </c>
      <c r="CH19" s="5">
        <v>1.6211096543193015</v>
      </c>
      <c r="CI19" s="5">
        <v>2.6316273584979197</v>
      </c>
      <c r="CJ19" s="5">
        <v>1.6292642460804818</v>
      </c>
      <c r="CK19" s="5">
        <v>1.5489623404142063</v>
      </c>
      <c r="CL19" s="5">
        <v>2.4093649109361031</v>
      </c>
      <c r="CM19" s="76">
        <v>3.3501314491910499</v>
      </c>
      <c r="CN19" s="76">
        <v>3.6207055467996745</v>
      </c>
      <c r="CO19" s="76">
        <v>3.3481886113014991</v>
      </c>
      <c r="CP19" s="76">
        <v>1.1929527253230481</v>
      </c>
      <c r="CQ19" s="162">
        <f t="shared" si="7"/>
        <v>2.7297748853308916</v>
      </c>
      <c r="CR19" s="39">
        <f t="shared" si="8"/>
        <v>1.3832424970533888</v>
      </c>
      <c r="CS19" s="18" t="s">
        <v>6</v>
      </c>
      <c r="CT19" s="17">
        <v>0.62208185226068136</v>
      </c>
      <c r="CU19" s="17">
        <v>0.90617019102737983</v>
      </c>
      <c r="CV19" s="17">
        <v>1.0156991400415023</v>
      </c>
      <c r="CW19" s="17">
        <v>0.46859335979375205</v>
      </c>
      <c r="CX19" s="17">
        <v>0.41191439156814003</v>
      </c>
      <c r="CY19" s="17">
        <v>0.6166839070648914</v>
      </c>
      <c r="CZ19" s="38" t="s">
        <v>6</v>
      </c>
      <c r="DA19" s="69">
        <v>1.0124771173883316</v>
      </c>
      <c r="DB19" s="69">
        <v>1.1268285898014094</v>
      </c>
      <c r="DC19" s="69">
        <v>1.2773004953908189</v>
      </c>
      <c r="DD19" s="69">
        <v>2.0057220733379366</v>
      </c>
      <c r="DE19" s="69">
        <v>1.2522160896111525</v>
      </c>
      <c r="DF19" s="69">
        <v>2.502599351941341</v>
      </c>
      <c r="DG19" s="69">
        <v>0.9335806053447</v>
      </c>
      <c r="DH19" s="69">
        <v>1.251266951668335</v>
      </c>
      <c r="DI19" s="69"/>
      <c r="DJ19" s="170">
        <f t="shared" si="12"/>
        <v>1.1002238654457408</v>
      </c>
      <c r="DK19" s="119">
        <f t="shared" si="13"/>
        <v>0.5737858105645639</v>
      </c>
      <c r="DL19" s="36"/>
      <c r="DM19" s="38" t="s">
        <v>6</v>
      </c>
      <c r="DN19" s="18" t="s">
        <v>6</v>
      </c>
      <c r="DO19" s="15">
        <v>3.3077644166574234</v>
      </c>
      <c r="DP19" s="15">
        <v>3.0728992217539499</v>
      </c>
      <c r="DQ19" s="15">
        <v>4.0431181256102828</v>
      </c>
      <c r="DR19" s="15">
        <v>3.3504233067643852</v>
      </c>
      <c r="DS19" s="15">
        <v>5.3644955400207532</v>
      </c>
      <c r="DT19" s="64">
        <v>4.0949423310991495</v>
      </c>
      <c r="DU19" s="64">
        <v>4.1579955491253546</v>
      </c>
      <c r="DV19" s="64">
        <v>3.9791942683348056</v>
      </c>
      <c r="DW19" s="64">
        <v>4.01536408975279</v>
      </c>
      <c r="DX19" s="64">
        <v>3.3001754029070285</v>
      </c>
      <c r="DY19" s="113">
        <f t="shared" si="11"/>
        <v>3.8686372252025918</v>
      </c>
      <c r="DZ19" s="113">
        <f t="shared" si="9"/>
        <v>0.63057127606094621</v>
      </c>
      <c r="EA19" s="18" t="s">
        <v>6</v>
      </c>
      <c r="EB19" s="36"/>
    </row>
    <row r="20" spans="1:132" ht="15.75" x14ac:dyDescent="0.25">
      <c r="A20" s="38" t="s">
        <v>7</v>
      </c>
      <c r="B20" s="84">
        <v>0.61617165415735842</v>
      </c>
      <c r="C20" s="84">
        <v>0.48503703113640173</v>
      </c>
      <c r="D20" s="84">
        <v>0.45684753939564066</v>
      </c>
      <c r="E20" s="84">
        <v>0.36709269210365919</v>
      </c>
      <c r="F20" s="84">
        <v>0.22620395176763153</v>
      </c>
      <c r="G20" s="84">
        <v>0.42556334545945024</v>
      </c>
      <c r="H20" s="84">
        <v>0.50200441074055169</v>
      </c>
      <c r="I20" s="84">
        <v>0.56555255736382148</v>
      </c>
      <c r="J20" s="84">
        <v>0.56723404485332674</v>
      </c>
      <c r="K20" s="84">
        <v>0.42934388055612627</v>
      </c>
      <c r="L20" s="39"/>
      <c r="M20" s="38" t="s">
        <v>7</v>
      </c>
      <c r="O20" s="18" t="s">
        <v>7</v>
      </c>
      <c r="P20" s="94">
        <v>0.8184745927174617</v>
      </c>
      <c r="Q20" s="94">
        <v>0.74101121229882949</v>
      </c>
      <c r="R20" s="94">
        <v>0.67920802441032158</v>
      </c>
      <c r="S20" s="94">
        <v>0.54363400499005765</v>
      </c>
      <c r="T20" s="94">
        <v>1.1009313504417748</v>
      </c>
      <c r="U20" s="94">
        <v>0.5897380609649221</v>
      </c>
      <c r="V20" s="94">
        <v>0.90269248916404043</v>
      </c>
      <c r="W20" s="94">
        <v>0.9144833533578538</v>
      </c>
      <c r="X20" s="94">
        <v>0.92405314622656287</v>
      </c>
      <c r="Y20" s="94">
        <v>0.5794929969923992</v>
      </c>
      <c r="Z20" s="160">
        <f t="shared" si="0"/>
        <v>0.62173851695490956</v>
      </c>
      <c r="AA20" s="94">
        <f t="shared" si="1"/>
        <v>0.21932444974294371</v>
      </c>
      <c r="AB20" s="39"/>
      <c r="AC20" s="17"/>
      <c r="AD20" s="17">
        <v>0.42132221928712688</v>
      </c>
      <c r="AE20" s="17">
        <v>0.52217534184772441</v>
      </c>
      <c r="AF20" s="17">
        <v>0.7480752579856077</v>
      </c>
      <c r="AG20" s="17">
        <v>0.40434321918682564</v>
      </c>
      <c r="AH20" s="18" t="s">
        <v>7</v>
      </c>
      <c r="AI20" s="38" t="s">
        <v>7</v>
      </c>
      <c r="AJ20" s="73">
        <v>0.20329125346962795</v>
      </c>
      <c r="AK20" s="73">
        <v>0.35311560709310813</v>
      </c>
      <c r="AL20" s="73">
        <v>0.50014536462994208</v>
      </c>
      <c r="AM20" s="73">
        <v>0</v>
      </c>
      <c r="AN20" s="73">
        <v>0.20741081863732588</v>
      </c>
      <c r="AO20" s="73">
        <v>0.21427163740094984</v>
      </c>
      <c r="AP20" s="73">
        <v>0.36914386193073401</v>
      </c>
      <c r="AQ20" s="73">
        <v>0.4784754720854324</v>
      </c>
      <c r="AR20" s="73">
        <v>0.19888878714597022</v>
      </c>
      <c r="AS20" s="73">
        <v>0.21640146208081856</v>
      </c>
      <c r="AT20" s="164">
        <f>AVERAGE(AD20:AG20,AJ20:AS20)</f>
        <v>0.34550430734151377</v>
      </c>
      <c r="AU20" s="73">
        <f>STDEV(AD20:AG20,AJ20:AS20)</f>
        <v>0.18785256197237132</v>
      </c>
      <c r="AV20" s="39"/>
      <c r="AW20" s="18" t="s">
        <v>7</v>
      </c>
      <c r="AX20" s="5">
        <v>3.7856987640244188</v>
      </c>
      <c r="AY20" s="5">
        <v>5.8031677620746764</v>
      </c>
      <c r="AZ20" s="5">
        <v>5.1704528530759442</v>
      </c>
      <c r="BA20" s="5">
        <v>3.5940426480322083</v>
      </c>
      <c r="BB20" s="5">
        <v>5.2542233261639355</v>
      </c>
      <c r="BC20" s="5">
        <v>5.9232472968274958</v>
      </c>
      <c r="BD20" s="5">
        <v>2.7319284547701357</v>
      </c>
      <c r="BE20" s="5">
        <v>4.247414992276938</v>
      </c>
      <c r="BF20" s="5">
        <v>4.3109580500962075</v>
      </c>
      <c r="BG20" s="76">
        <v>0.3985451054197226</v>
      </c>
      <c r="BH20" s="76">
        <v>0.73476775877549838</v>
      </c>
      <c r="BI20" s="76">
        <v>0.62425412944986025</v>
      </c>
      <c r="BJ20" s="76">
        <v>0.50827806794756847</v>
      </c>
      <c r="BK20" s="162">
        <f t="shared" si="3"/>
        <v>3.3143830160718926</v>
      </c>
      <c r="BL20" s="106">
        <f t="shared" si="4"/>
        <v>2.1011713766034332</v>
      </c>
      <c r="BM20" s="126" t="s">
        <v>7</v>
      </c>
      <c r="BN20" s="39"/>
      <c r="BO20" s="18" t="s">
        <v>7</v>
      </c>
      <c r="BP20" s="15">
        <v>0.29181338181359151</v>
      </c>
      <c r="BQ20" s="15">
        <v>0.23750474663797885</v>
      </c>
      <c r="BR20" s="15">
        <v>0.53985063137479805</v>
      </c>
      <c r="BS20" s="15">
        <v>0.23536718888451494</v>
      </c>
      <c r="BT20" s="15">
        <v>0.3402403199595031</v>
      </c>
      <c r="BU20" s="15">
        <v>0.3507494043031289</v>
      </c>
      <c r="BV20" s="15">
        <v>0.46268502383772725</v>
      </c>
      <c r="BW20" s="67">
        <v>0.70579263936843706</v>
      </c>
      <c r="BX20" s="67">
        <v>0.26302271324360849</v>
      </c>
      <c r="BY20" s="67">
        <v>0.16439583060536894</v>
      </c>
      <c r="BZ20" s="67">
        <v>0.7990546523083184</v>
      </c>
      <c r="CA20" s="111">
        <f t="shared" si="5"/>
        <v>0.39913423021245237</v>
      </c>
      <c r="CB20" s="111">
        <f t="shared" si="6"/>
        <v>0.19580024061495568</v>
      </c>
      <c r="CC20" s="67"/>
      <c r="CD20" s="18" t="s">
        <v>7</v>
      </c>
      <c r="CE20" s="5">
        <v>0.2818596048837082</v>
      </c>
      <c r="CF20" s="5">
        <v>0.7249278376128323</v>
      </c>
      <c r="CG20" s="5">
        <v>0.74537429896750984</v>
      </c>
      <c r="CH20" s="5">
        <v>0.6821496364714803</v>
      </c>
      <c r="CI20" s="5">
        <v>0.90715236037651781</v>
      </c>
      <c r="CJ20" s="5">
        <v>0.79095074798218734</v>
      </c>
      <c r="CK20" s="5">
        <v>0.92728374782026735</v>
      </c>
      <c r="CL20" s="5">
        <v>0.52411339195496909</v>
      </c>
      <c r="CM20" s="76">
        <v>0.56933452679625396</v>
      </c>
      <c r="CN20" s="76">
        <v>0.47323350009812465</v>
      </c>
      <c r="CO20" s="76">
        <v>0.57644030283397341</v>
      </c>
      <c r="CP20" s="76">
        <v>0.16658624679686879</v>
      </c>
      <c r="CQ20" s="162">
        <f t="shared" si="7"/>
        <v>0.61411718354955769</v>
      </c>
      <c r="CR20" s="39">
        <f t="shared" si="8"/>
        <v>0.22199884267334255</v>
      </c>
      <c r="CS20" s="18" t="s">
        <v>7</v>
      </c>
      <c r="CT20" s="17">
        <v>0.18346035970363436</v>
      </c>
      <c r="CU20" s="17">
        <v>0.14591072997348231</v>
      </c>
      <c r="CV20" s="17">
        <v>0.29765842837921691</v>
      </c>
      <c r="CW20" s="17">
        <v>0.20821779432072049</v>
      </c>
      <c r="CX20" s="17">
        <v>0.15992500954126762</v>
      </c>
      <c r="CY20" s="17">
        <v>0.20089197350585519</v>
      </c>
      <c r="CZ20" s="38" t="s">
        <v>7</v>
      </c>
      <c r="DA20" s="69">
        <v>0.13393604963638178</v>
      </c>
      <c r="DB20" s="69">
        <v>0.16023221890131603</v>
      </c>
      <c r="DC20" s="69">
        <v>0.19579827404604375</v>
      </c>
      <c r="DD20" s="69">
        <v>0.1549490931201401</v>
      </c>
      <c r="DE20" s="69">
        <v>0.26240822127605068</v>
      </c>
      <c r="DF20" s="69">
        <v>0.17390242974292489</v>
      </c>
      <c r="DG20" s="69">
        <v>0.17298812004076594</v>
      </c>
      <c r="DH20" s="69">
        <v>0.1839421579930117</v>
      </c>
      <c r="DI20" s="69"/>
      <c r="DJ20" s="170">
        <f t="shared" si="12"/>
        <v>0.18815863287005796</v>
      </c>
      <c r="DK20" s="119">
        <f t="shared" si="13"/>
        <v>4.4724958010828694E-2</v>
      </c>
      <c r="DL20" s="36"/>
      <c r="DM20" s="38" t="s">
        <v>7</v>
      </c>
      <c r="DN20" s="18" t="s">
        <v>7</v>
      </c>
      <c r="DO20" s="15">
        <v>0.99314852526715758</v>
      </c>
      <c r="DP20" s="15">
        <v>0.98250803458634361</v>
      </c>
      <c r="DQ20" s="15">
        <v>0.98823720569731321</v>
      </c>
      <c r="DR20" s="15">
        <v>1.0948243808490357</v>
      </c>
      <c r="DS20" s="15">
        <v>0.85293629348335631</v>
      </c>
      <c r="DT20" s="64">
        <v>0.687961925580717</v>
      </c>
      <c r="DU20" s="64">
        <v>0.70910594638939517</v>
      </c>
      <c r="DV20" s="64">
        <v>0.69051595164904289</v>
      </c>
      <c r="DW20" s="64">
        <v>0.67206736285698965</v>
      </c>
      <c r="DX20" s="64">
        <v>0.55095525871313078</v>
      </c>
      <c r="DY20" s="113">
        <f t="shared" si="11"/>
        <v>0.8222260885072481</v>
      </c>
      <c r="DZ20" s="113">
        <f t="shared" si="9"/>
        <v>0.17378823794241827</v>
      </c>
      <c r="EA20" s="18" t="s">
        <v>7</v>
      </c>
      <c r="EB20" s="36"/>
    </row>
    <row r="21" spans="1:132" ht="15.75" x14ac:dyDescent="0.25">
      <c r="A21" s="38" t="s">
        <v>85</v>
      </c>
      <c r="B21" s="84">
        <v>0.15833076912763033</v>
      </c>
      <c r="C21" s="84">
        <v>0.23150052225432616</v>
      </c>
      <c r="D21" s="84">
        <v>0</v>
      </c>
      <c r="E21" s="84">
        <v>6.7111166628568197E-2</v>
      </c>
      <c r="F21" s="84">
        <v>4.3411753908281579E-2</v>
      </c>
      <c r="G21" s="84">
        <v>0.10933394872783783</v>
      </c>
      <c r="H21" s="84">
        <v>0</v>
      </c>
      <c r="I21" s="84">
        <v>0.20459028826329148</v>
      </c>
      <c r="J21" s="84">
        <v>0</v>
      </c>
      <c r="K21" s="84">
        <v>0.11229710293815492</v>
      </c>
      <c r="L21" s="39"/>
      <c r="M21" s="38" t="s">
        <v>85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160">
        <f>AVERAGE(B21:K21)</f>
        <v>9.2657555184809046E-2</v>
      </c>
      <c r="AA21" s="94">
        <f>STDEV(B21:K21)</f>
        <v>8.5386133219975582E-2</v>
      </c>
      <c r="AB21" s="39"/>
      <c r="AC21" s="39"/>
      <c r="AD21" s="39"/>
      <c r="AE21" s="39"/>
      <c r="AF21" s="39"/>
      <c r="AG21" s="39"/>
      <c r="AI21" s="38" t="s">
        <v>85</v>
      </c>
      <c r="AJ21" s="73">
        <v>0</v>
      </c>
      <c r="AK21" s="73">
        <v>0</v>
      </c>
      <c r="AL21" s="73">
        <v>9.5187526284159649E-2</v>
      </c>
      <c r="AM21" s="73">
        <v>0</v>
      </c>
      <c r="AN21" s="73">
        <v>0</v>
      </c>
      <c r="AO21" s="73">
        <v>9.7381326331678092E-2</v>
      </c>
      <c r="AP21" s="73">
        <v>0</v>
      </c>
      <c r="AQ21" s="73">
        <v>6.4947647010127868E-2</v>
      </c>
      <c r="AR21" s="73">
        <v>0</v>
      </c>
      <c r="AS21" s="73">
        <v>7.9865223321839166E-2</v>
      </c>
      <c r="AT21" s="164">
        <f>AVERAGE(AC21:AG21,AJ21:AS21)</f>
        <v>3.3738172294780475E-2</v>
      </c>
      <c r="AU21" s="73">
        <f t="shared" si="10"/>
        <v>4.4419460110645265E-2</v>
      </c>
      <c r="AV21" s="39"/>
      <c r="AX21" s="76"/>
      <c r="AY21" s="76"/>
      <c r="AZ21" s="76"/>
      <c r="BA21" s="76"/>
      <c r="BB21" s="76"/>
      <c r="BC21" s="76"/>
      <c r="BD21" s="76"/>
      <c r="BE21" s="76"/>
      <c r="BF21" s="76"/>
      <c r="BG21" s="76">
        <v>7.7249675138903573E-2</v>
      </c>
      <c r="BH21" s="76">
        <v>3.7436236175691723E-2</v>
      </c>
      <c r="BI21" s="76">
        <v>8.3137262668877887E-2</v>
      </c>
      <c r="BJ21" s="76">
        <v>0.12352148360953957</v>
      </c>
      <c r="BK21" s="162">
        <f t="shared" si="3"/>
        <v>8.0336164398253196E-2</v>
      </c>
      <c r="BL21" s="106">
        <f t="shared" si="4"/>
        <v>3.5226638615075578E-2</v>
      </c>
      <c r="BM21" s="126" t="s">
        <v>85</v>
      </c>
      <c r="BN21" s="39"/>
      <c r="BP21" s="67"/>
      <c r="BQ21" s="67"/>
      <c r="BR21" s="67"/>
      <c r="BS21" s="67"/>
      <c r="BT21" s="67"/>
      <c r="BU21" s="67"/>
      <c r="BV21" s="67"/>
      <c r="BW21" s="67">
        <v>0.10573952692409354</v>
      </c>
      <c r="BX21" s="67">
        <v>0</v>
      </c>
      <c r="BY21" s="67">
        <v>8.82521494204834E-2</v>
      </c>
      <c r="BZ21" s="67">
        <v>8.467926315510467E-2</v>
      </c>
      <c r="CA21" s="111">
        <f t="shared" si="5"/>
        <v>6.9667734874920395E-2</v>
      </c>
      <c r="CB21" s="111">
        <f t="shared" si="6"/>
        <v>4.1004554349331437E-2</v>
      </c>
      <c r="CC21" s="67"/>
      <c r="CE21" s="76"/>
      <c r="CF21" s="76"/>
      <c r="CG21" s="76"/>
      <c r="CH21" s="76"/>
      <c r="CI21" s="76"/>
      <c r="CJ21" s="76"/>
      <c r="CK21" s="76"/>
      <c r="CL21" s="76"/>
      <c r="CM21" s="76">
        <v>0.2297563154124932</v>
      </c>
      <c r="CN21" s="76">
        <v>0.2325018970075779</v>
      </c>
      <c r="CO21" s="76">
        <v>0.2307266726640661</v>
      </c>
      <c r="CP21" s="76">
        <v>8.7432772760764096E-2</v>
      </c>
      <c r="CQ21" s="162">
        <f t="shared" si="7"/>
        <v>0.19510441446122531</v>
      </c>
      <c r="CR21" s="39">
        <f t="shared" si="8"/>
        <v>6.2172046866505036E-2</v>
      </c>
      <c r="CT21" s="73"/>
      <c r="CU21" s="73"/>
      <c r="CV21" s="73"/>
      <c r="CW21" s="73"/>
      <c r="CX21" s="73"/>
      <c r="CY21" s="73"/>
      <c r="CZ21" s="38" t="s">
        <v>85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/>
      <c r="DJ21" s="170">
        <f t="shared" si="12"/>
        <v>0</v>
      </c>
      <c r="DK21" s="119">
        <f t="shared" si="13"/>
        <v>0</v>
      </c>
      <c r="DL21" s="36"/>
      <c r="DM21" s="38" t="s">
        <v>85</v>
      </c>
      <c r="DO21" s="64"/>
      <c r="DP21" s="64"/>
      <c r="DQ21" s="64"/>
      <c r="DR21" s="64"/>
      <c r="DS21" s="64"/>
      <c r="DT21" s="64">
        <v>0</v>
      </c>
      <c r="DU21" s="64">
        <v>0</v>
      </c>
      <c r="DV21" s="64">
        <v>0</v>
      </c>
      <c r="DW21" s="64">
        <v>4.3252437772614796E-2</v>
      </c>
      <c r="DX21" s="64">
        <v>0</v>
      </c>
      <c r="DY21" s="113">
        <f t="shared" si="11"/>
        <v>8.6504875545229589E-3</v>
      </c>
      <c r="DZ21" s="113">
        <f t="shared" si="9"/>
        <v>1.7300975109045918E-2</v>
      </c>
      <c r="EB21" s="36"/>
    </row>
    <row r="22" spans="1:132" ht="15.75" x14ac:dyDescent="0.25">
      <c r="A22" s="38" t="s">
        <v>86</v>
      </c>
      <c r="B22" s="84">
        <v>7.2988830680682099E-2</v>
      </c>
      <c r="C22" s="84">
        <v>0.20206148314456271</v>
      </c>
      <c r="D22" s="84">
        <v>0</v>
      </c>
      <c r="E22" s="84">
        <v>7.1358708820249722E-2</v>
      </c>
      <c r="F22" s="84">
        <v>9.407191150697744E-2</v>
      </c>
      <c r="G22" s="84">
        <v>5.2687885658858055E-2</v>
      </c>
      <c r="H22" s="84">
        <v>0.18707271291998892</v>
      </c>
      <c r="I22" s="84">
        <v>0</v>
      </c>
      <c r="J22" s="84">
        <v>4.5119808867964304</v>
      </c>
      <c r="K22" s="84">
        <v>6.0160262995685228E-2</v>
      </c>
      <c r="L22" s="39"/>
      <c r="M22" s="38" t="s">
        <v>86</v>
      </c>
      <c r="O22" s="14" t="s">
        <v>32</v>
      </c>
      <c r="P22" s="94">
        <v>0.40178273941351478</v>
      </c>
      <c r="Q22" s="94">
        <v>0.65422991688717147</v>
      </c>
      <c r="R22" s="94">
        <v>0.48608588736696734</v>
      </c>
      <c r="S22" s="94">
        <v>0.4201981553718197</v>
      </c>
      <c r="T22" s="94">
        <v>0.51770215333674807</v>
      </c>
      <c r="U22" s="94">
        <v>0.62619794468289913</v>
      </c>
      <c r="V22" s="94">
        <v>0.34886432576813253</v>
      </c>
      <c r="W22" s="94">
        <v>0.84411261080379263</v>
      </c>
      <c r="X22" s="94">
        <v>1.0751393728962015</v>
      </c>
      <c r="Y22" s="94">
        <v>0.52042940540274973</v>
      </c>
      <c r="Z22" s="160">
        <f t="shared" ref="Z22:Z40" si="14">AVERAGE(B22:K22,P22:Y22)</f>
        <v>0.55735625972267155</v>
      </c>
      <c r="AA22" s="94">
        <f t="shared" ref="AA22:AA40" si="15">STDEV(B22:K22,P22:Y22)</f>
        <v>0.97791335759115972</v>
      </c>
      <c r="AB22" s="39"/>
      <c r="AC22" s="17">
        <v>0.26144211832236036</v>
      </c>
      <c r="AD22" s="17">
        <v>10.129907556741292</v>
      </c>
      <c r="AE22" s="17">
        <v>13.977019247721472</v>
      </c>
      <c r="AF22" s="17">
        <v>7.7875435671059199</v>
      </c>
      <c r="AG22" s="17">
        <v>4.9039626417815407</v>
      </c>
      <c r="AH22" s="14" t="s">
        <v>32</v>
      </c>
      <c r="AI22" s="38" t="s">
        <v>86</v>
      </c>
      <c r="AJ22" s="73">
        <v>0</v>
      </c>
      <c r="AK22" s="73">
        <v>0</v>
      </c>
      <c r="AL22" s="73">
        <v>4.0990579260611296E-2</v>
      </c>
      <c r="AM22" s="73">
        <v>0</v>
      </c>
      <c r="AN22" s="73">
        <v>0</v>
      </c>
      <c r="AO22" s="73">
        <v>0.13521321497376221</v>
      </c>
      <c r="AP22" s="73">
        <v>0</v>
      </c>
      <c r="AQ22" s="73">
        <v>3.9627766474628484E-2</v>
      </c>
      <c r="AR22" s="73">
        <v>0</v>
      </c>
      <c r="AS22" s="73">
        <v>4.3384381255375692E-2</v>
      </c>
      <c r="AT22" s="164">
        <f t="shared" si="2"/>
        <v>2.4879394049091306</v>
      </c>
      <c r="AU22" s="73">
        <f t="shared" si="10"/>
        <v>4.5505957907423333</v>
      </c>
      <c r="AV22" s="39"/>
      <c r="AW22" s="14" t="s">
        <v>32</v>
      </c>
      <c r="AX22" s="5">
        <v>1.1021900043197312</v>
      </c>
      <c r="AY22" s="5">
        <v>0.96596943753284759</v>
      </c>
      <c r="AZ22" s="5">
        <v>1.1084919270419298</v>
      </c>
      <c r="BA22" s="5">
        <v>1.2150876222288605</v>
      </c>
      <c r="BB22" s="5">
        <v>1.1614461285861393</v>
      </c>
      <c r="BC22" s="5">
        <v>0.69717139150076635</v>
      </c>
      <c r="BD22" s="5">
        <v>0.44112912194971399</v>
      </c>
      <c r="BE22" s="5">
        <v>1.6965841774609061</v>
      </c>
      <c r="BF22" s="5">
        <v>0.99858194894066965</v>
      </c>
      <c r="BG22" s="76">
        <v>6.5998017532455377E-2</v>
      </c>
      <c r="BH22" s="76">
        <v>6.3924942646130356E-2</v>
      </c>
      <c r="BI22" s="76">
        <v>8.4173964064525528E-2</v>
      </c>
      <c r="BJ22" s="76">
        <v>0.15075370268209928</v>
      </c>
      <c r="BK22" s="162">
        <f t="shared" si="3"/>
        <v>0.75011556819129044</v>
      </c>
      <c r="BL22" s="106">
        <f t="shared" si="4"/>
        <v>0.53865388556100047</v>
      </c>
      <c r="BM22" s="126" t="s">
        <v>86</v>
      </c>
      <c r="BN22" s="39"/>
      <c r="BO22" s="14" t="s">
        <v>32</v>
      </c>
      <c r="BP22" s="15">
        <v>0.81377423039203634</v>
      </c>
      <c r="BQ22" s="15">
        <v>0.82593169245923559</v>
      </c>
      <c r="BR22" s="15">
        <v>1.2336285932451165</v>
      </c>
      <c r="BS22" s="15">
        <v>0.79686815380626874</v>
      </c>
      <c r="BT22" s="15">
        <v>0.72599025838434539</v>
      </c>
      <c r="BU22" s="15">
        <v>0.94700652633379045</v>
      </c>
      <c r="BV22" s="15">
        <v>1.084429974840674</v>
      </c>
      <c r="BW22" s="67">
        <v>4.7766166278152215E-2</v>
      </c>
      <c r="BX22" s="67">
        <v>4.8175135698061297E-2</v>
      </c>
      <c r="BY22" s="67">
        <v>4.1831352608014002E-2</v>
      </c>
      <c r="BZ22" s="67">
        <v>0</v>
      </c>
      <c r="CA22" s="111">
        <f t="shared" si="5"/>
        <v>0.59685473491324503</v>
      </c>
      <c r="CB22" s="111">
        <f t="shared" si="6"/>
        <v>0.44608015970751091</v>
      </c>
      <c r="CC22" s="67"/>
      <c r="CD22" s="14" t="s">
        <v>32</v>
      </c>
      <c r="CE22" s="5">
        <v>0.59539492955591422</v>
      </c>
      <c r="CF22" s="5">
        <v>1.2531430594172965</v>
      </c>
      <c r="CG22" s="5">
        <v>1.1361112696941447</v>
      </c>
      <c r="CH22" s="5">
        <v>1.264999676810338</v>
      </c>
      <c r="CI22" s="5">
        <v>1.2275862647170268</v>
      </c>
      <c r="CJ22" s="5">
        <v>1.7080641488874237</v>
      </c>
      <c r="CK22" s="5">
        <v>1.6246886381777421</v>
      </c>
      <c r="CL22" s="5">
        <v>1.2182797313915097</v>
      </c>
      <c r="CM22" s="76">
        <v>0.14743481983071843</v>
      </c>
      <c r="CN22" s="76">
        <v>0.1432610216703846</v>
      </c>
      <c r="CO22" s="76">
        <v>0.16522815396208182</v>
      </c>
      <c r="CP22" s="76">
        <v>4.6246098789558342E-2</v>
      </c>
      <c r="CQ22" s="162">
        <f t="shared" si="7"/>
        <v>0.87753648440867815</v>
      </c>
      <c r="CR22" s="39">
        <f t="shared" si="8"/>
        <v>0.59125304165997017</v>
      </c>
      <c r="CS22" s="14" t="s">
        <v>32</v>
      </c>
      <c r="CT22" s="17">
        <v>0.34113080684556246</v>
      </c>
      <c r="CU22" s="17">
        <v>0.37761502336517488</v>
      </c>
      <c r="CV22" s="17">
        <v>0.59096486381546609</v>
      </c>
      <c r="CW22" s="17">
        <v>0.39448289669259079</v>
      </c>
      <c r="CX22" s="17">
        <v>0.35745418329373413</v>
      </c>
      <c r="CY22" s="17">
        <v>0.3917248748512947</v>
      </c>
      <c r="CZ22" s="38" t="s">
        <v>86</v>
      </c>
      <c r="DA22" s="69">
        <v>0.22183965658628246</v>
      </c>
      <c r="DB22" s="69">
        <v>0.2672451931034921</v>
      </c>
      <c r="DC22" s="69">
        <v>0.30611710714114104</v>
      </c>
      <c r="DD22" s="69">
        <v>0.40089386336636407</v>
      </c>
      <c r="DE22" s="69">
        <v>0.38428052336358615</v>
      </c>
      <c r="DF22" s="69">
        <v>0.23461337731075288</v>
      </c>
      <c r="DG22" s="69">
        <v>0.30610922399934437</v>
      </c>
      <c r="DH22" s="69">
        <v>0.29797432873846674</v>
      </c>
      <c r="DI22" s="69"/>
      <c r="DJ22" s="170">
        <f t="shared" si="12"/>
        <v>0.34803185160523231</v>
      </c>
      <c r="DK22" s="119">
        <f t="shared" si="13"/>
        <v>9.1793232647829445E-2</v>
      </c>
      <c r="DL22" s="36"/>
      <c r="DM22" s="38" t="s">
        <v>86</v>
      </c>
      <c r="DN22" s="14" t="s">
        <v>32</v>
      </c>
      <c r="DO22" s="15">
        <v>0.97779865882316197</v>
      </c>
      <c r="DP22" s="15">
        <v>0.99565300520590994</v>
      </c>
      <c r="DQ22" s="15">
        <v>4.1533193867059932</v>
      </c>
      <c r="DR22" s="15">
        <v>0.94890256331553391</v>
      </c>
      <c r="DS22" s="15">
        <v>0.91011418461366711</v>
      </c>
      <c r="DT22" s="64">
        <v>0</v>
      </c>
      <c r="DU22" s="64">
        <v>0</v>
      </c>
      <c r="DV22" s="64">
        <v>0</v>
      </c>
      <c r="DW22" s="64">
        <v>5.2520817295317962E-2</v>
      </c>
      <c r="DX22" s="64">
        <v>4.1474093714704535E-2</v>
      </c>
      <c r="DY22" s="113">
        <f t="shared" si="11"/>
        <v>0.80797827096742891</v>
      </c>
      <c r="DZ22" s="113">
        <f t="shared" si="9"/>
        <v>1.2000996053997033</v>
      </c>
      <c r="EA22" s="14" t="s">
        <v>32</v>
      </c>
      <c r="EB22" s="36"/>
    </row>
    <row r="23" spans="1:132" ht="15.75" x14ac:dyDescent="0.25">
      <c r="A23" s="38" t="s">
        <v>8</v>
      </c>
      <c r="B23" s="84">
        <v>11.193487849952824</v>
      </c>
      <c r="C23" s="84">
        <v>9.0261969927732935</v>
      </c>
      <c r="D23" s="84">
        <v>9.4270362973143396</v>
      </c>
      <c r="E23" s="84">
        <v>11.339681658130857</v>
      </c>
      <c r="F23" s="84">
        <v>55.134129339317944</v>
      </c>
      <c r="G23" s="84">
        <v>6.861204171089156</v>
      </c>
      <c r="H23" s="84">
        <v>5.9992511336315664</v>
      </c>
      <c r="I23" s="84">
        <v>10.061858973916783</v>
      </c>
      <c r="J23" s="84">
        <v>0.56723404485332674</v>
      </c>
      <c r="K23" s="84">
        <v>9.5911512910074652</v>
      </c>
      <c r="L23" s="39"/>
      <c r="M23" s="38" t="s">
        <v>8</v>
      </c>
      <c r="N23" s="18"/>
      <c r="O23" s="18" t="s">
        <v>8</v>
      </c>
      <c r="P23" s="94">
        <v>1.9391338176182127</v>
      </c>
      <c r="Q23" s="94">
        <v>3.7543376211917723</v>
      </c>
      <c r="R23" s="94">
        <v>3.3202585287299815</v>
      </c>
      <c r="S23" s="94">
        <v>2.0299553440167446</v>
      </c>
      <c r="T23" s="94">
        <v>3.72638371006677</v>
      </c>
      <c r="U23" s="94">
        <v>1.4019714645778627</v>
      </c>
      <c r="V23" s="94">
        <v>4.5257308144042083</v>
      </c>
      <c r="W23" s="94">
        <v>2.7838781057190589</v>
      </c>
      <c r="X23" s="94">
        <v>3.3439129611969927</v>
      </c>
      <c r="Y23" s="94">
        <v>6.9340668374115433</v>
      </c>
      <c r="Z23" s="160">
        <f t="shared" si="14"/>
        <v>8.1480430478460324</v>
      </c>
      <c r="AA23" s="94">
        <f t="shared" si="15"/>
        <v>11.582997574616067</v>
      </c>
      <c r="AB23" s="39"/>
      <c r="AC23" s="17">
        <v>2.1885102799276903</v>
      </c>
      <c r="AD23" s="17">
        <v>2.6422668417928867</v>
      </c>
      <c r="AE23" s="17">
        <v>2.2243235045154455</v>
      </c>
      <c r="AF23" s="17">
        <v>2.6512863222885952</v>
      </c>
      <c r="AG23" s="17">
        <v>2.0864527355428129</v>
      </c>
      <c r="AH23" s="18" t="s">
        <v>8</v>
      </c>
      <c r="AI23" s="38" t="s">
        <v>8</v>
      </c>
      <c r="AJ23" s="73">
        <v>4.8296011841953392</v>
      </c>
      <c r="AK23" s="73">
        <v>5.7831913907551042</v>
      </c>
      <c r="AL23" s="73">
        <v>6.6212022382014935</v>
      </c>
      <c r="AM23" s="73">
        <v>5.1128644735423574</v>
      </c>
      <c r="AN23" s="73">
        <v>4.3259794105916765</v>
      </c>
      <c r="AO23" s="73">
        <v>4.8318479180279086</v>
      </c>
      <c r="AP23" s="73">
        <v>6.9830408993547337</v>
      </c>
      <c r="AQ23" s="73">
        <v>7.0448068040979308</v>
      </c>
      <c r="AR23" s="73">
        <v>5.0542422490725025</v>
      </c>
      <c r="AS23" s="73">
        <v>4.3301224987872882</v>
      </c>
      <c r="AT23" s="164">
        <f t="shared" si="2"/>
        <v>4.4473159167129186</v>
      </c>
      <c r="AU23" s="73">
        <f t="shared" si="10"/>
        <v>1.7509687298388479</v>
      </c>
      <c r="AV23" s="39"/>
      <c r="AW23" s="18" t="s">
        <v>8</v>
      </c>
      <c r="AX23" s="5">
        <v>2.1519243736907825</v>
      </c>
      <c r="AY23" s="5">
        <v>3.3957744601855611</v>
      </c>
      <c r="AZ23" s="5">
        <v>2.5530921710825387</v>
      </c>
      <c r="BA23" s="5">
        <v>2.8452723660951049</v>
      </c>
      <c r="BB23" s="5">
        <v>2.6678693367877453</v>
      </c>
      <c r="BC23" s="5">
        <v>2.4645033724465826</v>
      </c>
      <c r="BD23" s="5">
        <v>1.6990330537421185</v>
      </c>
      <c r="BE23" s="5">
        <v>4.4191652050511783</v>
      </c>
      <c r="BF23" s="5">
        <v>3.2197156286010338</v>
      </c>
      <c r="BG23" s="76">
        <v>4.8766877004562899</v>
      </c>
      <c r="BH23" s="76">
        <v>6.9533507475521796</v>
      </c>
      <c r="BI23" s="76">
        <v>6.7864742755185077</v>
      </c>
      <c r="BJ23" s="76">
        <v>6.0557564873465637</v>
      </c>
      <c r="BK23" s="162">
        <f t="shared" si="3"/>
        <v>3.8529707060427842</v>
      </c>
      <c r="BL23" s="106">
        <f t="shared" si="4"/>
        <v>1.7939511992755239</v>
      </c>
      <c r="BM23" s="126" t="s">
        <v>8</v>
      </c>
      <c r="BN23" s="39"/>
      <c r="BO23" s="18" t="s">
        <v>8</v>
      </c>
      <c r="BP23" s="15">
        <v>2.4218437026433541</v>
      </c>
      <c r="BQ23" s="15">
        <v>2.8918901062379332</v>
      </c>
      <c r="BR23" s="15">
        <v>3.6857185061578948</v>
      </c>
      <c r="BS23" s="15">
        <v>2.8923266891412389</v>
      </c>
      <c r="BT23" s="15">
        <v>3.9048064388618271</v>
      </c>
      <c r="BU23" s="15">
        <v>3.4550291458687483</v>
      </c>
      <c r="BV23" s="15">
        <v>3.9163134245073374</v>
      </c>
      <c r="BW23" s="67">
        <v>12.092697089993479</v>
      </c>
      <c r="BX23" s="67">
        <v>17.281523281948211</v>
      </c>
      <c r="BY23" s="67">
        <v>8.7534067619781268</v>
      </c>
      <c r="BZ23" s="67">
        <v>13.773067669289881</v>
      </c>
      <c r="CA23" s="111">
        <f t="shared" si="5"/>
        <v>6.8244202560570946</v>
      </c>
      <c r="CB23" s="111">
        <f t="shared" si="6"/>
        <v>5.0236236751692465</v>
      </c>
      <c r="CC23" s="67"/>
      <c r="CD23" s="18" t="s">
        <v>8</v>
      </c>
      <c r="CE23" s="5">
        <v>1.2613331954484224</v>
      </c>
      <c r="CF23" s="5">
        <v>2.2085126710470764</v>
      </c>
      <c r="CG23" s="5">
        <v>1.9577200030726916</v>
      </c>
      <c r="CH23" s="5">
        <v>1.4190078157178247</v>
      </c>
      <c r="CI23" s="5">
        <v>1.6878107243503127</v>
      </c>
      <c r="CJ23" s="5">
        <v>1.466498930619256</v>
      </c>
      <c r="CK23" s="5">
        <v>1.3371306118918145</v>
      </c>
      <c r="CL23" s="5">
        <v>1.6946762198839826</v>
      </c>
      <c r="CM23" s="76">
        <v>2.5324601384419165</v>
      </c>
      <c r="CN23" s="76">
        <v>4.7650125222026647</v>
      </c>
      <c r="CO23" s="76">
        <v>2.4450772961667773</v>
      </c>
      <c r="CP23" s="76">
        <v>1.5388542778103247</v>
      </c>
      <c r="CQ23" s="162">
        <f t="shared" si="7"/>
        <v>2.026174533887755</v>
      </c>
      <c r="CR23" s="39">
        <f t="shared" si="8"/>
        <v>0.92080063073122664</v>
      </c>
      <c r="CS23" s="18" t="s">
        <v>8</v>
      </c>
      <c r="CT23" s="17">
        <v>0.65266820033846862</v>
      </c>
      <c r="CU23" s="17">
        <v>1.0200179924411696</v>
      </c>
      <c r="CV23" s="17">
        <v>0.99697149385970152</v>
      </c>
      <c r="CW23" s="17">
        <v>0.80942634637027133</v>
      </c>
      <c r="CX23" s="17">
        <v>0.68536790588649821</v>
      </c>
      <c r="CY23" s="17">
        <v>0.7002702395260082</v>
      </c>
      <c r="CZ23" s="38" t="s">
        <v>8</v>
      </c>
      <c r="DA23" s="69">
        <v>2.5941083314587181</v>
      </c>
      <c r="DB23" s="69">
        <v>2.9147560765546308</v>
      </c>
      <c r="DC23" s="69">
        <v>2.934484030711805</v>
      </c>
      <c r="DD23" s="69">
        <v>4.5902804866837288</v>
      </c>
      <c r="DE23" s="69">
        <v>3.6512946863495759</v>
      </c>
      <c r="DF23" s="69">
        <v>5.3300395597184176</v>
      </c>
      <c r="DG23" s="69">
        <v>2.7009461150869019</v>
      </c>
      <c r="DH23" s="69">
        <v>2.8294289900880507</v>
      </c>
      <c r="DI23" s="69"/>
      <c r="DJ23" s="170">
        <f t="shared" si="12"/>
        <v>2.3150043182195676</v>
      </c>
      <c r="DK23" s="119">
        <f t="shared" si="13"/>
        <v>1.54410389091749</v>
      </c>
      <c r="DL23" s="36"/>
      <c r="DM23" s="38" t="s">
        <v>8</v>
      </c>
      <c r="DN23" s="18" t="s">
        <v>8</v>
      </c>
      <c r="DO23" s="15">
        <v>1.5729794225949356</v>
      </c>
      <c r="DP23" s="15">
        <v>1.8864116282664638</v>
      </c>
      <c r="DQ23" s="15">
        <v>1.922172182383169</v>
      </c>
      <c r="DR23" s="15">
        <v>1.6726553610398083</v>
      </c>
      <c r="DS23" s="15">
        <v>2.6905648080803068</v>
      </c>
      <c r="DT23" s="64">
        <v>5.0490244221919385</v>
      </c>
      <c r="DU23" s="64">
        <v>5.0356620106417074</v>
      </c>
      <c r="DV23" s="64">
        <v>4.9644309095202006</v>
      </c>
      <c r="DW23" s="64">
        <v>4.935061957057469</v>
      </c>
      <c r="DX23" s="64">
        <v>4.1387697562239465</v>
      </c>
      <c r="DY23" s="113">
        <f t="shared" si="11"/>
        <v>3.3867732457999944</v>
      </c>
      <c r="DZ23" s="113">
        <f t="shared" si="9"/>
        <v>1.4846719881597785</v>
      </c>
      <c r="EA23" s="18" t="s">
        <v>8</v>
      </c>
      <c r="EB23" s="36"/>
    </row>
    <row r="24" spans="1:132" ht="15.75" x14ac:dyDescent="0.25">
      <c r="A24" s="38" t="s">
        <v>87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39"/>
      <c r="M24" s="38" t="s">
        <v>87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160">
        <f t="shared" si="14"/>
        <v>0</v>
      </c>
      <c r="AA24" s="94">
        <f t="shared" si="15"/>
        <v>0</v>
      </c>
      <c r="AB24" s="39"/>
      <c r="AC24" s="39"/>
      <c r="AD24" s="39"/>
      <c r="AE24" s="39"/>
      <c r="AF24" s="39"/>
      <c r="AG24" s="39"/>
      <c r="AI24" s="38" t="s">
        <v>87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0</v>
      </c>
      <c r="AS24" s="73">
        <v>0</v>
      </c>
      <c r="AT24" s="164">
        <f t="shared" si="2"/>
        <v>0</v>
      </c>
      <c r="AU24" s="73">
        <f t="shared" si="10"/>
        <v>0</v>
      </c>
      <c r="AV24" s="39"/>
      <c r="AX24" s="76"/>
      <c r="AY24" s="76"/>
      <c r="AZ24" s="76"/>
      <c r="BA24" s="76"/>
      <c r="BB24" s="76"/>
      <c r="BC24" s="76"/>
      <c r="BD24" s="76"/>
      <c r="BE24" s="76"/>
      <c r="BF24" s="76"/>
      <c r="BG24" s="76">
        <v>0</v>
      </c>
      <c r="BH24" s="76">
        <v>0</v>
      </c>
      <c r="BI24" s="76">
        <v>0</v>
      </c>
      <c r="BJ24" s="76">
        <v>0</v>
      </c>
      <c r="BK24" s="162">
        <f t="shared" si="3"/>
        <v>0</v>
      </c>
      <c r="BL24" s="106">
        <f t="shared" si="4"/>
        <v>0</v>
      </c>
      <c r="BM24" s="126" t="s">
        <v>87</v>
      </c>
      <c r="BN24" s="39"/>
      <c r="BP24" s="67"/>
      <c r="BQ24" s="67"/>
      <c r="BR24" s="67"/>
      <c r="BS24" s="67"/>
      <c r="BT24" s="67"/>
      <c r="BU24" s="67"/>
      <c r="BV24" s="67"/>
      <c r="BW24" s="67">
        <v>0</v>
      </c>
      <c r="BX24" s="67">
        <v>0</v>
      </c>
      <c r="BY24" s="67">
        <v>0</v>
      </c>
      <c r="BZ24" s="67">
        <v>0</v>
      </c>
      <c r="CA24" s="111">
        <f t="shared" si="5"/>
        <v>0</v>
      </c>
      <c r="CB24" s="111">
        <f t="shared" si="6"/>
        <v>0</v>
      </c>
      <c r="CC24" s="67"/>
      <c r="CE24" s="76"/>
      <c r="CF24" s="76"/>
      <c r="CG24" s="76"/>
      <c r="CH24" s="76"/>
      <c r="CI24" s="76"/>
      <c r="CJ24" s="76"/>
      <c r="CK24" s="76"/>
      <c r="CL24" s="76"/>
      <c r="CM24" s="76">
        <v>0</v>
      </c>
      <c r="CN24" s="76">
        <v>0</v>
      </c>
      <c r="CO24" s="76">
        <v>0</v>
      </c>
      <c r="CP24" s="76">
        <v>0</v>
      </c>
      <c r="CQ24" s="162">
        <f t="shared" si="7"/>
        <v>0</v>
      </c>
      <c r="CR24" s="39">
        <f t="shared" si="8"/>
        <v>0</v>
      </c>
      <c r="CT24" s="73"/>
      <c r="CU24" s="73"/>
      <c r="CV24" s="73"/>
      <c r="CW24" s="73"/>
      <c r="CX24" s="73"/>
      <c r="CY24" s="73"/>
      <c r="CZ24" s="38" t="s">
        <v>87</v>
      </c>
      <c r="DA24" s="69">
        <v>0.35572675000592235</v>
      </c>
      <c r="DB24" s="69">
        <v>0.3271784370351577</v>
      </c>
      <c r="DC24" s="69">
        <v>0.33549145382137469</v>
      </c>
      <c r="DD24" s="69">
        <v>0.50540674392207907</v>
      </c>
      <c r="DE24" s="69">
        <v>0.28767846654013635</v>
      </c>
      <c r="DF24" s="69">
        <v>0.58899269724944092</v>
      </c>
      <c r="DG24" s="69">
        <v>0.24723109620034087</v>
      </c>
      <c r="DH24" s="69">
        <v>0.33198268534930248</v>
      </c>
      <c r="DI24" s="69"/>
      <c r="DJ24" s="170">
        <f t="shared" si="12"/>
        <v>0.37246104126546931</v>
      </c>
      <c r="DK24" s="119">
        <f t="shared" si="13"/>
        <v>0.11511915594560096</v>
      </c>
      <c r="DL24" s="36"/>
      <c r="DM24" s="38" t="s">
        <v>87</v>
      </c>
      <c r="DO24" s="64"/>
      <c r="DP24" s="64"/>
      <c r="DQ24" s="64"/>
      <c r="DR24" s="64"/>
      <c r="DS24" s="64"/>
      <c r="DT24" s="64">
        <v>0</v>
      </c>
      <c r="DU24" s="64">
        <v>0</v>
      </c>
      <c r="DV24" s="64">
        <v>0</v>
      </c>
      <c r="DW24" s="64">
        <v>0</v>
      </c>
      <c r="DX24" s="64">
        <v>0</v>
      </c>
      <c r="DY24" s="113">
        <f t="shared" si="11"/>
        <v>0</v>
      </c>
      <c r="DZ24" s="113">
        <f t="shared" si="9"/>
        <v>0</v>
      </c>
      <c r="EB24" s="36"/>
    </row>
    <row r="25" spans="1:132" ht="15.75" x14ac:dyDescent="0.25">
      <c r="A25" s="38" t="s">
        <v>88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39"/>
      <c r="M25" s="38" t="s">
        <v>88</v>
      </c>
      <c r="O25" s="19" t="s">
        <v>33</v>
      </c>
      <c r="P25" s="94">
        <v>0.71367755093872742</v>
      </c>
      <c r="Q25" s="94">
        <v>1.1136366584090998</v>
      </c>
      <c r="R25" s="94">
        <v>1.5747987622999231</v>
      </c>
      <c r="S25" s="94">
        <v>0.57678604101619479</v>
      </c>
      <c r="T25" s="94">
        <v>1.8209330088343418</v>
      </c>
      <c r="U25" s="94">
        <v>0.39141348527854047</v>
      </c>
      <c r="V25" s="94">
        <v>1.8317245940335274</v>
      </c>
      <c r="W25" s="94">
        <v>0.74855941557492656</v>
      </c>
      <c r="X25" s="94">
        <v>1.2199618413629172</v>
      </c>
      <c r="Y25" s="94">
        <v>0.41547112638283612</v>
      </c>
      <c r="Z25" s="160">
        <f t="shared" si="14"/>
        <v>0.52034812420655174</v>
      </c>
      <c r="AA25" s="94">
        <f t="shared" si="15"/>
        <v>0.65664349867162053</v>
      </c>
      <c r="AB25" s="39"/>
      <c r="AC25" s="17">
        <v>4.0192966004884356</v>
      </c>
      <c r="AD25" s="17">
        <v>2.3979278091030332</v>
      </c>
      <c r="AE25" s="17">
        <v>2.6445933471236831</v>
      </c>
      <c r="AF25" s="17">
        <v>1.9554885852228474</v>
      </c>
      <c r="AG25" s="17">
        <v>2.5404392512658722</v>
      </c>
      <c r="AH25" s="19" t="s">
        <v>33</v>
      </c>
      <c r="AI25" s="38" t="s">
        <v>88</v>
      </c>
      <c r="AJ25" s="73">
        <v>0.23233413146410786</v>
      </c>
      <c r="AK25" s="73">
        <v>0.27359632238172099</v>
      </c>
      <c r="AL25" s="73">
        <v>0.18884987670312783</v>
      </c>
      <c r="AM25" s="73">
        <v>0</v>
      </c>
      <c r="AN25" s="73">
        <v>0</v>
      </c>
      <c r="AO25" s="73">
        <v>0.29492513405196591</v>
      </c>
      <c r="AP25" s="73">
        <v>0.31551574443109021</v>
      </c>
      <c r="AQ25" s="73">
        <v>0.24050032990648282</v>
      </c>
      <c r="AR25" s="73">
        <v>0.25268400402037083</v>
      </c>
      <c r="AS25" s="73">
        <v>0.31693903501380172</v>
      </c>
      <c r="AT25" s="164">
        <f>AVERAGE(AC25:AG25,AJ25:AS25)</f>
        <v>1.0448726780784359</v>
      </c>
      <c r="AU25" s="73">
        <f t="shared" si="10"/>
        <v>1.2920976789084413</v>
      </c>
      <c r="AV25" s="39"/>
      <c r="AW25" s="19" t="s">
        <v>33</v>
      </c>
      <c r="AX25" s="5">
        <v>0.75262509105978614</v>
      </c>
      <c r="AY25" s="5">
        <v>1.7087232219524366</v>
      </c>
      <c r="AZ25" s="5">
        <v>0.7699165266721667</v>
      </c>
      <c r="BA25" s="5">
        <v>0.83784654458532271</v>
      </c>
      <c r="BB25" s="5">
        <v>0.94538744367711691</v>
      </c>
      <c r="BC25" s="5">
        <v>1.8566335121697595</v>
      </c>
      <c r="BD25" s="5">
        <v>0.42658952629728991</v>
      </c>
      <c r="BE25" s="5">
        <v>2.2516654884730207</v>
      </c>
      <c r="BF25" s="5">
        <v>1.6326858698432332</v>
      </c>
      <c r="BG25" s="76">
        <v>0</v>
      </c>
      <c r="BH25" s="76">
        <v>0</v>
      </c>
      <c r="BI25" s="76">
        <v>0</v>
      </c>
      <c r="BJ25" s="76">
        <v>0.13199726492845673</v>
      </c>
      <c r="BK25" s="162">
        <f t="shared" si="3"/>
        <v>0.87031311458912219</v>
      </c>
      <c r="BL25" s="106">
        <f t="shared" si="4"/>
        <v>0.77513772331914454</v>
      </c>
      <c r="BM25" s="126" t="s">
        <v>88</v>
      </c>
      <c r="BN25" s="39"/>
      <c r="BO25" s="19" t="s">
        <v>33</v>
      </c>
      <c r="BP25" s="15">
        <v>2.5066065504913664</v>
      </c>
      <c r="BQ25" s="15">
        <v>3.0706159584471471</v>
      </c>
      <c r="BR25" s="15">
        <v>3.7144397294575628</v>
      </c>
      <c r="BS25" s="15">
        <v>3.0010454395942574</v>
      </c>
      <c r="BT25" s="15">
        <v>3.9856056186450224</v>
      </c>
      <c r="BU25" s="15">
        <v>3.4398411484251556</v>
      </c>
      <c r="BV25" s="15">
        <v>3.9390681749209491</v>
      </c>
      <c r="BW25" s="67">
        <v>0</v>
      </c>
      <c r="BX25" s="67">
        <v>0</v>
      </c>
      <c r="BY25" s="67">
        <v>0</v>
      </c>
      <c r="BZ25" s="67">
        <v>0</v>
      </c>
      <c r="CA25" s="111">
        <f t="shared" si="5"/>
        <v>2.1506566018164963</v>
      </c>
      <c r="CB25" s="111">
        <f t="shared" si="6"/>
        <v>1.6752299801319495</v>
      </c>
      <c r="CC25" s="67"/>
      <c r="CD25" s="19" t="s">
        <v>33</v>
      </c>
      <c r="CE25" s="5">
        <v>2.9899345422758938</v>
      </c>
      <c r="CF25" s="5">
        <v>1.424532774469653</v>
      </c>
      <c r="CG25" s="5">
        <v>1.9932442631383718</v>
      </c>
      <c r="CH25" s="5">
        <v>1.6085782174271845</v>
      </c>
      <c r="CI25" s="5">
        <v>1.7477526373038599</v>
      </c>
      <c r="CJ25" s="5">
        <v>1.5255366679242641</v>
      </c>
      <c r="CK25" s="5">
        <v>1.4561392300471907</v>
      </c>
      <c r="CL25" s="5">
        <v>1.8583632016371854</v>
      </c>
      <c r="CM25" s="76">
        <v>0</v>
      </c>
      <c r="CN25" s="76">
        <v>0.16000936256068574</v>
      </c>
      <c r="CO25" s="76">
        <v>0.13252406007023271</v>
      </c>
      <c r="CP25" s="76">
        <v>5.3675561942225301E-2</v>
      </c>
      <c r="CQ25" s="162">
        <f t="shared" si="7"/>
        <v>1.2458575432330623</v>
      </c>
      <c r="CR25" s="39">
        <f t="shared" si="8"/>
        <v>0.90854370156308584</v>
      </c>
      <c r="CS25" s="19" t="s">
        <v>33</v>
      </c>
      <c r="CT25" s="17">
        <v>0.26577167950917224</v>
      </c>
      <c r="CU25" s="17">
        <v>0.4190046297655185</v>
      </c>
      <c r="CV25" s="17">
        <v>0.38983328699809849</v>
      </c>
      <c r="CW25" s="17">
        <v>0.25676866840955298</v>
      </c>
      <c r="CX25" s="17">
        <v>0.16088269832765353</v>
      </c>
      <c r="CY25" s="17">
        <v>0.24040849964410874</v>
      </c>
      <c r="CZ25" s="38" t="s">
        <v>88</v>
      </c>
      <c r="DA25" s="69">
        <v>0.20464514535059955</v>
      </c>
      <c r="DB25" s="69">
        <v>0.3917986362571465</v>
      </c>
      <c r="DC25" s="69">
        <v>0.29408120884632383</v>
      </c>
      <c r="DD25" s="69">
        <v>0.85017397410532669</v>
      </c>
      <c r="DE25" s="69">
        <v>4.3951055932178254E-2</v>
      </c>
      <c r="DF25" s="69">
        <v>1.3235447165848249</v>
      </c>
      <c r="DG25" s="69">
        <v>0.3805688098632507</v>
      </c>
      <c r="DH25" s="69">
        <v>0.36414686418127756</v>
      </c>
      <c r="DI25" s="69"/>
      <c r="DJ25" s="170">
        <f t="shared" si="12"/>
        <v>0.39896999098393088</v>
      </c>
      <c r="DK25" s="119">
        <f t="shared" si="13"/>
        <v>0.32286024172732225</v>
      </c>
      <c r="DL25" s="36"/>
      <c r="DM25" s="38" t="s">
        <v>88</v>
      </c>
      <c r="DN25" s="19" t="s">
        <v>33</v>
      </c>
      <c r="DO25" s="15">
        <v>0.65191646563478522</v>
      </c>
      <c r="DP25" s="15">
        <v>0.48526586110891107</v>
      </c>
      <c r="DQ25" s="15">
        <v>2.0027934403766752</v>
      </c>
      <c r="DR25" s="15">
        <v>0.64464620742835843</v>
      </c>
      <c r="DS25" s="15">
        <v>0.72540970639239688</v>
      </c>
      <c r="DT25" s="64">
        <v>8.2540473702033185E-2</v>
      </c>
      <c r="DU25" s="64">
        <v>0.1046246789421799</v>
      </c>
      <c r="DV25" s="64">
        <v>7.5310715618037344E-2</v>
      </c>
      <c r="DW25" s="64">
        <v>9.3610633179302016E-2</v>
      </c>
      <c r="DX25" s="64">
        <v>5.4871900710428564E-2</v>
      </c>
      <c r="DY25" s="113">
        <f t="shared" si="11"/>
        <v>0.49209900830931075</v>
      </c>
      <c r="DZ25" s="113">
        <f t="shared" si="9"/>
        <v>0.56807024805835216</v>
      </c>
      <c r="EA25" s="19" t="s">
        <v>33</v>
      </c>
      <c r="EB25" s="36"/>
    </row>
    <row r="26" spans="1:132" ht="15.75" x14ac:dyDescent="0.25">
      <c r="A26" s="38" t="s">
        <v>89</v>
      </c>
      <c r="B26" s="84">
        <v>2.6715586334645076</v>
      </c>
      <c r="C26" s="84">
        <v>2.3997867689990757</v>
      </c>
      <c r="D26" s="84">
        <v>0.98220812290651027</v>
      </c>
      <c r="E26" s="84">
        <v>2.9285433236743614</v>
      </c>
      <c r="F26" s="84">
        <v>2.0993120899964599</v>
      </c>
      <c r="G26" s="84">
        <v>2.4263001855403892</v>
      </c>
      <c r="H26" s="84">
        <v>2.4622591245328453</v>
      </c>
      <c r="I26" s="84">
        <v>2.5213060272982828</v>
      </c>
      <c r="J26" s="84">
        <v>2.3247731117873762</v>
      </c>
      <c r="K26" s="84">
        <v>2.3921101294431888</v>
      </c>
      <c r="L26" s="39"/>
      <c r="M26" s="38" t="s">
        <v>89</v>
      </c>
      <c r="O26" s="18" t="s">
        <v>9</v>
      </c>
      <c r="P26" s="94">
        <v>1.9391338176182127</v>
      </c>
      <c r="Q26" s="94">
        <v>3.7543376211917723</v>
      </c>
      <c r="R26" s="94">
        <v>3.3202585287299815</v>
      </c>
      <c r="S26" s="94">
        <v>2.0299553440167446</v>
      </c>
      <c r="T26" s="94">
        <v>3.72638371006677</v>
      </c>
      <c r="U26" s="94">
        <v>1.4019714645778627</v>
      </c>
      <c r="V26" s="94">
        <v>4.5257308144042083</v>
      </c>
      <c r="W26" s="94">
        <v>2.7838781057190589</v>
      </c>
      <c r="X26" s="94">
        <v>3.3439129611969927</v>
      </c>
      <c r="Y26" s="94">
        <v>6.9340668374115433</v>
      </c>
      <c r="Z26" s="160">
        <f t="shared" si="14"/>
        <v>2.8483893361288071</v>
      </c>
      <c r="AA26" s="94">
        <f t="shared" si="15"/>
        <v>1.2640414062826111</v>
      </c>
      <c r="AB26" s="39"/>
      <c r="AC26" s="17">
        <v>2.1885102799276903</v>
      </c>
      <c r="AD26" s="17">
        <v>2.6422668417928867</v>
      </c>
      <c r="AE26" s="17">
        <v>2.2243235045154455</v>
      </c>
      <c r="AF26" s="17">
        <v>2.6512863222885952</v>
      </c>
      <c r="AG26" s="17">
        <v>2.0864527355428129</v>
      </c>
      <c r="AH26" s="18" t="s">
        <v>9</v>
      </c>
      <c r="AI26" s="38" t="s">
        <v>89</v>
      </c>
      <c r="AJ26" s="73">
        <v>2.7637864300931878</v>
      </c>
      <c r="AK26" s="73">
        <v>2.5787889387274232</v>
      </c>
      <c r="AL26" s="73">
        <v>2.5216891239945514</v>
      </c>
      <c r="AM26" s="73">
        <v>2.4456944691433518</v>
      </c>
      <c r="AN26" s="73">
        <v>2.2076468468458565</v>
      </c>
      <c r="AO26" s="73">
        <v>2.6856609429599705</v>
      </c>
      <c r="AP26" s="73">
        <v>2.9828204931497506</v>
      </c>
      <c r="AQ26" s="73">
        <v>2.5912279602567185</v>
      </c>
      <c r="AR26" s="73">
        <v>2.5162237011822732</v>
      </c>
      <c r="AS26" s="73">
        <v>2.183374379542502</v>
      </c>
      <c r="AT26" s="164">
        <f t="shared" si="2"/>
        <v>2.4846501979975337</v>
      </c>
      <c r="AU26" s="73">
        <f t="shared" si="10"/>
        <v>0.25700776456759455</v>
      </c>
      <c r="AV26" s="39"/>
      <c r="AW26" s="18" t="s">
        <v>9</v>
      </c>
      <c r="AX26" s="5">
        <v>2.1519243736907825</v>
      </c>
      <c r="AY26" s="5">
        <v>3.3957744601855611</v>
      </c>
      <c r="AZ26" s="5">
        <v>2.5530921710825387</v>
      </c>
      <c r="BA26" s="5">
        <v>2.8452723660951049</v>
      </c>
      <c r="BB26" s="5">
        <v>2.6678693367877453</v>
      </c>
      <c r="BC26" s="5">
        <v>2.4645033724465826</v>
      </c>
      <c r="BD26" s="5">
        <v>1.6990330537421185</v>
      </c>
      <c r="BE26" s="5">
        <v>4.4191652050511783</v>
      </c>
      <c r="BF26" s="5">
        <v>3.2197156286010338</v>
      </c>
      <c r="BG26" s="76">
        <v>2.2454745057868943</v>
      </c>
      <c r="BH26" s="76">
        <v>2.8569645623125952</v>
      </c>
      <c r="BI26" s="76">
        <v>2.5370971473794302</v>
      </c>
      <c r="BJ26" s="76">
        <v>2.2756787098467401</v>
      </c>
      <c r="BK26" s="162">
        <f t="shared" si="3"/>
        <v>2.717812684077562</v>
      </c>
      <c r="BL26" s="106">
        <f t="shared" si="4"/>
        <v>0.67976261608534405</v>
      </c>
      <c r="BM26" s="126" t="s">
        <v>89</v>
      </c>
      <c r="BN26" s="39"/>
      <c r="BO26" s="18" t="s">
        <v>9</v>
      </c>
      <c r="BP26" s="15">
        <v>2.4218437026433541</v>
      </c>
      <c r="BQ26" s="15">
        <v>2.8918901062379332</v>
      </c>
      <c r="BR26" s="15">
        <v>3.6857185061578948</v>
      </c>
      <c r="BS26" s="15">
        <v>2.8923266891412389</v>
      </c>
      <c r="BT26" s="15">
        <v>3.9048064388618271</v>
      </c>
      <c r="BU26" s="15">
        <v>3.4550291458687483</v>
      </c>
      <c r="BV26" s="15">
        <v>3.9163134245073374</v>
      </c>
      <c r="BW26" s="67">
        <v>2.4993430281851765</v>
      </c>
      <c r="BX26" s="67">
        <v>2.7492308218723727</v>
      </c>
      <c r="BY26" s="67">
        <v>1.8359277390624864</v>
      </c>
      <c r="BZ26" s="67">
        <v>2.9676191195705637</v>
      </c>
      <c r="CA26" s="111">
        <f t="shared" si="5"/>
        <v>3.0200044292826305</v>
      </c>
      <c r="CB26" s="111">
        <f t="shared" si="6"/>
        <v>0.62945616912294877</v>
      </c>
      <c r="CC26" s="67"/>
      <c r="CD26" s="18" t="s">
        <v>9</v>
      </c>
      <c r="CE26" s="5">
        <v>1.2613331954484224</v>
      </c>
      <c r="CF26" s="5">
        <v>2.2085126710470764</v>
      </c>
      <c r="CG26" s="5">
        <v>1.9577200030726916</v>
      </c>
      <c r="CH26" s="5">
        <v>1.4190078157178247</v>
      </c>
      <c r="CI26" s="5">
        <v>1.6878107243503127</v>
      </c>
      <c r="CJ26" s="5">
        <v>1.466498930619256</v>
      </c>
      <c r="CK26" s="5">
        <v>1.3371306118918145</v>
      </c>
      <c r="CL26" s="5">
        <v>1.6946762198839826</v>
      </c>
      <c r="CM26" s="76">
        <v>1.3922118539359527</v>
      </c>
      <c r="CN26" s="76">
        <v>2.5290058245173297</v>
      </c>
      <c r="CO26" s="76">
        <v>1.4074116260365366</v>
      </c>
      <c r="CP26" s="76">
        <v>0.8650085679656988</v>
      </c>
      <c r="CQ26" s="162">
        <f t="shared" si="7"/>
        <v>1.6021940037072415</v>
      </c>
      <c r="CR26" s="39">
        <f t="shared" si="8"/>
        <v>0.4313519894960679</v>
      </c>
      <c r="CS26" s="18" t="s">
        <v>9</v>
      </c>
      <c r="CT26" s="17">
        <v>0.65266820033846862</v>
      </c>
      <c r="CU26" s="17">
        <v>1.0200179924411696</v>
      </c>
      <c r="CV26" s="17">
        <v>0.99697149385970152</v>
      </c>
      <c r="CW26" s="17">
        <v>0.80942634637027133</v>
      </c>
      <c r="CX26" s="17">
        <v>0.68536790588649821</v>
      </c>
      <c r="CY26" s="17">
        <v>0.7002702395260082</v>
      </c>
      <c r="CZ26" s="38" t="s">
        <v>89</v>
      </c>
      <c r="DA26" s="69">
        <v>1.0398246040183208</v>
      </c>
      <c r="DB26" s="69">
        <v>0.93668813153628261</v>
      </c>
      <c r="DC26" s="69">
        <v>1.1772520908151511</v>
      </c>
      <c r="DD26" s="69">
        <v>1.6032652096912143</v>
      </c>
      <c r="DE26" s="69">
        <v>1.6436835240279026</v>
      </c>
      <c r="DF26" s="69">
        <v>1.7532150427603128</v>
      </c>
      <c r="DG26" s="69">
        <v>1.0248852058821087</v>
      </c>
      <c r="DH26" s="69">
        <v>1.0985745549064656</v>
      </c>
      <c r="DI26" s="69"/>
      <c r="DJ26" s="170">
        <f t="shared" si="12"/>
        <v>1.0815793244328484</v>
      </c>
      <c r="DK26" s="119">
        <f t="shared" si="13"/>
        <v>0.35582682376984742</v>
      </c>
      <c r="DL26" s="36"/>
      <c r="DM26" s="38" t="s">
        <v>89</v>
      </c>
      <c r="DN26" s="18" t="s">
        <v>9</v>
      </c>
      <c r="DO26" s="15">
        <v>1.5729794225949356</v>
      </c>
      <c r="DP26" s="15">
        <v>1.8864116282664638</v>
      </c>
      <c r="DQ26" s="15">
        <v>1.922172182383169</v>
      </c>
      <c r="DR26" s="15">
        <v>1.6726553610398083</v>
      </c>
      <c r="DS26" s="15">
        <v>2.6905648080803068</v>
      </c>
      <c r="DT26" s="64">
        <v>1.9571605593131665</v>
      </c>
      <c r="DU26" s="64">
        <v>1.97437639775025</v>
      </c>
      <c r="DV26" s="64">
        <v>1.9081495888387787</v>
      </c>
      <c r="DW26" s="64">
        <v>1.8836985887278792</v>
      </c>
      <c r="DX26" s="64">
        <v>1.4649270533740062</v>
      </c>
      <c r="DY26" s="113">
        <f t="shared" si="11"/>
        <v>1.8933095590368763</v>
      </c>
      <c r="DZ26" s="113">
        <f t="shared" si="9"/>
        <v>0.31341173988498933</v>
      </c>
      <c r="EA26" s="18" t="s">
        <v>9</v>
      </c>
      <c r="EB26" s="36"/>
    </row>
    <row r="27" spans="1:132" ht="15.75" x14ac:dyDescent="0.25">
      <c r="A27" s="38" t="s">
        <v>10</v>
      </c>
      <c r="B27" s="84">
        <v>6.7958427402419126</v>
      </c>
      <c r="C27" s="84">
        <v>4.509122783016676</v>
      </c>
      <c r="D27" s="84">
        <v>4.2916570833779417</v>
      </c>
      <c r="E27" s="84">
        <v>8.9545177292639444</v>
      </c>
      <c r="F27" s="84">
        <v>5.9083427662373422</v>
      </c>
      <c r="G27" s="84">
        <v>7.5381710559627013</v>
      </c>
      <c r="H27" s="84">
        <v>6.2816314054332452</v>
      </c>
      <c r="I27" s="84">
        <v>5.8615250623842217</v>
      </c>
      <c r="J27" s="84">
        <v>4.0774473927449826</v>
      </c>
      <c r="K27" s="84">
        <v>4.5450791041709468</v>
      </c>
      <c r="L27" s="39"/>
      <c r="M27" s="38" t="s">
        <v>10</v>
      </c>
      <c r="O27" s="18" t="s">
        <v>10</v>
      </c>
      <c r="P27" s="94">
        <v>6.1239391611876703</v>
      </c>
      <c r="Q27" s="94">
        <v>13.10419103353669</v>
      </c>
      <c r="R27" s="94">
        <v>10.600487870503716</v>
      </c>
      <c r="S27" s="94">
        <v>4.2919120865916618</v>
      </c>
      <c r="T27" s="94">
        <v>18.816921739723117</v>
      </c>
      <c r="U27" s="94">
        <v>4.0109276947256127</v>
      </c>
      <c r="V27" s="94">
        <v>17.007967697107027</v>
      </c>
      <c r="W27" s="94">
        <v>5.4599961325517832</v>
      </c>
      <c r="X27" s="94">
        <v>12.012841422715349</v>
      </c>
      <c r="Y27" s="94">
        <v>3.4108942756181539</v>
      </c>
      <c r="Z27" s="160">
        <f t="shared" si="14"/>
        <v>7.6801708118547349</v>
      </c>
      <c r="AA27" s="94">
        <f t="shared" si="15"/>
        <v>4.4334351724926826</v>
      </c>
      <c r="AB27" s="39"/>
      <c r="AC27" s="17">
        <v>27.80256995290889</v>
      </c>
      <c r="AD27" s="17">
        <v>32.526193174913686</v>
      </c>
      <c r="AE27" s="17">
        <v>22.915607660542776</v>
      </c>
      <c r="AF27" s="17">
        <v>21.176026773465882</v>
      </c>
      <c r="AG27" s="17">
        <v>29.917248027513772</v>
      </c>
      <c r="AH27" s="18" t="s">
        <v>10</v>
      </c>
      <c r="AI27" s="38" t="s">
        <v>10</v>
      </c>
      <c r="AJ27" s="73">
        <v>29.720992736434905</v>
      </c>
      <c r="AK27" s="73">
        <v>28.648679043700739</v>
      </c>
      <c r="AL27" s="73">
        <v>24.076845926852329</v>
      </c>
      <c r="AM27" s="73">
        <v>29.524675161704181</v>
      </c>
      <c r="AN27" s="73">
        <v>29.162274339241229</v>
      </c>
      <c r="AO27" s="73">
        <v>31.215725258339216</v>
      </c>
      <c r="AP27" s="73">
        <v>21.699599737460897</v>
      </c>
      <c r="AQ27" s="73">
        <v>25.449472081624222</v>
      </c>
      <c r="AR27" s="73">
        <v>30.338848243974283</v>
      </c>
      <c r="AS27" s="73">
        <v>29.880622347169648</v>
      </c>
      <c r="AT27" s="164">
        <f t="shared" si="2"/>
        <v>27.603692031056443</v>
      </c>
      <c r="AU27" s="73">
        <f t="shared" si="10"/>
        <v>3.608129018547483</v>
      </c>
      <c r="AV27" s="39"/>
      <c r="AW27" s="18" t="s">
        <v>10</v>
      </c>
      <c r="AX27" s="5">
        <v>7.3876675836363574</v>
      </c>
      <c r="AY27" s="5">
        <v>16.462478052059687</v>
      </c>
      <c r="AZ27" s="5">
        <v>7.179639333323423</v>
      </c>
      <c r="BA27" s="5">
        <v>8.422483877151409</v>
      </c>
      <c r="BB27" s="5">
        <v>9.616775427031099</v>
      </c>
      <c r="BC27" s="5">
        <v>17.462738521802219</v>
      </c>
      <c r="BD27" s="5">
        <v>4.5757575685817811</v>
      </c>
      <c r="BE27" s="5">
        <v>17.551519928492596</v>
      </c>
      <c r="BF27" s="5">
        <v>14.279035652728064</v>
      </c>
      <c r="BG27" s="76">
        <v>15.131980401813953</v>
      </c>
      <c r="BH27" s="76">
        <v>19.223742920658971</v>
      </c>
      <c r="BI27" s="76">
        <v>16.638582890053225</v>
      </c>
      <c r="BJ27" s="76">
        <v>17.520926676646692</v>
      </c>
      <c r="BK27" s="162">
        <f t="shared" si="3"/>
        <v>13.188717602613805</v>
      </c>
      <c r="BL27" s="106">
        <f t="shared" si="4"/>
        <v>4.995790270237026</v>
      </c>
      <c r="BM27" s="126" t="s">
        <v>10</v>
      </c>
      <c r="BN27" s="39"/>
      <c r="BO27" s="18" t="s">
        <v>10</v>
      </c>
      <c r="BP27" s="15">
        <v>5.1339301839708575</v>
      </c>
      <c r="BQ27" s="15">
        <v>7.1297792554735659</v>
      </c>
      <c r="BR27" s="15">
        <v>8.7704505794359164</v>
      </c>
      <c r="BS27" s="15">
        <v>8.402359728988074</v>
      </c>
      <c r="BT27" s="15">
        <v>10.378658762911673</v>
      </c>
      <c r="BU27" s="15">
        <v>8.2923947800881237</v>
      </c>
      <c r="BV27" s="15">
        <v>11.798344207970709</v>
      </c>
      <c r="BW27" s="67">
        <v>5.4462954325523958</v>
      </c>
      <c r="BX27" s="67">
        <v>5.230490842383789</v>
      </c>
      <c r="BY27" s="67">
        <v>3.4959213969492478</v>
      </c>
      <c r="BZ27" s="67">
        <v>6.5301198833941037</v>
      </c>
      <c r="CA27" s="111">
        <f t="shared" si="5"/>
        <v>7.3280677321925856</v>
      </c>
      <c r="CB27" s="111">
        <f t="shared" si="6"/>
        <v>2.3658651240141833</v>
      </c>
      <c r="CC27" s="67"/>
      <c r="CD27" s="18" t="s">
        <v>10</v>
      </c>
      <c r="CE27" s="5">
        <v>32.674422049341842</v>
      </c>
      <c r="CF27" s="5">
        <v>10.034569502525734</v>
      </c>
      <c r="CG27" s="5">
        <v>28.401025705097528</v>
      </c>
      <c r="CH27" s="5">
        <v>8.8581783343454621</v>
      </c>
      <c r="CI27" s="5">
        <v>18.709588707084951</v>
      </c>
      <c r="CJ27" s="5">
        <v>8.5745076045353787</v>
      </c>
      <c r="CK27" s="5">
        <v>10.067210160770433</v>
      </c>
      <c r="CL27" s="5">
        <v>11.813555061961216</v>
      </c>
      <c r="CM27" s="76">
        <v>5.7330329745048418</v>
      </c>
      <c r="CN27" s="76">
        <v>10.100751351210105</v>
      </c>
      <c r="CO27" s="76">
        <v>5.8924750645801547</v>
      </c>
      <c r="CP27" s="76">
        <v>3.1573344537790731</v>
      </c>
      <c r="CQ27" s="162">
        <f t="shared" si="7"/>
        <v>12.83472091414473</v>
      </c>
      <c r="CR27" s="39">
        <f t="shared" si="8"/>
        <v>8.7592705965046047</v>
      </c>
      <c r="CS27" s="18" t="s">
        <v>10</v>
      </c>
      <c r="CT27" s="17">
        <v>7.0176816273890052</v>
      </c>
      <c r="CU27" s="17">
        <v>15.261553290256044</v>
      </c>
      <c r="CV27" s="17">
        <v>9.1798663433757621</v>
      </c>
      <c r="CW27" s="17">
        <v>8.2376510404918477</v>
      </c>
      <c r="CX27" s="17">
        <v>7.0589022069351923</v>
      </c>
      <c r="CY27" s="17">
        <v>7.7888180044522004</v>
      </c>
      <c r="CZ27" s="38" t="s">
        <v>10</v>
      </c>
      <c r="DA27" s="69">
        <v>9.1701603046839111</v>
      </c>
      <c r="DB27" s="69">
        <v>11.544363211151468</v>
      </c>
      <c r="DC27" s="69">
        <v>11.974088430385301</v>
      </c>
      <c r="DD27" s="69">
        <v>23.252613793980149</v>
      </c>
      <c r="DE27" s="69">
        <v>14.590400874464823</v>
      </c>
      <c r="DF27" s="69">
        <v>33.626462515870003</v>
      </c>
      <c r="DG27" s="69">
        <v>10.535820205281016</v>
      </c>
      <c r="DH27" s="69">
        <v>12.011479684479287</v>
      </c>
      <c r="DI27" s="69"/>
      <c r="DJ27" s="170">
        <f t="shared" si="12"/>
        <v>12.946418680942573</v>
      </c>
      <c r="DK27" s="119">
        <f t="shared" si="13"/>
        <v>7.3305148973134067</v>
      </c>
      <c r="DL27" s="40"/>
      <c r="DM27" s="38" t="s">
        <v>10</v>
      </c>
      <c r="DN27" s="18" t="s">
        <v>10</v>
      </c>
      <c r="DO27" s="15">
        <v>12.684974846428675</v>
      </c>
      <c r="DP27" s="15">
        <v>10.621182519998726</v>
      </c>
      <c r="DQ27" s="15">
        <v>17.781638508947168</v>
      </c>
      <c r="DR27" s="15">
        <v>13.69649301273351</v>
      </c>
      <c r="DS27" s="15">
        <v>16.475797060121554</v>
      </c>
      <c r="DT27" s="64">
        <v>7.1008563202961907</v>
      </c>
      <c r="DU27" s="64">
        <v>7.1377317657551052</v>
      </c>
      <c r="DV27" s="64">
        <v>7.0955190697445127</v>
      </c>
      <c r="DW27" s="64">
        <v>6.9234245797287635</v>
      </c>
      <c r="DX27" s="64">
        <v>5.2331637098724597</v>
      </c>
      <c r="DY27" s="113">
        <f t="shared" si="11"/>
        <v>10.475078139362665</v>
      </c>
      <c r="DZ27" s="113">
        <f>STDEV(DO27:DY27)</f>
        <v>4.2274524105322078</v>
      </c>
      <c r="EA27" s="18" t="s">
        <v>10</v>
      </c>
      <c r="EB27" s="40"/>
    </row>
    <row r="28" spans="1:132" ht="15.75" x14ac:dyDescent="0.25">
      <c r="A28" s="96" t="s">
        <v>99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39"/>
      <c r="M28" s="38"/>
      <c r="O28" s="99" t="s">
        <v>99</v>
      </c>
      <c r="P28" s="94">
        <v>4.75509958057114</v>
      </c>
      <c r="Q28" s="94">
        <v>7.7612726626326998</v>
      </c>
      <c r="R28" s="94">
        <v>6.8086989791509973</v>
      </c>
      <c r="S28" s="94">
        <v>3.6809445105226284</v>
      </c>
      <c r="T28" s="94">
        <v>9.4780215813094024</v>
      </c>
      <c r="U28" s="94">
        <v>4.2537870620364844</v>
      </c>
      <c r="V28" s="94">
        <v>8.1765964965819329</v>
      </c>
      <c r="W28" s="94">
        <v>5.7156200468337568</v>
      </c>
      <c r="X28" s="94">
        <v>8.9879285645573503</v>
      </c>
      <c r="Y28" s="94">
        <v>3.5058272845200289</v>
      </c>
      <c r="Z28" s="160">
        <f t="shared" si="14"/>
        <v>6.3123796768716414</v>
      </c>
      <c r="AA28" s="94">
        <f t="shared" si="15"/>
        <v>2.2316165758970281</v>
      </c>
      <c r="AB28" s="39">
        <v>1</v>
      </c>
      <c r="AC28" s="17">
        <v>0.90210248476879396</v>
      </c>
      <c r="AD28" s="17">
        <v>0.76142256281571619</v>
      </c>
      <c r="AE28" s="17">
        <v>1.578889157784886</v>
      </c>
      <c r="AF28" s="17">
        <v>0.98221682475069227</v>
      </c>
      <c r="AG28" s="17">
        <v>0.82261899968852881</v>
      </c>
      <c r="AH28" s="18">
        <v>24</v>
      </c>
      <c r="AI28" s="38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164">
        <f t="shared" si="2"/>
        <v>1.0094500059617233</v>
      </c>
      <c r="AU28" s="73">
        <f>STDEV(AC28:AG28,AJ28:AS28)</f>
        <v>0.32899449902423217</v>
      </c>
      <c r="AV28" s="39"/>
      <c r="AW28" s="99" t="s">
        <v>99</v>
      </c>
      <c r="AX28" s="5">
        <v>0.38345121831417112</v>
      </c>
      <c r="AY28" s="5">
        <v>0.82317707120304251</v>
      </c>
      <c r="AZ28" s="5">
        <v>1.2455153765422027</v>
      </c>
      <c r="BA28" s="5">
        <v>0.66743964134712808</v>
      </c>
      <c r="BB28" s="5">
        <v>0.72652025792043562</v>
      </c>
      <c r="BC28" s="5">
        <v>0.59793122107193564</v>
      </c>
      <c r="BD28" s="5">
        <v>0.44112912194971399</v>
      </c>
      <c r="BE28" s="5">
        <v>0.70002015987632926</v>
      </c>
      <c r="BF28" s="5">
        <v>0.68190634986329612</v>
      </c>
      <c r="BG28" s="76"/>
      <c r="BH28" s="76"/>
      <c r="BI28" s="76"/>
      <c r="BJ28" s="76"/>
      <c r="BK28" s="162">
        <f>AVERAGE(AX28:BJ28)</f>
        <v>0.69634337978758376</v>
      </c>
      <c r="BL28" s="106">
        <f t="shared" si="4"/>
        <v>0.24808402281545075</v>
      </c>
      <c r="BM28" s="99" t="s">
        <v>99</v>
      </c>
      <c r="BN28" s="39"/>
      <c r="BO28" s="99" t="s">
        <v>99</v>
      </c>
      <c r="BP28" s="15">
        <v>0.1909789060395306</v>
      </c>
      <c r="BQ28" s="15">
        <v>0.18826651112598594</v>
      </c>
      <c r="BR28" s="15">
        <v>0.22115524581180621</v>
      </c>
      <c r="BS28" s="15">
        <v>0.25590401419361519</v>
      </c>
      <c r="BT28" s="15">
        <v>0.31589711426661693</v>
      </c>
      <c r="BU28" s="15">
        <v>0.27340243648839918</v>
      </c>
      <c r="BV28" s="15">
        <v>0.22573642424301757</v>
      </c>
      <c r="BW28" s="67"/>
      <c r="BX28" s="67"/>
      <c r="BY28" s="67"/>
      <c r="BZ28" s="67"/>
      <c r="CA28" s="111">
        <f>AVERAGE(BP28:BZ28)</f>
        <v>0.23876295030985309</v>
      </c>
      <c r="CB28" s="111">
        <f t="shared" si="6"/>
        <v>4.2688767708393742E-2</v>
      </c>
      <c r="CC28" s="67"/>
      <c r="CD28" s="99" t="s">
        <v>99</v>
      </c>
      <c r="CE28" s="5">
        <v>1.15696019037771</v>
      </c>
      <c r="CF28" s="5">
        <v>0.25924594041367793</v>
      </c>
      <c r="CG28" s="5">
        <v>1.1579870104056043</v>
      </c>
      <c r="CH28" s="5">
        <v>0.18412405740623594</v>
      </c>
      <c r="CI28" s="5">
        <v>0.76025621824593448</v>
      </c>
      <c r="CJ28" s="5">
        <v>0.19605230167205251</v>
      </c>
      <c r="CK28" s="5">
        <v>0.19663850907978411</v>
      </c>
      <c r="CL28" s="5">
        <v>0.36030345240890788</v>
      </c>
      <c r="CM28" s="76"/>
      <c r="CN28" s="76"/>
      <c r="CO28" s="76"/>
      <c r="CP28" s="76"/>
      <c r="CQ28" s="162">
        <f t="shared" si="7"/>
        <v>0.5339459600012384</v>
      </c>
      <c r="CR28" s="39">
        <f t="shared" si="8"/>
        <v>0.40073774503313075</v>
      </c>
      <c r="CS28" s="99" t="s">
        <v>99</v>
      </c>
      <c r="CT28" s="17">
        <v>1.9163805134350005</v>
      </c>
      <c r="CU28" s="17">
        <v>2.7607312695870956</v>
      </c>
      <c r="CV28" s="17">
        <v>2.3002364856542594</v>
      </c>
      <c r="CW28" s="17">
        <v>1.8914739957884645</v>
      </c>
      <c r="CX28" s="17">
        <v>1.6569134209839209</v>
      </c>
      <c r="CY28" s="17">
        <v>1.8097098152291418</v>
      </c>
      <c r="CZ28" s="96" t="s">
        <v>99</v>
      </c>
      <c r="DA28" s="69"/>
      <c r="DB28" s="69"/>
      <c r="DC28" s="69"/>
      <c r="DD28" s="69"/>
      <c r="DE28" s="69"/>
      <c r="DF28" s="69"/>
      <c r="DG28" s="69"/>
      <c r="DH28" s="69"/>
      <c r="DI28" s="69"/>
      <c r="DJ28" s="170">
        <f>AVERAGE(CT28:DH28)</f>
        <v>2.0559075834463134</v>
      </c>
      <c r="DK28" s="119">
        <f t="shared" si="13"/>
        <v>0.40565722766132833</v>
      </c>
      <c r="DL28" s="40"/>
      <c r="DM28" s="96" t="s">
        <v>99</v>
      </c>
      <c r="DN28" s="99" t="s">
        <v>99</v>
      </c>
      <c r="DO28" s="15">
        <v>0.65191646563478522</v>
      </c>
      <c r="DP28" s="15">
        <v>0.32534958768154348</v>
      </c>
      <c r="DQ28" s="15">
        <v>0.8510468773860439</v>
      </c>
      <c r="DR28" s="15">
        <v>4.9086600805498142</v>
      </c>
      <c r="DS28" s="15">
        <v>0.9196002762477562</v>
      </c>
      <c r="DT28" s="64"/>
      <c r="DU28" s="64"/>
      <c r="DV28" s="64"/>
      <c r="DW28" s="64"/>
      <c r="DX28" s="64"/>
      <c r="DY28" s="113">
        <f t="shared" si="11"/>
        <v>1.5313146574999885</v>
      </c>
      <c r="DZ28" s="113">
        <f t="shared" si="9"/>
        <v>1.701241533290647</v>
      </c>
      <c r="EA28" s="99" t="s">
        <v>99</v>
      </c>
      <c r="EB28" s="40"/>
    </row>
    <row r="29" spans="1:132" s="102" customFormat="1" ht="15.75" x14ac:dyDescent="0.25">
      <c r="A29" s="96" t="s">
        <v>51</v>
      </c>
      <c r="B29" s="174">
        <f>SUM(B20,B23,B26,B27)</f>
        <v>21.277060877816602</v>
      </c>
      <c r="C29" s="174">
        <f t="shared" ref="C29:BM29" si="16">SUM(C20,C23,C26,C27)</f>
        <v>16.420143575925447</v>
      </c>
      <c r="D29" s="174">
        <f t="shared" si="16"/>
        <v>15.157749042994432</v>
      </c>
      <c r="E29" s="174">
        <f t="shared" si="16"/>
        <v>23.58983540317282</v>
      </c>
      <c r="F29" s="174">
        <f t="shared" si="16"/>
        <v>63.367988147319373</v>
      </c>
      <c r="G29" s="174">
        <f t="shared" si="16"/>
        <v>17.251238758051699</v>
      </c>
      <c r="H29" s="174">
        <f t="shared" si="16"/>
        <v>15.245146074338209</v>
      </c>
      <c r="I29" s="174">
        <f t="shared" si="16"/>
        <v>19.010242620963108</v>
      </c>
      <c r="J29" s="174">
        <f t="shared" si="16"/>
        <v>7.5366885942390125</v>
      </c>
      <c r="K29" s="174">
        <f t="shared" si="16"/>
        <v>16.95768440517773</v>
      </c>
      <c r="L29" s="224"/>
      <c r="M29" s="224"/>
      <c r="N29" s="224"/>
      <c r="O29" s="224"/>
      <c r="P29" s="174">
        <f>SUM(P20,P23,P26,P27)</f>
        <v>10.820681389141559</v>
      </c>
      <c r="Q29" s="174">
        <f t="shared" si="16"/>
        <v>21.353877488219062</v>
      </c>
      <c r="R29" s="174">
        <f t="shared" si="16"/>
        <v>17.920212952374001</v>
      </c>
      <c r="S29" s="174">
        <f t="shared" si="16"/>
        <v>8.8954567796152091</v>
      </c>
      <c r="T29" s="174">
        <f t="shared" si="16"/>
        <v>27.37062051029843</v>
      </c>
      <c r="U29" s="174">
        <f t="shared" si="16"/>
        <v>7.4046086848462602</v>
      </c>
      <c r="V29" s="174">
        <f t="shared" si="16"/>
        <v>26.962121815079485</v>
      </c>
      <c r="W29" s="174">
        <f t="shared" si="16"/>
        <v>11.942235697347755</v>
      </c>
      <c r="X29" s="174">
        <f t="shared" si="16"/>
        <v>19.624720491335896</v>
      </c>
      <c r="Y29" s="174">
        <f>SUM(Y20,Y23,Y26,Y27)</f>
        <v>17.858520947433639</v>
      </c>
      <c r="Z29" s="160">
        <f t="shared" si="14"/>
        <v>19.298341712784488</v>
      </c>
      <c r="AA29" s="94">
        <f t="shared" si="15"/>
        <v>11.837218085323888</v>
      </c>
      <c r="AB29" s="224">
        <f t="shared" si="16"/>
        <v>0</v>
      </c>
      <c r="AC29" s="121">
        <f t="shared" si="16"/>
        <v>32.179590512764271</v>
      </c>
      <c r="AD29" s="121">
        <f t="shared" si="16"/>
        <v>38.232049077786584</v>
      </c>
      <c r="AE29" s="121">
        <f t="shared" si="16"/>
        <v>27.886430011421389</v>
      </c>
      <c r="AF29" s="121">
        <f t="shared" si="16"/>
        <v>27.226674676028679</v>
      </c>
      <c r="AG29" s="121">
        <f>SUM(AG20,AG23,AG26,AG27)</f>
        <v>34.49449671778622</v>
      </c>
      <c r="AH29" s="224"/>
      <c r="AI29" s="224"/>
      <c r="AJ29" s="121">
        <f>SUM(AJ20,AJ23,AJ26,AJ27)</f>
        <v>37.517671604193062</v>
      </c>
      <c r="AK29" s="121">
        <f t="shared" si="16"/>
        <v>37.363774980276375</v>
      </c>
      <c r="AL29" s="121">
        <f t="shared" si="16"/>
        <v>33.719882653678312</v>
      </c>
      <c r="AM29" s="121">
        <f t="shared" si="16"/>
        <v>37.083234104389888</v>
      </c>
      <c r="AN29" s="121">
        <f t="shared" si="16"/>
        <v>35.903311415316089</v>
      </c>
      <c r="AO29" s="121">
        <f t="shared" si="16"/>
        <v>38.947505756728049</v>
      </c>
      <c r="AP29" s="121">
        <f t="shared" si="16"/>
        <v>32.034604991896117</v>
      </c>
      <c r="AQ29" s="121">
        <f t="shared" si="16"/>
        <v>35.563982318064305</v>
      </c>
      <c r="AR29" s="121">
        <f t="shared" si="16"/>
        <v>38.10820298137503</v>
      </c>
      <c r="AS29" s="121">
        <f t="shared" si="16"/>
        <v>36.610520687580255</v>
      </c>
      <c r="AT29" s="164">
        <f>AVERAGE(AC29:AG29,AJ29:AS29)</f>
        <v>34.858128832618974</v>
      </c>
      <c r="AU29" s="73">
        <f>STDEV(AC29:AG29,AJ29:AS29)</f>
        <v>3.6356540415337357</v>
      </c>
      <c r="AV29" s="224">
        <f t="shared" si="16"/>
        <v>0</v>
      </c>
      <c r="AW29" s="224">
        <f t="shared" si="16"/>
        <v>0</v>
      </c>
      <c r="AX29" s="106">
        <f t="shared" si="16"/>
        <v>15.477215095042341</v>
      </c>
      <c r="AY29" s="106">
        <f t="shared" si="16"/>
        <v>29.057194734505487</v>
      </c>
      <c r="AZ29" s="106">
        <f t="shared" si="16"/>
        <v>17.456276528564445</v>
      </c>
      <c r="BA29" s="106">
        <f t="shared" si="16"/>
        <v>17.707071257373826</v>
      </c>
      <c r="BB29" s="106">
        <f t="shared" si="16"/>
        <v>20.206737426770523</v>
      </c>
      <c r="BC29" s="106">
        <f t="shared" si="16"/>
        <v>28.314992563522878</v>
      </c>
      <c r="BD29" s="106">
        <f t="shared" si="16"/>
        <v>10.705752130836153</v>
      </c>
      <c r="BE29" s="106">
        <f t="shared" si="16"/>
        <v>30.637265330871891</v>
      </c>
      <c r="BF29" s="106">
        <f t="shared" si="16"/>
        <v>25.02942496002634</v>
      </c>
      <c r="BG29" s="106">
        <f t="shared" si="16"/>
        <v>22.652687713476858</v>
      </c>
      <c r="BH29" s="106">
        <f t="shared" si="16"/>
        <v>29.768825989299245</v>
      </c>
      <c r="BI29" s="106">
        <f t="shared" si="16"/>
        <v>26.586408442401023</v>
      </c>
      <c r="BJ29" s="106">
        <f t="shared" si="16"/>
        <v>26.360639941787564</v>
      </c>
      <c r="BK29" s="162">
        <f>AVERAGE(AX29:BJ29)</f>
        <v>23.073884008806047</v>
      </c>
      <c r="BL29" s="106">
        <f t="shared" si="4"/>
        <v>6.2696300902878086</v>
      </c>
      <c r="BM29" s="224">
        <f t="shared" si="16"/>
        <v>0</v>
      </c>
      <c r="BN29" s="224">
        <f t="shared" ref="BN29:DX29" si="17">SUM(BN20,BN23,BN26,BN27)</f>
        <v>0</v>
      </c>
      <c r="BO29" s="224">
        <f t="shared" si="17"/>
        <v>0</v>
      </c>
      <c r="BP29" s="111">
        <f t="shared" si="17"/>
        <v>10.269430971071158</v>
      </c>
      <c r="BQ29" s="111">
        <f t="shared" si="17"/>
        <v>13.151064214587411</v>
      </c>
      <c r="BR29" s="111">
        <f t="shared" si="17"/>
        <v>16.681738223126505</v>
      </c>
      <c r="BS29" s="111">
        <f t="shared" si="17"/>
        <v>14.422380296155067</v>
      </c>
      <c r="BT29" s="111">
        <f t="shared" si="17"/>
        <v>18.52851196059483</v>
      </c>
      <c r="BU29" s="111">
        <f t="shared" si="17"/>
        <v>15.55320247612875</v>
      </c>
      <c r="BV29" s="111">
        <f t="shared" si="17"/>
        <v>20.093656080823109</v>
      </c>
      <c r="BW29" s="111">
        <f t="shared" si="17"/>
        <v>20.744128190099488</v>
      </c>
      <c r="BX29" s="111">
        <f t="shared" si="17"/>
        <v>25.524267659447979</v>
      </c>
      <c r="BY29" s="111">
        <f t="shared" si="17"/>
        <v>14.249651728595229</v>
      </c>
      <c r="BZ29" s="111">
        <f t="shared" si="17"/>
        <v>24.069861324562869</v>
      </c>
      <c r="CA29" s="111">
        <f>AVERAGE(BP29:BZ29)</f>
        <v>17.571626647744765</v>
      </c>
      <c r="CB29" s="111">
        <f t="shared" si="6"/>
        <v>4.4873075789861883</v>
      </c>
      <c r="CC29" s="111">
        <f t="shared" si="17"/>
        <v>0</v>
      </c>
      <c r="CD29" s="224">
        <f t="shared" si="17"/>
        <v>0</v>
      </c>
      <c r="CE29" s="106">
        <f t="shared" si="17"/>
        <v>35.478948045122394</v>
      </c>
      <c r="CF29" s="106">
        <f t="shared" si="17"/>
        <v>15.176522682232719</v>
      </c>
      <c r="CG29" s="106">
        <f t="shared" si="17"/>
        <v>33.061840010210418</v>
      </c>
      <c r="CH29" s="106">
        <f t="shared" si="17"/>
        <v>12.378343602252592</v>
      </c>
      <c r="CI29" s="106">
        <f t="shared" si="17"/>
        <v>22.992362516162093</v>
      </c>
      <c r="CJ29" s="106">
        <f t="shared" si="17"/>
        <v>12.298456213756078</v>
      </c>
      <c r="CK29" s="106">
        <f t="shared" si="17"/>
        <v>13.668755132374329</v>
      </c>
      <c r="CL29" s="106">
        <f t="shared" si="17"/>
        <v>15.72702089368415</v>
      </c>
      <c r="CM29" s="106">
        <f t="shared" si="17"/>
        <v>10.227039493678966</v>
      </c>
      <c r="CN29" s="106">
        <f t="shared" si="17"/>
        <v>17.868003198028223</v>
      </c>
      <c r="CO29" s="106">
        <f t="shared" si="17"/>
        <v>10.32140428961744</v>
      </c>
      <c r="CP29" s="106">
        <f t="shared" si="17"/>
        <v>5.7277835463519651</v>
      </c>
      <c r="CQ29" s="162">
        <f t="shared" si="7"/>
        <v>17.077206635289276</v>
      </c>
      <c r="CR29" s="39">
        <f t="shared" si="8"/>
        <v>8.7230107143198534</v>
      </c>
      <c r="CS29" s="224">
        <f t="shared" si="17"/>
        <v>0</v>
      </c>
      <c r="CT29" s="121">
        <f t="shared" si="17"/>
        <v>8.506478387769576</v>
      </c>
      <c r="CU29" s="121">
        <f t="shared" si="17"/>
        <v>17.447500005111866</v>
      </c>
      <c r="CV29" s="121">
        <f t="shared" si="17"/>
        <v>11.471467759474383</v>
      </c>
      <c r="CW29" s="121">
        <f t="shared" si="17"/>
        <v>10.064721527553111</v>
      </c>
      <c r="CX29" s="121">
        <f t="shared" si="17"/>
        <v>8.5895630282494562</v>
      </c>
      <c r="CY29" s="121">
        <f t="shared" si="17"/>
        <v>9.3902504570100724</v>
      </c>
      <c r="CZ29" s="224">
        <f t="shared" si="17"/>
        <v>0</v>
      </c>
      <c r="DA29" s="121">
        <f t="shared" si="17"/>
        <v>12.938029289797331</v>
      </c>
      <c r="DB29" s="121">
        <f t="shared" si="17"/>
        <v>15.556039638143698</v>
      </c>
      <c r="DC29" s="121">
        <f t="shared" si="17"/>
        <v>16.281622825958301</v>
      </c>
      <c r="DD29" s="121">
        <f t="shared" si="17"/>
        <v>29.601108583475231</v>
      </c>
      <c r="DE29" s="121">
        <f t="shared" si="17"/>
        <v>20.147787306118353</v>
      </c>
      <c r="DF29" s="121">
        <f t="shared" si="17"/>
        <v>40.883619548091659</v>
      </c>
      <c r="DG29" s="121">
        <f t="shared" si="17"/>
        <v>14.434639646290794</v>
      </c>
      <c r="DH29" s="121">
        <f>SUM(DH20,DH23,DH26,DH27)</f>
        <v>16.123425387466817</v>
      </c>
      <c r="DI29" s="121">
        <f t="shared" si="17"/>
        <v>0</v>
      </c>
      <c r="DJ29" s="170">
        <f>AVERAGE(CT29:DH29)</f>
        <v>15.429083559367376</v>
      </c>
      <c r="DK29" s="119">
        <f t="shared" si="13"/>
        <v>9.6258725703926746</v>
      </c>
      <c r="DL29" s="224">
        <f t="shared" si="17"/>
        <v>0</v>
      </c>
      <c r="DM29" s="224"/>
      <c r="DN29" s="224"/>
      <c r="DO29" s="111">
        <f>SUM(DO20,DO23,DO26,DO27)</f>
        <v>16.824082216885703</v>
      </c>
      <c r="DP29" s="111">
        <f t="shared" si="17"/>
        <v>15.376513811117997</v>
      </c>
      <c r="DQ29" s="111">
        <f t="shared" si="17"/>
        <v>22.614220079410821</v>
      </c>
      <c r="DR29" s="111">
        <f t="shared" si="17"/>
        <v>18.136628115662162</v>
      </c>
      <c r="DS29" s="111">
        <f t="shared" si="17"/>
        <v>22.709862969765524</v>
      </c>
      <c r="DT29" s="111">
        <f t="shared" si="17"/>
        <v>14.795003227382011</v>
      </c>
      <c r="DU29" s="111">
        <f t="shared" si="17"/>
        <v>14.856876120536459</v>
      </c>
      <c r="DV29" s="111">
        <f t="shared" si="17"/>
        <v>14.658615519752534</v>
      </c>
      <c r="DW29" s="111">
        <f t="shared" si="17"/>
        <v>14.414252488371101</v>
      </c>
      <c r="DX29" s="111">
        <f t="shared" si="17"/>
        <v>11.387815778183544</v>
      </c>
      <c r="DY29" s="113">
        <f>AVERAGE(DO29:DX29)</f>
        <v>16.577387032706788</v>
      </c>
      <c r="DZ29" s="113">
        <f>STDEV(DO29:DY29)</f>
        <v>3.4556379573873479</v>
      </c>
      <c r="EA29" s="31"/>
      <c r="EB29" s="175"/>
    </row>
    <row r="30" spans="1:132" ht="15.75" x14ac:dyDescent="0.25">
      <c r="A30" s="38" t="s">
        <v>34</v>
      </c>
      <c r="B30" s="85">
        <f t="shared" ref="B30:K30" si="18">SUM(B7,B9,B11,B16,B21)</f>
        <v>26.348879396166481</v>
      </c>
      <c r="C30" s="85">
        <f t="shared" si="18"/>
        <v>26.326914179717253</v>
      </c>
      <c r="D30" s="85">
        <f t="shared" si="18"/>
        <v>25.462085265571929</v>
      </c>
      <c r="E30" s="85">
        <f t="shared" si="18"/>
        <v>30.465843480810584</v>
      </c>
      <c r="F30" s="85">
        <f t="shared" si="18"/>
        <v>12.932196723031002</v>
      </c>
      <c r="G30" s="85">
        <f t="shared" si="18"/>
        <v>23.617436950383027</v>
      </c>
      <c r="H30" s="85">
        <f t="shared" si="18"/>
        <v>20.456435391124909</v>
      </c>
      <c r="I30" s="85">
        <f t="shared" si="18"/>
        <v>28.013545668640006</v>
      </c>
      <c r="J30" s="85">
        <f t="shared" si="18"/>
        <v>28.444944136041038</v>
      </c>
      <c r="K30" s="85">
        <f t="shared" si="18"/>
        <v>23.779217176905689</v>
      </c>
      <c r="L30" s="41"/>
      <c r="M30" s="38" t="s">
        <v>34</v>
      </c>
      <c r="O30" s="20" t="s">
        <v>34</v>
      </c>
      <c r="P30" s="94">
        <f t="shared" ref="P30:Y30" si="19">SUM(P7,P9,P11,P28)</f>
        <v>29.535683568086547</v>
      </c>
      <c r="Q30" s="94">
        <f t="shared" si="19"/>
        <v>33.874620605279709</v>
      </c>
      <c r="R30" s="94">
        <f t="shared" si="19"/>
        <v>33.088135660559189</v>
      </c>
      <c r="S30" s="94">
        <f t="shared" si="19"/>
        <v>26.715003415986139</v>
      </c>
      <c r="T30" s="94">
        <f t="shared" si="19"/>
        <v>22.773298313695864</v>
      </c>
      <c r="U30" s="94">
        <f t="shared" si="19"/>
        <v>28.376500879318396</v>
      </c>
      <c r="V30" s="94">
        <f t="shared" si="19"/>
        <v>33.020951647237354</v>
      </c>
      <c r="W30" s="94">
        <f t="shared" si="19"/>
        <v>23.746544419003982</v>
      </c>
      <c r="X30" s="94">
        <f t="shared" si="19"/>
        <v>21.990252210172724</v>
      </c>
      <c r="Y30" s="94">
        <f t="shared" si="19"/>
        <v>14.810641367100096</v>
      </c>
      <c r="Z30" s="160">
        <f t="shared" si="14"/>
        <v>25.688956522741599</v>
      </c>
      <c r="AA30" s="94">
        <f t="shared" si="15"/>
        <v>5.5138130105780077</v>
      </c>
      <c r="AB30" s="3"/>
      <c r="AC30" s="17">
        <f>SUM(AC7,AC9,AC11,AC28)</f>
        <v>21.517412646630216</v>
      </c>
      <c r="AD30" s="17">
        <f>SUM(AD7,AD9,AD11,AD28)</f>
        <v>20.710009589905283</v>
      </c>
      <c r="AE30" s="17">
        <f>SUM(AE7,AE9,AE11,AE28)</f>
        <v>20.585721184539189</v>
      </c>
      <c r="AF30" s="17">
        <f>SUM(AF7,AF9,AF11,AF28)</f>
        <v>20.110304867698225</v>
      </c>
      <c r="AG30" s="17">
        <f>SUM(AG7,AG9,AG11,AG28)</f>
        <v>25.689076623871664</v>
      </c>
      <c r="AH30" s="20" t="s">
        <v>34</v>
      </c>
      <c r="AI30" s="38" t="s">
        <v>34</v>
      </c>
      <c r="AJ30" s="71">
        <f t="shared" ref="AJ30:AS30" si="20">SUM(AJ7,AJ9,AJ11,AJ16,AJ21)</f>
        <v>30.926521162974296</v>
      </c>
      <c r="AK30" s="71">
        <f t="shared" si="20"/>
        <v>31.371360501296987</v>
      </c>
      <c r="AL30" s="71">
        <f t="shared" si="20"/>
        <v>30.850808124481777</v>
      </c>
      <c r="AM30" s="71">
        <f t="shared" si="20"/>
        <v>32.311821191697149</v>
      </c>
      <c r="AN30" s="71">
        <f t="shared" si="20"/>
        <v>32.994078274812395</v>
      </c>
      <c r="AO30" s="71">
        <f t="shared" si="20"/>
        <v>29.851907583152304</v>
      </c>
      <c r="AP30" s="71">
        <f t="shared" si="20"/>
        <v>33.313478509177294</v>
      </c>
      <c r="AQ30" s="71">
        <f t="shared" si="20"/>
        <v>30.617815058877675</v>
      </c>
      <c r="AR30" s="71">
        <f t="shared" si="20"/>
        <v>31.162014522762586</v>
      </c>
      <c r="AS30" s="71">
        <f t="shared" si="20"/>
        <v>32.514184783099523</v>
      </c>
      <c r="AT30" s="164">
        <f t="shared" si="2"/>
        <v>28.301767641665105</v>
      </c>
      <c r="AU30" s="73">
        <f t="shared" si="10"/>
        <v>5.0486435637478193</v>
      </c>
      <c r="AV30" s="41"/>
      <c r="AW30" s="20" t="s">
        <v>34</v>
      </c>
      <c r="AX30" s="5">
        <f t="shared" ref="AX30:BF30" si="21">SUM(AX7,AX9,AX11,AX28)</f>
        <v>21.040571579919824</v>
      </c>
      <c r="AY30" s="5">
        <f t="shared" si="21"/>
        <v>20.538359815726878</v>
      </c>
      <c r="AZ30" s="5">
        <f t="shared" si="21"/>
        <v>19.400671691001115</v>
      </c>
      <c r="BA30" s="5">
        <f t="shared" si="21"/>
        <v>22.843467735912192</v>
      </c>
      <c r="BB30" s="5">
        <f t="shared" si="21"/>
        <v>20.619391171015678</v>
      </c>
      <c r="BC30" s="5">
        <f t="shared" si="21"/>
        <v>19.000382923406189</v>
      </c>
      <c r="BD30" s="5">
        <f t="shared" si="21"/>
        <v>20.748871267193643</v>
      </c>
      <c r="BE30" s="5">
        <f t="shared" si="21"/>
        <v>17.478529633893316</v>
      </c>
      <c r="BF30" s="5">
        <f t="shared" si="21"/>
        <v>20.37093572415813</v>
      </c>
      <c r="BG30" s="80">
        <f>SUM(BG7,BG9,BG11,BG16,BG21)</f>
        <v>31.07297939910152</v>
      </c>
      <c r="BH30" s="80">
        <f>SUM(BH7,BH9,BH11,BH16,BH21)</f>
        <v>29.506215874497244</v>
      </c>
      <c r="BI30" s="80">
        <f>SUM(BI7,BI9,BI11,BI16,BI21)</f>
        <v>27.886493885163809</v>
      </c>
      <c r="BJ30" s="80">
        <f>SUM(BJ7,BJ9,BJ11,BJ16,BJ21)</f>
        <v>26.954334136036454</v>
      </c>
      <c r="BK30" s="162">
        <f t="shared" si="3"/>
        <v>22.881631141309693</v>
      </c>
      <c r="BL30" s="106">
        <f t="shared" si="4"/>
        <v>4.4144214924847995</v>
      </c>
      <c r="BM30" s="126" t="s">
        <v>34</v>
      </c>
      <c r="BN30" s="41"/>
      <c r="BO30" s="20" t="s">
        <v>34</v>
      </c>
      <c r="BP30" s="15">
        <f t="shared" ref="BP30:BV30" si="22">SUM(BP7,BP9,BP11,BP28)</f>
        <v>17.911538308662823</v>
      </c>
      <c r="BQ30" s="15">
        <f t="shared" si="22"/>
        <v>18.473724147090049</v>
      </c>
      <c r="BR30" s="15">
        <f t="shared" si="22"/>
        <v>21.64246555741283</v>
      </c>
      <c r="BS30" s="15">
        <f t="shared" si="22"/>
        <v>22.131573006194532</v>
      </c>
      <c r="BT30" s="15">
        <f t="shared" si="22"/>
        <v>18.189303106540326</v>
      </c>
      <c r="BU30" s="15">
        <f t="shared" si="22"/>
        <v>19.527317359998907</v>
      </c>
      <c r="BV30" s="15">
        <f t="shared" si="22"/>
        <v>23.387429147617699</v>
      </c>
      <c r="BW30" s="65">
        <f>SUM(BW7,BW9,BW11,BW16,BW21)</f>
        <v>28.921200277013842</v>
      </c>
      <c r="BX30" s="65">
        <f>SUM(BX7,BX9,BX11,BX16,BX21)</f>
        <v>26.30250643088689</v>
      </c>
      <c r="BY30" s="65">
        <f>SUM(BY7,BY9,BY11,BY16,BY21)</f>
        <v>20.888483616238247</v>
      </c>
      <c r="BZ30" s="65">
        <f>SUM(BZ7,BZ9,BZ11,BZ16,BZ21)</f>
        <v>27.267988500666373</v>
      </c>
      <c r="CA30" s="111">
        <f t="shared" si="5"/>
        <v>22.2403208598475</v>
      </c>
      <c r="CB30" s="111">
        <f t="shared" si="6"/>
        <v>3.6509309363505347</v>
      </c>
      <c r="CC30" s="65"/>
      <c r="CD30" s="20" t="s">
        <v>34</v>
      </c>
      <c r="CE30" s="5">
        <f t="shared" ref="CE30:CL30" si="23">SUM(CE7,CE9,CE11,CE28)</f>
        <v>25.260191904180765</v>
      </c>
      <c r="CF30" s="5">
        <f t="shared" si="23"/>
        <v>29.233645382690721</v>
      </c>
      <c r="CG30" s="5">
        <f t="shared" si="23"/>
        <v>22.179479113020353</v>
      </c>
      <c r="CH30" s="5">
        <f t="shared" si="23"/>
        <v>28.63534504742908</v>
      </c>
      <c r="CI30" s="5">
        <f t="shared" si="23"/>
        <v>23.282357763283212</v>
      </c>
      <c r="CJ30" s="5">
        <f t="shared" si="23"/>
        <v>27.394091104167298</v>
      </c>
      <c r="CK30" s="5">
        <f t="shared" si="23"/>
        <v>30.038481002525117</v>
      </c>
      <c r="CL30" s="5">
        <f t="shared" si="23"/>
        <v>27.192577562355726</v>
      </c>
      <c r="CM30" s="80">
        <f>SUM(CM7,CM9,CM11,CM16,CM21)</f>
        <v>27.557018540552122</v>
      </c>
      <c r="CN30" s="80">
        <f>SUM(CN7,CN9,CN11,CN16,CN21)</f>
        <v>29.745501101945578</v>
      </c>
      <c r="CO30" s="80">
        <f>SUM(CO7,CO9,CO11,CO16,CO21)</f>
        <v>27.739485115486357</v>
      </c>
      <c r="CP30" s="80">
        <f>SUM(CP7,CP9,CP11,CP16,CP21)</f>
        <v>10.377888492467571</v>
      </c>
      <c r="CQ30" s="162">
        <f t="shared" si="7"/>
        <v>25.71967184417532</v>
      </c>
      <c r="CR30" s="39">
        <f t="shared" si="8"/>
        <v>5.1816350089498044</v>
      </c>
      <c r="CS30" s="20" t="s">
        <v>34</v>
      </c>
      <c r="CT30" s="17">
        <f t="shared" ref="CT30:CY30" si="24">SUM(CT7,CT9,CT11,CT28)</f>
        <v>16.809772971577868</v>
      </c>
      <c r="CU30" s="17">
        <f t="shared" si="24"/>
        <v>15.710618976781653</v>
      </c>
      <c r="CV30" s="17">
        <f t="shared" si="24"/>
        <v>16.127217492900151</v>
      </c>
      <c r="CW30" s="17">
        <f t="shared" si="24"/>
        <v>14.651172932599197</v>
      </c>
      <c r="CX30" s="17">
        <f t="shared" si="24"/>
        <v>5.2821929204723146</v>
      </c>
      <c r="CY30" s="17">
        <f t="shared" si="24"/>
        <v>15.802454218019506</v>
      </c>
      <c r="CZ30" s="38" t="s">
        <v>34</v>
      </c>
      <c r="DA30" s="71">
        <f t="shared" ref="DA30:DG30" si="25">SUM(DA7,DA9,DA11,DA16,DA21)</f>
        <v>19.716284037115667</v>
      </c>
      <c r="DB30" s="71">
        <f t="shared" si="25"/>
        <v>21.234207739683466</v>
      </c>
      <c r="DC30" s="71">
        <f t="shared" si="25"/>
        <v>20.515649200848593</v>
      </c>
      <c r="DD30" s="71">
        <f t="shared" si="25"/>
        <v>19.21545868540602</v>
      </c>
      <c r="DE30" s="71">
        <f t="shared" si="25"/>
        <v>19.570582064573451</v>
      </c>
      <c r="DF30" s="71">
        <f t="shared" si="25"/>
        <v>22.317184213969245</v>
      </c>
      <c r="DG30" s="71">
        <f t="shared" si="25"/>
        <v>21.321813788579544</v>
      </c>
      <c r="DH30" s="71">
        <f>SUM(DH7,DH9,DH11,DH16,DH21,DH28)</f>
        <v>20.219203082606061</v>
      </c>
      <c r="DI30" s="69"/>
      <c r="DJ30" s="170">
        <f>AVERAGE(CT30:DH30)</f>
        <v>17.749558023223766</v>
      </c>
      <c r="DK30" s="119">
        <f t="shared" si="13"/>
        <v>4.3443089982762535</v>
      </c>
      <c r="DL30" s="41"/>
      <c r="DM30" s="38" t="s">
        <v>34</v>
      </c>
      <c r="DN30" s="20" t="s">
        <v>34</v>
      </c>
      <c r="DO30" s="15">
        <f>SUM(DO7,DO9,DO11,DO28)</f>
        <v>21.97769679951567</v>
      </c>
      <c r="DP30" s="15">
        <f>SUM(DP7,DP9,DP11,DP28)</f>
        <v>21.867774937748862</v>
      </c>
      <c r="DQ30" s="15">
        <f>SUM(DQ7,DQ9,DQ11,DQ28)</f>
        <v>22.068550409971447</v>
      </c>
      <c r="DR30" s="15">
        <f>SUM(DR7,DR9,DR11,DR28)</f>
        <v>25.385327230469315</v>
      </c>
      <c r="DS30" s="15">
        <f>SUM(DS7,DS9,DS11,DS28)</f>
        <v>21.447532496995873</v>
      </c>
      <c r="DT30" s="65">
        <f>SUM(DT7,DT9,DT11,DT16,DT21)</f>
        <v>23.847609059281659</v>
      </c>
      <c r="DU30" s="65">
        <f>SUM(DU7,DU9,DU11,DU16,DU21)</f>
        <v>23.734136816349345</v>
      </c>
      <c r="DV30" s="65">
        <f>SUM(DV7,DV9,DV11,DV16,DV21)</f>
        <v>23.704270666610022</v>
      </c>
      <c r="DW30" s="65">
        <f>SUM(DW7,DW9,DW11,DW16,DW21)</f>
        <v>23.545494321469832</v>
      </c>
      <c r="DX30" s="65">
        <f>SUM(DX7,DX9,DX11,DX16,DX21)</f>
        <v>24.732563517673036</v>
      </c>
      <c r="DY30" s="113">
        <f t="shared" si="11"/>
        <v>23.231095625608511</v>
      </c>
      <c r="DZ30" s="113">
        <f t="shared" si="9"/>
        <v>1.2575078838120055</v>
      </c>
      <c r="EA30" s="20" t="s">
        <v>34</v>
      </c>
      <c r="EB30" s="41"/>
    </row>
    <row r="31" spans="1:132" ht="15.75" x14ac:dyDescent="0.25">
      <c r="A31" s="38" t="s">
        <v>35</v>
      </c>
      <c r="B31" s="86">
        <f t="shared" ref="B31:K31" si="26">SUM(B8,B10,B12:B13,B17,B22,B25)</f>
        <v>36.203310782616001</v>
      </c>
      <c r="C31" s="86">
        <f t="shared" si="26"/>
        <v>40.551006454365016</v>
      </c>
      <c r="D31" s="86">
        <f t="shared" si="26"/>
        <v>46.920473131873393</v>
      </c>
      <c r="E31" s="86">
        <f t="shared" si="26"/>
        <v>24.80385147030043</v>
      </c>
      <c r="F31" s="86">
        <f t="shared" si="26"/>
        <v>14.930533763969075</v>
      </c>
      <c r="G31" s="86">
        <f t="shared" si="26"/>
        <v>39.215464869166759</v>
      </c>
      <c r="H31" s="86">
        <f t="shared" si="26"/>
        <v>43.129275103408204</v>
      </c>
      <c r="I31" s="86">
        <f t="shared" si="26"/>
        <v>37.818654227335379</v>
      </c>
      <c r="J31" s="86">
        <f t="shared" si="26"/>
        <v>46.64308146354383</v>
      </c>
      <c r="K31" s="86">
        <f t="shared" si="26"/>
        <v>46.310126018765843</v>
      </c>
      <c r="L31" s="42"/>
      <c r="M31" s="38" t="s">
        <v>35</v>
      </c>
      <c r="O31" s="20" t="s">
        <v>35</v>
      </c>
      <c r="P31" s="86">
        <f t="shared" ref="P31:Y31" si="27">SUM(P8,P10,P12:P13,P17,P22,P25)</f>
        <v>31.857468596131564</v>
      </c>
      <c r="Q31" s="86">
        <f t="shared" si="27"/>
        <v>24.398793843265185</v>
      </c>
      <c r="R31" s="86">
        <f t="shared" si="27"/>
        <v>26.16116749117019</v>
      </c>
      <c r="S31" s="86">
        <f t="shared" si="27"/>
        <v>40.631021350162612</v>
      </c>
      <c r="T31" s="86">
        <f t="shared" si="27"/>
        <v>20.855659967398211</v>
      </c>
      <c r="U31" s="86">
        <f t="shared" si="27"/>
        <v>45.06885933534614</v>
      </c>
      <c r="V31" s="86">
        <f t="shared" si="27"/>
        <v>15.738074288269726</v>
      </c>
      <c r="W31" s="86">
        <f t="shared" si="27"/>
        <v>33.693617229121479</v>
      </c>
      <c r="X31" s="86">
        <f t="shared" si="27"/>
        <v>31.581851754392805</v>
      </c>
      <c r="Y31" s="86">
        <f t="shared" si="27"/>
        <v>20.909459252095104</v>
      </c>
      <c r="Z31" s="160">
        <f t="shared" si="14"/>
        <v>33.371087519634848</v>
      </c>
      <c r="AA31" s="94">
        <f t="shared" si="15"/>
        <v>10.512678290883505</v>
      </c>
      <c r="AB31" s="42"/>
      <c r="AC31" s="69">
        <f>SUM(AC8,AC10,AC12:AC13,AC17,AC22,AC25)</f>
        <v>13.549883577841143</v>
      </c>
      <c r="AD31" s="69">
        <f>SUM(AD8,AD10,AD12:AD13,AD17,AD22,AD25)</f>
        <v>20.418608701561105</v>
      </c>
      <c r="AE31" s="69">
        <f>SUM(AE8,AE10,AE12:AE13,AE17,AE22,AE25)</f>
        <v>25.793972617140405</v>
      </c>
      <c r="AF31" s="69">
        <f>SUM(AF8,AF10,AF12:AF13,AF17,AF22,AF25)</f>
        <v>25.227409387133502</v>
      </c>
      <c r="AG31" s="69">
        <f>SUM(AG8,AG10,AG12:AG13,AG17,AG22,AG25)</f>
        <v>21.777588745263614</v>
      </c>
      <c r="AH31" s="20" t="s">
        <v>35</v>
      </c>
      <c r="AI31" s="38" t="s">
        <v>35</v>
      </c>
      <c r="AJ31" s="69">
        <f t="shared" ref="AJ31:AS31" si="28">SUM(AJ8,AJ10,AJ12:AJ13,AJ17,AJ22,AJ25)</f>
        <v>18.444601821786996</v>
      </c>
      <c r="AK31" s="69">
        <f t="shared" si="28"/>
        <v>16.520985442559432</v>
      </c>
      <c r="AL31" s="69">
        <f t="shared" si="28"/>
        <v>20.526916339138108</v>
      </c>
      <c r="AM31" s="69">
        <f t="shared" si="28"/>
        <v>16.869891009355079</v>
      </c>
      <c r="AN31" s="69">
        <f t="shared" si="28"/>
        <v>17.576421688711761</v>
      </c>
      <c r="AO31" s="69">
        <f t="shared" si="28"/>
        <v>17.85172599008682</v>
      </c>
      <c r="AP31" s="69">
        <f t="shared" si="28"/>
        <v>17.601560378514169</v>
      </c>
      <c r="AQ31" s="69">
        <f t="shared" si="28"/>
        <v>18.730727309374846</v>
      </c>
      <c r="AR31" s="69">
        <f t="shared" si="28"/>
        <v>16.799459193744188</v>
      </c>
      <c r="AS31" s="69">
        <f t="shared" si="28"/>
        <v>17.418444481079636</v>
      </c>
      <c r="AT31" s="164">
        <f t="shared" si="2"/>
        <v>19.007213112219389</v>
      </c>
      <c r="AU31" s="73">
        <f t="shared" si="10"/>
        <v>3.2777267325002164</v>
      </c>
      <c r="AV31" s="42"/>
      <c r="AW31" s="20" t="s">
        <v>35</v>
      </c>
      <c r="AX31" s="81">
        <v>37.371096853468643</v>
      </c>
      <c r="AY31" s="81">
        <v>29.82820035203779</v>
      </c>
      <c r="AZ31" s="81">
        <v>32.439835414766641</v>
      </c>
      <c r="BA31" s="81">
        <v>46.057900845849403</v>
      </c>
      <c r="BB31" s="81">
        <v>26.362511650945844</v>
      </c>
      <c r="BC31" s="81">
        <v>50.369831712407198</v>
      </c>
      <c r="BD31" s="81">
        <v>20.256593588524197</v>
      </c>
      <c r="BE31" s="81">
        <v>42.367238629962465</v>
      </c>
      <c r="BF31" s="81">
        <v>39.344960729554387</v>
      </c>
      <c r="BG31" s="81">
        <v>57.78751905013597</v>
      </c>
      <c r="BH31" s="81">
        <f>SUM(BH8,BH10,BH12:BH13,BH17,BH22,BH25)</f>
        <v>26.217141866868388</v>
      </c>
      <c r="BI31" s="81">
        <f>SUM(BI8,BI10,BI12:BI13,BI17,BI22,BI25)</f>
        <v>25.727663804236119</v>
      </c>
      <c r="BJ31" s="81">
        <f>SUM(BJ8,BJ10,BJ12:BJ13,BJ17,BJ22,BJ25)</f>
        <v>28.532019910899511</v>
      </c>
      <c r="BK31" s="162">
        <f t="shared" si="3"/>
        <v>35.589424185358197</v>
      </c>
      <c r="BL31" s="106">
        <f>STDEV(AX31:BJ31)</f>
        <v>11.114053468599987</v>
      </c>
      <c r="BM31" s="126" t="s">
        <v>35</v>
      </c>
      <c r="BN31" s="42"/>
      <c r="BO31" s="20" t="s">
        <v>35</v>
      </c>
      <c r="BP31" s="64">
        <f t="shared" ref="BP31:BZ31" si="29">SUM(BP8,BP10,BP12:BP13,BP17,BP22,BP25)</f>
        <v>47.911143171823369</v>
      </c>
      <c r="BQ31" s="64">
        <f t="shared" si="29"/>
        <v>42.443599262961413</v>
      </c>
      <c r="BR31" s="64">
        <f t="shared" si="29"/>
        <v>35.157433722474487</v>
      </c>
      <c r="BS31" s="64">
        <f t="shared" si="29"/>
        <v>38.944692615699303</v>
      </c>
      <c r="BT31" s="64">
        <f t="shared" si="29"/>
        <v>41.600149068184997</v>
      </c>
      <c r="BU31" s="64">
        <f t="shared" si="29"/>
        <v>37.585067744960575</v>
      </c>
      <c r="BV31" s="64">
        <f t="shared" si="29"/>
        <v>25.135540362607561</v>
      </c>
      <c r="BW31" s="64">
        <f t="shared" si="29"/>
        <v>38.946851098784215</v>
      </c>
      <c r="BX31" s="64">
        <f t="shared" si="29"/>
        <v>43.015480643462688</v>
      </c>
      <c r="BY31" s="64">
        <f t="shared" si="29"/>
        <v>39.815427698339256</v>
      </c>
      <c r="BZ31" s="64">
        <f t="shared" si="29"/>
        <v>37.570646733557247</v>
      </c>
      <c r="CA31" s="111">
        <f t="shared" si="5"/>
        <v>38.920548374805009</v>
      </c>
      <c r="CB31" s="111">
        <f t="shared" si="6"/>
        <v>5.4421479469681158</v>
      </c>
      <c r="CC31" s="64"/>
      <c r="CD31" s="20" t="s">
        <v>35</v>
      </c>
      <c r="CE31" s="81">
        <f t="shared" ref="CE31:CP31" si="30">SUM(CE8,CE10,CE12:CE13,CE17,CE22,CE25)</f>
        <v>15.300651753576897</v>
      </c>
      <c r="CF31" s="81">
        <f t="shared" si="30"/>
        <v>29.269352980467144</v>
      </c>
      <c r="CG31" s="81">
        <f t="shared" si="30"/>
        <v>26.415399654650987</v>
      </c>
      <c r="CH31" s="81">
        <f t="shared" si="30"/>
        <v>31.57349532412389</v>
      </c>
      <c r="CI31" s="81">
        <f t="shared" si="30"/>
        <v>34.671009423962097</v>
      </c>
      <c r="CJ31" s="81">
        <f t="shared" si="30"/>
        <v>32.172696918033779</v>
      </c>
      <c r="CK31" s="81">
        <f t="shared" si="30"/>
        <v>27.017452011837449</v>
      </c>
      <c r="CL31" s="81">
        <f t="shared" si="30"/>
        <v>30.387559251156418</v>
      </c>
      <c r="CM31" s="81">
        <f t="shared" si="30"/>
        <v>42.776001506041737</v>
      </c>
      <c r="CN31" s="81">
        <f t="shared" si="30"/>
        <v>35.13579030912102</v>
      </c>
      <c r="CO31" s="81">
        <f t="shared" si="30"/>
        <v>42.70364051666877</v>
      </c>
      <c r="CP31" s="81">
        <f t="shared" si="30"/>
        <v>77.776820906324545</v>
      </c>
      <c r="CQ31" s="162">
        <f t="shared" si="7"/>
        <v>35.433322546330395</v>
      </c>
      <c r="CR31" s="39">
        <f t="shared" si="8"/>
        <v>14.568437330071854</v>
      </c>
      <c r="CS31" s="20" t="s">
        <v>35</v>
      </c>
      <c r="CT31" s="69">
        <f t="shared" ref="CT31:CY31" si="31">SUM(CT8,CT10,CT12:CT13,CT17,CT22,CT25)</f>
        <v>50.057522588935107</v>
      </c>
      <c r="CU31" s="69">
        <f t="shared" si="31"/>
        <v>43.795145589507058</v>
      </c>
      <c r="CV31" s="69">
        <f t="shared" si="31"/>
        <v>48.365813453171491</v>
      </c>
      <c r="CW31" s="69">
        <f t="shared" si="31"/>
        <v>50.473967475396151</v>
      </c>
      <c r="CX31" s="69">
        <f t="shared" si="31"/>
        <v>58.57598314554307</v>
      </c>
      <c r="CY31" s="69">
        <f t="shared" si="31"/>
        <v>50.105390442211124</v>
      </c>
      <c r="CZ31" s="38" t="s">
        <v>35</v>
      </c>
      <c r="DA31" s="69">
        <f t="shared" ref="DA31:DH31" si="32">SUM(DA8,DA10,DA12:DA13,DA17,DA22,DA25)</f>
        <v>40.126538765286682</v>
      </c>
      <c r="DB31" s="69">
        <f t="shared" si="32"/>
        <v>39.246335721072775</v>
      </c>
      <c r="DC31" s="69">
        <f t="shared" si="32"/>
        <v>39.644799762720858</v>
      </c>
      <c r="DD31" s="69">
        <f t="shared" si="32"/>
        <v>33.602774160557907</v>
      </c>
      <c r="DE31" s="69">
        <f t="shared" si="32"/>
        <v>38.616119871830556</v>
      </c>
      <c r="DF31" s="69">
        <f t="shared" si="32"/>
        <v>23.171639258093794</v>
      </c>
      <c r="DG31" s="69">
        <f t="shared" si="32"/>
        <v>42.219563538666094</v>
      </c>
      <c r="DH31" s="69">
        <f t="shared" si="32"/>
        <v>40.532759946447051</v>
      </c>
      <c r="DI31" s="69"/>
      <c r="DJ31" s="170">
        <f>AVERAGE(CT31:DH31)</f>
        <v>42.752453837102841</v>
      </c>
      <c r="DK31" s="119">
        <f>STDEV(CT31:DH31)</f>
        <v>8.6305521198932666</v>
      </c>
      <c r="DL31" s="42"/>
      <c r="DM31" s="38" t="s">
        <v>35</v>
      </c>
      <c r="DN31" s="20" t="s">
        <v>35</v>
      </c>
      <c r="DO31" s="64">
        <f t="shared" ref="DO31:DX31" si="33">SUM(DO8,DO10,DO12:DO13,DO17,DO22,DO25)</f>
        <v>38.115773140194023</v>
      </c>
      <c r="DP31" s="64">
        <f t="shared" si="33"/>
        <v>40.867292452320513</v>
      </c>
      <c r="DQ31" s="64">
        <f t="shared" si="33"/>
        <v>39.001995166293206</v>
      </c>
      <c r="DR31" s="64">
        <f t="shared" si="33"/>
        <v>36.165695913482743</v>
      </c>
      <c r="DS31" s="64">
        <f t="shared" si="33"/>
        <v>23.076018126953556</v>
      </c>
      <c r="DT31" s="64">
        <f t="shared" si="33"/>
        <v>38.62594471998873</v>
      </c>
      <c r="DU31" s="64">
        <f t="shared" si="33"/>
        <v>38.272330999145872</v>
      </c>
      <c r="DV31" s="64">
        <f t="shared" si="33"/>
        <v>37.845296987845259</v>
      </c>
      <c r="DW31" s="64">
        <f t="shared" si="33"/>
        <v>37.802204954353918</v>
      </c>
      <c r="DX31" s="64">
        <f t="shared" si="33"/>
        <v>40.402057351480146</v>
      </c>
      <c r="DY31" s="113">
        <f t="shared" si="11"/>
        <v>37.017460981205794</v>
      </c>
      <c r="DZ31" s="113">
        <f t="shared" si="9"/>
        <v>4.8163653030281264</v>
      </c>
      <c r="EA31" s="20" t="s">
        <v>35</v>
      </c>
      <c r="EB31" s="42"/>
    </row>
    <row r="32" spans="1:132" ht="14.25" customHeight="1" x14ac:dyDescent="0.25">
      <c r="A32" s="38" t="s">
        <v>36</v>
      </c>
      <c r="B32" s="87">
        <f>SUM(B14:B15,B18:B20,B23:B24,B26:B27)</f>
        <v>37.447809821217518</v>
      </c>
      <c r="C32" s="87">
        <f t="shared" ref="C32:K32" si="34">SUM(C14:C15,C18:C20,C23:C24,C26:C27)</f>
        <v>33.122079365917728</v>
      </c>
      <c r="D32" s="87">
        <f t="shared" si="34"/>
        <v>27.617441602554681</v>
      </c>
      <c r="E32" s="87">
        <f t="shared" si="34"/>
        <v>44.73030504888898</v>
      </c>
      <c r="F32" s="87">
        <f t="shared" si="34"/>
        <v>72.137269512999922</v>
      </c>
      <c r="G32" s="87">
        <f t="shared" si="34"/>
        <v>37.167098180450211</v>
      </c>
      <c r="H32" s="87">
        <f t="shared" si="34"/>
        <v>36.414289505466883</v>
      </c>
      <c r="I32" s="87">
        <f t="shared" si="34"/>
        <v>34.167800104024614</v>
      </c>
      <c r="J32" s="87">
        <f t="shared" si="34"/>
        <v>24.911974400415126</v>
      </c>
      <c r="K32" s="87">
        <f t="shared" si="34"/>
        <v>29.910656804328468</v>
      </c>
      <c r="L32" s="43"/>
      <c r="M32" s="38" t="s">
        <v>36</v>
      </c>
      <c r="O32" s="20" t="s">
        <v>36</v>
      </c>
      <c r="P32" s="87">
        <f>SUM(P14:P15,P18:P20,P23:P24,P26:P27)</f>
        <v>34.861682552643856</v>
      </c>
      <c r="Q32" s="87">
        <f t="shared" ref="Q32:Y32" si="35">SUM(Q14:Q15,Q18:Q20,Q23:Q24,Q26:Q27)</f>
        <v>39.926655980333926</v>
      </c>
      <c r="R32" s="87">
        <f t="shared" si="35"/>
        <v>37.5815735212677</v>
      </c>
      <c r="S32" s="87">
        <f t="shared" si="35"/>
        <v>25.545774279282409</v>
      </c>
      <c r="T32" s="87">
        <f t="shared" si="35"/>
        <v>54.452607549549768</v>
      </c>
      <c r="U32" s="87">
        <f t="shared" si="35"/>
        <v>22.575362380563224</v>
      </c>
      <c r="V32" s="87">
        <f t="shared" si="35"/>
        <v>51.127634566194452</v>
      </c>
      <c r="W32" s="87">
        <f t="shared" si="35"/>
        <v>36.436690953654278</v>
      </c>
      <c r="X32" s="87">
        <f t="shared" si="35"/>
        <v>41.851298722357527</v>
      </c>
      <c r="Y32" s="87">
        <f t="shared" si="35"/>
        <v>34.210101819186661</v>
      </c>
      <c r="Z32" s="160">
        <f t="shared" si="14"/>
        <v>37.809805333564903</v>
      </c>
      <c r="AA32" s="94">
        <f t="shared" si="15"/>
        <v>11.419920819636307</v>
      </c>
      <c r="AB32" s="43"/>
      <c r="AC32" s="72">
        <f>SUM(AC14:AC15,AC18:AC20,AC23:AC24,AC26:AC27)</f>
        <v>43.51962426145721</v>
      </c>
      <c r="AD32" s="72">
        <f>SUM(AD14:AD15,AD18:AD20,AD23:AD24,AD26:AD27)</f>
        <v>47.816268678965294</v>
      </c>
      <c r="AE32" s="72">
        <f>SUM(AE14:AE15,AE18:AE20,AE23:AE24,AE26:AE27)</f>
        <v>39.346681281954979</v>
      </c>
      <c r="AF32" s="72">
        <f>SUM(AF14:AF15,AF18:AF20,AF23:AF24,AF26:AF27)</f>
        <v>38.937560845977288</v>
      </c>
      <c r="AG32" s="72">
        <f>SUM(AG14:AG15,AG18:AG20,AG23:AG24,AG26:AG27)</f>
        <v>49.674771213095809</v>
      </c>
      <c r="AH32" s="20" t="s">
        <v>36</v>
      </c>
      <c r="AI32" s="38" t="s">
        <v>36</v>
      </c>
      <c r="AJ32" s="72">
        <f t="shared" ref="AJ32:AS32" si="36">SUM(AJ14:AJ15,AJ18:AJ20,AJ23:AJ24,AJ26:AJ27)</f>
        <v>50.628877015238707</v>
      </c>
      <c r="AK32" s="72">
        <f>SUM(AK14:AK15,AK18:AK20,AK23:AK24,AK26:AK27)</f>
        <v>52.107654056143573</v>
      </c>
      <c r="AL32" s="72">
        <f t="shared" si="36"/>
        <v>48.622275536380116</v>
      </c>
      <c r="AM32" s="72">
        <f t="shared" si="36"/>
        <v>50.818287798947779</v>
      </c>
      <c r="AN32" s="72">
        <f t="shared" si="36"/>
        <v>49.429500036475844</v>
      </c>
      <c r="AO32" s="72">
        <f t="shared" si="36"/>
        <v>52.296366426760883</v>
      </c>
      <c r="AP32" s="72">
        <f t="shared" si="36"/>
        <v>49.084961112308534</v>
      </c>
      <c r="AQ32" s="72">
        <f t="shared" si="36"/>
        <v>50.651457631747476</v>
      </c>
      <c r="AR32" s="72">
        <f t="shared" si="36"/>
        <v>52.038526283493226</v>
      </c>
      <c r="AS32" s="72">
        <f t="shared" si="36"/>
        <v>50.067370735820845</v>
      </c>
      <c r="AT32" s="164">
        <f>AVERAGE(AC32:AG32,AJ32:AS32)</f>
        <v>48.336012194317831</v>
      </c>
      <c r="AU32" s="73">
        <f t="shared" si="10"/>
        <v>4.3064209235651232</v>
      </c>
      <c r="AV32" s="43"/>
      <c r="AW32" s="20" t="s">
        <v>36</v>
      </c>
      <c r="AX32" s="82">
        <f t="shared" ref="AX32:BF32" si="37">SUM(AX14:AX15,AX18:AX20,AX23:AX24,AX26:AX27)</f>
        <v>33.605225740287395</v>
      </c>
      <c r="AY32" s="82">
        <f t="shared" si="37"/>
        <v>47.867933358476691</v>
      </c>
      <c r="AZ32" s="82">
        <f t="shared" si="37"/>
        <v>43.636134423431876</v>
      </c>
      <c r="BA32" s="82">
        <f t="shared" si="37"/>
        <v>34.682697712312667</v>
      </c>
      <c r="BB32" s="82">
        <f t="shared" si="37"/>
        <v>40.309557675145761</v>
      </c>
      <c r="BC32" s="82">
        <f t="shared" si="37"/>
        <v>48.494528785764146</v>
      </c>
      <c r="BD32" s="82">
        <f t="shared" si="37"/>
        <v>32.98165982350573</v>
      </c>
      <c r="BE32" s="82">
        <f t="shared" si="37"/>
        <v>47.721107429643155</v>
      </c>
      <c r="BF32" s="82">
        <f t="shared" si="37"/>
        <v>40.83952588865948</v>
      </c>
      <c r="BG32" s="82">
        <f>SUM(BG14:BG15,BG18:BG20,BG23:BG24,BG26:BG27)</f>
        <v>31.978697147137289</v>
      </c>
      <c r="BH32" s="82">
        <f>SUM(BH14:BH15,BH18:BH20,BH23:BH24,BH26:BH27)</f>
        <v>44.276642258634368</v>
      </c>
      <c r="BI32" s="82">
        <f>SUM(BI14:BI15,BI18:BI20,BI23:BI24,BI26:BI27)</f>
        <v>46.385842310600069</v>
      </c>
      <c r="BJ32" s="82">
        <f>SUM(BJ14:BJ15,BJ18:BJ20,BJ23:BJ24,BJ26:BJ27)</f>
        <v>44.513645953064028</v>
      </c>
      <c r="BK32" s="162">
        <f t="shared" si="3"/>
        <v>41.330246038974046</v>
      </c>
      <c r="BL32" s="106">
        <f t="shared" si="4"/>
        <v>6.1026065436808672</v>
      </c>
      <c r="BM32" s="126" t="s">
        <v>36</v>
      </c>
      <c r="BN32" s="43"/>
      <c r="BO32" s="20" t="s">
        <v>36</v>
      </c>
      <c r="BP32" s="66">
        <f>SUM(BP14:BP15,BP18:BP20,BP23:BP24,BP26:BP27)</f>
        <v>19.719334683155097</v>
      </c>
      <c r="BQ32" s="66">
        <f t="shared" ref="BQ32:BV32" si="38">SUM(BQ14:BQ15,BQ18:BQ20,BQ23:BQ24,BQ26:BQ27)</f>
        <v>20.84012522448511</v>
      </c>
      <c r="BR32" s="66">
        <f t="shared" si="38"/>
        <v>25.018269624324248</v>
      </c>
      <c r="BS32" s="66">
        <f t="shared" si="38"/>
        <v>21.318646234950947</v>
      </c>
      <c r="BT32" s="66">
        <f t="shared" si="38"/>
        <v>26.990481248117693</v>
      </c>
      <c r="BU32" s="66">
        <f t="shared" si="38"/>
        <v>25.61180148524938</v>
      </c>
      <c r="BV32" s="66">
        <f t="shared" si="38"/>
        <v>29.041449255499316</v>
      </c>
      <c r="BW32" s="66">
        <f>SUM(BW14:BW15,BW18:BW20,BW23:BW24,BW26:BW27)</f>
        <v>32.131948624201939</v>
      </c>
      <c r="BX32" s="66">
        <f>SUM(BX14:BX15,BX18:BX20,BX23:BX24,BX26:BX27)</f>
        <v>30.682012925650419</v>
      </c>
      <c r="BY32" s="66">
        <f>SUM(BY14:BY15,BY18:BY20,BY23:BY24,BY26:BY27)</f>
        <v>39.296088685422497</v>
      </c>
      <c r="BZ32" s="66">
        <f>SUM(BZ14:BZ15,BZ18:BZ20,BZ23:BZ24,BZ26:BZ27)</f>
        <v>35.161364765776383</v>
      </c>
      <c r="CA32" s="111">
        <f t="shared" si="5"/>
        <v>27.801047523348458</v>
      </c>
      <c r="CB32" s="111">
        <f t="shared" si="6"/>
        <v>5.9075392551449433</v>
      </c>
      <c r="CC32" s="66"/>
      <c r="CD32" s="20" t="s">
        <v>36</v>
      </c>
      <c r="CE32" s="82">
        <f>SUM(CE14:CE15,CE18:CE20,CE23:CE24,CE26:CE27)</f>
        <v>48.908874022283662</v>
      </c>
      <c r="CF32" s="82">
        <f t="shared" ref="CF32:CL32" si="39">SUM(CF14:CF15,CF18:CF20,CF23:CF24,CF26:CF27)</f>
        <v>33.172952147597556</v>
      </c>
      <c r="CG32" s="82">
        <f t="shared" si="39"/>
        <v>46.076358926243742</v>
      </c>
      <c r="CH32" s="82">
        <f t="shared" si="39"/>
        <v>30.695151892871124</v>
      </c>
      <c r="CI32" s="82">
        <f t="shared" si="39"/>
        <v>35.734869248714283</v>
      </c>
      <c r="CJ32" s="82">
        <f t="shared" si="39"/>
        <v>31.816066378437675</v>
      </c>
      <c r="CK32" s="82">
        <f t="shared" si="39"/>
        <v>32.900629535725173</v>
      </c>
      <c r="CL32" s="82">
        <f t="shared" si="39"/>
        <v>32.351278721606441</v>
      </c>
      <c r="CM32" s="82">
        <f>SUM(CM14:CM15,CM18:CM20,CM23:CM24,CM26:CM27)</f>
        <v>29.666979953406152</v>
      </c>
      <c r="CN32" s="82">
        <f>SUM(CN14:CN15,CN18:CN20,CN23:CN24,CN26:CN27)</f>
        <v>35.118708588933387</v>
      </c>
      <c r="CO32" s="82">
        <f>SUM(CO14:CO15,CO18:CO20,CO23:CO24,CO26:CO27)</f>
        <v>29.556874367844877</v>
      </c>
      <c r="CP32" s="82">
        <f>SUM(CP14:CP15,CP18:CP20,CP23:CP24,CP26:CP27)</f>
        <v>11.845290601207862</v>
      </c>
      <c r="CQ32" s="162">
        <f t="shared" si="7"/>
        <v>33.153669532072662</v>
      </c>
      <c r="CR32" s="39">
        <f t="shared" si="8"/>
        <v>8.7246251866106572</v>
      </c>
      <c r="CS32" s="20" t="s">
        <v>36</v>
      </c>
      <c r="CT32" s="72">
        <f t="shared" ref="CT32:CY32" si="40">SUM(CT14:CT15,CT18:CT20,CT23:CT24,CT26:CT27)</f>
        <v>29.063234041840087</v>
      </c>
      <c r="CU32" s="72">
        <f t="shared" si="40"/>
        <v>36.29826597007245</v>
      </c>
      <c r="CV32" s="72">
        <f t="shared" si="40"/>
        <v>31.085231318395792</v>
      </c>
      <c r="CW32" s="72">
        <f t="shared" si="40"/>
        <v>31.091450003482102</v>
      </c>
      <c r="CX32" s="72">
        <f t="shared" si="40"/>
        <v>32.105039450375372</v>
      </c>
      <c r="CY32" s="72">
        <f t="shared" si="40"/>
        <v>30.824324045215484</v>
      </c>
      <c r="CZ32" s="38" t="s">
        <v>36</v>
      </c>
      <c r="DA32" s="72">
        <f t="shared" ref="DA32:DH32" si="41">SUM(DA14:DA15,DA18:DA20,DA23:DA24,DA26:DA27)</f>
        <v>40.157177197597655</v>
      </c>
      <c r="DB32" s="72">
        <f t="shared" si="41"/>
        <v>39.519456539243755</v>
      </c>
      <c r="DC32" s="72">
        <f t="shared" si="41"/>
        <v>39.839551036430549</v>
      </c>
      <c r="DD32" s="72">
        <f t="shared" si="41"/>
        <v>47.181767154036081</v>
      </c>
      <c r="DE32" s="72">
        <f t="shared" si="41"/>
        <v>41.813298063595994</v>
      </c>
      <c r="DF32" s="72">
        <f t="shared" si="41"/>
        <v>54.511176527936968</v>
      </c>
      <c r="DG32" s="72">
        <f t="shared" si="41"/>
        <v>36.458622672754359</v>
      </c>
      <c r="DH32" s="72">
        <f t="shared" si="41"/>
        <v>39.248036970946899</v>
      </c>
      <c r="DI32" s="69"/>
      <c r="DJ32" s="170">
        <f>AVERAGE(CT32:DH32)</f>
        <v>37.799759356565971</v>
      </c>
      <c r="DK32" s="119">
        <f t="shared" si="13"/>
        <v>7.0695876328284522</v>
      </c>
      <c r="DL32" s="43"/>
      <c r="DM32" s="38" t="s">
        <v>36</v>
      </c>
      <c r="DN32" s="20" t="s">
        <v>36</v>
      </c>
      <c r="DO32" s="66">
        <f t="shared" ref="DO32:DW32" si="42">SUM(DO14:DO15,DO18:DO20,DO23:DO24,DO26:DO27)</f>
        <v>32.160994887636072</v>
      </c>
      <c r="DP32" s="66">
        <f t="shared" si="42"/>
        <v>29.534026982322562</v>
      </c>
      <c r="DQ32" s="66">
        <f t="shared" si="42"/>
        <v>35.577852170229257</v>
      </c>
      <c r="DR32" s="66">
        <f t="shared" si="42"/>
        <v>31.052703591103757</v>
      </c>
      <c r="DS32" s="66">
        <f t="shared" si="42"/>
        <v>36.617253339373576</v>
      </c>
      <c r="DT32" s="66">
        <f t="shared" si="42"/>
        <v>37.276064285446402</v>
      </c>
      <c r="DU32" s="66">
        <f t="shared" si="42"/>
        <v>37.768188246227673</v>
      </c>
      <c r="DV32" s="66">
        <f t="shared" si="42"/>
        <v>36.832525821658443</v>
      </c>
      <c r="DW32" s="66">
        <f t="shared" si="42"/>
        <v>36.967618272932903</v>
      </c>
      <c r="DX32" s="66">
        <f>SUM(DX14:DX15,DX18:DX20,DX23:DX24,DX26:DX27)</f>
        <v>33.333467968158537</v>
      </c>
      <c r="DY32" s="113">
        <f t="shared" si="11"/>
        <v>34.712069556508922</v>
      </c>
      <c r="DZ32" s="113">
        <f t="shared" si="9"/>
        <v>2.8015830963112833</v>
      </c>
      <c r="EA32" s="20" t="s">
        <v>36</v>
      </c>
      <c r="EB32" s="43"/>
    </row>
    <row r="33" spans="1:132" ht="15.75" x14ac:dyDescent="0.25">
      <c r="A33" s="38" t="s">
        <v>90</v>
      </c>
      <c r="B33" s="84">
        <f>SUM(B15,B20,B23,B26,B27)</f>
        <v>24.096543722957158</v>
      </c>
      <c r="C33" s="84">
        <f t="shared" ref="C33:J33" si="43">SUM(C15,C20,C23,C26,C27)</f>
        <v>18.264268481727736</v>
      </c>
      <c r="D33" s="84">
        <f t="shared" si="43"/>
        <v>17.147521518218323</v>
      </c>
      <c r="E33" s="84">
        <f t="shared" si="43"/>
        <v>27.16255732183787</v>
      </c>
      <c r="F33" s="84">
        <f t="shared" si="43"/>
        <v>64.428099419166202</v>
      </c>
      <c r="G33" s="84">
        <f t="shared" si="43"/>
        <v>20.698702613503535</v>
      </c>
      <c r="H33" s="84">
        <f t="shared" si="43"/>
        <v>19.029982388691216</v>
      </c>
      <c r="I33" s="84">
        <f t="shared" si="43"/>
        <v>21.67959353533713</v>
      </c>
      <c r="J33" s="84">
        <f t="shared" si="43"/>
        <v>9.5141700404858298</v>
      </c>
      <c r="K33" s="84">
        <f>SUM(K15,K20,K23,K26,K27)</f>
        <v>19.18728854188069</v>
      </c>
      <c r="L33" s="39"/>
      <c r="M33" s="38" t="s">
        <v>90</v>
      </c>
      <c r="O33" s="20" t="s">
        <v>37</v>
      </c>
      <c r="P33" s="84">
        <f>SUM(P15,P20,P23,P26,P27)</f>
        <v>16.676442176535325</v>
      </c>
      <c r="Q33" s="84">
        <f t="shared" ref="Q33:AF33" si="44">SUM(Q15,Q20,Q23,Q26,Q27)</f>
        <v>24.723705678355003</v>
      </c>
      <c r="R33" s="84">
        <f t="shared" si="44"/>
        <v>20.138910983498032</v>
      </c>
      <c r="S33" s="84">
        <f t="shared" si="44"/>
        <v>13.44439034216343</v>
      </c>
      <c r="T33" s="84">
        <f t="shared" si="44"/>
        <v>31.835495929012069</v>
      </c>
      <c r="U33" s="84">
        <f t="shared" si="44"/>
        <v>12.225148228981986</v>
      </c>
      <c r="V33" s="84">
        <f t="shared" si="44"/>
        <v>29.986267342262423</v>
      </c>
      <c r="W33" s="84">
        <f t="shared" si="44"/>
        <v>18.540550755053204</v>
      </c>
      <c r="X33" s="84">
        <f t="shared" si="44"/>
        <v>25.148428149048847</v>
      </c>
      <c r="Y33" s="84">
        <f t="shared" si="44"/>
        <v>24.230060933382465</v>
      </c>
      <c r="Z33" s="160">
        <f>AVERAGE(B33:K33,P33:Y33)</f>
        <v>22.907906405104928</v>
      </c>
      <c r="AA33" s="94">
        <f t="shared" si="15"/>
        <v>11.290357994919725</v>
      </c>
      <c r="AB33" s="39"/>
      <c r="AC33" s="73">
        <f t="shared" si="44"/>
        <v>35.906061882661781</v>
      </c>
      <c r="AD33" s="73">
        <f t="shared" si="44"/>
        <v>41.642832196247475</v>
      </c>
      <c r="AE33" s="73">
        <f t="shared" si="44"/>
        <v>30.670127759666844</v>
      </c>
      <c r="AF33" s="73">
        <f t="shared" si="44"/>
        <v>31.16031178525914</v>
      </c>
      <c r="AG33" s="73">
        <f>SUM(AG15,AG20,AG23,AG26,AG27)</f>
        <v>35.325886775248421</v>
      </c>
      <c r="AH33" s="20" t="s">
        <v>37</v>
      </c>
      <c r="AI33" s="38" t="s">
        <v>90</v>
      </c>
      <c r="AJ33" s="73">
        <f>SUM(AJ15,AJ20,AJ23,AJ26,AJ27)</f>
        <v>38.557532909778025</v>
      </c>
      <c r="AK33" s="73">
        <f t="shared" ref="AK33:AS33" si="45">SUM(AK15,AK20,AK23,AK26,AK27)</f>
        <v>38.707148038989544</v>
      </c>
      <c r="AL33" s="73">
        <f t="shared" si="45"/>
        <v>36.411179610030267</v>
      </c>
      <c r="AM33" s="73">
        <f t="shared" si="45"/>
        <v>38.306219999493891</v>
      </c>
      <c r="AN33" s="73">
        <f t="shared" si="45"/>
        <v>36.913781423316038</v>
      </c>
      <c r="AO33" s="73">
        <f t="shared" si="45"/>
        <v>39.830341361659357</v>
      </c>
      <c r="AP33" s="73">
        <f t="shared" si="45"/>
        <v>33.564552837212361</v>
      </c>
      <c r="AQ33" s="73">
        <f t="shared" si="45"/>
        <v>38.157123436707053</v>
      </c>
      <c r="AR33" s="73">
        <f t="shared" si="45"/>
        <v>39.277967864060699</v>
      </c>
      <c r="AS33" s="73">
        <f t="shared" si="45"/>
        <v>37.584045997470334</v>
      </c>
      <c r="AT33" s="164">
        <f t="shared" si="2"/>
        <v>36.801007591853406</v>
      </c>
      <c r="AU33" s="73">
        <f t="shared" si="10"/>
        <v>3.0846792634081215</v>
      </c>
      <c r="AV33" s="39"/>
      <c r="AW33" s="20" t="s">
        <v>37</v>
      </c>
      <c r="AX33" s="76">
        <f>SUM(AX15,AX20,AX23,AX26,AX27)</f>
        <v>23.058194074188602</v>
      </c>
      <c r="AY33" s="76">
        <f t="shared" ref="AY33:BF33" si="46">SUM(AY15,AY20,AY23,AY26,AY27)</f>
        <v>33.269292139843131</v>
      </c>
      <c r="AZ33" s="76">
        <f t="shared" si="46"/>
        <v>26.782925544893374</v>
      </c>
      <c r="BA33" s="76">
        <f t="shared" si="46"/>
        <v>24.800732046560363</v>
      </c>
      <c r="BB33" s="76">
        <f t="shared" si="46"/>
        <v>28.109615285148074</v>
      </c>
      <c r="BC33" s="76">
        <f t="shared" si="46"/>
        <v>31.685077445616411</v>
      </c>
      <c r="BD33" s="76">
        <f t="shared" si="46"/>
        <v>20.191417486650135</v>
      </c>
      <c r="BE33" s="76">
        <f t="shared" si="46"/>
        <v>36.171244308454128</v>
      </c>
      <c r="BF33" s="76">
        <f t="shared" si="46"/>
        <v>28.991678906976432</v>
      </c>
      <c r="BG33" s="76">
        <f>SUM(BG15,BG20,BG23,BG26,BG27)</f>
        <v>24.232896720191064</v>
      </c>
      <c r="BH33" s="76">
        <f>SUM(BH15,BH20,BH23,BH26,BH27)</f>
        <v>33.039871777626146</v>
      </c>
      <c r="BI33" s="76">
        <f>SUM(BI15,BI20,BI23,BI26,BI27)</f>
        <v>29.743267346515843</v>
      </c>
      <c r="BJ33" s="76">
        <f>SUM(BJ15,BJ20,BJ23,BJ26,BJ27)</f>
        <v>29.432076569714699</v>
      </c>
      <c r="BK33" s="162">
        <f t="shared" si="3"/>
        <v>28.42371458864449</v>
      </c>
      <c r="BL33" s="106">
        <f t="shared" si="4"/>
        <v>4.5512741824562077</v>
      </c>
      <c r="BM33" s="126" t="s">
        <v>90</v>
      </c>
      <c r="BN33" s="39"/>
      <c r="BO33" s="20" t="s">
        <v>37</v>
      </c>
      <c r="BP33" s="67">
        <f>SUM(BP15,BP20,BP23,BP26,BP27)</f>
        <v>12.192191399956368</v>
      </c>
      <c r="BQ33" s="67">
        <f t="shared" ref="BQ33:BV33" si="47">SUM(BQ15,BQ20,BQ23,BQ26,BQ27)</f>
        <v>14.40167802411726</v>
      </c>
      <c r="BR33" s="67">
        <f t="shared" si="47"/>
        <v>19.278426598908958</v>
      </c>
      <c r="BS33" s="67">
        <f t="shared" si="47"/>
        <v>15.881202865738382</v>
      </c>
      <c r="BT33" s="67">
        <f t="shared" si="47"/>
        <v>19.870266002545037</v>
      </c>
      <c r="BU33" s="67">
        <f t="shared" si="47"/>
        <v>17.262711624956545</v>
      </c>
      <c r="BV33" s="67">
        <f t="shared" si="47"/>
        <v>22.011372480396282</v>
      </c>
      <c r="BW33" s="67">
        <f>SUM(BW15,BW20,BW23,BW26,BW27)</f>
        <v>25.609047814738947</v>
      </c>
      <c r="BX33" s="67">
        <f>SUM(BX15,BX20,BX23,BX26,BX27)</f>
        <v>27.333397909259155</v>
      </c>
      <c r="BY33" s="67">
        <f>SUM(BY15,BY20,BY23,BY26,BY27)</f>
        <v>16.279795142724325</v>
      </c>
      <c r="BZ33" s="67">
        <f>SUM(BZ15,BZ20,BZ23,BZ26,BZ27)</f>
        <v>28.355490696907044</v>
      </c>
      <c r="CA33" s="111">
        <f t="shared" si="5"/>
        <v>19.86141641456803</v>
      </c>
      <c r="CB33" s="111">
        <f t="shared" si="6"/>
        <v>5.1347875200631492</v>
      </c>
      <c r="CC33" s="67"/>
      <c r="CD33" s="20" t="s">
        <v>37</v>
      </c>
      <c r="CE33" s="76">
        <f t="shared" ref="CE33:CL33" si="48">SUM(CE15,CE20,CE23,CE26,CE27)</f>
        <v>39.046346042818698</v>
      </c>
      <c r="CF33" s="76">
        <f t="shared" si="48"/>
        <v>27.418681771625934</v>
      </c>
      <c r="CG33" s="76">
        <f t="shared" si="48"/>
        <v>36.752738895044565</v>
      </c>
      <c r="CH33" s="76">
        <f t="shared" si="48"/>
        <v>24.657983257749514</v>
      </c>
      <c r="CI33" s="76">
        <f t="shared" si="48"/>
        <v>26.734429228926732</v>
      </c>
      <c r="CJ33" s="76">
        <f t="shared" si="48"/>
        <v>24.376318110728299</v>
      </c>
      <c r="CK33" s="76">
        <f t="shared" si="48"/>
        <v>27.199702553947031</v>
      </c>
      <c r="CL33" s="76">
        <f t="shared" si="48"/>
        <v>24.081940279539207</v>
      </c>
      <c r="CM33" s="76">
        <f>SUM(CM15,CM20,CM23,CM26,CM27)</f>
        <v>13.665798470857936</v>
      </c>
      <c r="CN33" s="76">
        <f>SUM(CN15,CN20,CN23,CN26,CN27)</f>
        <v>21.320812580604368</v>
      </c>
      <c r="CO33" s="76">
        <f>SUM(CO15,CO20,CO23,CO26,CO27)</f>
        <v>13.76153687131724</v>
      </c>
      <c r="CP33" s="76">
        <f>SUM(CP15,CP20,CP23,CP26,CP27)</f>
        <v>6.9516826909278002</v>
      </c>
      <c r="CQ33" s="162">
        <f t="shared" si="7"/>
        <v>23.830664229507274</v>
      </c>
      <c r="CR33" s="39">
        <f t="shared" si="8"/>
        <v>8.7944568541000621</v>
      </c>
      <c r="CS33" s="20" t="s">
        <v>37</v>
      </c>
      <c r="CT33" s="73">
        <f t="shared" ref="CT33:CY33" si="49">SUM(CT15,CT20,CT23,CT26,CT27)</f>
        <v>11.243476567301279</v>
      </c>
      <c r="CU33" s="73">
        <f t="shared" si="49"/>
        <v>19.898679892520263</v>
      </c>
      <c r="CV33" s="73">
        <f t="shared" si="49"/>
        <v>15.005708324975394</v>
      </c>
      <c r="CW33" s="73">
        <f t="shared" si="49"/>
        <v>13.13042032561639</v>
      </c>
      <c r="CX33" s="73">
        <f t="shared" si="49"/>
        <v>12.322177617651572</v>
      </c>
      <c r="CY33" s="73">
        <f t="shared" si="49"/>
        <v>12.758203062839804</v>
      </c>
      <c r="CZ33" s="38" t="s">
        <v>90</v>
      </c>
      <c r="DA33" s="73">
        <f t="shared" ref="DA33:DH33" si="50">SUM(DA15,DA20,DA23,DA26,DA27)</f>
        <v>15.130272356760706</v>
      </c>
      <c r="DB33" s="73">
        <f t="shared" si="50"/>
        <v>18.060291292753345</v>
      </c>
      <c r="DC33" s="73">
        <f t="shared" si="50"/>
        <v>18.670460021551012</v>
      </c>
      <c r="DD33" s="73">
        <f t="shared" si="50"/>
        <v>31.142246495590399</v>
      </c>
      <c r="DE33" s="73">
        <f t="shared" si="50"/>
        <v>22.272409289426406</v>
      </c>
      <c r="DF33" s="73">
        <f t="shared" si="50"/>
        <v>42.287521827592535</v>
      </c>
      <c r="DG33" s="73">
        <f t="shared" si="50"/>
        <v>16.403408859120297</v>
      </c>
      <c r="DH33" s="73">
        <f t="shared" si="50"/>
        <v>18.70137726326411</v>
      </c>
      <c r="DI33" s="73"/>
      <c r="DJ33" s="170">
        <f t="shared" ref="DJ33:DJ40" si="51">AVERAGE(CT33:DH33)</f>
        <v>19.073332371211681</v>
      </c>
      <c r="DK33" s="119">
        <f t="shared" si="13"/>
        <v>8.403776871952072</v>
      </c>
      <c r="DL33" s="39"/>
      <c r="DM33" s="38" t="s">
        <v>90</v>
      </c>
      <c r="DN33" s="20" t="s">
        <v>37</v>
      </c>
      <c r="DO33" s="67">
        <f t="shared" ref="DO33:DW33" si="52">SUM(DO15,DO20,DO23,DO26,DO27)</f>
        <v>21.595410099292884</v>
      </c>
      <c r="DP33" s="67">
        <f t="shared" si="52"/>
        <v>20.207252775885948</v>
      </c>
      <c r="DQ33" s="67">
        <f t="shared" si="52"/>
        <v>27.078160451543134</v>
      </c>
      <c r="DR33" s="67">
        <f t="shared" si="52"/>
        <v>23.330534947814762</v>
      </c>
      <c r="DS33" s="67">
        <f t="shared" si="52"/>
        <v>26.589435051473671</v>
      </c>
      <c r="DT33" s="67">
        <f t="shared" si="52"/>
        <v>20.243559835904481</v>
      </c>
      <c r="DU33" s="67">
        <f t="shared" si="52"/>
        <v>20.40979694345625</v>
      </c>
      <c r="DV33" s="67">
        <f t="shared" si="52"/>
        <v>19.991899512168214</v>
      </c>
      <c r="DW33" s="67">
        <f t="shared" si="52"/>
        <v>19.852553126179785</v>
      </c>
      <c r="DX33" s="67">
        <f>SUM(DX15,DX20,DX23,DX26,DX27)</f>
        <v>16.412057435216433</v>
      </c>
      <c r="DY33" s="113">
        <f t="shared" si="11"/>
        <v>21.571066017893557</v>
      </c>
      <c r="DZ33" s="113">
        <f t="shared" si="9"/>
        <v>3.0925987205172993</v>
      </c>
      <c r="EA33" s="20" t="s">
        <v>37</v>
      </c>
      <c r="EB33" s="39"/>
    </row>
    <row r="34" spans="1:132" ht="15.75" x14ac:dyDescent="0.25">
      <c r="A34" s="38" t="s">
        <v>50</v>
      </c>
      <c r="B34" s="84">
        <f>SUM(B14,B18:B19,B24)</f>
        <v>13.351266098260362</v>
      </c>
      <c r="C34" s="84">
        <f t="shared" ref="C34:K34" si="53">SUM(C14,C18:C19,C24)</f>
        <v>14.857810884189995</v>
      </c>
      <c r="D34" s="84">
        <f t="shared" si="53"/>
        <v>10.469920084336357</v>
      </c>
      <c r="E34" s="84">
        <f t="shared" si="53"/>
        <v>17.56774772705111</v>
      </c>
      <c r="F34" s="84">
        <f t="shared" si="53"/>
        <v>7.7091700938337215</v>
      </c>
      <c r="G34" s="84">
        <f t="shared" si="53"/>
        <v>16.468395566946676</v>
      </c>
      <c r="H34" s="84">
        <f t="shared" si="53"/>
        <v>17.384307116775673</v>
      </c>
      <c r="I34" s="84">
        <f t="shared" si="53"/>
        <v>12.488206568687486</v>
      </c>
      <c r="J34" s="84">
        <f t="shared" si="53"/>
        <v>15.3978043599293</v>
      </c>
      <c r="K34" s="84">
        <f t="shared" si="53"/>
        <v>10.723368262447778</v>
      </c>
      <c r="L34" s="39"/>
      <c r="M34" s="38" t="s">
        <v>50</v>
      </c>
      <c r="O34" s="20" t="s">
        <v>38</v>
      </c>
      <c r="P34" s="84">
        <f>SUM(P14,P18:P19,P24)</f>
        <v>18.185240376108531</v>
      </c>
      <c r="Q34" s="84">
        <f t="shared" ref="Q34:AF34" si="54">SUM(Q14,Q18:Q19,Q24)</f>
        <v>15.20295030197892</v>
      </c>
      <c r="R34" s="84">
        <f t="shared" si="54"/>
        <v>17.442662537769671</v>
      </c>
      <c r="S34" s="84">
        <f t="shared" si="54"/>
        <v>12.101383937118978</v>
      </c>
      <c r="T34" s="84">
        <f t="shared" si="54"/>
        <v>22.617111620537706</v>
      </c>
      <c r="U34" s="84">
        <f t="shared" si="54"/>
        <v>10.350214151581239</v>
      </c>
      <c r="V34" s="84">
        <f t="shared" si="54"/>
        <v>21.141367223932029</v>
      </c>
      <c r="W34" s="84">
        <f t="shared" si="54"/>
        <v>17.896140198601071</v>
      </c>
      <c r="X34" s="84">
        <f t="shared" si="54"/>
        <v>16.702870573308687</v>
      </c>
      <c r="Y34" s="84">
        <f t="shared" si="54"/>
        <v>9.9800408858041969</v>
      </c>
      <c r="Z34" s="160">
        <f t="shared" si="14"/>
        <v>14.901898928459977</v>
      </c>
      <c r="AA34" s="94">
        <f t="shared" si="15"/>
        <v>3.9324256137325753</v>
      </c>
      <c r="AB34" s="39"/>
      <c r="AC34" s="73">
        <f t="shared" si="54"/>
        <v>7.6135623787954225</v>
      </c>
      <c r="AD34" s="73">
        <f t="shared" si="54"/>
        <v>6.1734364827178156</v>
      </c>
      <c r="AE34" s="73">
        <f t="shared" si="54"/>
        <v>8.6765535222881329</v>
      </c>
      <c r="AF34" s="73">
        <f t="shared" si="54"/>
        <v>7.7772490607181481</v>
      </c>
      <c r="AG34" s="73">
        <f>SUM(AG14,AG18:AG19,AG24)</f>
        <v>14.348884437847387</v>
      </c>
      <c r="AH34" s="20" t="s">
        <v>38</v>
      </c>
      <c r="AI34" s="38" t="s">
        <v>50</v>
      </c>
      <c r="AJ34" s="73">
        <f t="shared" ref="AJ34:AS34" si="55">SUM(AJ14,AJ18:AJ19,AJ24)</f>
        <v>12.071344105460684</v>
      </c>
      <c r="AK34" s="73">
        <f>SUM(AK14,AK18:AK19,AK24)</f>
        <v>13.400506017154036</v>
      </c>
      <c r="AL34" s="73">
        <f t="shared" si="55"/>
        <v>12.211095926349849</v>
      </c>
      <c r="AM34" s="73">
        <f t="shared" si="55"/>
        <v>12.512067799453884</v>
      </c>
      <c r="AN34" s="73">
        <f t="shared" si="55"/>
        <v>12.515718613159795</v>
      </c>
      <c r="AO34" s="73">
        <f t="shared" si="55"/>
        <v>12.466025065101523</v>
      </c>
      <c r="AP34" s="73">
        <f t="shared" si="55"/>
        <v>15.52040827509617</v>
      </c>
      <c r="AQ34" s="73">
        <f t="shared" si="55"/>
        <v>12.494334195040423</v>
      </c>
      <c r="AR34" s="73">
        <f t="shared" si="55"/>
        <v>12.760558419432527</v>
      </c>
      <c r="AS34" s="73">
        <f t="shared" si="55"/>
        <v>12.483324738350507</v>
      </c>
      <c r="AT34" s="164">
        <f t="shared" si="2"/>
        <v>11.535004602464422</v>
      </c>
      <c r="AU34" s="73">
        <f t="shared" si="10"/>
        <v>2.6799075997583923</v>
      </c>
      <c r="AV34" s="39"/>
      <c r="AW34" s="20" t="s">
        <v>38</v>
      </c>
      <c r="AX34" s="76">
        <f t="shared" ref="AX34:BF34" si="56">SUM(AX14,AX18:AX19,AX24)</f>
        <v>10.547031666098794</v>
      </c>
      <c r="AY34" s="76">
        <f t="shared" si="56"/>
        <v>14.59864121863356</v>
      </c>
      <c r="AZ34" s="76">
        <f t="shared" si="56"/>
        <v>16.853208878538506</v>
      </c>
      <c r="BA34" s="76">
        <f t="shared" si="56"/>
        <v>9.8819656657523058</v>
      </c>
      <c r="BB34" s="76">
        <f t="shared" si="56"/>
        <v>12.199942389997693</v>
      </c>
      <c r="BC34" s="76">
        <f t="shared" si="56"/>
        <v>16.809451340147735</v>
      </c>
      <c r="BD34" s="76">
        <f t="shared" si="56"/>
        <v>12.790242336855593</v>
      </c>
      <c r="BE34" s="76">
        <f t="shared" si="56"/>
        <v>11.549863121189025</v>
      </c>
      <c r="BF34" s="76">
        <f t="shared" si="56"/>
        <v>11.84784698168305</v>
      </c>
      <c r="BG34" s="76">
        <f>SUM(BG14,BG18:BG19,BG24)</f>
        <v>7.7458004269462251</v>
      </c>
      <c r="BH34" s="76">
        <f>SUM(BH14,BH18:BH19,BH24)</f>
        <v>11.236770481008222</v>
      </c>
      <c r="BI34" s="76">
        <f>SUM(BI14,BI18:BI19,BI24)</f>
        <v>16.642574964084229</v>
      </c>
      <c r="BJ34" s="76">
        <f>SUM(BJ14,BJ18:BJ19,BJ24)</f>
        <v>15.081569383349333</v>
      </c>
      <c r="BK34" s="162">
        <f t="shared" si="3"/>
        <v>12.906531450329558</v>
      </c>
      <c r="BL34" s="106">
        <f t="shared" si="4"/>
        <v>2.8863432723249471</v>
      </c>
      <c r="BM34" s="126" t="s">
        <v>50</v>
      </c>
      <c r="BN34" s="39"/>
      <c r="BO34" s="20" t="s">
        <v>38</v>
      </c>
      <c r="BP34" s="67">
        <f t="shared" ref="BP34:BV34" si="57">SUM(BP14,BP18:BP19,BP24)</f>
        <v>7.5271432831987255</v>
      </c>
      <c r="BQ34" s="67">
        <f t="shared" si="57"/>
        <v>6.4384472003678521</v>
      </c>
      <c r="BR34" s="67">
        <f t="shared" si="57"/>
        <v>5.7398430254152899</v>
      </c>
      <c r="BS34" s="67">
        <f t="shared" si="57"/>
        <v>5.4374433692125628</v>
      </c>
      <c r="BT34" s="67">
        <f t="shared" si="57"/>
        <v>7.1202152455726537</v>
      </c>
      <c r="BU34" s="67">
        <f t="shared" si="57"/>
        <v>8.3490898602928336</v>
      </c>
      <c r="BV34" s="67">
        <f t="shared" si="57"/>
        <v>7.0300767751030371</v>
      </c>
      <c r="BW34" s="67">
        <f>SUM(BW14,BW18:BW19,BW24)</f>
        <v>6.5229008094629926</v>
      </c>
      <c r="BX34" s="67">
        <f>SUM(BX14,BX18:BX19,BX24)</f>
        <v>3.3486150163912654</v>
      </c>
      <c r="BY34" s="67">
        <f>SUM(BY14,BY18:BY19,BY24)</f>
        <v>23.016293542698175</v>
      </c>
      <c r="BZ34" s="67">
        <f>SUM(BZ14,BZ18:BZ19,BZ24)</f>
        <v>6.805874068869346</v>
      </c>
      <c r="CA34" s="111">
        <f t="shared" si="5"/>
        <v>7.9396311087804312</v>
      </c>
      <c r="CB34" s="111">
        <f t="shared" si="6"/>
        <v>4.9254977322491049</v>
      </c>
      <c r="CC34" s="67"/>
      <c r="CD34" s="20" t="s">
        <v>38</v>
      </c>
      <c r="CE34" s="76">
        <f>SUM(CE14,CE18:CE19,CE24)</f>
        <v>9.8625279794649625</v>
      </c>
      <c r="CF34" s="76">
        <f t="shared" ref="CF34:CL34" si="58">SUM(CF14,CF18:CF19,CF24)</f>
        <v>5.7542703759716236</v>
      </c>
      <c r="CG34" s="76">
        <f t="shared" si="58"/>
        <v>9.3236200311991766</v>
      </c>
      <c r="CH34" s="76">
        <f t="shared" si="58"/>
        <v>6.0371686351216081</v>
      </c>
      <c r="CI34" s="76">
        <f t="shared" si="58"/>
        <v>9.0004400197875523</v>
      </c>
      <c r="CJ34" s="76">
        <f t="shared" si="58"/>
        <v>7.4397482677093763</v>
      </c>
      <c r="CK34" s="76">
        <f t="shared" si="58"/>
        <v>5.7009269817781432</v>
      </c>
      <c r="CL34" s="76">
        <f t="shared" si="58"/>
        <v>8.2693384420672302</v>
      </c>
      <c r="CM34" s="76">
        <f>SUM(CM14,CM18:CM19,CM24)</f>
        <v>16.001181482548219</v>
      </c>
      <c r="CN34" s="76">
        <f>SUM(CN14,CN18:CN19,CN24)</f>
        <v>13.797896008329021</v>
      </c>
      <c r="CO34" s="76">
        <f>SUM(CO14,CO18:CO19,CO24)</f>
        <v>15.795337496527637</v>
      </c>
      <c r="CP34" s="76">
        <f>SUM(CP14,CP18:CP19,CP24)</f>
        <v>4.8936079102800614</v>
      </c>
      <c r="CQ34" s="162">
        <f t="shared" si="7"/>
        <v>9.3230053025653845</v>
      </c>
      <c r="CR34" s="39">
        <f t="shared" si="8"/>
        <v>3.7398459919405944</v>
      </c>
      <c r="CS34" s="20" t="s">
        <v>38</v>
      </c>
      <c r="CT34" s="73">
        <f t="shared" ref="CT34:CY34" si="59">SUM(CT14,CT18:CT19,CT24)</f>
        <v>17.819757474538807</v>
      </c>
      <c r="CU34" s="73">
        <f t="shared" si="59"/>
        <v>16.399586077552183</v>
      </c>
      <c r="CV34" s="73">
        <f t="shared" si="59"/>
        <v>16.079522993420397</v>
      </c>
      <c r="CW34" s="73">
        <f t="shared" si="59"/>
        <v>17.96102967786571</v>
      </c>
      <c r="CX34" s="73">
        <f t="shared" si="59"/>
        <v>19.7828618327238</v>
      </c>
      <c r="CY34" s="73">
        <f t="shared" si="59"/>
        <v>18.066120982375679</v>
      </c>
      <c r="CZ34" s="38" t="s">
        <v>50</v>
      </c>
      <c r="DA34" s="73">
        <f t="shared" ref="DA34:DH34" si="60">SUM(DA14,DA18:DA19,DA24)</f>
        <v>25.026904840836949</v>
      </c>
      <c r="DB34" s="73">
        <f t="shared" si="60"/>
        <v>21.459165246490411</v>
      </c>
      <c r="DC34" s="73">
        <f t="shared" si="60"/>
        <v>21.169091014879534</v>
      </c>
      <c r="DD34" s="73">
        <f t="shared" si="60"/>
        <v>16.039520658445678</v>
      </c>
      <c r="DE34" s="73">
        <f t="shared" si="60"/>
        <v>19.540888774169588</v>
      </c>
      <c r="DF34" s="73">
        <f t="shared" si="60"/>
        <v>12.223654700344429</v>
      </c>
      <c r="DG34" s="73">
        <f t="shared" si="60"/>
        <v>20.055213813634065</v>
      </c>
      <c r="DH34" s="73">
        <f t="shared" si="60"/>
        <v>20.546659707682785</v>
      </c>
      <c r="DI34" s="73"/>
      <c r="DJ34" s="170">
        <f t="shared" si="51"/>
        <v>18.726426985354287</v>
      </c>
      <c r="DK34" s="119">
        <f t="shared" si="13"/>
        <v>3.085431030526899</v>
      </c>
      <c r="DL34" s="39"/>
      <c r="DM34" s="38" t="s">
        <v>50</v>
      </c>
      <c r="DN34" s="20" t="s">
        <v>38</v>
      </c>
      <c r="DO34" s="67">
        <f t="shared" ref="DO34:DX34" si="61">SUM(DO14,DO18:DO19,DO24)</f>
        <v>10.565584788343186</v>
      </c>
      <c r="DP34" s="67">
        <f t="shared" si="61"/>
        <v>9.3267742064366139</v>
      </c>
      <c r="DQ34" s="67">
        <f t="shared" si="61"/>
        <v>8.4996917186861225</v>
      </c>
      <c r="DR34" s="67">
        <f t="shared" si="61"/>
        <v>7.7221686432889918</v>
      </c>
      <c r="DS34" s="67">
        <f t="shared" si="61"/>
        <v>10.027818287899908</v>
      </c>
      <c r="DT34" s="67">
        <f t="shared" si="61"/>
        <v>17.032504449541925</v>
      </c>
      <c r="DU34" s="67">
        <f t="shared" si="61"/>
        <v>17.358391302771416</v>
      </c>
      <c r="DV34" s="67">
        <f t="shared" si="61"/>
        <v>16.840626309490226</v>
      </c>
      <c r="DW34" s="67">
        <f t="shared" si="61"/>
        <v>17.115065146753118</v>
      </c>
      <c r="DX34" s="67">
        <f t="shared" si="61"/>
        <v>16.921410532942105</v>
      </c>
      <c r="DY34" s="113">
        <f t="shared" si="11"/>
        <v>13.141003538615362</v>
      </c>
      <c r="DZ34" s="113">
        <f t="shared" si="9"/>
        <v>3.9809620297536124</v>
      </c>
      <c r="EA34" s="20" t="s">
        <v>38</v>
      </c>
      <c r="EB34" s="39"/>
    </row>
    <row r="35" spans="1:132" ht="15.75" x14ac:dyDescent="0.25">
      <c r="A35" s="38" t="s">
        <v>51</v>
      </c>
      <c r="B35" s="84">
        <f>SUM(B20,B23,B26:B27)</f>
        <v>21.277060877816602</v>
      </c>
      <c r="C35" s="84">
        <f t="shared" ref="C35:J35" si="62">SUM(C20,C23,C26:C27)</f>
        <v>16.420143575925447</v>
      </c>
      <c r="D35" s="84">
        <f t="shared" si="62"/>
        <v>15.157749042994432</v>
      </c>
      <c r="E35" s="84">
        <f t="shared" si="62"/>
        <v>23.58983540317282</v>
      </c>
      <c r="F35" s="84">
        <f t="shared" si="62"/>
        <v>63.367988147319373</v>
      </c>
      <c r="G35" s="84">
        <f t="shared" si="62"/>
        <v>17.251238758051699</v>
      </c>
      <c r="H35" s="84">
        <f t="shared" si="62"/>
        <v>15.245146074338209</v>
      </c>
      <c r="I35" s="84">
        <f t="shared" si="62"/>
        <v>19.010242620963108</v>
      </c>
      <c r="J35" s="84">
        <f t="shared" si="62"/>
        <v>7.5366885942390125</v>
      </c>
      <c r="K35" s="84">
        <f>SUM(K20,K23,K26:K27)</f>
        <v>16.95768440517773</v>
      </c>
      <c r="L35" s="39"/>
      <c r="M35" s="38" t="s">
        <v>51</v>
      </c>
      <c r="O35" s="38" t="s">
        <v>51</v>
      </c>
      <c r="P35" s="84">
        <f t="shared" ref="P35:Y35" si="63">SUM(P20,P23,P26:P27)</f>
        <v>10.820681389141559</v>
      </c>
      <c r="Q35" s="84">
        <f t="shared" si="63"/>
        <v>21.353877488219062</v>
      </c>
      <c r="R35" s="84">
        <f t="shared" si="63"/>
        <v>17.920212952374001</v>
      </c>
      <c r="S35" s="84">
        <f t="shared" si="63"/>
        <v>8.8954567796152091</v>
      </c>
      <c r="T35" s="84">
        <f t="shared" si="63"/>
        <v>27.37062051029843</v>
      </c>
      <c r="U35" s="84">
        <f t="shared" si="63"/>
        <v>7.4046086848462602</v>
      </c>
      <c r="V35" s="84">
        <f t="shared" si="63"/>
        <v>26.962121815079485</v>
      </c>
      <c r="W35" s="84">
        <f t="shared" si="63"/>
        <v>11.942235697347755</v>
      </c>
      <c r="X35" s="84">
        <f t="shared" si="63"/>
        <v>19.624720491335896</v>
      </c>
      <c r="Y35" s="84">
        <f t="shared" si="63"/>
        <v>17.858520947433639</v>
      </c>
      <c r="Z35" s="160">
        <f>AVERAGE(B35:K35,P35:Y35)</f>
        <v>19.298341712784488</v>
      </c>
      <c r="AA35" s="94">
        <f t="shared" si="15"/>
        <v>11.837218085323888</v>
      </c>
      <c r="AB35" s="39"/>
      <c r="AC35" s="84">
        <f>SUM(AC20,AC23,AC26:AC27)</f>
        <v>32.179590512764271</v>
      </c>
      <c r="AD35" s="84">
        <f>SUM(AD20,AD23,AD26:AD27)</f>
        <v>38.232049077786584</v>
      </c>
      <c r="AE35" s="84">
        <f>SUM(AE20,AE23,AE26:AE27)</f>
        <v>27.886430011421389</v>
      </c>
      <c r="AF35" s="84">
        <f>SUM(AF20,AF23,AF26:AF27)</f>
        <v>27.226674676028679</v>
      </c>
      <c r="AG35" s="84">
        <f>SUM(AG20,AG23,AG26:AG27)</f>
        <v>34.49449671778622</v>
      </c>
      <c r="AH35" s="20"/>
      <c r="AI35" s="38" t="s">
        <v>51</v>
      </c>
      <c r="AJ35" s="73">
        <f>SUM(AJ20,AJ23,AJ26:AJ27)</f>
        <v>37.517671604193062</v>
      </c>
      <c r="AK35" s="73">
        <f>SUM(AK20,AK23,AK26:AK27)</f>
        <v>37.363774980276375</v>
      </c>
      <c r="AL35" s="73">
        <f t="shared" ref="AL35:AR35" si="64">SUM(AL20,AL23,AL26:AL27)</f>
        <v>33.719882653678312</v>
      </c>
      <c r="AM35" s="73">
        <f t="shared" si="64"/>
        <v>37.083234104389888</v>
      </c>
      <c r="AN35" s="73">
        <f t="shared" si="64"/>
        <v>35.903311415316089</v>
      </c>
      <c r="AO35" s="73">
        <f t="shared" si="64"/>
        <v>38.947505756728049</v>
      </c>
      <c r="AP35" s="73">
        <f t="shared" si="64"/>
        <v>32.034604991896117</v>
      </c>
      <c r="AQ35" s="73">
        <f t="shared" si="64"/>
        <v>35.563982318064305</v>
      </c>
      <c r="AR35" s="73">
        <f t="shared" si="64"/>
        <v>38.10820298137503</v>
      </c>
      <c r="AS35" s="73">
        <f>SUM(AS20,AS23,AS26:AS27)</f>
        <v>36.610520687580255</v>
      </c>
      <c r="AT35" s="164">
        <f>AVERAGE(AC35:AG35,AJ35:AS35)</f>
        <v>34.858128832618974</v>
      </c>
      <c r="AU35" s="73">
        <f t="shared" si="10"/>
        <v>3.6356540415337357</v>
      </c>
      <c r="AV35" s="39"/>
      <c r="AW35" s="20"/>
      <c r="AX35" s="73">
        <f t="shared" ref="AX35:BF35" si="65">SUM(AX20,AX23,AX26:AX27)</f>
        <v>15.477215095042341</v>
      </c>
      <c r="AY35" s="73">
        <f t="shared" si="65"/>
        <v>29.057194734505487</v>
      </c>
      <c r="AZ35" s="73">
        <f t="shared" si="65"/>
        <v>17.456276528564445</v>
      </c>
      <c r="BA35" s="73">
        <f t="shared" si="65"/>
        <v>17.707071257373826</v>
      </c>
      <c r="BB35" s="73">
        <f t="shared" si="65"/>
        <v>20.206737426770523</v>
      </c>
      <c r="BC35" s="73">
        <f t="shared" si="65"/>
        <v>28.314992563522878</v>
      </c>
      <c r="BD35" s="73">
        <f t="shared" si="65"/>
        <v>10.705752130836153</v>
      </c>
      <c r="BE35" s="73">
        <f t="shared" si="65"/>
        <v>30.637265330871891</v>
      </c>
      <c r="BF35" s="73">
        <f t="shared" si="65"/>
        <v>25.02942496002634</v>
      </c>
      <c r="BG35" s="76">
        <f>SUM(BG20,BG23,BG26:BG27)</f>
        <v>22.652687713476858</v>
      </c>
      <c r="BH35" s="76">
        <f>SUM(BH20,BH23,BH26:BH27)</f>
        <v>29.768825989299245</v>
      </c>
      <c r="BI35" s="76">
        <f>SUM(BI20,BI23,BI26:BI27)</f>
        <v>26.586408442401023</v>
      </c>
      <c r="BJ35" s="76">
        <f>SUM(BJ20,BJ23,BJ26:BJ27)</f>
        <v>26.360639941787564</v>
      </c>
      <c r="BK35" s="162">
        <f t="shared" si="3"/>
        <v>23.073884008806047</v>
      </c>
      <c r="BL35" s="106">
        <f t="shared" si="4"/>
        <v>6.2696300902878086</v>
      </c>
      <c r="BM35" s="126" t="s">
        <v>51</v>
      </c>
      <c r="BN35" s="39"/>
      <c r="BO35" s="20"/>
      <c r="BP35" s="76">
        <f t="shared" ref="BP35:BZ35" si="66">SUM(BP20,BP23,BP26:BP27)</f>
        <v>10.269430971071158</v>
      </c>
      <c r="BQ35" s="76">
        <f t="shared" si="66"/>
        <v>13.151064214587411</v>
      </c>
      <c r="BR35" s="76">
        <f t="shared" si="66"/>
        <v>16.681738223126505</v>
      </c>
      <c r="BS35" s="76">
        <f t="shared" si="66"/>
        <v>14.422380296155067</v>
      </c>
      <c r="BT35" s="76">
        <f t="shared" si="66"/>
        <v>18.52851196059483</v>
      </c>
      <c r="BU35" s="76">
        <f t="shared" si="66"/>
        <v>15.55320247612875</v>
      </c>
      <c r="BV35" s="76">
        <f t="shared" si="66"/>
        <v>20.093656080823109</v>
      </c>
      <c r="BW35" s="67">
        <f t="shared" si="66"/>
        <v>20.744128190099488</v>
      </c>
      <c r="BX35" s="67">
        <f t="shared" si="66"/>
        <v>25.524267659447979</v>
      </c>
      <c r="BY35" s="67">
        <f t="shared" si="66"/>
        <v>14.249651728595229</v>
      </c>
      <c r="BZ35" s="67">
        <f t="shared" si="66"/>
        <v>24.069861324562869</v>
      </c>
      <c r="CA35" s="111">
        <f t="shared" si="5"/>
        <v>17.571626647744765</v>
      </c>
      <c r="CB35" s="111">
        <f t="shared" si="6"/>
        <v>4.4873075789861883</v>
      </c>
      <c r="CC35" s="67"/>
      <c r="CD35" s="20"/>
      <c r="CE35" s="67">
        <f t="shared" ref="CE35:CP35" si="67">SUM(CE20,CE23,CE26:CE27)</f>
        <v>35.478948045122394</v>
      </c>
      <c r="CF35" s="67">
        <f t="shared" si="67"/>
        <v>15.176522682232719</v>
      </c>
      <c r="CG35" s="67">
        <f t="shared" si="67"/>
        <v>33.061840010210418</v>
      </c>
      <c r="CH35" s="67">
        <f t="shared" si="67"/>
        <v>12.378343602252592</v>
      </c>
      <c r="CI35" s="67">
        <f t="shared" si="67"/>
        <v>22.992362516162093</v>
      </c>
      <c r="CJ35" s="67">
        <f t="shared" si="67"/>
        <v>12.298456213756078</v>
      </c>
      <c r="CK35" s="67">
        <f t="shared" si="67"/>
        <v>13.668755132374329</v>
      </c>
      <c r="CL35" s="67">
        <f t="shared" si="67"/>
        <v>15.72702089368415</v>
      </c>
      <c r="CM35" s="76">
        <f t="shared" si="67"/>
        <v>10.227039493678966</v>
      </c>
      <c r="CN35" s="76">
        <f t="shared" si="67"/>
        <v>17.868003198028223</v>
      </c>
      <c r="CO35" s="76">
        <f t="shared" si="67"/>
        <v>10.32140428961744</v>
      </c>
      <c r="CP35" s="76">
        <f t="shared" si="67"/>
        <v>5.7277835463519651</v>
      </c>
      <c r="CQ35" s="162">
        <f>AVERAGE(CE35:CP35)</f>
        <v>17.077206635289276</v>
      </c>
      <c r="CR35" s="39">
        <f t="shared" si="8"/>
        <v>8.7230107143198534</v>
      </c>
      <c r="CS35" s="20"/>
      <c r="CT35" s="76">
        <f t="shared" ref="CT35:CY35" si="68">SUM(CT20,CT23,CT26:CT27)</f>
        <v>8.506478387769576</v>
      </c>
      <c r="CU35" s="76">
        <f t="shared" si="68"/>
        <v>17.447500005111866</v>
      </c>
      <c r="CV35" s="76">
        <f t="shared" si="68"/>
        <v>11.471467759474383</v>
      </c>
      <c r="CW35" s="76">
        <f t="shared" si="68"/>
        <v>10.064721527553111</v>
      </c>
      <c r="CX35" s="76">
        <f t="shared" si="68"/>
        <v>8.5895630282494562</v>
      </c>
      <c r="CY35" s="76">
        <f t="shared" si="68"/>
        <v>9.3902504570100724</v>
      </c>
      <c r="CZ35" s="38" t="s">
        <v>51</v>
      </c>
      <c r="DA35" s="73">
        <f t="shared" ref="DA35:DG35" si="69">SUM(DA20,DA23,DA26:DA27)</f>
        <v>12.938029289797331</v>
      </c>
      <c r="DB35" s="73">
        <f t="shared" si="69"/>
        <v>15.556039638143698</v>
      </c>
      <c r="DC35" s="73">
        <f t="shared" si="69"/>
        <v>16.281622825958301</v>
      </c>
      <c r="DD35" s="73">
        <f t="shared" si="69"/>
        <v>29.601108583475231</v>
      </c>
      <c r="DE35" s="73">
        <f t="shared" si="69"/>
        <v>20.147787306118353</v>
      </c>
      <c r="DF35" s="73">
        <f t="shared" si="69"/>
        <v>40.883619548091659</v>
      </c>
      <c r="DG35" s="73">
        <f t="shared" si="69"/>
        <v>14.434639646290794</v>
      </c>
      <c r="DH35" s="73">
        <f>SUM(DH20,DH23,DH26:DH27)</f>
        <v>16.123425387466817</v>
      </c>
      <c r="DI35" s="73"/>
      <c r="DJ35" s="170">
        <f>AVERAGE(CT35:DH35)</f>
        <v>16.531160956465047</v>
      </c>
      <c r="DK35" s="119">
        <f t="shared" si="13"/>
        <v>8.9534834417821916</v>
      </c>
      <c r="DL35" s="39"/>
      <c r="DM35" s="38" t="s">
        <v>51</v>
      </c>
      <c r="DN35" s="20"/>
      <c r="DO35" s="67">
        <f>DO34/DO33</f>
        <v>0.48925140757985158</v>
      </c>
      <c r="DP35" s="67">
        <f>DP34/DP33</f>
        <v>0.46155577454678026</v>
      </c>
      <c r="DQ35" s="67">
        <f>DQ34/DQ33</f>
        <v>0.31389472463967694</v>
      </c>
      <c r="DR35" s="67">
        <f>DR34/DR33</f>
        <v>0.33098978058419032</v>
      </c>
      <c r="DS35" s="67">
        <f>DS34/DS33</f>
        <v>0.37713544001545585</v>
      </c>
      <c r="DT35" s="67">
        <f>SUM(DT20,DT23,DT26:DT27)</f>
        <v>14.795003227382011</v>
      </c>
      <c r="DU35" s="67">
        <f>SUM(DU20,DU23,DU26:DU27)</f>
        <v>14.856876120536459</v>
      </c>
      <c r="DV35" s="67">
        <f>SUM(DV20,DV23,DV26:DV27)</f>
        <v>14.658615519752534</v>
      </c>
      <c r="DW35" s="67">
        <f>SUM(DW20,DW23,DW26:DW27)</f>
        <v>14.414252488371101</v>
      </c>
      <c r="DX35" s="67">
        <f>SUM(DX20,DX23,DX26:DX27)</f>
        <v>11.387815778183544</v>
      </c>
      <c r="DY35" s="113">
        <f>AVERAGE(DO35:DX35)</f>
        <v>7.2085390261591611</v>
      </c>
      <c r="DZ35" s="113">
        <f t="shared" si="9"/>
        <v>6.8783667214016875</v>
      </c>
      <c r="EA35" s="126" t="s">
        <v>51</v>
      </c>
      <c r="EB35" s="39"/>
    </row>
    <row r="36" spans="1:132" ht="15.75" x14ac:dyDescent="0.25">
      <c r="A36" s="38" t="s">
        <v>40</v>
      </c>
      <c r="B36" s="84">
        <f>SUM(B23,B27)</f>
        <v>17.989330590194736</v>
      </c>
      <c r="C36" s="84">
        <f t="shared" ref="C36:K36" si="70">SUM(C23,C27)</f>
        <v>13.535319775789969</v>
      </c>
      <c r="D36" s="84">
        <f t="shared" si="70"/>
        <v>13.718693380692281</v>
      </c>
      <c r="E36" s="84">
        <f t="shared" si="70"/>
        <v>20.294199387394801</v>
      </c>
      <c r="F36" s="84">
        <f t="shared" si="70"/>
        <v>61.042472105555284</v>
      </c>
      <c r="G36" s="84">
        <f t="shared" si="70"/>
        <v>14.399375227051857</v>
      </c>
      <c r="H36" s="84">
        <f t="shared" si="70"/>
        <v>12.280882539064812</v>
      </c>
      <c r="I36" s="84">
        <f t="shared" si="70"/>
        <v>15.923384036301005</v>
      </c>
      <c r="J36" s="84">
        <f t="shared" si="70"/>
        <v>4.644681437598309</v>
      </c>
      <c r="K36" s="84">
        <f t="shared" si="70"/>
        <v>14.136230395178412</v>
      </c>
      <c r="L36" s="39">
        <f>STDEVP(B38:K38)</f>
        <v>9.6826172141655675E-2</v>
      </c>
      <c r="M36" s="38" t="s">
        <v>40</v>
      </c>
      <c r="O36" s="20" t="s">
        <v>40</v>
      </c>
      <c r="P36" s="94">
        <f>SUM(P23,P27)</f>
        <v>8.0630729788058826</v>
      </c>
      <c r="Q36" s="94">
        <f t="shared" ref="Q36:Y36" si="71">SUM(Q23,Q27)</f>
        <v>16.858528654728463</v>
      </c>
      <c r="R36" s="94">
        <f t="shared" si="71"/>
        <v>13.920746399233698</v>
      </c>
      <c r="S36" s="94">
        <f t="shared" si="71"/>
        <v>6.3218674306084068</v>
      </c>
      <c r="T36" s="94">
        <f t="shared" si="71"/>
        <v>22.543305449789887</v>
      </c>
      <c r="U36" s="94">
        <f t="shared" si="71"/>
        <v>5.4128991593034756</v>
      </c>
      <c r="V36" s="94">
        <f t="shared" si="71"/>
        <v>21.533698511511236</v>
      </c>
      <c r="W36" s="94">
        <f t="shared" si="71"/>
        <v>8.2438742382708412</v>
      </c>
      <c r="X36" s="94">
        <f t="shared" si="71"/>
        <v>15.356754383912342</v>
      </c>
      <c r="Y36" s="94">
        <f t="shared" si="71"/>
        <v>10.344961113029697</v>
      </c>
      <c r="Z36" s="160">
        <f t="shared" si="14"/>
        <v>15.828213859700773</v>
      </c>
      <c r="AA36" s="94">
        <f t="shared" si="15"/>
        <v>11.811062592706405</v>
      </c>
      <c r="AB36" s="39"/>
      <c r="AC36" s="39">
        <f>SUM(AC23,AC27)</f>
        <v>29.99108023283658</v>
      </c>
      <c r="AD36" s="39">
        <f>SUM(AD23,AD27)</f>
        <v>35.168460016706575</v>
      </c>
      <c r="AE36" s="39">
        <f>SUM(AE23,AE27)</f>
        <v>25.139931165058222</v>
      </c>
      <c r="AF36" s="39">
        <f>SUM(AF23,AF27)</f>
        <v>23.827313095754477</v>
      </c>
      <c r="AG36" s="39">
        <f>SUM(AG23,AG27)</f>
        <v>32.003700763056585</v>
      </c>
      <c r="AH36" s="20" t="s">
        <v>40</v>
      </c>
      <c r="AI36" s="38" t="s">
        <v>40</v>
      </c>
      <c r="AJ36" s="73">
        <f t="shared" ref="AJ36:AS36" si="72">SUM(AJ23,AJ27)</f>
        <v>34.550593920630241</v>
      </c>
      <c r="AK36" s="73">
        <f t="shared" si="72"/>
        <v>34.431870434455845</v>
      </c>
      <c r="AL36" s="73">
        <f t="shared" si="72"/>
        <v>30.698048165053823</v>
      </c>
      <c r="AM36" s="73">
        <f t="shared" si="72"/>
        <v>34.63753963524654</v>
      </c>
      <c r="AN36" s="73">
        <f t="shared" si="72"/>
        <v>33.488253749832907</v>
      </c>
      <c r="AO36" s="73">
        <f t="shared" si="72"/>
        <v>36.047573176367123</v>
      </c>
      <c r="AP36" s="73">
        <f t="shared" si="72"/>
        <v>28.682640636815631</v>
      </c>
      <c r="AQ36" s="73">
        <f t="shared" si="72"/>
        <v>32.494278885722153</v>
      </c>
      <c r="AR36" s="73">
        <f t="shared" si="72"/>
        <v>35.393090493046785</v>
      </c>
      <c r="AS36" s="73">
        <f t="shared" si="72"/>
        <v>34.210744845956938</v>
      </c>
      <c r="AT36" s="164">
        <f t="shared" si="2"/>
        <v>32.051007947769357</v>
      </c>
      <c r="AU36" s="73">
        <f t="shared" si="10"/>
        <v>3.7340885791309875</v>
      </c>
      <c r="AV36" s="39">
        <f>STDEVP(AJ38:AS38)</f>
        <v>2.3252643355395126E-2</v>
      </c>
      <c r="AW36" s="20" t="s">
        <v>40</v>
      </c>
      <c r="AX36" s="76">
        <f>SUM(AX23,AX27)</f>
        <v>9.5395919573271399</v>
      </c>
      <c r="AY36" s="76">
        <f t="shared" ref="AY36:BF36" si="73">SUM(AY23,AY27)</f>
        <v>19.858252512245247</v>
      </c>
      <c r="AZ36" s="76">
        <f t="shared" si="73"/>
        <v>9.7327315044059617</v>
      </c>
      <c r="BA36" s="76">
        <f t="shared" si="73"/>
        <v>11.267756243246513</v>
      </c>
      <c r="BB36" s="76">
        <f t="shared" si="73"/>
        <v>12.284644763818845</v>
      </c>
      <c r="BC36" s="76">
        <f t="shared" si="73"/>
        <v>19.927241894248802</v>
      </c>
      <c r="BD36" s="76">
        <f t="shared" si="73"/>
        <v>6.2747906223238994</v>
      </c>
      <c r="BE36" s="76">
        <f t="shared" si="73"/>
        <v>21.970685133543775</v>
      </c>
      <c r="BF36" s="76">
        <f t="shared" si="73"/>
        <v>17.498751281329099</v>
      </c>
      <c r="BG36" s="76">
        <f>SUM(BG23,BG27)</f>
        <v>20.008668102270242</v>
      </c>
      <c r="BH36" s="76">
        <f>SUM(BH23,BH27)</f>
        <v>26.17709366821115</v>
      </c>
      <c r="BI36" s="76">
        <f>SUM(BI23,BI27)</f>
        <v>23.425057165571733</v>
      </c>
      <c r="BJ36" s="76">
        <f>SUM(BJ23,BJ27)</f>
        <v>23.576683163993255</v>
      </c>
      <c r="BK36" s="162">
        <f t="shared" si="3"/>
        <v>17.041688308656589</v>
      </c>
      <c r="BL36" s="106">
        <f t="shared" si="4"/>
        <v>6.4425128726636292</v>
      </c>
      <c r="BM36" s="126" t="s">
        <v>40</v>
      </c>
      <c r="BN36" s="39">
        <f>STDEVP(BG38:BJ38)</f>
        <v>2.1660781973230351E-2</v>
      </c>
      <c r="BO36" s="20" t="s">
        <v>40</v>
      </c>
      <c r="BP36" s="67">
        <f>SUM(BP23,BP27)</f>
        <v>7.5557738866142117</v>
      </c>
      <c r="BQ36" s="67">
        <f t="shared" ref="BQ36:BV36" si="74">SUM(BQ23,BQ27)</f>
        <v>10.021669361711499</v>
      </c>
      <c r="BR36" s="67">
        <f t="shared" si="74"/>
        <v>12.45616908559381</v>
      </c>
      <c r="BS36" s="67">
        <f t="shared" si="74"/>
        <v>11.294686418129313</v>
      </c>
      <c r="BT36" s="67">
        <f t="shared" si="74"/>
        <v>14.283465201773501</v>
      </c>
      <c r="BU36" s="67">
        <f t="shared" si="74"/>
        <v>11.747423925956872</v>
      </c>
      <c r="BV36" s="67">
        <f t="shared" si="74"/>
        <v>15.714657632478048</v>
      </c>
      <c r="BW36" s="67">
        <f>SUM(BW23,BW27)</f>
        <v>17.538992522545875</v>
      </c>
      <c r="BX36" s="67">
        <f>SUM(BX23,BX27)</f>
        <v>22.512014124331998</v>
      </c>
      <c r="BY36" s="67">
        <f>SUM(BY23,BY27)</f>
        <v>12.249328158927375</v>
      </c>
      <c r="BZ36" s="67">
        <f>SUM(BZ23,BZ27)</f>
        <v>20.303187552683987</v>
      </c>
      <c r="CA36" s="111">
        <f t="shared" si="5"/>
        <v>14.152487988249682</v>
      </c>
      <c r="CB36" s="111">
        <f t="shared" si="6"/>
        <v>4.2923812200205322</v>
      </c>
      <c r="CC36" s="67">
        <f>STDEVP(BW38:BZ38)</f>
        <v>9.5854529755068529E-2</v>
      </c>
      <c r="CD36" s="20" t="s">
        <v>40</v>
      </c>
      <c r="CE36" s="76">
        <f>SUM(CE23,CE27)</f>
        <v>33.935755244790265</v>
      </c>
      <c r="CF36" s="76">
        <f t="shared" ref="CF36:CK36" si="75">SUM(CF23,CF27)</f>
        <v>12.243082173572811</v>
      </c>
      <c r="CG36" s="76">
        <f t="shared" si="75"/>
        <v>30.358745708170218</v>
      </c>
      <c r="CH36" s="76">
        <f t="shared" si="75"/>
        <v>10.277186150063287</v>
      </c>
      <c r="CI36" s="76">
        <f t="shared" si="75"/>
        <v>20.397399431435264</v>
      </c>
      <c r="CJ36" s="76">
        <f t="shared" si="75"/>
        <v>10.041006535154635</v>
      </c>
      <c r="CK36" s="76">
        <f t="shared" si="75"/>
        <v>11.404340772662247</v>
      </c>
      <c r="CL36" s="76">
        <f>SUM(CL23,CL27)</f>
        <v>13.508231281845198</v>
      </c>
      <c r="CM36" s="76">
        <f>SUM(CM23,CM27)</f>
        <v>8.2654931129467588</v>
      </c>
      <c r="CN36" s="76">
        <f>SUM(CN23,CN27)</f>
        <v>14.865763873412771</v>
      </c>
      <c r="CO36" s="76">
        <f>SUM(CO23,CO27)</f>
        <v>8.3375523607469315</v>
      </c>
      <c r="CP36" s="76">
        <f>SUM(CP23,CP27)</f>
        <v>4.6961887315893982</v>
      </c>
      <c r="CQ36" s="162">
        <f t="shared" si="7"/>
        <v>14.860895448032482</v>
      </c>
      <c r="CR36" s="39">
        <f t="shared" si="8"/>
        <v>8.6068445418449375</v>
      </c>
      <c r="CS36" s="20" t="s">
        <v>40</v>
      </c>
      <c r="CT36" s="73">
        <f t="shared" ref="CT36:CY36" si="76">SUM(CT23,CT27)</f>
        <v>7.670349827727474</v>
      </c>
      <c r="CU36" s="73">
        <f t="shared" si="76"/>
        <v>16.281571282697215</v>
      </c>
      <c r="CV36" s="73">
        <f t="shared" si="76"/>
        <v>10.176837837235464</v>
      </c>
      <c r="CW36" s="73">
        <f t="shared" si="76"/>
        <v>9.047077386862119</v>
      </c>
      <c r="CX36" s="73">
        <f t="shared" si="76"/>
        <v>7.7442701128216909</v>
      </c>
      <c r="CY36" s="73">
        <f t="shared" si="76"/>
        <v>8.4890882439782089</v>
      </c>
      <c r="CZ36" s="38" t="s">
        <v>40</v>
      </c>
      <c r="DA36" s="73">
        <f t="shared" ref="DA36:DH36" si="77">SUM(DA23,DA27)</f>
        <v>11.76426863614263</v>
      </c>
      <c r="DB36" s="73">
        <f t="shared" si="77"/>
        <v>14.459119287706098</v>
      </c>
      <c r="DC36" s="73">
        <f t="shared" si="77"/>
        <v>14.908572461097105</v>
      </c>
      <c r="DD36" s="73">
        <f t="shared" si="77"/>
        <v>27.842894280663877</v>
      </c>
      <c r="DE36" s="73">
        <f t="shared" si="77"/>
        <v>18.241695560814399</v>
      </c>
      <c r="DF36" s="73">
        <f t="shared" si="77"/>
        <v>38.956502075588418</v>
      </c>
      <c r="DG36" s="73">
        <f t="shared" si="77"/>
        <v>13.236766320367918</v>
      </c>
      <c r="DH36" s="73">
        <f t="shared" si="77"/>
        <v>14.840908674567338</v>
      </c>
      <c r="DI36" s="73"/>
      <c r="DJ36" s="170">
        <f>AVERAGE(CT36:DH36)</f>
        <v>15.261422999162139</v>
      </c>
      <c r="DK36" s="119">
        <f t="shared" si="13"/>
        <v>8.6443172287348844</v>
      </c>
      <c r="DL36" s="39">
        <f>STDEVP(DA38:DH38)</f>
        <v>2.5799354870873245E-2</v>
      </c>
      <c r="DM36" s="38" t="s">
        <v>40</v>
      </c>
      <c r="DN36" s="20" t="s">
        <v>40</v>
      </c>
      <c r="DO36" s="67">
        <f t="shared" ref="DO36:DX36" si="78">SUM(DO23,DO27)</f>
        <v>14.25795426902361</v>
      </c>
      <c r="DP36" s="67">
        <f t="shared" si="78"/>
        <v>12.50759414826519</v>
      </c>
      <c r="DQ36" s="67">
        <f t="shared" si="78"/>
        <v>19.703810691330336</v>
      </c>
      <c r="DR36" s="67">
        <f t="shared" si="78"/>
        <v>15.369148373773319</v>
      </c>
      <c r="DS36" s="67">
        <f t="shared" si="78"/>
        <v>19.166361868201861</v>
      </c>
      <c r="DT36" s="67">
        <f t="shared" si="78"/>
        <v>12.149880742488129</v>
      </c>
      <c r="DU36" s="67">
        <f t="shared" si="78"/>
        <v>12.173393776396813</v>
      </c>
      <c r="DV36" s="67">
        <f t="shared" si="78"/>
        <v>12.059949979264713</v>
      </c>
      <c r="DW36" s="67">
        <f t="shared" si="78"/>
        <v>11.858486536786232</v>
      </c>
      <c r="DX36" s="67">
        <f t="shared" si="78"/>
        <v>9.3719334660964062</v>
      </c>
      <c r="DY36" s="113">
        <f t="shared" si="11"/>
        <v>13.861851385162661</v>
      </c>
      <c r="DZ36" s="113">
        <f t="shared" si="9"/>
        <v>3.1580150294129052</v>
      </c>
      <c r="EA36" s="20" t="s">
        <v>40</v>
      </c>
      <c r="EB36" s="39">
        <f>STDEVP(DT38:DX38)</f>
        <v>1.70830731103748E-2</v>
      </c>
    </row>
    <row r="37" spans="1:132" ht="15.75" x14ac:dyDescent="0.25">
      <c r="A37" s="38" t="s">
        <v>39</v>
      </c>
      <c r="B37" s="84">
        <f t="shared" ref="B37:K37" si="79">B33/B34</f>
        <v>1.8048133821628256</v>
      </c>
      <c r="C37" s="84">
        <f t="shared" si="79"/>
        <v>1.2292704910628867</v>
      </c>
      <c r="D37" s="84">
        <f t="shared" si="79"/>
        <v>1.6377891502602839</v>
      </c>
      <c r="E37" s="84">
        <f t="shared" si="79"/>
        <v>1.5461604836237779</v>
      </c>
      <c r="F37" s="84">
        <f t="shared" si="79"/>
        <v>8.3573327135043805</v>
      </c>
      <c r="G37" s="84">
        <f t="shared" si="79"/>
        <v>1.2568742674026734</v>
      </c>
      <c r="H37" s="84">
        <f t="shared" si="79"/>
        <v>1.0946644154904215</v>
      </c>
      <c r="I37" s="84">
        <f t="shared" si="79"/>
        <v>1.7360053596243212</v>
      </c>
      <c r="J37" s="84">
        <f t="shared" si="79"/>
        <v>0.61789134464165352</v>
      </c>
      <c r="K37" s="84">
        <f t="shared" si="79"/>
        <v>1.7892968022997737</v>
      </c>
      <c r="L37" s="39">
        <f>STDEVP(B39:K39)</f>
        <v>9.363338268956492E-2</v>
      </c>
      <c r="M37" s="38" t="s">
        <v>39</v>
      </c>
      <c r="O37" s="20" t="s">
        <v>39</v>
      </c>
      <c r="P37" s="94">
        <f>P33/P34</f>
        <v>0.91703171537092021</v>
      </c>
      <c r="Q37" s="94">
        <f t="shared" ref="Q37:Y37" si="80">Q33/Q34</f>
        <v>1.6262439320831561</v>
      </c>
      <c r="R37" s="94">
        <f t="shared" si="80"/>
        <v>1.1545778025510731</v>
      </c>
      <c r="S37" s="94">
        <f t="shared" si="80"/>
        <v>1.1109795715947004</v>
      </c>
      <c r="T37" s="94">
        <f t="shared" si="80"/>
        <v>1.4075845078335958</v>
      </c>
      <c r="U37" s="94">
        <f t="shared" si="80"/>
        <v>1.1811493028010736</v>
      </c>
      <c r="V37" s="94">
        <f t="shared" si="80"/>
        <v>1.4183693525893617</v>
      </c>
      <c r="W37" s="94">
        <f t="shared" si="80"/>
        <v>1.0360083542764438</v>
      </c>
      <c r="X37" s="94">
        <f t="shared" si="80"/>
        <v>1.5056350965944876</v>
      </c>
      <c r="Y37" s="94">
        <f t="shared" si="80"/>
        <v>2.4278518706118501</v>
      </c>
      <c r="Z37" s="160">
        <f t="shared" si="14"/>
        <v>1.7427764958189833</v>
      </c>
      <c r="AA37" s="94">
        <f t="shared" si="15"/>
        <v>1.605778735585988</v>
      </c>
      <c r="AB37" s="39"/>
      <c r="AC37" s="39">
        <f>AC33/AC34</f>
        <v>4.7160658961255724</v>
      </c>
      <c r="AD37" s="39">
        <f>AD33/AD34</f>
        <v>6.7454864584456677</v>
      </c>
      <c r="AE37" s="39">
        <f>AE33/AE34</f>
        <v>3.534828394809312</v>
      </c>
      <c r="AF37" s="39">
        <f>AF33/AF34</f>
        <v>4.0065981611217438</v>
      </c>
      <c r="AG37" s="39">
        <f>AG33/AG34</f>
        <v>2.4619256589781271</v>
      </c>
      <c r="AH37" s="20" t="s">
        <v>39</v>
      </c>
      <c r="AI37" s="38" t="s">
        <v>39</v>
      </c>
      <c r="AJ37" s="73">
        <f t="shared" ref="AJ37:AS37" si="81">AJ33/AJ34</f>
        <v>3.194137502246817</v>
      </c>
      <c r="AK37" s="73">
        <f t="shared" si="81"/>
        <v>2.8884840609332501</v>
      </c>
      <c r="AL37" s="73">
        <f t="shared" si="81"/>
        <v>2.9818109553508623</v>
      </c>
      <c r="AM37" s="73">
        <f t="shared" si="81"/>
        <v>3.0615419140524356</v>
      </c>
      <c r="AN37" s="73">
        <f t="shared" si="81"/>
        <v>2.9493936835958121</v>
      </c>
      <c r="AO37" s="73">
        <f t="shared" si="81"/>
        <v>3.1951116056363378</v>
      </c>
      <c r="AP37" s="73">
        <f t="shared" si="81"/>
        <v>2.1626075965456124</v>
      </c>
      <c r="AQ37" s="73">
        <f t="shared" si="81"/>
        <v>3.0539541236101537</v>
      </c>
      <c r="AR37" s="73">
        <f t="shared" si="81"/>
        <v>3.0780759409592848</v>
      </c>
      <c r="AS37" s="73">
        <f t="shared" si="81"/>
        <v>3.0107400700717912</v>
      </c>
      <c r="AT37" s="164">
        <f t="shared" si="2"/>
        <v>3.4027174681655188</v>
      </c>
      <c r="AU37" s="73">
        <f t="shared" si="10"/>
        <v>1.0998330099371281</v>
      </c>
      <c r="AV37" s="39">
        <f>STDEVP(AJ39:AS39)</f>
        <v>1.6637793390849066E-2</v>
      </c>
      <c r="AW37" s="20" t="s">
        <v>39</v>
      </c>
      <c r="AX37" s="76">
        <f>AX33/AX34</f>
        <v>2.1862259263243038</v>
      </c>
      <c r="AY37" s="76">
        <f t="shared" ref="AY37:BF37" si="82">AY33/AY34</f>
        <v>2.2789307334561069</v>
      </c>
      <c r="AZ37" s="76">
        <f t="shared" si="82"/>
        <v>1.5891884885494851</v>
      </c>
      <c r="BA37" s="76">
        <f t="shared" si="82"/>
        <v>2.5096962371071245</v>
      </c>
      <c r="BB37" s="76">
        <f t="shared" si="82"/>
        <v>2.3040777068090228</v>
      </c>
      <c r="BC37" s="76">
        <f t="shared" si="82"/>
        <v>1.8849560764627513</v>
      </c>
      <c r="BD37" s="76">
        <f t="shared" si="82"/>
        <v>1.578657929605271</v>
      </c>
      <c r="BE37" s="76">
        <f t="shared" si="82"/>
        <v>3.1317465781993095</v>
      </c>
      <c r="BF37" s="76">
        <f t="shared" si="82"/>
        <v>2.4469997757227961</v>
      </c>
      <c r="BG37" s="76">
        <f>BG33/BG34</f>
        <v>3.128520667262384</v>
      </c>
      <c r="BH37" s="76">
        <f>BH33/BH34</f>
        <v>2.9403351998217229</v>
      </c>
      <c r="BI37" s="76">
        <f>BI33/BI34</f>
        <v>1.7871794124829703</v>
      </c>
      <c r="BJ37" s="76">
        <f>BJ33/BJ34</f>
        <v>1.9515261191722468</v>
      </c>
      <c r="BK37" s="162">
        <f t="shared" si="3"/>
        <v>2.2860031423827309</v>
      </c>
      <c r="BL37" s="106">
        <f t="shared" si="4"/>
        <v>0.53595596461681616</v>
      </c>
      <c r="BM37" s="126" t="s">
        <v>39</v>
      </c>
      <c r="BN37" s="39">
        <f>STDEVP(BG39:BJ39)</f>
        <v>1.8817796748849737E-2</v>
      </c>
      <c r="BO37" s="20" t="s">
        <v>39</v>
      </c>
      <c r="BP37" s="67">
        <f>BP33/BP34</f>
        <v>1.6197634270056287</v>
      </c>
      <c r="BQ37" s="67">
        <f t="shared" ref="BQ37:BV37" si="83">BQ33/BQ34</f>
        <v>2.2368247460807691</v>
      </c>
      <c r="BR37" s="67">
        <f t="shared" si="83"/>
        <v>3.3587027578187336</v>
      </c>
      <c r="BS37" s="67">
        <f t="shared" si="83"/>
        <v>2.9207114055954313</v>
      </c>
      <c r="BT37" s="67">
        <f t="shared" si="83"/>
        <v>2.7906833315046704</v>
      </c>
      <c r="BU37" s="67">
        <f t="shared" si="83"/>
        <v>2.0676159813605213</v>
      </c>
      <c r="BV37" s="67">
        <f t="shared" si="83"/>
        <v>3.1310287475592569</v>
      </c>
      <c r="BW37" s="67">
        <f>BW33/BW34</f>
        <v>3.9260213458385014</v>
      </c>
      <c r="BX37" s="67">
        <f>BX33/BX34</f>
        <v>8.1625979025548911</v>
      </c>
      <c r="BY37" s="67">
        <f>BY33/BY34</f>
        <v>0.70731610684940294</v>
      </c>
      <c r="BZ37" s="67">
        <f>BZ33/BZ34</f>
        <v>4.1663260897828689</v>
      </c>
      <c r="CA37" s="111">
        <f t="shared" si="5"/>
        <v>3.1897810765409713</v>
      </c>
      <c r="CB37" s="111">
        <f t="shared" si="6"/>
        <v>1.8410280962943217</v>
      </c>
      <c r="CC37" s="67">
        <f>STDEVP(BW39:BZ39)</f>
        <v>1.683883070679745E-2</v>
      </c>
      <c r="CD37" s="20" t="s">
        <v>39</v>
      </c>
      <c r="CE37" s="76">
        <f>CE33/CE34</f>
        <v>3.9590606104355959</v>
      </c>
      <c r="CF37" s="76">
        <f t="shared" ref="CF37:CL37" si="84">CF33/CF34</f>
        <v>4.7649276068290796</v>
      </c>
      <c r="CG37" s="76">
        <f t="shared" si="84"/>
        <v>3.9418958271637692</v>
      </c>
      <c r="CH37" s="76">
        <f t="shared" si="84"/>
        <v>4.0843621816856572</v>
      </c>
      <c r="CI37" s="76">
        <f t="shared" si="84"/>
        <v>2.9703469130565661</v>
      </c>
      <c r="CJ37" s="76">
        <f t="shared" si="84"/>
        <v>3.2764977030914411</v>
      </c>
      <c r="CK37" s="76">
        <f t="shared" si="84"/>
        <v>4.771101724488906</v>
      </c>
      <c r="CL37" s="76">
        <f t="shared" si="84"/>
        <v>2.9121967190302862</v>
      </c>
      <c r="CM37" s="76">
        <f>CM33/CM34</f>
        <v>0.8540493391542755</v>
      </c>
      <c r="CN37" s="76">
        <f>CN33/CN34</f>
        <v>1.5452220083217167</v>
      </c>
      <c r="CO37" s="76">
        <f>CO33/CO34</f>
        <v>0.87124044512138488</v>
      </c>
      <c r="CP37" s="76">
        <f>CP33/CP34</f>
        <v>1.4205638903607942</v>
      </c>
      <c r="CQ37" s="162">
        <f t="shared" si="7"/>
        <v>2.9476220807282894</v>
      </c>
      <c r="CR37" s="39">
        <f t="shared" si="8"/>
        <v>1.3854726743305572</v>
      </c>
      <c r="CS37" s="20" t="s">
        <v>39</v>
      </c>
      <c r="CT37" s="73">
        <f t="shared" ref="CT37:CY37" si="85">CT33/CT34</f>
        <v>0.63095564478731891</v>
      </c>
      <c r="CU37" s="73">
        <f t="shared" si="85"/>
        <v>1.2133647641117999</v>
      </c>
      <c r="CV37" s="73">
        <f t="shared" si="85"/>
        <v>0.93321849977238758</v>
      </c>
      <c r="CW37" s="73">
        <f t="shared" si="85"/>
        <v>0.73105053335542747</v>
      </c>
      <c r="CX37" s="73">
        <f t="shared" si="85"/>
        <v>0.62287133792082883</v>
      </c>
      <c r="CY37" s="73">
        <f t="shared" si="85"/>
        <v>0.70619493112472842</v>
      </c>
      <c r="CZ37" s="38" t="s">
        <v>39</v>
      </c>
      <c r="DA37" s="73">
        <f t="shared" ref="DA37:DX37" si="86">DA33/DA34</f>
        <v>0.60456027035641691</v>
      </c>
      <c r="DB37" s="73">
        <f t="shared" si="86"/>
        <v>0.84161201450774314</v>
      </c>
      <c r="DC37" s="73">
        <f t="shared" si="86"/>
        <v>0.88196796019383827</v>
      </c>
      <c r="DD37" s="73">
        <f t="shared" si="86"/>
        <v>1.9415945874412597</v>
      </c>
      <c r="DE37" s="73">
        <f t="shared" si="86"/>
        <v>1.1397848658177472</v>
      </c>
      <c r="DF37" s="73">
        <f t="shared" si="86"/>
        <v>3.459482688626748</v>
      </c>
      <c r="DG37" s="73">
        <f t="shared" si="86"/>
        <v>0.81791243970527139</v>
      </c>
      <c r="DH37" s="73">
        <f t="shared" si="86"/>
        <v>0.91019063581762205</v>
      </c>
      <c r="DI37" s="73"/>
      <c r="DJ37" s="170">
        <f>AVERAGE(CT37:DH37)</f>
        <v>1.1024829409670813</v>
      </c>
      <c r="DK37" s="119">
        <f>STDEV(CT37:DH37)</f>
        <v>0.7611645184438558</v>
      </c>
      <c r="DL37" s="39">
        <f>STDEVP(DA39:DH39)</f>
        <v>3.8591367896726507E-2</v>
      </c>
      <c r="DM37" s="38" t="s">
        <v>39</v>
      </c>
      <c r="DN37" s="20" t="s">
        <v>39</v>
      </c>
      <c r="DO37" s="67">
        <f>DO33/DO34</f>
        <v>2.0439389330459683</v>
      </c>
      <c r="DP37" s="67">
        <f>DP33/DP34</f>
        <v>2.166585394759581</v>
      </c>
      <c r="DQ37" s="67">
        <f>DQ33/DQ34</f>
        <v>3.1857814786403642</v>
      </c>
      <c r="DR37" s="67">
        <f>DR33/DR34</f>
        <v>3.0212413151699735</v>
      </c>
      <c r="DS37" s="67">
        <f>DS33/DS34</f>
        <v>2.6515672988966981</v>
      </c>
      <c r="DT37" s="67">
        <f t="shared" si="86"/>
        <v>1.1885251458982542</v>
      </c>
      <c r="DU37" s="67">
        <f t="shared" si="86"/>
        <v>1.1757885040993201</v>
      </c>
      <c r="DV37" s="67">
        <f t="shared" si="86"/>
        <v>1.1871232782418637</v>
      </c>
      <c r="DW37" s="67">
        <f t="shared" si="86"/>
        <v>1.1599461033863487</v>
      </c>
      <c r="DX37" s="67">
        <f t="shared" si="86"/>
        <v>0.9698988983965563</v>
      </c>
      <c r="DY37" s="113">
        <f t="shared" si="11"/>
        <v>1.8750396350534928</v>
      </c>
      <c r="DZ37" s="113">
        <f t="shared" si="9"/>
        <v>0.80699846974625056</v>
      </c>
      <c r="EA37" s="20" t="s">
        <v>39</v>
      </c>
      <c r="EB37" s="39">
        <f>STDEVP(DT39:DX39)</f>
        <v>1.9399320002913834E-2</v>
      </c>
    </row>
    <row r="38" spans="1:132" s="22" customFormat="1" ht="15.75" x14ac:dyDescent="0.25">
      <c r="A38" s="44" t="s">
        <v>91</v>
      </c>
      <c r="B38" s="88">
        <f t="shared" ref="B38:K38" si="87">(4*B7+B9)/(B31+B32)</f>
        <v>0.35725976933657189</v>
      </c>
      <c r="C38" s="88">
        <f t="shared" si="87"/>
        <v>0.3762386070287515</v>
      </c>
      <c r="D38" s="88">
        <f t="shared" si="87"/>
        <v>0.38220341807683439</v>
      </c>
      <c r="E38" s="88">
        <f t="shared" si="87"/>
        <v>0.44547307060179397</v>
      </c>
      <c r="F38" s="88">
        <f t="shared" si="87"/>
        <v>0.12964872270948896</v>
      </c>
      <c r="G38" s="88">
        <f t="shared" si="87"/>
        <v>0.2938086137801651</v>
      </c>
      <c r="H38" s="88">
        <f t="shared" si="87"/>
        <v>0.19181506028857007</v>
      </c>
      <c r="I38" s="88">
        <f t="shared" si="87"/>
        <v>0.41854901151227886</v>
      </c>
      <c r="J38" s="88">
        <f t="shared" si="87"/>
        <v>0.40933531753525865</v>
      </c>
      <c r="K38" s="88">
        <f t="shared" si="87"/>
        <v>0.31671494370584086</v>
      </c>
      <c r="L38" s="45">
        <f>AVERAGE(B38:K38)</f>
        <v>0.33210465345755541</v>
      </c>
      <c r="M38" s="44" t="s">
        <v>91</v>
      </c>
      <c r="O38" s="20" t="s">
        <v>42</v>
      </c>
      <c r="P38" s="88">
        <f t="shared" ref="P38:Y38" si="88">(4*P7+P9)/(P31+P32)</f>
        <v>0.42392809427736305</v>
      </c>
      <c r="Q38" s="88">
        <f t="shared" si="88"/>
        <v>0.38131178184085585</v>
      </c>
      <c r="R38" s="88">
        <f t="shared" si="88"/>
        <v>0.41619800966725806</v>
      </c>
      <c r="S38" s="88">
        <f t="shared" si="88"/>
        <v>0.38316808848156347</v>
      </c>
      <c r="T38" s="88">
        <f t="shared" si="88"/>
        <v>0.12756826353260731</v>
      </c>
      <c r="U38" s="88">
        <f t="shared" si="88"/>
        <v>0.3909860738772743</v>
      </c>
      <c r="V38" s="88">
        <f t="shared" si="88"/>
        <v>0.32146164455014686</v>
      </c>
      <c r="W38" s="88">
        <f t="shared" si="88"/>
        <v>0.23296556562802476</v>
      </c>
      <c r="X38" s="88">
        <f t="shared" si="88"/>
        <v>0.17280326406895311</v>
      </c>
      <c r="Y38" s="88">
        <f t="shared" si="88"/>
        <v>0.16557805401605655</v>
      </c>
      <c r="Z38" s="160">
        <f t="shared" si="14"/>
        <v>0.31685076872578283</v>
      </c>
      <c r="AA38" s="94">
        <f t="shared" si="15"/>
        <v>0.10711124042487963</v>
      </c>
      <c r="AB38" s="45"/>
      <c r="AC38" s="95">
        <f>(4*AC7+AC9)/(AC31+AC32)</f>
        <v>0.39506541475779711</v>
      </c>
      <c r="AD38" s="95">
        <f>(4*AD7+AD9)/(AD31+AD32)</f>
        <v>0.33507628404627587</v>
      </c>
      <c r="AE38" s="95">
        <f>(4*AE7+AE9)/(AE31+AE32)</f>
        <v>0.33304363116397401</v>
      </c>
      <c r="AF38" s="95">
        <f>(4*AF7+AF9)/(AF31+AF32)</f>
        <v>0.34133623808557045</v>
      </c>
      <c r="AG38" s="95">
        <f>(4*AG7+AG9)/(AG31+AG32)</f>
        <v>0.31711264960523572</v>
      </c>
      <c r="AH38" s="20" t="s">
        <v>42</v>
      </c>
      <c r="AI38" s="44" t="s">
        <v>91</v>
      </c>
      <c r="AJ38" s="95">
        <f t="shared" ref="AJ38:AS38" si="89">(4*AJ7+AJ9)/(AJ31+AJ32)</f>
        <v>0.40027921043491071</v>
      </c>
      <c r="AK38" s="95">
        <f t="shared" si="89"/>
        <v>0.39881018107919203</v>
      </c>
      <c r="AL38" s="95">
        <f t="shared" si="89"/>
        <v>0.41553665134294698</v>
      </c>
      <c r="AM38" s="95">
        <f t="shared" si="89"/>
        <v>0.43787507105800888</v>
      </c>
      <c r="AN38" s="95">
        <f t="shared" si="89"/>
        <v>0.45779697085696952</v>
      </c>
      <c r="AO38" s="95">
        <f t="shared" si="89"/>
        <v>0.37998314173436903</v>
      </c>
      <c r="AP38" s="95">
        <f t="shared" si="89"/>
        <v>0.42749947250647119</v>
      </c>
      <c r="AQ38" s="95">
        <f t="shared" si="89"/>
        <v>0.3986358610992044</v>
      </c>
      <c r="AR38" s="95">
        <f t="shared" si="89"/>
        <v>0.39517592627492376</v>
      </c>
      <c r="AS38" s="95">
        <f t="shared" si="89"/>
        <v>0.43801573364713225</v>
      </c>
      <c r="AT38" s="164">
        <f>AVERAGE(AC38:AG38,AJ38:AS38)</f>
        <v>0.39141616251286548</v>
      </c>
      <c r="AU38" s="73">
        <f t="shared" si="10"/>
        <v>4.2740267363377951E-2</v>
      </c>
      <c r="AV38" s="45">
        <f>AVERAGE(AJ38:AS38)</f>
        <v>0.41496082200341283</v>
      </c>
      <c r="AW38" s="20" t="s">
        <v>42</v>
      </c>
      <c r="AX38" s="83">
        <f t="shared" ref="AX38:BJ38" si="90">(4*AX7+AX9)/(AX31+AX32)</f>
        <v>0.37472419417985714</v>
      </c>
      <c r="AY38" s="83">
        <f t="shared" si="90"/>
        <v>0.30896314080099241</v>
      </c>
      <c r="AZ38" s="83">
        <f t="shared" si="90"/>
        <v>0.30610901703649851</v>
      </c>
      <c r="BA38" s="83">
        <f t="shared" si="90"/>
        <v>0.37087079916659649</v>
      </c>
      <c r="BB38" s="83">
        <f t="shared" si="90"/>
        <v>0.39294248861504688</v>
      </c>
      <c r="BC38" s="83">
        <f t="shared" si="90"/>
        <v>0.22303763212865982</v>
      </c>
      <c r="BD38" s="83">
        <f t="shared" si="90"/>
        <v>0.49526351866819152</v>
      </c>
      <c r="BE38" s="83">
        <f t="shared" si="90"/>
        <v>0.27583954355669643</v>
      </c>
      <c r="BF38" s="83">
        <f t="shared" si="90"/>
        <v>0.24842579182388042</v>
      </c>
      <c r="BG38" s="83">
        <f t="shared" si="90"/>
        <v>0.34799524543221416</v>
      </c>
      <c r="BH38" s="83">
        <f t="shared" si="90"/>
        <v>0.40459805537832616</v>
      </c>
      <c r="BI38" s="83">
        <f t="shared" si="90"/>
        <v>0.38098093875494682</v>
      </c>
      <c r="BJ38" s="83">
        <f t="shared" si="90"/>
        <v>0.35923227394660273</v>
      </c>
      <c r="BK38" s="162">
        <f t="shared" si="3"/>
        <v>0.34530635688373146</v>
      </c>
      <c r="BL38" s="106">
        <f t="shared" si="4"/>
        <v>7.261945777281624E-2</v>
      </c>
      <c r="BM38" s="127" t="s">
        <v>91</v>
      </c>
      <c r="BN38" s="45">
        <f>AVERAGE(BG38:BJ38)</f>
        <v>0.37320162837802245</v>
      </c>
      <c r="BO38" s="20" t="s">
        <v>42</v>
      </c>
      <c r="BP38" s="90">
        <f t="shared" ref="BP38:BZ38" si="91">(4*BP7+BP9)/(BP31+BP32)</f>
        <v>0.3373645009962884</v>
      </c>
      <c r="BQ38" s="90">
        <f t="shared" si="91"/>
        <v>0.33516731373137421</v>
      </c>
      <c r="BR38" s="90">
        <f t="shared" si="91"/>
        <v>0.45045961991336358</v>
      </c>
      <c r="BS38" s="90">
        <f t="shared" si="91"/>
        <v>0.43564156943346566</v>
      </c>
      <c r="BT38" s="90">
        <f t="shared" si="91"/>
        <v>0.29073468327413565</v>
      </c>
      <c r="BU38" s="90">
        <f t="shared" si="91"/>
        <v>0.34680524551837405</v>
      </c>
      <c r="BV38" s="90">
        <f t="shared" si="91"/>
        <v>0.48295453871690786</v>
      </c>
      <c r="BW38" s="90">
        <f t="shared" si="91"/>
        <v>0.53568370047744063</v>
      </c>
      <c r="BX38" s="90">
        <f t="shared" si="91"/>
        <v>0.48002184226424138</v>
      </c>
      <c r="BY38" s="90">
        <f t="shared" si="91"/>
        <v>0.28423680112018673</v>
      </c>
      <c r="BZ38" s="90">
        <f t="shared" si="91"/>
        <v>0.48320966108357138</v>
      </c>
      <c r="CA38" s="111">
        <f t="shared" si="5"/>
        <v>0.40566177059357716</v>
      </c>
      <c r="CB38" s="111">
        <f t="shared" si="6"/>
        <v>8.4411836801039711E-2</v>
      </c>
      <c r="CC38" s="90">
        <f>AVERAGE(BW38:BZ38)</f>
        <v>0.44578800123636003</v>
      </c>
      <c r="CD38" s="20" t="s">
        <v>42</v>
      </c>
      <c r="CE38" s="83">
        <f t="shared" ref="CE38:CP38" si="92">(4*CE7+CE9)/(CE31+CE32)</f>
        <v>0.31027010245323788</v>
      </c>
      <c r="CF38" s="83">
        <f t="shared" si="92"/>
        <v>0.49699386929436179</v>
      </c>
      <c r="CG38" s="83">
        <f t="shared" si="92"/>
        <v>0.29936187911936124</v>
      </c>
      <c r="CH38" s="83">
        <f t="shared" si="92"/>
        <v>0.49627380081836547</v>
      </c>
      <c r="CI38" s="83">
        <f t="shared" si="92"/>
        <v>0.36667968515306498</v>
      </c>
      <c r="CJ38" s="83">
        <f t="shared" si="92"/>
        <v>0.44066669571454253</v>
      </c>
      <c r="CK38" s="83">
        <f t="shared" si="92"/>
        <v>0.52784935618956519</v>
      </c>
      <c r="CL38" s="83">
        <f t="shared" si="92"/>
        <v>0.44226103172832926</v>
      </c>
      <c r="CM38" s="83">
        <f t="shared" si="92"/>
        <v>0.39144380669221879</v>
      </c>
      <c r="CN38" s="83">
        <f t="shared" si="92"/>
        <v>0.45335456279074066</v>
      </c>
      <c r="CO38" s="83">
        <f t="shared" si="92"/>
        <v>0.39082460707973482</v>
      </c>
      <c r="CP38" s="83">
        <f t="shared" si="92"/>
        <v>0.12353333907481828</v>
      </c>
      <c r="CQ38" s="162">
        <f t="shared" si="7"/>
        <v>0.39495939467569507</v>
      </c>
      <c r="CR38" s="39">
        <f t="shared" si="8"/>
        <v>0.10680373172473863</v>
      </c>
      <c r="CS38" s="20" t="s">
        <v>42</v>
      </c>
      <c r="CT38" s="95">
        <f t="shared" ref="CT38:CY38" si="93">(4*CT7+CT9)/(CT31+CT32)</f>
        <v>0.22833531660271464</v>
      </c>
      <c r="CU38" s="95">
        <f t="shared" si="93"/>
        <v>0.17744756913056559</v>
      </c>
      <c r="CV38" s="95">
        <f t="shared" si="93"/>
        <v>0.20901186338566141</v>
      </c>
      <c r="CW38" s="95">
        <f t="shared" si="93"/>
        <v>0.1865057718653074</v>
      </c>
      <c r="CX38" s="95">
        <f t="shared" si="93"/>
        <v>6.4845239128520235E-2</v>
      </c>
      <c r="CY38" s="95">
        <f t="shared" si="93"/>
        <v>0.21019845822843089</v>
      </c>
      <c r="CZ38" s="44" t="s">
        <v>91</v>
      </c>
      <c r="DA38" s="95">
        <f t="shared" ref="DA38:DH38" si="94">(4*DA7+DA9)/(DA31+DA32)</f>
        <v>0.2980763865788853</v>
      </c>
      <c r="DB38" s="95">
        <f t="shared" si="94"/>
        <v>0.3042489476412984</v>
      </c>
      <c r="DC38" s="95">
        <f t="shared" si="94"/>
        <v>0.31236775201260686</v>
      </c>
      <c r="DD38" s="95">
        <f t="shared" si="94"/>
        <v>0.25049011095894325</v>
      </c>
      <c r="DE38" s="95">
        <f t="shared" si="94"/>
        <v>0.29536198941464592</v>
      </c>
      <c r="DF38" s="95">
        <f t="shared" si="94"/>
        <v>0.28036048054661472</v>
      </c>
      <c r="DG38" s="95">
        <f t="shared" si="94"/>
        <v>0.34788890375058479</v>
      </c>
      <c r="DH38" s="95">
        <f t="shared" si="94"/>
        <v>0.29408607442140994</v>
      </c>
      <c r="DI38" s="95"/>
      <c r="DJ38" s="170">
        <f>AVERAGE(CT38:DH38)</f>
        <v>0.24708749026187068</v>
      </c>
      <c r="DK38" s="119">
        <f>STDEV(CT38:DH38)</f>
        <v>7.3819947567356048E-2</v>
      </c>
      <c r="DL38" s="45">
        <f>AVERAGE(DA38:DH38)</f>
        <v>0.29786008066562369</v>
      </c>
      <c r="DM38" s="44" t="s">
        <v>91</v>
      </c>
      <c r="DN38" s="20" t="s">
        <v>42</v>
      </c>
      <c r="DO38" s="90">
        <f t="shared" ref="DO38:DX38" si="95">(4*DO7+DO9)/(DO31+DO32)</f>
        <v>0.35413201554101637</v>
      </c>
      <c r="DP38" s="90">
        <f t="shared" si="95"/>
        <v>0.35994905614251166</v>
      </c>
      <c r="DQ38" s="90">
        <f t="shared" si="95"/>
        <v>0.31247441158673139</v>
      </c>
      <c r="DR38" s="90">
        <f t="shared" si="95"/>
        <v>0.34032969370506261</v>
      </c>
      <c r="DS38" s="90">
        <f t="shared" si="95"/>
        <v>0.33709512042366352</v>
      </c>
      <c r="DT38" s="90">
        <f t="shared" si="95"/>
        <v>0.34143855222355707</v>
      </c>
      <c r="DU38" s="90">
        <f t="shared" si="95"/>
        <v>0.34180335699756637</v>
      </c>
      <c r="DV38" s="90">
        <f t="shared" si="95"/>
        <v>0.35006457344425418</v>
      </c>
      <c r="DW38" s="90">
        <f t="shared" si="95"/>
        <v>0.33733007196131237</v>
      </c>
      <c r="DX38" s="90">
        <f t="shared" si="95"/>
        <v>0.38409727514871572</v>
      </c>
      <c r="DY38" s="113">
        <f>AVERAGE(DO38:DX38)</f>
        <v>0.34587141271743915</v>
      </c>
      <c r="DZ38" s="113">
        <f t="shared" si="9"/>
        <v>1.7542702844433818E-2</v>
      </c>
      <c r="EA38" s="20" t="s">
        <v>42</v>
      </c>
      <c r="EB38" s="45">
        <f>AVERAGE(DT38:DX38)</f>
        <v>0.35094676595508117</v>
      </c>
    </row>
    <row r="39" spans="1:132" s="22" customFormat="1" ht="15.75" x14ac:dyDescent="0.25">
      <c r="A39" s="44" t="s">
        <v>92</v>
      </c>
      <c r="B39" s="88">
        <f t="shared" ref="B39:K39" si="96">(B7+B9+B11)/((0.5*B31)+(0.5*B34)+(3*B33)+B37)</f>
        <v>0.26050007207304321</v>
      </c>
      <c r="C39" s="88">
        <f t="shared" si="96"/>
        <v>0.3110452631410166</v>
      </c>
      <c r="D39" s="88">
        <f t="shared" si="96"/>
        <v>0.30710374779483579</v>
      </c>
      <c r="E39" s="88">
        <f t="shared" si="96"/>
        <v>0.28477901393154464</v>
      </c>
      <c r="F39" s="88">
        <f t="shared" si="96"/>
        <v>5.9296480761824567E-2</v>
      </c>
      <c r="G39" s="88">
        <f t="shared" si="96"/>
        <v>0.25112554831456346</v>
      </c>
      <c r="H39" s="88">
        <f t="shared" si="96"/>
        <v>0.22334954908168497</v>
      </c>
      <c r="I39" s="88">
        <f t="shared" si="96"/>
        <v>0.29768840220460996</v>
      </c>
      <c r="J39" s="88">
        <f t="shared" si="96"/>
        <v>0.46137664756105773</v>
      </c>
      <c r="K39" s="88">
        <f t="shared" si="96"/>
        <v>0.26485391032295796</v>
      </c>
      <c r="L39" s="45">
        <f>AVERAGE(B39:K39)</f>
        <v>0.27211186351871391</v>
      </c>
      <c r="M39" s="44" t="s">
        <v>92</v>
      </c>
      <c r="O39" s="20" t="s">
        <v>41</v>
      </c>
      <c r="P39" s="88">
        <f t="shared" ref="P39:Y39" si="97">(P7+P9+P11)/((0.5*P31)+(0.5*P34)+(3*P33)+P37)</f>
        <v>0.32619889551277248</v>
      </c>
      <c r="Q39" s="88">
        <f t="shared" si="97"/>
        <v>0.27315722385562802</v>
      </c>
      <c r="R39" s="88">
        <f t="shared" si="97"/>
        <v>0.31520234990892615</v>
      </c>
      <c r="S39" s="88">
        <f t="shared" si="97"/>
        <v>0.33968351150381487</v>
      </c>
      <c r="T39" s="88">
        <f t="shared" si="97"/>
        <v>0.11205415424887634</v>
      </c>
      <c r="U39" s="88">
        <f t="shared" si="97"/>
        <v>0.36791425004835937</v>
      </c>
      <c r="V39" s="88">
        <f t="shared" si="97"/>
        <v>0.22623436765999311</v>
      </c>
      <c r="W39" s="88">
        <f t="shared" si="97"/>
        <v>0.21868246288066334</v>
      </c>
      <c r="X39" s="88">
        <f t="shared" si="97"/>
        <v>0.12861709061776389</v>
      </c>
      <c r="Y39" s="88">
        <f t="shared" si="97"/>
        <v>0.12482847247985814</v>
      </c>
      <c r="Z39" s="160">
        <f t="shared" si="14"/>
        <v>0.25768457069518969</v>
      </c>
      <c r="AA39" s="94">
        <f t="shared" si="15"/>
        <v>9.5943389442780067E-2</v>
      </c>
      <c r="AB39" s="45"/>
      <c r="AC39" s="95">
        <f>(AC7+AC9+AC11)/((0.5*AC31)+(0.5*AC34)+(3*AC33)+AC37)</f>
        <v>0.16758238303516171</v>
      </c>
      <c r="AD39" s="95">
        <f>(AD7+AD9+AD11)/((0.5*AD31)+(0.5*AD34)+(3*AD33)+AD37)</f>
        <v>0.13760492688894468</v>
      </c>
      <c r="AE39" s="95">
        <f>(AE7+AE9+AE11)/((0.5*AE31)+(0.5*AE34)+(3*AE33)+AE37)</f>
        <v>0.16852945574114708</v>
      </c>
      <c r="AF39" s="95">
        <f>(AF7+AF9+AF11)/((0.5*AF31)+(0.5*AF34)+(3*AF33)+AF37)</f>
        <v>0.16780516778442342</v>
      </c>
      <c r="AG39" s="95"/>
      <c r="AH39" s="20" t="s">
        <v>41</v>
      </c>
      <c r="AI39" s="44" t="s">
        <v>92</v>
      </c>
      <c r="AJ39" s="95">
        <f t="shared" ref="AJ39:AS39" si="98">(AJ7+AJ9+AJ11)/((0.5*AJ31)+(0.5*AJ34)+(3*AJ33)+AJ37)</f>
        <v>0.2293224939267747</v>
      </c>
      <c r="AK39" s="95">
        <f t="shared" si="98"/>
        <v>0.23286879237852787</v>
      </c>
      <c r="AL39" s="95">
        <f t="shared" si="98"/>
        <v>0.23799059599807018</v>
      </c>
      <c r="AM39" s="95">
        <f t="shared" si="98"/>
        <v>0.24354815319317416</v>
      </c>
      <c r="AN39" s="95">
        <f t="shared" si="98"/>
        <v>0.25494981939576866</v>
      </c>
      <c r="AO39" s="95">
        <f t="shared" si="98"/>
        <v>0.21462967178337156</v>
      </c>
      <c r="AP39" s="95">
        <f t="shared" si="98"/>
        <v>0.2774235642937497</v>
      </c>
      <c r="AQ39" s="95">
        <f t="shared" si="98"/>
        <v>0.2283329583154316</v>
      </c>
      <c r="AR39" s="95">
        <f t="shared" si="98"/>
        <v>0.22818373057956085</v>
      </c>
      <c r="AS39" s="95">
        <f t="shared" si="98"/>
        <v>0.24683736890909841</v>
      </c>
      <c r="AT39" s="164">
        <f>AVERAGE(AC39:AG39,AJ39:AS39)</f>
        <v>0.21682922015880032</v>
      </c>
      <c r="AU39" s="73">
        <f t="shared" si="10"/>
        <v>4.0482153780698693E-2</v>
      </c>
      <c r="AV39" s="45">
        <f>AVERAGE(AJ39:AS39)</f>
        <v>0.23940871487735277</v>
      </c>
      <c r="AW39" s="20" t="s">
        <v>41</v>
      </c>
      <c r="AX39" s="83">
        <f t="shared" ref="AX39:BJ39" si="99">(AX7+AX9+AX11)/((0.5*AX31)+(0.5*AX34)+(3*AX33)+AX37)</f>
        <v>0.21671368036499719</v>
      </c>
      <c r="AY39" s="83">
        <f t="shared" si="99"/>
        <v>0.15860938528855054</v>
      </c>
      <c r="AZ39" s="83">
        <f t="shared" si="99"/>
        <v>0.17033582259009522</v>
      </c>
      <c r="BA39" s="83">
        <f t="shared" si="99"/>
        <v>0.21143823499268394</v>
      </c>
      <c r="BB39" s="83">
        <f t="shared" si="99"/>
        <v>0.18782070954303479</v>
      </c>
      <c r="BC39" s="83">
        <f t="shared" si="99"/>
        <v>0.14098272947150164</v>
      </c>
      <c r="BD39" s="83">
        <f t="shared" si="99"/>
        <v>0.25811756306576944</v>
      </c>
      <c r="BE39" s="83">
        <f t="shared" si="99"/>
        <v>0.12105354677004021</v>
      </c>
      <c r="BF39" s="83">
        <f t="shared" si="99"/>
        <v>0.17118150197474932</v>
      </c>
      <c r="BG39" s="83">
        <f t="shared" si="99"/>
        <v>0.28367695004027738</v>
      </c>
      <c r="BH39" s="83">
        <f t="shared" si="99"/>
        <v>0.2419609897441784</v>
      </c>
      <c r="BI39" s="83">
        <f t="shared" si="99"/>
        <v>0.24557092312372378</v>
      </c>
      <c r="BJ39" s="83">
        <f t="shared" si="99"/>
        <v>0.23552905000846081</v>
      </c>
      <c r="BK39" s="162">
        <f t="shared" si="3"/>
        <v>0.20330700669062024</v>
      </c>
      <c r="BL39" s="106">
        <f t="shared" si="4"/>
        <v>4.9189096660248913E-2</v>
      </c>
      <c r="BM39" s="127" t="s">
        <v>92</v>
      </c>
      <c r="BN39" s="45">
        <f>AVERAGE(BG39:BJ39)</f>
        <v>0.25168447822916007</v>
      </c>
      <c r="BO39" s="20" t="s">
        <v>41</v>
      </c>
      <c r="BP39" s="90">
        <f t="shared" ref="BP39:BZ39" si="100">(BP7+BP9+BP11)/((0.5*BP31)+(0.5*BP34)+(3*BP33)+BP37)</f>
        <v>0.26883759585657696</v>
      </c>
      <c r="BQ39" s="90">
        <f t="shared" si="100"/>
        <v>0.26165860793857509</v>
      </c>
      <c r="BR39" s="90">
        <f t="shared" si="100"/>
        <v>0.26237901316719869</v>
      </c>
      <c r="BS39" s="90">
        <f t="shared" si="100"/>
        <v>0.3006742125191354</v>
      </c>
      <c r="BT39" s="90">
        <f t="shared" si="100"/>
        <v>0.20600580108856376</v>
      </c>
      <c r="BU39" s="90">
        <f t="shared" si="100"/>
        <v>0.25062751540148109</v>
      </c>
      <c r="BV39" s="90">
        <f t="shared" si="100"/>
        <v>0.27169792858061331</v>
      </c>
      <c r="BW39" s="90">
        <f t="shared" si="100"/>
        <v>0.27633092258494502</v>
      </c>
      <c r="BX39" s="90">
        <f t="shared" si="100"/>
        <v>0.2307271095422849</v>
      </c>
      <c r="BY39" s="90">
        <f t="shared" si="100"/>
        <v>0.25196048144312799</v>
      </c>
      <c r="BZ39" s="90">
        <f t="shared" si="100"/>
        <v>0.2418891694538389</v>
      </c>
      <c r="CA39" s="111">
        <f t="shared" si="5"/>
        <v>0.25661712341603105</v>
      </c>
      <c r="CB39" s="111">
        <f t="shared" si="6"/>
        <v>2.3877183215459473E-2</v>
      </c>
      <c r="CC39" s="90">
        <f>AVERAGE(BW39:BZ39)</f>
        <v>0.25022692075604919</v>
      </c>
      <c r="CD39" s="20" t="s">
        <v>41</v>
      </c>
      <c r="CE39" s="83">
        <f t="shared" ref="CE39:CP39" si="101">(CE7+CE9+CE11)/((0.5*CE31)+(0.5*CE34)+(3*CE33)+CE37)</f>
        <v>0.18030586370491539</v>
      </c>
      <c r="CF39" s="83">
        <f t="shared" si="101"/>
        <v>0.27718002111174489</v>
      </c>
      <c r="CG39" s="83">
        <f t="shared" si="101"/>
        <v>0.15916977521200185</v>
      </c>
      <c r="CH39" s="83">
        <f t="shared" si="101"/>
        <v>0.29372445464931163</v>
      </c>
      <c r="CI39" s="83">
        <f t="shared" si="101"/>
        <v>0.21447708747596025</v>
      </c>
      <c r="CJ39" s="83">
        <f t="shared" si="101"/>
        <v>0.28268958946628842</v>
      </c>
      <c r="CK39" s="83">
        <f t="shared" si="101"/>
        <v>0.29048979958884619</v>
      </c>
      <c r="CL39" s="83">
        <f t="shared" si="101"/>
        <v>0.28398007811134673</v>
      </c>
      <c r="CM39" s="83">
        <f t="shared" si="101"/>
        <v>0.37918087295012948</v>
      </c>
      <c r="CN39" s="83">
        <f t="shared" si="101"/>
        <v>0.32333489779088037</v>
      </c>
      <c r="CO39" s="83">
        <f t="shared" si="101"/>
        <v>0.37939636311746805</v>
      </c>
      <c r="CP39" s="83">
        <f t="shared" si="101"/>
        <v>0.15953002025673746</v>
      </c>
      <c r="CQ39" s="162">
        <f t="shared" si="7"/>
        <v>0.26862156861963588</v>
      </c>
      <c r="CR39" s="39">
        <f t="shared" si="8"/>
        <v>7.2867074973597748E-2</v>
      </c>
      <c r="CS39" s="20" t="s">
        <v>41</v>
      </c>
      <c r="CT39" s="95">
        <f t="shared" ref="CT39:CY39" si="102">(CT7+CT9+CT11)/((0.5*CT31)+(0.5*CT34)+(3*CT33)+CT37)</f>
        <v>0.21805837370664868</v>
      </c>
      <c r="CU39" s="95">
        <f t="shared" si="102"/>
        <v>0.14229587170310976</v>
      </c>
      <c r="CV39" s="95">
        <f t="shared" si="102"/>
        <v>0.1768766573899393</v>
      </c>
      <c r="CW39" s="95">
        <f t="shared" si="102"/>
        <v>0.17164018742994186</v>
      </c>
      <c r="CX39" s="95">
        <f t="shared" si="102"/>
        <v>4.7223328221485464E-2</v>
      </c>
      <c r="CY39" s="95">
        <f t="shared" si="102"/>
        <v>0.19150681837184441</v>
      </c>
      <c r="CZ39" s="44" t="s">
        <v>92</v>
      </c>
      <c r="DA39" s="95">
        <f t="shared" ref="DA39:DH39" si="103">(DA7+DA9+DA11)/((0.5*DA31)+(0.5*DA34)+(3*DA33)+DA37)</f>
        <v>0.24850298313322663</v>
      </c>
      <c r="DB39" s="95">
        <f t="shared" si="103"/>
        <v>0.24598431741940355</v>
      </c>
      <c r="DC39" s="95">
        <f t="shared" si="103"/>
        <v>0.23268576033679755</v>
      </c>
      <c r="DD39" s="95">
        <f t="shared" si="103"/>
        <v>0.15987637560454679</v>
      </c>
      <c r="DE39" s="95">
        <f t="shared" si="103"/>
        <v>0.20168473006701093</v>
      </c>
      <c r="DF39" s="95">
        <f t="shared" si="103"/>
        <v>0.15077172123114757</v>
      </c>
      <c r="DG39" s="95">
        <f t="shared" si="103"/>
        <v>0.26008763333149354</v>
      </c>
      <c r="DH39" s="95">
        <f t="shared" si="103"/>
        <v>0.22728507283641258</v>
      </c>
      <c r="DI39" s="95"/>
      <c r="DJ39" s="170">
        <f>AVERAGE(CT39:DH39)</f>
        <v>0.19103427362735775</v>
      </c>
      <c r="DK39" s="119">
        <f>STDEV(CT39:DH39)</f>
        <v>5.6302019992542786E-2</v>
      </c>
      <c r="DL39" s="45">
        <f>AVERAGE(DA39:DH39)</f>
        <v>0.21585982424500488</v>
      </c>
      <c r="DM39" s="44" t="s">
        <v>92</v>
      </c>
      <c r="DN39" s="20" t="s">
        <v>41</v>
      </c>
      <c r="DO39" s="90">
        <f t="shared" ref="DO39:DX39" si="104">(DO7+DO9+DO11)/((0.5*DO31)+(0.5*DO34)+(3*DO33)+DO37)</f>
        <v>0.23391007932955962</v>
      </c>
      <c r="DP39" s="90">
        <f t="shared" si="104"/>
        <v>0.24511956451379971</v>
      </c>
      <c r="DQ39" s="90">
        <f t="shared" si="104"/>
        <v>0.19614760598357803</v>
      </c>
      <c r="DR39" s="90">
        <f t="shared" si="104"/>
        <v>0.21564197403247959</v>
      </c>
      <c r="DS39" s="90">
        <f t="shared" si="104"/>
        <v>0.20741195126107975</v>
      </c>
      <c r="DT39" s="90">
        <f t="shared" si="104"/>
        <v>0.26191818895601809</v>
      </c>
      <c r="DU39" s="90">
        <f t="shared" si="104"/>
        <v>0.25948076739253295</v>
      </c>
      <c r="DV39" s="90">
        <f t="shared" si="104"/>
        <v>0.26388937272894064</v>
      </c>
      <c r="DW39" s="90">
        <f t="shared" si="104"/>
        <v>0.26114566157267577</v>
      </c>
      <c r="DX39" s="90">
        <f t="shared" si="104"/>
        <v>0.30997724182862879</v>
      </c>
      <c r="DY39" s="113">
        <f>AVERAGE(DO39:DX39)</f>
        <v>0.24546424075992929</v>
      </c>
      <c r="DZ39" s="113">
        <f t="shared" si="9"/>
        <v>3.1808186723482457E-2</v>
      </c>
      <c r="EA39" s="20" t="s">
        <v>41</v>
      </c>
      <c r="EB39" s="45">
        <f>AVERAGE(DT39:DX39)</f>
        <v>0.27128224649575927</v>
      </c>
    </row>
    <row r="40" spans="1:132" s="22" customFormat="1" ht="15.75" x14ac:dyDescent="0.25">
      <c r="A40" s="123" t="s">
        <v>43</v>
      </c>
      <c r="B40" s="45">
        <f t="shared" ref="B40:K40" si="105">B6*0.85</f>
        <v>1.734</v>
      </c>
      <c r="C40" s="45">
        <f t="shared" si="105"/>
        <v>2.3205</v>
      </c>
      <c r="D40" s="45">
        <f t="shared" si="105"/>
        <v>3.4255</v>
      </c>
      <c r="E40" s="45">
        <f t="shared" si="105"/>
        <v>1.3174999999999999</v>
      </c>
      <c r="F40" s="45">
        <f t="shared" si="105"/>
        <v>0.56950000000000001</v>
      </c>
      <c r="G40" s="45">
        <f t="shared" si="105"/>
        <v>0.66300000000000003</v>
      </c>
      <c r="H40" s="45">
        <f t="shared" si="105"/>
        <v>0.88400000000000001</v>
      </c>
      <c r="I40" s="45">
        <f t="shared" si="105"/>
        <v>1.768</v>
      </c>
      <c r="J40" s="45">
        <f t="shared" si="105"/>
        <v>1.9804999999999999</v>
      </c>
      <c r="K40" s="45">
        <f t="shared" si="105"/>
        <v>3.3149999999999999</v>
      </c>
      <c r="L40" s="45"/>
      <c r="M40" s="44"/>
      <c r="O40" s="20" t="s">
        <v>43</v>
      </c>
      <c r="P40" s="45">
        <f t="shared" ref="P40:Y40" si="106">P6*0.85</f>
        <v>1.8104999999999998</v>
      </c>
      <c r="Q40" s="45">
        <f t="shared" si="106"/>
        <v>0.90100000000000002</v>
      </c>
      <c r="R40" s="45">
        <f t="shared" si="106"/>
        <v>0.92649999999999999</v>
      </c>
      <c r="S40" s="45">
        <f t="shared" si="106"/>
        <v>2.5669999999999997</v>
      </c>
      <c r="T40" s="45">
        <f t="shared" si="106"/>
        <v>2.1165000000000003</v>
      </c>
      <c r="U40" s="45">
        <f t="shared" si="106"/>
        <v>2.9325000000000001</v>
      </c>
      <c r="V40" s="45">
        <f t="shared" si="106"/>
        <v>0.63749999999999996</v>
      </c>
      <c r="W40" s="45">
        <f t="shared" si="106"/>
        <v>3.0259999999999998</v>
      </c>
      <c r="X40" s="45">
        <f t="shared" si="106"/>
        <v>1.0625</v>
      </c>
      <c r="Y40" s="45">
        <f t="shared" si="106"/>
        <v>3.57</v>
      </c>
      <c r="Z40" s="160">
        <f t="shared" si="14"/>
        <v>1.8763749999999999</v>
      </c>
      <c r="AA40" s="94">
        <f t="shared" si="15"/>
        <v>1.0021575130292912</v>
      </c>
      <c r="AB40" s="45"/>
      <c r="AC40" s="45">
        <f>AC6*0.85</f>
        <v>0.53549999999999998</v>
      </c>
      <c r="AD40" s="45">
        <f>AD6*0.85</f>
        <v>0.52700000000000002</v>
      </c>
      <c r="AE40" s="45">
        <f>AE6*0.85</f>
        <v>0.46750000000000003</v>
      </c>
      <c r="AF40" s="45">
        <f>AF6*0.85</f>
        <v>0.96049999999999991</v>
      </c>
      <c r="AG40" s="45">
        <f>AG6*0.85</f>
        <v>0.54400000000000004</v>
      </c>
      <c r="AH40" s="20" t="s">
        <v>43</v>
      </c>
      <c r="AI40" s="44"/>
      <c r="AJ40" s="45">
        <f t="shared" ref="AJ40:AS40" si="107">AJ6*0.85</f>
        <v>0</v>
      </c>
      <c r="AK40" s="45">
        <f t="shared" si="107"/>
        <v>0.61199999999999999</v>
      </c>
      <c r="AL40" s="45">
        <f t="shared" si="107"/>
        <v>0.62049999999999994</v>
      </c>
      <c r="AM40" s="45">
        <f t="shared" si="107"/>
        <v>0.64600000000000002</v>
      </c>
      <c r="AN40" s="45">
        <f t="shared" si="107"/>
        <v>0.66300000000000003</v>
      </c>
      <c r="AO40" s="45">
        <f t="shared" si="107"/>
        <v>0.69699999999999995</v>
      </c>
      <c r="AP40" s="45">
        <f t="shared" si="107"/>
        <v>0.62049999999999994</v>
      </c>
      <c r="AQ40" s="45">
        <f t="shared" si="107"/>
        <v>0.65449999999999997</v>
      </c>
      <c r="AR40" s="45">
        <f t="shared" si="107"/>
        <v>0.69699999999999995</v>
      </c>
      <c r="AS40" s="45">
        <f t="shared" si="107"/>
        <v>0.71399999999999997</v>
      </c>
      <c r="AT40" s="164">
        <f>AVERAGE(AC40:AG40,AJ40:AS40)</f>
        <v>0.59726666666666661</v>
      </c>
      <c r="AU40" s="73">
        <f t="shared" si="10"/>
        <v>0.20033604506523775</v>
      </c>
      <c r="AV40" s="45"/>
      <c r="AW40" s="20" t="s">
        <v>43</v>
      </c>
      <c r="AX40" s="45">
        <f t="shared" ref="AX40:BJ40" si="108">AX6*0.85</f>
        <v>3.7909999999999999</v>
      </c>
      <c r="AY40" s="45">
        <f t="shared" si="108"/>
        <v>1.7254999999999998</v>
      </c>
      <c r="AZ40" s="45">
        <f t="shared" si="108"/>
        <v>1.87</v>
      </c>
      <c r="BA40" s="45">
        <f t="shared" si="108"/>
        <v>3.8165</v>
      </c>
      <c r="BB40" s="45">
        <f t="shared" si="108"/>
        <v>1.7764999999999997</v>
      </c>
      <c r="BC40" s="45">
        <f t="shared" si="108"/>
        <v>1.4195</v>
      </c>
      <c r="BD40" s="45">
        <f t="shared" si="108"/>
        <v>0</v>
      </c>
      <c r="BE40" s="45">
        <f t="shared" si="108"/>
        <v>2.0145</v>
      </c>
      <c r="BF40" s="45">
        <f t="shared" si="108"/>
        <v>2.2440000000000002</v>
      </c>
      <c r="BG40" s="45">
        <f t="shared" si="108"/>
        <v>1.5129999999999999</v>
      </c>
      <c r="BH40" s="45">
        <f t="shared" si="108"/>
        <v>0.92649999999999999</v>
      </c>
      <c r="BI40" s="45">
        <f t="shared" si="108"/>
        <v>0.77349999999999997</v>
      </c>
      <c r="BJ40" s="45">
        <f t="shared" si="108"/>
        <v>0.67149999999999999</v>
      </c>
      <c r="BK40" s="162">
        <f>AVERAGE(AX40:BJ40)</f>
        <v>1.7339999999999995</v>
      </c>
      <c r="BL40" s="106">
        <f t="shared" si="4"/>
        <v>1.1100015015004869</v>
      </c>
      <c r="BM40" s="20" t="s">
        <v>43</v>
      </c>
      <c r="BN40" s="45"/>
      <c r="BO40" s="20" t="s">
        <v>43</v>
      </c>
      <c r="BP40" s="45">
        <f t="shared" ref="BP40:BZ40" si="109">BP6*0.85</f>
        <v>4.9980000000000002</v>
      </c>
      <c r="BQ40" s="45">
        <f t="shared" si="109"/>
        <v>3.3745000000000003</v>
      </c>
      <c r="BR40" s="45">
        <f t="shared" si="109"/>
        <v>1.853</v>
      </c>
      <c r="BS40" s="45">
        <f t="shared" si="109"/>
        <v>2.669</v>
      </c>
      <c r="BT40" s="45">
        <f t="shared" si="109"/>
        <v>2.3885000000000001</v>
      </c>
      <c r="BU40" s="45">
        <f t="shared" si="109"/>
        <v>2.669</v>
      </c>
      <c r="BV40" s="45">
        <f t="shared" si="109"/>
        <v>2.6944999999999997</v>
      </c>
      <c r="BW40" s="45">
        <f t="shared" si="109"/>
        <v>2.8475000000000001</v>
      </c>
      <c r="BX40" s="45">
        <f t="shared" si="109"/>
        <v>5.2614999999999998</v>
      </c>
      <c r="BY40" s="45">
        <f t="shared" si="109"/>
        <v>4.59</v>
      </c>
      <c r="BZ40" s="45">
        <f t="shared" si="109"/>
        <v>3.0004999999999997</v>
      </c>
      <c r="CA40" s="224">
        <f>AVERAGE(BP40:BZ40)</f>
        <v>3.3041818181818186</v>
      </c>
      <c r="CB40" s="224">
        <f t="shared" si="6"/>
        <v>1.07796922440315</v>
      </c>
      <c r="CC40" s="45"/>
      <c r="CD40" s="20" t="s">
        <v>43</v>
      </c>
      <c r="CE40" s="45">
        <f t="shared" ref="CE40:CL40" si="110">CE6*0.85</f>
        <v>1.3939999999999999</v>
      </c>
      <c r="CF40" s="45">
        <f t="shared" si="110"/>
        <v>2.5499999999999998</v>
      </c>
      <c r="CG40" s="45">
        <f t="shared" si="110"/>
        <v>2.0739999999999998</v>
      </c>
      <c r="CH40" s="45">
        <f t="shared" si="110"/>
        <v>4.3775000000000004</v>
      </c>
      <c r="CI40" s="45">
        <f t="shared" si="110"/>
        <v>3.8080000000000003</v>
      </c>
      <c r="CJ40" s="45">
        <f t="shared" si="110"/>
        <v>2.9239999999999999</v>
      </c>
      <c r="CK40" s="45">
        <f t="shared" si="110"/>
        <v>2.6264999999999996</v>
      </c>
      <c r="CL40" s="45">
        <f t="shared" si="110"/>
        <v>2.04</v>
      </c>
      <c r="CM40" s="45">
        <v>3.4595000000000002</v>
      </c>
      <c r="CN40" s="45">
        <v>2.2864999999999998</v>
      </c>
      <c r="CO40" s="45">
        <v>3.4764999999999997</v>
      </c>
      <c r="CP40" s="45">
        <v>2.448</v>
      </c>
      <c r="CQ40" s="162">
        <f>AVERAGE(CE40:CP40)</f>
        <v>2.7887083333333336</v>
      </c>
      <c r="CR40" s="39">
        <f t="shared" si="8"/>
        <v>0.8151027148549379</v>
      </c>
      <c r="CS40" s="20" t="s">
        <v>43</v>
      </c>
      <c r="CT40" s="45">
        <f t="shared" ref="CT40:CY40" si="111">CT6*0.85</f>
        <v>4.3860000000000001</v>
      </c>
      <c r="CU40" s="45">
        <f t="shared" si="111"/>
        <v>1.1984999999999999</v>
      </c>
      <c r="CV40" s="45">
        <f t="shared" si="111"/>
        <v>2.8645</v>
      </c>
      <c r="CW40" s="45">
        <f t="shared" si="111"/>
        <v>2.1930000000000001</v>
      </c>
      <c r="CX40" s="45">
        <f t="shared" si="111"/>
        <v>3.3489999999999998</v>
      </c>
      <c r="CY40" s="45">
        <f t="shared" si="111"/>
        <v>3.4764999999999997</v>
      </c>
      <c r="CZ40" s="123" t="s">
        <v>43</v>
      </c>
      <c r="DA40" s="45">
        <f t="shared" ref="DA40:DH40" si="112">DA6*0.85</f>
        <v>2.7962616822429616</v>
      </c>
      <c r="DB40" s="45">
        <f t="shared" si="112"/>
        <v>1.8588785046730807</v>
      </c>
      <c r="DC40" s="45">
        <f t="shared" si="112"/>
        <v>1.9833333333334298</v>
      </c>
      <c r="DD40" s="45">
        <f t="shared" si="112"/>
        <v>0.82524271844643771</v>
      </c>
      <c r="DE40" s="45">
        <f t="shared" si="112"/>
        <v>1.7548387096774694</v>
      </c>
      <c r="DF40" s="45">
        <f t="shared" si="112"/>
        <v>0.76869565217395974</v>
      </c>
      <c r="DG40" s="45">
        <f t="shared" si="112"/>
        <v>2.4872950819673569</v>
      </c>
      <c r="DH40" s="45">
        <f t="shared" si="112"/>
        <v>1.9656250000000022</v>
      </c>
      <c r="DI40" s="45"/>
      <c r="DJ40" s="170">
        <f t="shared" si="51"/>
        <v>2.2791193344653355</v>
      </c>
      <c r="DK40" s="119">
        <f>STDEV(CT40:DH40)</f>
        <v>1.0332282231307808</v>
      </c>
      <c r="DL40" s="45"/>
      <c r="DM40" s="123" t="s">
        <v>43</v>
      </c>
      <c r="DN40" s="20" t="s">
        <v>43</v>
      </c>
      <c r="DO40" s="45">
        <f t="shared" ref="DO40:DX40" si="113">DO6*0.85</f>
        <v>3.0430000000000001</v>
      </c>
      <c r="DP40" s="45">
        <f t="shared" si="113"/>
        <v>3.2044999999999999</v>
      </c>
      <c r="DQ40" s="45">
        <f t="shared" si="113"/>
        <v>1.819</v>
      </c>
      <c r="DR40" s="45">
        <f t="shared" si="113"/>
        <v>2.5329999999999999</v>
      </c>
      <c r="DS40" s="45">
        <f t="shared" si="113"/>
        <v>0</v>
      </c>
      <c r="DT40" s="45">
        <f t="shared" si="113"/>
        <v>3.2229364635737756</v>
      </c>
      <c r="DU40" s="45">
        <f t="shared" si="113"/>
        <v>3.2248435243139588</v>
      </c>
      <c r="DV40" s="45">
        <f t="shared" si="113"/>
        <v>3.1230769230770234</v>
      </c>
      <c r="DW40" s="45">
        <f t="shared" si="113"/>
        <v>3.3235498955325475</v>
      </c>
      <c r="DX40" s="45">
        <f t="shared" si="113"/>
        <v>3.5594512195122938</v>
      </c>
      <c r="DY40" s="113">
        <f>AVERAGE(DO40:DX40)</f>
        <v>2.7053358026009597</v>
      </c>
      <c r="DZ40" s="113">
        <f t="shared" si="9"/>
        <v>1.0159391106673437</v>
      </c>
      <c r="EA40" s="20" t="s">
        <v>43</v>
      </c>
      <c r="EB40" s="45"/>
    </row>
    <row r="41" spans="1:132" x14ac:dyDescent="0.25">
      <c r="A41" s="38"/>
      <c r="C41" s="234"/>
      <c r="D41" s="234"/>
      <c r="E41" s="32"/>
      <c r="F41" s="234"/>
      <c r="G41" s="234"/>
      <c r="H41" s="32"/>
      <c r="I41" s="234"/>
      <c r="J41" s="234"/>
      <c r="K41" s="32"/>
      <c r="L41" s="13"/>
      <c r="M41" s="38"/>
      <c r="O41" s="21" t="s">
        <v>44</v>
      </c>
      <c r="Z41" s="160"/>
      <c r="AB41" s="13"/>
      <c r="AC41" s="13"/>
      <c r="AD41" s="13"/>
      <c r="AE41" s="13"/>
      <c r="AF41" s="13"/>
      <c r="AG41" s="13"/>
      <c r="AH41" s="21" t="s">
        <v>44</v>
      </c>
      <c r="AI41" s="38"/>
      <c r="AJ41" s="223"/>
      <c r="AL41" s="223"/>
      <c r="AM41" s="223"/>
      <c r="AN41" s="32"/>
      <c r="AO41" s="223"/>
      <c r="AP41" s="223"/>
      <c r="AQ41" s="32"/>
      <c r="AR41" s="223"/>
      <c r="AS41" s="223"/>
      <c r="AT41" s="165"/>
      <c r="AU41" s="223"/>
      <c r="AV41" s="32"/>
      <c r="AW41" s="21" t="s">
        <v>44</v>
      </c>
      <c r="AX41" s="32"/>
      <c r="AY41" s="32"/>
      <c r="AZ41" s="32"/>
      <c r="BA41" s="32"/>
      <c r="BB41" s="32"/>
      <c r="BC41" s="32"/>
      <c r="BD41" s="32"/>
      <c r="BE41" s="32"/>
      <c r="BF41" s="32"/>
      <c r="BG41" s="13"/>
      <c r="BI41" s="234"/>
      <c r="BJ41" s="234"/>
      <c r="BK41" s="143"/>
      <c r="BL41" s="30"/>
      <c r="BM41" s="126"/>
      <c r="BN41" s="32"/>
      <c r="BO41" s="21" t="s">
        <v>44</v>
      </c>
      <c r="BP41" s="32"/>
      <c r="BQ41" s="32"/>
      <c r="BR41" s="32"/>
      <c r="BS41" s="32"/>
      <c r="BT41" s="32"/>
      <c r="BU41" s="32"/>
      <c r="BV41" s="32"/>
      <c r="BW41" s="234"/>
      <c r="BX41" s="234"/>
      <c r="BY41" s="32"/>
      <c r="BZ41" s="234"/>
      <c r="CA41" s="234"/>
      <c r="CB41" s="234"/>
      <c r="CC41" s="234"/>
      <c r="CD41" s="21" t="s">
        <v>44</v>
      </c>
      <c r="CE41" s="13"/>
      <c r="CF41" s="13"/>
      <c r="CG41" s="13"/>
      <c r="CH41" s="13"/>
      <c r="CI41" s="13"/>
      <c r="CJ41" s="13"/>
      <c r="CK41" s="13"/>
      <c r="CL41" s="13"/>
      <c r="CM41" s="39"/>
      <c r="CN41" s="39"/>
      <c r="CO41" s="39"/>
      <c r="CP41" s="39"/>
      <c r="CQ41" s="162"/>
      <c r="CR41" s="39"/>
      <c r="CS41" s="21" t="s">
        <v>44</v>
      </c>
      <c r="CT41" s="39"/>
      <c r="CU41" s="39"/>
      <c r="CV41" s="39"/>
      <c r="CW41" s="39"/>
      <c r="CX41" s="39"/>
      <c r="CY41" s="39"/>
      <c r="CZ41" s="38"/>
      <c r="DA41" s="225"/>
      <c r="DB41" s="225"/>
      <c r="DC41" s="225"/>
      <c r="DD41" s="225"/>
      <c r="DE41" s="225"/>
      <c r="DF41" s="225"/>
      <c r="DG41" s="225"/>
      <c r="DH41" s="225"/>
      <c r="DI41" s="225"/>
      <c r="DJ41" s="162"/>
      <c r="DK41" s="224"/>
      <c r="DL41" s="39"/>
      <c r="DM41" s="38"/>
      <c r="DN41" s="21" t="s">
        <v>44</v>
      </c>
      <c r="DO41" s="39"/>
      <c r="DP41" s="39"/>
      <c r="DQ41" s="39"/>
      <c r="DR41" s="39"/>
      <c r="DS41" s="39"/>
      <c r="DT41" s="74"/>
      <c r="DU41" s="74"/>
      <c r="DV41" s="74"/>
      <c r="DW41" s="74"/>
      <c r="DX41" s="74"/>
      <c r="DY41" s="115"/>
      <c r="DZ41" s="115"/>
      <c r="EA41" s="21" t="s">
        <v>44</v>
      </c>
      <c r="EB41" s="39"/>
    </row>
    <row r="42" spans="1:132" x14ac:dyDescent="0.25">
      <c r="O42" s="24" t="s">
        <v>45</v>
      </c>
      <c r="AH42" s="24" t="s">
        <v>45</v>
      </c>
      <c r="AW42" s="24" t="s">
        <v>45</v>
      </c>
      <c r="BO42" s="24" t="s">
        <v>45</v>
      </c>
      <c r="CD42" s="24" t="s">
        <v>45</v>
      </c>
      <c r="CS42" s="24" t="s">
        <v>45</v>
      </c>
      <c r="DN42" s="24" t="s">
        <v>45</v>
      </c>
      <c r="EA42" s="24" t="s">
        <v>45</v>
      </c>
    </row>
    <row r="43" spans="1:132" x14ac:dyDescent="0.25">
      <c r="O43" s="20" t="s">
        <v>46</v>
      </c>
      <c r="AH43" s="20" t="s">
        <v>46</v>
      </c>
      <c r="AW43" s="20" t="s">
        <v>46</v>
      </c>
      <c r="BO43" s="20" t="s">
        <v>46</v>
      </c>
      <c r="CD43" s="20" t="s">
        <v>46</v>
      </c>
      <c r="CS43" s="20" t="s">
        <v>46</v>
      </c>
      <c r="DN43" s="20" t="s">
        <v>46</v>
      </c>
      <c r="EA43" s="20" t="s">
        <v>46</v>
      </c>
    </row>
    <row r="44" spans="1:132" x14ac:dyDescent="0.25">
      <c r="O44" s="20" t="s">
        <v>47</v>
      </c>
      <c r="AH44" s="20" t="s">
        <v>47</v>
      </c>
      <c r="AW44" s="20" t="s">
        <v>47</v>
      </c>
      <c r="BO44" s="20" t="s">
        <v>47</v>
      </c>
      <c r="CD44" s="20" t="s">
        <v>47</v>
      </c>
      <c r="CS44" s="20" t="s">
        <v>47</v>
      </c>
      <c r="DN44" s="20" t="s">
        <v>47</v>
      </c>
      <c r="EA44" s="20" t="s">
        <v>47</v>
      </c>
    </row>
    <row r="45" spans="1:132" s="155" customFormat="1" ht="99" x14ac:dyDescent="0.25">
      <c r="A45" s="153" t="s">
        <v>153</v>
      </c>
      <c r="B45" s="154">
        <f>(B40/100)*B36*1000</f>
        <v>311.93499243397679</v>
      </c>
      <c r="C45" s="154">
        <f t="shared" ref="C45:BJ45" si="114">(C40/100)*C36*1000</f>
        <v>314.08709539720621</v>
      </c>
      <c r="D45" s="154">
        <f t="shared" si="114"/>
        <v>469.93384175561408</v>
      </c>
      <c r="E45" s="154">
        <f t="shared" si="114"/>
        <v>267.37607692892652</v>
      </c>
      <c r="F45" s="154">
        <f t="shared" si="114"/>
        <v>347.63687864113734</v>
      </c>
      <c r="G45" s="154">
        <f t="shared" si="114"/>
        <v>95.467857755353819</v>
      </c>
      <c r="H45" s="154">
        <f t="shared" si="114"/>
        <v>108.56300164533295</v>
      </c>
      <c r="I45" s="154">
        <f t="shared" si="114"/>
        <v>281.52542976180177</v>
      </c>
      <c r="J45" s="154">
        <f>(J40/100)*J36*1000</f>
        <v>91.987915871634499</v>
      </c>
      <c r="K45" s="154">
        <f>(K40/100)*K36*1000</f>
        <v>468.61603760016436</v>
      </c>
      <c r="L45" s="154"/>
      <c r="M45" s="154"/>
      <c r="N45" s="154"/>
      <c r="O45" s="154"/>
      <c r="P45" s="154">
        <f t="shared" si="114"/>
        <v>145.98193628128047</v>
      </c>
      <c r="Q45" s="154">
        <f t="shared" si="114"/>
        <v>151.89534317910346</v>
      </c>
      <c r="R45" s="154">
        <f t="shared" si="114"/>
        <v>128.9757153889002</v>
      </c>
      <c r="S45" s="154">
        <f t="shared" si="114"/>
        <v>162.28233694371781</v>
      </c>
      <c r="T45" s="154">
        <f t="shared" si="114"/>
        <v>477.12905984480301</v>
      </c>
      <c r="U45" s="154">
        <f t="shared" si="114"/>
        <v>158.73326784657442</v>
      </c>
      <c r="V45" s="154">
        <f t="shared" si="114"/>
        <v>137.27732801088413</v>
      </c>
      <c r="W45" s="154">
        <f t="shared" si="114"/>
        <v>249.45963445007567</v>
      </c>
      <c r="X45" s="154">
        <f t="shared" si="114"/>
        <v>163.16551532906865</v>
      </c>
      <c r="Y45" s="154">
        <f t="shared" si="114"/>
        <v>369.31511173516014</v>
      </c>
      <c r="Z45" s="161">
        <f>AVERAGE(B45:Y45)</f>
        <v>245.06721884003582</v>
      </c>
      <c r="AA45" s="154">
        <f>STDEV(B45:Y45)</f>
        <v>129.87590756606397</v>
      </c>
      <c r="AB45" s="154"/>
      <c r="AC45" s="154">
        <f t="shared" si="114"/>
        <v>160.60223464683986</v>
      </c>
      <c r="AD45" s="154">
        <f t="shared" si="114"/>
        <v>185.33778428804368</v>
      </c>
      <c r="AE45" s="154">
        <f t="shared" si="114"/>
        <v>117.52917819664719</v>
      </c>
      <c r="AF45" s="154">
        <f t="shared" si="114"/>
        <v>228.8613422847217</v>
      </c>
      <c r="AG45" s="154">
        <f t="shared" si="114"/>
        <v>174.10013215102785</v>
      </c>
      <c r="AH45" s="154"/>
      <c r="AI45" s="154"/>
      <c r="AJ45" s="154">
        <f t="shared" si="114"/>
        <v>0</v>
      </c>
      <c r="AK45" s="154">
        <f t="shared" si="114"/>
        <v>210.72304705886975</v>
      </c>
      <c r="AL45" s="154">
        <f t="shared" si="114"/>
        <v>190.48138886415896</v>
      </c>
      <c r="AM45" s="154">
        <f t="shared" si="114"/>
        <v>223.75850604369265</v>
      </c>
      <c r="AN45" s="154">
        <f t="shared" si="114"/>
        <v>222.02712236139217</v>
      </c>
      <c r="AO45" s="154">
        <f t="shared" si="114"/>
        <v>251.25158503927886</v>
      </c>
      <c r="AP45" s="154">
        <f t="shared" si="114"/>
        <v>177.97578515144096</v>
      </c>
      <c r="AQ45" s="154">
        <f t="shared" si="114"/>
        <v>212.67505530705148</v>
      </c>
      <c r="AR45" s="154">
        <f t="shared" si="114"/>
        <v>246.68984073653607</v>
      </c>
      <c r="AS45" s="154">
        <f t="shared" si="114"/>
        <v>244.26471820013253</v>
      </c>
      <c r="AT45" s="161">
        <f>AVERAGE(AC45:AS45)</f>
        <v>189.75184802198891</v>
      </c>
      <c r="AU45" s="154">
        <f>STDEV(AC45:AS45)</f>
        <v>63.899482922218105</v>
      </c>
      <c r="AV45" s="154"/>
      <c r="AW45" s="154"/>
      <c r="AX45" s="154">
        <f t="shared" si="114"/>
        <v>361.6459311022719</v>
      </c>
      <c r="AY45" s="154">
        <f t="shared" si="114"/>
        <v>342.65414709879173</v>
      </c>
      <c r="AZ45" s="154">
        <f t="shared" si="114"/>
        <v>182.00207913239149</v>
      </c>
      <c r="BA45" s="154">
        <f t="shared" si="114"/>
        <v>430.03391702350314</v>
      </c>
      <c r="BB45" s="154">
        <f t="shared" si="114"/>
        <v>218.23671422924173</v>
      </c>
      <c r="BC45" s="154">
        <f t="shared" si="114"/>
        <v>282.86719868886172</v>
      </c>
      <c r="BD45" s="154">
        <f t="shared" si="114"/>
        <v>0</v>
      </c>
      <c r="BE45" s="154">
        <f t="shared" si="114"/>
        <v>442.59945201523931</v>
      </c>
      <c r="BF45" s="154">
        <f t="shared" si="114"/>
        <v>392.67197875302503</v>
      </c>
      <c r="BG45" s="154">
        <f t="shared" si="114"/>
        <v>302.73114838734875</v>
      </c>
      <c r="BH45" s="154">
        <f t="shared" si="114"/>
        <v>242.53077283597631</v>
      </c>
      <c r="BI45" s="154">
        <f t="shared" si="114"/>
        <v>181.19281717569734</v>
      </c>
      <c r="BJ45" s="154">
        <f t="shared" si="114"/>
        <v>158.31742744621471</v>
      </c>
      <c r="BK45" s="168">
        <f>AVERAGE(AX45:BJ45)</f>
        <v>272.11412183758176</v>
      </c>
      <c r="BL45" s="154">
        <f>STDEV(AX45:BJ45)</f>
        <v>125.74563405955703</v>
      </c>
      <c r="BM45" s="154"/>
      <c r="BN45" s="154"/>
      <c r="BO45" s="154"/>
      <c r="BP45" s="154">
        <f>(BP40/100)*BP36*1000</f>
        <v>377.63757885297832</v>
      </c>
      <c r="BQ45" s="154">
        <f>(BQ40/100)*BQ36*1000</f>
        <v>338.18123261095457</v>
      </c>
      <c r="BR45" s="154">
        <f t="shared" ref="BR45:DX45" si="115">(BR40/100)*BR36*1000</f>
        <v>230.81281315605332</v>
      </c>
      <c r="BS45" s="154">
        <f t="shared" si="115"/>
        <v>301.4551804998714</v>
      </c>
      <c r="BT45" s="154">
        <f t="shared" si="115"/>
        <v>341.16056634436006</v>
      </c>
      <c r="BU45" s="154">
        <f t="shared" si="115"/>
        <v>313.53874458378897</v>
      </c>
      <c r="BV45" s="154">
        <f t="shared" si="115"/>
        <v>423.43144990712096</v>
      </c>
      <c r="BW45" s="154">
        <f t="shared" si="115"/>
        <v>499.42281207949378</v>
      </c>
      <c r="BX45" s="154">
        <f t="shared" si="115"/>
        <v>1184.469623151728</v>
      </c>
      <c r="BY45" s="154">
        <f t="shared" si="115"/>
        <v>562.24416249476644</v>
      </c>
      <c r="BZ45" s="154">
        <f t="shared" si="115"/>
        <v>609.19714251828293</v>
      </c>
      <c r="CA45" s="156">
        <f>AVERAGE(BP45:BZ45)</f>
        <v>471.0501187453998</v>
      </c>
      <c r="CB45" s="154">
        <f>STDEV(BP45:BZ45)</f>
        <v>263.43471085058542</v>
      </c>
      <c r="CC45" s="154"/>
      <c r="CD45" s="154"/>
      <c r="CE45" s="154">
        <f t="shared" si="115"/>
        <v>473.06442811237628</v>
      </c>
      <c r="CF45" s="154">
        <f t="shared" si="115"/>
        <v>312.19859542610669</v>
      </c>
      <c r="CG45" s="154">
        <f t="shared" si="115"/>
        <v>629.64038598745026</v>
      </c>
      <c r="CH45" s="154">
        <f t="shared" si="115"/>
        <v>449.88382371902037</v>
      </c>
      <c r="CI45" s="154">
        <f t="shared" si="115"/>
        <v>776.73297034905499</v>
      </c>
      <c r="CJ45" s="154">
        <f t="shared" si="115"/>
        <v>293.5990310879215</v>
      </c>
      <c r="CK45" s="154">
        <f t="shared" si="115"/>
        <v>299.53501039397383</v>
      </c>
      <c r="CL45" s="154">
        <f t="shared" si="115"/>
        <v>275.56791814964203</v>
      </c>
      <c r="CM45" s="154">
        <f t="shared" si="115"/>
        <v>285.94473424239317</v>
      </c>
      <c r="CN45" s="154">
        <f t="shared" si="115"/>
        <v>339.90569096558295</v>
      </c>
      <c r="CO45" s="154">
        <f t="shared" si="115"/>
        <v>289.85500782136705</v>
      </c>
      <c r="CP45" s="154">
        <f t="shared" si="115"/>
        <v>114.96270014930846</v>
      </c>
      <c r="CQ45" s="168">
        <f>AVERAGE(CE45:CP45)</f>
        <v>378.40752470034977</v>
      </c>
      <c r="CR45" s="154">
        <f>STDEV(CE45:CP45)</f>
        <v>178.75817735096041</v>
      </c>
      <c r="CS45" s="154"/>
      <c r="CT45" s="154">
        <f t="shared" si="115"/>
        <v>336.42154344412705</v>
      </c>
      <c r="CU45" s="154">
        <f t="shared" si="115"/>
        <v>195.13463182312609</v>
      </c>
      <c r="CV45" s="154">
        <f t="shared" si="115"/>
        <v>291.51551984760988</v>
      </c>
      <c r="CW45" s="154">
        <f t="shared" si="115"/>
        <v>198.4024070938863</v>
      </c>
      <c r="CX45" s="154">
        <f t="shared" si="115"/>
        <v>259.35560607839841</v>
      </c>
      <c r="CY45" s="154">
        <f t="shared" si="115"/>
        <v>295.12315280190245</v>
      </c>
      <c r="CZ45" s="154" t="e">
        <f t="shared" si="115"/>
        <v>#VALUE!</v>
      </c>
      <c r="DA45" s="154">
        <f t="shared" si="115"/>
        <v>328.95973606858303</v>
      </c>
      <c r="DB45" s="154">
        <f t="shared" si="115"/>
        <v>268.77746040420811</v>
      </c>
      <c r="DC45" s="154">
        <f t="shared" si="115"/>
        <v>295.68668714510699</v>
      </c>
      <c r="DD45" s="154">
        <f t="shared" si="115"/>
        <v>229.77145765591834</v>
      </c>
      <c r="DE45" s="154">
        <f t="shared" si="115"/>
        <v>320.11233500268764</v>
      </c>
      <c r="DF45" s="154">
        <f t="shared" si="115"/>
        <v>299.45693769410656</v>
      </c>
      <c r="DG45" s="154">
        <f t="shared" si="115"/>
        <v>329.23743769802275</v>
      </c>
      <c r="DH45" s="154">
        <f t="shared" si="115"/>
        <v>291.71661113446459</v>
      </c>
      <c r="DI45" s="154">
        <f t="shared" si="115"/>
        <v>0</v>
      </c>
      <c r="DJ45" s="168">
        <f>AVERAGE(CT45:CY45,DA45:DH45)</f>
        <v>281.40510884943916</v>
      </c>
      <c r="DK45" s="154">
        <f>STDEV(CT45:CY45,DA45:DH45)</f>
        <v>46.114165708122826</v>
      </c>
      <c r="DL45" s="154"/>
      <c r="DM45" s="154"/>
      <c r="DN45" s="154" t="e">
        <f t="shared" si="115"/>
        <v>#VALUE!</v>
      </c>
      <c r="DO45" s="154">
        <f t="shared" si="115"/>
        <v>433.86954840638845</v>
      </c>
      <c r="DP45" s="154">
        <f t="shared" si="115"/>
        <v>400.80585448115795</v>
      </c>
      <c r="DQ45" s="154">
        <f t="shared" si="115"/>
        <v>358.41231647529878</v>
      </c>
      <c r="DR45" s="154">
        <f t="shared" si="115"/>
        <v>389.30052830767812</v>
      </c>
      <c r="DS45" s="154">
        <f t="shared" si="115"/>
        <v>0</v>
      </c>
      <c r="DT45" s="154">
        <f t="shared" si="115"/>
        <v>391.58293673037815</v>
      </c>
      <c r="DU45" s="154">
        <f t="shared" si="115"/>
        <v>392.57290088737113</v>
      </c>
      <c r="DV45" s="154">
        <f t="shared" si="115"/>
        <v>376.64151473704857</v>
      </c>
      <c r="DW45" s="154">
        <f t="shared" si="115"/>
        <v>394.12271690510005</v>
      </c>
      <c r="DX45" s="154">
        <f t="shared" si="115"/>
        <v>333.58940005084935</v>
      </c>
      <c r="DY45" s="6">
        <f>AVERAGE(DO45:DX45)</f>
        <v>347.08977169812704</v>
      </c>
      <c r="DZ45" s="154">
        <f>STDEV(DO45:DX45)</f>
        <v>124.77242620416165</v>
      </c>
    </row>
    <row r="46" spans="1:132" ht="14.25" customHeight="1" x14ac:dyDescent="0.25">
      <c r="A46" s="38"/>
      <c r="B46" s="39">
        <v>1.734</v>
      </c>
      <c r="C46" s="39">
        <v>2.3205</v>
      </c>
      <c r="D46" s="39">
        <v>3.4255</v>
      </c>
      <c r="E46" s="39">
        <v>1.3174999999999999</v>
      </c>
      <c r="F46" s="39">
        <v>0.56950000000000001</v>
      </c>
      <c r="G46" s="39">
        <v>0.66300000000000003</v>
      </c>
      <c r="H46" s="39">
        <v>0.88400000000000001</v>
      </c>
      <c r="I46" s="39">
        <v>1.768</v>
      </c>
      <c r="J46" s="39">
        <v>1.9804999999999999</v>
      </c>
      <c r="K46" s="39">
        <v>3.3149999999999999</v>
      </c>
      <c r="L46" s="32"/>
      <c r="M46" s="38"/>
      <c r="N46" s="25"/>
      <c r="O46" s="2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0"/>
      <c r="AA46" s="16"/>
      <c r="AB46" s="32"/>
      <c r="AC46" s="32"/>
      <c r="AD46" s="32"/>
      <c r="AE46" s="32"/>
      <c r="AF46" s="32"/>
      <c r="AG46" s="32"/>
      <c r="AH46" s="25"/>
      <c r="AI46" s="38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163"/>
      <c r="AU46" s="32"/>
      <c r="AV46" s="32"/>
      <c r="AW46" s="25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159"/>
      <c r="BL46" s="103"/>
      <c r="BM46" s="126"/>
      <c r="BN46" s="32"/>
      <c r="BO46" s="25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103"/>
      <c r="CB46" s="103"/>
      <c r="CC46" s="32"/>
      <c r="CD46" s="25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159"/>
      <c r="CR46" s="32"/>
      <c r="CS46" s="25"/>
      <c r="CT46" s="32"/>
      <c r="CU46" s="32"/>
      <c r="CV46" s="32"/>
      <c r="CW46" s="32"/>
      <c r="CX46" s="32"/>
      <c r="CY46" s="32"/>
      <c r="CZ46" s="38"/>
      <c r="DA46" s="68"/>
      <c r="DB46" s="68"/>
      <c r="DC46" s="68"/>
      <c r="DD46" s="68"/>
      <c r="DE46" s="68"/>
      <c r="DF46" s="68"/>
      <c r="DG46" s="68"/>
      <c r="DH46" s="68"/>
      <c r="DI46" s="68"/>
      <c r="DJ46" s="169"/>
      <c r="DK46" s="118"/>
      <c r="DL46" s="35"/>
      <c r="DM46" s="38"/>
      <c r="DN46" s="25"/>
      <c r="DO46" s="35"/>
      <c r="DP46" s="35"/>
      <c r="DQ46" s="35"/>
      <c r="DR46" s="35"/>
      <c r="DS46" s="35"/>
      <c r="DT46" s="75"/>
      <c r="DU46" s="75"/>
      <c r="DV46" s="75"/>
      <c r="DW46" s="75"/>
      <c r="DX46" s="75"/>
      <c r="DY46" s="116"/>
      <c r="DZ46" s="116"/>
      <c r="EA46" s="25"/>
      <c r="EB46" s="35"/>
    </row>
    <row r="47" spans="1:132" x14ac:dyDescent="0.25">
      <c r="A47" s="3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8"/>
      <c r="N47" s="25"/>
      <c r="O47" s="2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0"/>
      <c r="AA47" s="16"/>
      <c r="AB47" s="32"/>
      <c r="AC47" s="32"/>
      <c r="AD47" s="32"/>
      <c r="AE47" s="32"/>
      <c r="AF47" s="32"/>
      <c r="AG47" s="32"/>
      <c r="AH47" s="25"/>
      <c r="AI47" s="38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163"/>
      <c r="AU47" s="32"/>
      <c r="AV47" s="32"/>
      <c r="AW47" s="25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159"/>
      <c r="BL47" s="103"/>
      <c r="BM47" s="126"/>
      <c r="BN47" s="32"/>
      <c r="BO47" s="25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103"/>
      <c r="CB47" s="103"/>
      <c r="CC47" s="32"/>
      <c r="CD47" s="25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159"/>
      <c r="CR47" s="32"/>
      <c r="CS47" s="25"/>
      <c r="CT47" s="32"/>
      <c r="CU47" s="32"/>
      <c r="CV47" s="32"/>
      <c r="CW47" s="32"/>
      <c r="CX47" s="32"/>
      <c r="CY47" s="32"/>
      <c r="CZ47" s="38"/>
      <c r="DA47" s="68"/>
      <c r="DB47" s="68"/>
      <c r="DC47" s="68"/>
      <c r="DD47" s="68"/>
      <c r="DE47" s="68"/>
      <c r="DF47" s="68"/>
      <c r="DG47" s="68"/>
      <c r="DH47" s="68"/>
      <c r="DI47" s="68"/>
      <c r="DJ47" s="169"/>
      <c r="DK47" s="118"/>
      <c r="DL47" s="35"/>
      <c r="DM47" s="38"/>
      <c r="DN47" s="25"/>
      <c r="DO47" s="35"/>
      <c r="DP47" s="35"/>
      <c r="DQ47" s="35"/>
      <c r="DR47" s="35"/>
      <c r="DS47" s="35"/>
      <c r="DT47" s="75"/>
      <c r="DU47" s="75"/>
      <c r="DV47" s="75"/>
      <c r="DW47" s="75"/>
      <c r="DX47" s="75"/>
      <c r="DY47" s="116"/>
      <c r="DZ47" s="116"/>
      <c r="EA47" s="25"/>
      <c r="EB47" s="35"/>
    </row>
    <row r="48" spans="1:132" x14ac:dyDescent="0.25">
      <c r="A48" s="38"/>
      <c r="B48" s="32" t="s">
        <v>53</v>
      </c>
      <c r="C48" s="32" t="s">
        <v>53</v>
      </c>
      <c r="D48" s="32" t="s">
        <v>53</v>
      </c>
      <c r="E48" s="32" t="s">
        <v>53</v>
      </c>
      <c r="F48" s="32" t="s">
        <v>53</v>
      </c>
      <c r="G48" s="32" t="s">
        <v>53</v>
      </c>
      <c r="H48" s="32" t="s">
        <v>53</v>
      </c>
      <c r="I48" s="32" t="s">
        <v>53</v>
      </c>
      <c r="J48" s="32" t="s">
        <v>53</v>
      </c>
      <c r="K48" s="32" t="s">
        <v>53</v>
      </c>
      <c r="L48" s="32"/>
      <c r="M48" s="38"/>
      <c r="N48" s="25" t="s">
        <v>48</v>
      </c>
      <c r="O48" s="25"/>
      <c r="P48" s="16">
        <f>STDEV(P30:Y30)</f>
        <v>6.0615686866471661</v>
      </c>
      <c r="Q48" s="16"/>
      <c r="R48" s="16"/>
      <c r="S48" s="16"/>
      <c r="T48" s="16"/>
      <c r="U48" s="16"/>
      <c r="V48" s="16"/>
      <c r="W48" s="16"/>
      <c r="X48" s="16"/>
      <c r="Y48" s="16"/>
      <c r="Z48" s="160"/>
      <c r="AA48" s="16"/>
      <c r="AB48" s="32"/>
      <c r="AC48" s="32"/>
      <c r="AD48" s="32"/>
      <c r="AE48" s="32"/>
      <c r="AF48" s="32"/>
      <c r="AG48" s="32"/>
      <c r="AH48" s="25"/>
      <c r="AI48" s="38"/>
      <c r="AJ48" s="32" t="s">
        <v>56</v>
      </c>
      <c r="AK48" s="32" t="s">
        <v>56</v>
      </c>
      <c r="AL48" s="32" t="s">
        <v>56</v>
      </c>
      <c r="AM48" s="32" t="s">
        <v>56</v>
      </c>
      <c r="AN48" s="32" t="s">
        <v>56</v>
      </c>
      <c r="AO48" s="32" t="s">
        <v>56</v>
      </c>
      <c r="AP48" s="32" t="s">
        <v>56</v>
      </c>
      <c r="AQ48" s="32" t="s">
        <v>56</v>
      </c>
      <c r="AR48" s="32" t="s">
        <v>56</v>
      </c>
      <c r="AS48" s="32" t="s">
        <v>56</v>
      </c>
      <c r="AT48" s="163"/>
      <c r="AU48" s="32"/>
      <c r="AV48" s="32"/>
      <c r="AW48" s="25"/>
      <c r="AX48" s="32"/>
      <c r="AY48" s="32"/>
      <c r="AZ48" s="32"/>
      <c r="BA48" s="32"/>
      <c r="BB48" s="32"/>
      <c r="BC48" s="32"/>
      <c r="BD48" s="32"/>
      <c r="BE48" s="32"/>
      <c r="BF48" s="32"/>
      <c r="BG48" s="32" t="s">
        <v>58</v>
      </c>
      <c r="BH48" s="32" t="s">
        <v>58</v>
      </c>
      <c r="BI48" s="32" t="s">
        <v>58</v>
      </c>
      <c r="BJ48" s="32" t="s">
        <v>58</v>
      </c>
      <c r="BK48" s="159"/>
      <c r="BL48" s="103"/>
      <c r="BM48" s="126"/>
      <c r="BN48" s="32"/>
      <c r="BO48" s="25"/>
      <c r="BP48" s="32"/>
      <c r="BQ48" s="32"/>
      <c r="BR48" s="32"/>
      <c r="BS48" s="32"/>
      <c r="BT48" s="32"/>
      <c r="BU48" s="32"/>
      <c r="BV48" s="32"/>
      <c r="BW48" s="32" t="s">
        <v>60</v>
      </c>
      <c r="BX48" s="32" t="s">
        <v>60</v>
      </c>
      <c r="BY48" s="32" t="s">
        <v>60</v>
      </c>
      <c r="BZ48" s="32" t="s">
        <v>60</v>
      </c>
      <c r="CA48" s="103"/>
      <c r="CB48" s="103"/>
      <c r="CC48" s="32"/>
      <c r="CD48" s="25"/>
      <c r="CE48" s="32"/>
      <c r="CF48" s="32"/>
      <c r="CG48" s="32"/>
      <c r="CH48" s="32"/>
      <c r="CI48" s="32"/>
      <c r="CJ48" s="32"/>
      <c r="CK48" s="32"/>
      <c r="CL48" s="32"/>
      <c r="CM48" s="32" t="s">
        <v>62</v>
      </c>
      <c r="CN48" s="32" t="s">
        <v>62</v>
      </c>
      <c r="CO48" s="32" t="s">
        <v>62</v>
      </c>
      <c r="CP48" s="32" t="s">
        <v>62</v>
      </c>
      <c r="CQ48" s="159"/>
      <c r="CR48" s="32"/>
      <c r="CS48" s="25"/>
      <c r="CT48" s="32"/>
      <c r="CU48" s="32"/>
      <c r="CV48" s="32"/>
      <c r="CW48" s="32"/>
      <c r="CX48" s="32"/>
      <c r="CY48" s="32"/>
      <c r="CZ48" s="38"/>
      <c r="DA48" s="68" t="s">
        <v>64</v>
      </c>
      <c r="DB48" s="68" t="s">
        <v>65</v>
      </c>
      <c r="DC48" s="68" t="s">
        <v>66</v>
      </c>
      <c r="DD48" s="68" t="s">
        <v>67</v>
      </c>
      <c r="DE48" s="68" t="s">
        <v>68</v>
      </c>
      <c r="DF48" s="68" t="s">
        <v>69</v>
      </c>
      <c r="DG48" s="68" t="s">
        <v>70</v>
      </c>
      <c r="DH48" s="68" t="s">
        <v>71</v>
      </c>
      <c r="DI48" s="68"/>
      <c r="DJ48" s="169"/>
      <c r="DK48" s="118"/>
      <c r="DL48" s="35"/>
      <c r="DM48" s="38"/>
      <c r="DN48" s="25"/>
      <c r="DO48" s="35"/>
      <c r="DP48" s="35"/>
      <c r="DQ48" s="35"/>
      <c r="DR48" s="35"/>
      <c r="DS48" s="35"/>
      <c r="DT48" s="75" t="s">
        <v>72</v>
      </c>
      <c r="DU48" s="75" t="s">
        <v>73</v>
      </c>
      <c r="DV48" s="75" t="s">
        <v>74</v>
      </c>
      <c r="DW48" s="75" t="s">
        <v>75</v>
      </c>
      <c r="DX48" s="75" t="s">
        <v>76</v>
      </c>
      <c r="DY48" s="116"/>
      <c r="DZ48" s="116"/>
      <c r="EA48" s="25"/>
      <c r="EB48" s="35"/>
    </row>
    <row r="49" spans="1:132" ht="15" customHeight="1" x14ac:dyDescent="0.25">
      <c r="A49" s="38" t="s">
        <v>93</v>
      </c>
      <c r="B49" s="39">
        <f t="shared" ref="B49:L49" si="116">B6*0.85</f>
        <v>1.734</v>
      </c>
      <c r="C49" s="39">
        <f t="shared" si="116"/>
        <v>2.3205</v>
      </c>
      <c r="D49" s="39">
        <f t="shared" si="116"/>
        <v>3.4255</v>
      </c>
      <c r="E49" s="39">
        <f t="shared" si="116"/>
        <v>1.3174999999999999</v>
      </c>
      <c r="F49" s="39">
        <f t="shared" si="116"/>
        <v>0.56950000000000001</v>
      </c>
      <c r="G49" s="39">
        <f t="shared" si="116"/>
        <v>0.66300000000000003</v>
      </c>
      <c r="H49" s="39">
        <f t="shared" si="116"/>
        <v>0.88400000000000001</v>
      </c>
      <c r="I49" s="39">
        <f t="shared" si="116"/>
        <v>1.768</v>
      </c>
      <c r="J49" s="39">
        <f t="shared" si="116"/>
        <v>1.9804999999999999</v>
      </c>
      <c r="K49" s="39">
        <f t="shared" si="116"/>
        <v>3.3149999999999999</v>
      </c>
      <c r="L49" s="39">
        <f t="shared" si="116"/>
        <v>0</v>
      </c>
      <c r="M49" s="38" t="s">
        <v>93</v>
      </c>
      <c r="N49" s="235" t="s">
        <v>49</v>
      </c>
      <c r="O49" s="62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162"/>
      <c r="AA49" s="39"/>
      <c r="AB49" s="39"/>
      <c r="AC49" s="39"/>
      <c r="AD49" s="39"/>
      <c r="AE49" s="39"/>
      <c r="AF49" s="39"/>
      <c r="AG49" s="39"/>
      <c r="AH49" s="62"/>
      <c r="AI49" s="38" t="s">
        <v>93</v>
      </c>
      <c r="AJ49" s="39">
        <f t="shared" ref="AJ49:AS49" si="117">AJ6*0.85</f>
        <v>0</v>
      </c>
      <c r="AK49" s="39">
        <f t="shared" si="117"/>
        <v>0.61199999999999999</v>
      </c>
      <c r="AL49" s="39">
        <f t="shared" si="117"/>
        <v>0.62049999999999994</v>
      </c>
      <c r="AM49" s="39">
        <f t="shared" si="117"/>
        <v>0.64600000000000002</v>
      </c>
      <c r="AN49" s="39">
        <f t="shared" si="117"/>
        <v>0.66300000000000003</v>
      </c>
      <c r="AO49" s="39">
        <f t="shared" si="117"/>
        <v>0.69699999999999995</v>
      </c>
      <c r="AP49" s="39">
        <f t="shared" si="117"/>
        <v>0.62049999999999994</v>
      </c>
      <c r="AQ49" s="39">
        <f t="shared" si="117"/>
        <v>0.65449999999999997</v>
      </c>
      <c r="AR49" s="39">
        <f t="shared" si="117"/>
        <v>0.69699999999999995</v>
      </c>
      <c r="AS49" s="39">
        <f t="shared" si="117"/>
        <v>0.71399999999999997</v>
      </c>
      <c r="AT49" s="166"/>
      <c r="AU49" s="39"/>
      <c r="AV49" s="39">
        <f>AV6*0.85</f>
        <v>0</v>
      </c>
      <c r="AW49" s="79"/>
      <c r="AX49" s="39"/>
      <c r="AY49" s="39"/>
      <c r="AZ49" s="39"/>
      <c r="BA49" s="39"/>
      <c r="BB49" s="39"/>
      <c r="BC49" s="39"/>
      <c r="BD49" s="39"/>
      <c r="BE49" s="39"/>
      <c r="BF49" s="39"/>
      <c r="BG49" s="39">
        <f>BG6*0.85</f>
        <v>1.5129999999999999</v>
      </c>
      <c r="BH49" s="39">
        <f>BH6*0.85</f>
        <v>0.92649999999999999</v>
      </c>
      <c r="BI49" s="39">
        <f>BI6*0.85</f>
        <v>0.77349999999999997</v>
      </c>
      <c r="BJ49" s="39">
        <f>BJ6*0.85</f>
        <v>0.67149999999999999</v>
      </c>
      <c r="BK49" s="162"/>
      <c r="BL49" s="107"/>
      <c r="BM49" s="126" t="s">
        <v>93</v>
      </c>
      <c r="BN49" s="39">
        <f>BN6*0.85</f>
        <v>0</v>
      </c>
      <c r="BO49" s="79"/>
      <c r="BP49" s="39"/>
      <c r="BQ49" s="39"/>
      <c r="BR49" s="39"/>
      <c r="BS49" s="39"/>
      <c r="BT49" s="39"/>
      <c r="BU49" s="39"/>
      <c r="BV49" s="39"/>
      <c r="BW49" s="39">
        <f>BW6*0.85</f>
        <v>2.8475000000000001</v>
      </c>
      <c r="BX49" s="39">
        <f>BX6*0.85</f>
        <v>5.2614999999999998</v>
      </c>
      <c r="BY49" s="39">
        <f>BY6*0.85</f>
        <v>4.59</v>
      </c>
      <c r="BZ49" s="39">
        <f>BZ6*0.85</f>
        <v>3.0004999999999997</v>
      </c>
      <c r="CA49" s="107"/>
      <c r="CB49" s="107"/>
      <c r="CC49" s="39">
        <f>CC6*0.85</f>
        <v>0</v>
      </c>
      <c r="CD49" s="79"/>
      <c r="CE49" s="39"/>
      <c r="CF49" s="39"/>
      <c r="CG49" s="39"/>
      <c r="CH49" s="39"/>
      <c r="CI49" s="39"/>
      <c r="CJ49" s="39"/>
      <c r="CK49" s="39"/>
      <c r="CL49" s="39"/>
      <c r="CM49" s="39">
        <f>CM6*0.85</f>
        <v>3.4595000000000002</v>
      </c>
      <c r="CN49" s="39">
        <f>CN6*0.85</f>
        <v>2.2864999999999998</v>
      </c>
      <c r="CO49" s="39">
        <f>CO6*0.85</f>
        <v>3.4764999999999997</v>
      </c>
      <c r="CP49" s="39">
        <f>CP6*0.85</f>
        <v>2.448</v>
      </c>
      <c r="CQ49" s="162"/>
      <c r="CR49" s="39">
        <f>CR6*0.85</f>
        <v>0</v>
      </c>
      <c r="CS49" s="79"/>
      <c r="CT49" s="39"/>
      <c r="CU49" s="39"/>
      <c r="CV49" s="39"/>
      <c r="CW49" s="39"/>
      <c r="CX49" s="39"/>
      <c r="CY49" s="39"/>
      <c r="CZ49" s="38" t="s">
        <v>93</v>
      </c>
      <c r="DA49" s="39">
        <f t="shared" ref="DA49:DH49" si="118">DA6*0.85</f>
        <v>2.7962616822429616</v>
      </c>
      <c r="DB49" s="39">
        <f t="shared" si="118"/>
        <v>1.8588785046730807</v>
      </c>
      <c r="DC49" s="39">
        <f t="shared" si="118"/>
        <v>1.9833333333334298</v>
      </c>
      <c r="DD49" s="39">
        <f t="shared" si="118"/>
        <v>0.82524271844643771</v>
      </c>
      <c r="DE49" s="39">
        <f t="shared" si="118"/>
        <v>1.7548387096774694</v>
      </c>
      <c r="DF49" s="39">
        <f t="shared" si="118"/>
        <v>0.76869565217395974</v>
      </c>
      <c r="DG49" s="39">
        <f t="shared" si="118"/>
        <v>2.4872950819673569</v>
      </c>
      <c r="DH49" s="39">
        <f t="shared" si="118"/>
        <v>1.9656250000000022</v>
      </c>
      <c r="DI49" s="39"/>
      <c r="DJ49" s="162"/>
      <c r="DK49" s="107"/>
      <c r="DL49" s="39">
        <f>DL6*0.85</f>
        <v>0</v>
      </c>
      <c r="DM49" s="38" t="s">
        <v>93</v>
      </c>
      <c r="DN49" s="79"/>
      <c r="DO49" s="39"/>
      <c r="DP49" s="39"/>
      <c r="DQ49" s="39"/>
      <c r="DR49" s="39"/>
      <c r="DS49" s="39"/>
      <c r="DT49" s="39">
        <f>DT6*0.85</f>
        <v>3.2229364635737756</v>
      </c>
      <c r="DU49" s="39">
        <f>DU6*0.85</f>
        <v>3.2248435243139588</v>
      </c>
      <c r="DV49" s="39">
        <f>DV6*0.85</f>
        <v>3.1230769230770234</v>
      </c>
      <c r="DW49" s="39">
        <f>DW6*0.85</f>
        <v>3.3235498955325475</v>
      </c>
      <c r="DX49" s="39">
        <f>DX6*0.85</f>
        <v>3.5594512195122938</v>
      </c>
      <c r="DY49" s="107"/>
      <c r="DZ49" s="107"/>
      <c r="EA49" s="142"/>
      <c r="EB49" s="39">
        <f>EB6*0.85</f>
        <v>0</v>
      </c>
    </row>
    <row r="50" spans="1:132" x14ac:dyDescent="0.2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8"/>
      <c r="N50" s="235"/>
      <c r="O50" s="62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162"/>
      <c r="AA50" s="39"/>
      <c r="AB50" s="39"/>
      <c r="AC50" s="39"/>
      <c r="AD50" s="39"/>
      <c r="AE50" s="39"/>
      <c r="AF50" s="39"/>
      <c r="AG50" s="39"/>
      <c r="AH50" s="62"/>
      <c r="AI50" s="38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166"/>
      <c r="AU50" s="39"/>
      <c r="AV50" s="39"/>
      <c r="AW50" s="7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162"/>
      <c r="BL50" s="107"/>
      <c r="BM50" s="126"/>
      <c r="BN50" s="39"/>
      <c r="BO50" s="7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107"/>
      <c r="CB50" s="107"/>
      <c r="CC50" s="39"/>
      <c r="CD50" s="7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162"/>
      <c r="CR50" s="39"/>
      <c r="CS50" s="79"/>
      <c r="CT50" s="39"/>
      <c r="CU50" s="39"/>
      <c r="CV50" s="39"/>
      <c r="CW50" s="39"/>
      <c r="CX50" s="39"/>
      <c r="CY50" s="39"/>
      <c r="CZ50" s="38"/>
      <c r="DA50" s="73"/>
      <c r="DB50" s="73"/>
      <c r="DC50" s="73"/>
      <c r="DD50" s="73"/>
      <c r="DE50" s="73"/>
      <c r="DF50" s="73"/>
      <c r="DG50" s="73"/>
      <c r="DH50" s="73"/>
      <c r="DI50" s="73"/>
      <c r="DJ50" s="162"/>
      <c r="DK50" s="121"/>
      <c r="DL50" s="39"/>
      <c r="DM50" s="38"/>
      <c r="DN50" s="79"/>
      <c r="DO50" s="39"/>
      <c r="DP50" s="39"/>
      <c r="DQ50" s="39"/>
      <c r="DR50" s="39"/>
      <c r="DS50" s="39"/>
      <c r="DT50" s="74"/>
      <c r="DU50" s="74"/>
      <c r="DV50" s="74"/>
      <c r="DW50" s="74"/>
      <c r="DX50" s="74"/>
      <c r="DY50" s="115"/>
      <c r="DZ50" s="115"/>
      <c r="EA50" s="142"/>
      <c r="EB50" s="39"/>
    </row>
    <row r="51" spans="1:132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8"/>
      <c r="N51" s="235"/>
      <c r="O51" s="62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162"/>
      <c r="AA51" s="39"/>
      <c r="AB51" s="39"/>
      <c r="AC51" s="39"/>
      <c r="AD51" s="39"/>
      <c r="AE51" s="39"/>
      <c r="AF51" s="39"/>
      <c r="AG51" s="39"/>
      <c r="AH51" s="62"/>
      <c r="AI51" s="38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166"/>
      <c r="AU51" s="39"/>
      <c r="AV51" s="39"/>
      <c r="AW51" s="7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162"/>
      <c r="BL51" s="107"/>
      <c r="BM51" s="126"/>
      <c r="BN51" s="39"/>
      <c r="BO51" s="7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107"/>
      <c r="CB51" s="107"/>
      <c r="CC51" s="39"/>
      <c r="CD51" s="7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162"/>
      <c r="CR51" s="39"/>
      <c r="CS51" s="79"/>
      <c r="CT51" s="39"/>
      <c r="CU51" s="39"/>
      <c r="CV51" s="39"/>
      <c r="CW51" s="39"/>
      <c r="CX51" s="39"/>
      <c r="CY51" s="39"/>
      <c r="CZ51" s="38"/>
      <c r="DA51" s="73"/>
      <c r="DB51" s="73"/>
      <c r="DC51" s="73"/>
      <c r="DD51" s="73"/>
      <c r="DE51" s="73"/>
      <c r="DF51" s="73"/>
      <c r="DG51" s="73"/>
      <c r="DH51" s="73"/>
      <c r="DI51" s="73"/>
      <c r="DJ51" s="162"/>
      <c r="DK51" s="121"/>
      <c r="DL51" s="39"/>
      <c r="DM51" s="38"/>
      <c r="DN51" s="79"/>
      <c r="DO51" s="39"/>
      <c r="DP51" s="39"/>
      <c r="DQ51" s="39"/>
      <c r="DR51" s="39"/>
      <c r="DS51" s="39"/>
      <c r="DT51" s="74"/>
      <c r="DU51" s="74"/>
      <c r="DV51" s="74"/>
      <c r="DW51" s="74"/>
      <c r="DX51" s="74"/>
      <c r="DY51" s="115"/>
      <c r="DZ51" s="115"/>
      <c r="EA51" s="142"/>
      <c r="EB51" s="39"/>
    </row>
    <row r="52" spans="1:132" x14ac:dyDescent="0.25">
      <c r="A52" s="38" t="s">
        <v>79</v>
      </c>
      <c r="B52" s="39">
        <f t="shared" ref="B52:L52" si="119">(B$49/100)*B7*1000</f>
        <v>35.42278480702506</v>
      </c>
      <c r="C52" s="39">
        <f t="shared" si="119"/>
        <v>55.675666426247851</v>
      </c>
      <c r="D52" s="39">
        <f t="shared" si="119"/>
        <v>93.827441382288455</v>
      </c>
      <c r="E52" s="39">
        <f t="shared" si="119"/>
        <v>31.345165897351514</v>
      </c>
      <c r="F52" s="39">
        <f t="shared" si="119"/>
        <v>3.6447188593980138</v>
      </c>
      <c r="G52" s="39">
        <f t="shared" si="119"/>
        <v>10.339979514950057</v>
      </c>
      <c r="H52" s="39">
        <f t="shared" si="119"/>
        <v>1.4799998749739469</v>
      </c>
      <c r="I52" s="39">
        <f t="shared" si="119"/>
        <v>45.88967596075446</v>
      </c>
      <c r="J52" s="39">
        <f t="shared" si="119"/>
        <v>48.665983794857375</v>
      </c>
      <c r="K52" s="39">
        <f t="shared" si="119"/>
        <v>66.285355968769267</v>
      </c>
      <c r="L52" s="39">
        <f t="shared" si="119"/>
        <v>0</v>
      </c>
      <c r="M52" s="38" t="s">
        <v>79</v>
      </c>
      <c r="N52" s="235"/>
      <c r="O52" s="62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162"/>
      <c r="AA52" s="39"/>
      <c r="AB52" s="39"/>
      <c r="AC52" s="39"/>
      <c r="AD52" s="39"/>
      <c r="AE52" s="39"/>
      <c r="AF52" s="39"/>
      <c r="AG52" s="39"/>
      <c r="AH52" s="62"/>
      <c r="AI52" s="38" t="s">
        <v>79</v>
      </c>
      <c r="AJ52" s="39">
        <f t="shared" ref="AJ52:AS52" si="120">(AJ$49/100)*AJ7*1000</f>
        <v>0</v>
      </c>
      <c r="AK52" s="39">
        <f t="shared" si="120"/>
        <v>4.103814235050379</v>
      </c>
      <c r="AL52" s="39">
        <f t="shared" si="120"/>
        <v>7.7426037246686317</v>
      </c>
      <c r="AM52" s="39">
        <f t="shared" si="120"/>
        <v>7.4765765962513822</v>
      </c>
      <c r="AN52" s="39">
        <f t="shared" si="120"/>
        <v>7.4876792038677848</v>
      </c>
      <c r="AO52" s="39">
        <f t="shared" si="120"/>
        <v>6.4065048996531786</v>
      </c>
      <c r="AP52" s="39">
        <f t="shared" si="120"/>
        <v>4.0604350465349341</v>
      </c>
      <c r="AQ52" s="39">
        <f t="shared" si="120"/>
        <v>7.1322504055941112</v>
      </c>
      <c r="AR52" s="39">
        <f t="shared" si="120"/>
        <v>6.017854584912496</v>
      </c>
      <c r="AS52" s="39">
        <f t="shared" si="120"/>
        <v>6.9941415586783222</v>
      </c>
      <c r="AT52" s="166"/>
      <c r="AU52" s="39"/>
      <c r="AV52" s="39">
        <f t="shared" ref="AV52:AV57" si="121">(AV$49/100)*AV7*1000</f>
        <v>0</v>
      </c>
      <c r="AW52" s="79"/>
      <c r="AX52" s="39"/>
      <c r="AY52" s="39"/>
      <c r="AZ52" s="39"/>
      <c r="BA52" s="39"/>
      <c r="BB52" s="39"/>
      <c r="BC52" s="39"/>
      <c r="BD52" s="39"/>
      <c r="BE52" s="39"/>
      <c r="BF52" s="39"/>
      <c r="BG52" s="39">
        <f t="shared" ref="BG52:BJ57" si="122">(BG$49/100)*BG7*1000</f>
        <v>32.261479399808223</v>
      </c>
      <c r="BH52" s="39">
        <f t="shared" si="122"/>
        <v>17.30845664304109</v>
      </c>
      <c r="BI52" s="39">
        <f t="shared" si="122"/>
        <v>14.971378531244788</v>
      </c>
      <c r="BJ52" s="39">
        <f t="shared" si="122"/>
        <v>13.017223144226307</v>
      </c>
      <c r="BK52" s="162"/>
      <c r="BL52" s="107"/>
      <c r="BM52" s="126" t="s">
        <v>79</v>
      </c>
      <c r="BN52" s="39">
        <f t="shared" ref="BN52:BN57" si="123">(BN$49/100)*BN7*1000</f>
        <v>0</v>
      </c>
      <c r="BO52" s="79"/>
      <c r="BP52" s="39"/>
      <c r="BQ52" s="39"/>
      <c r="BR52" s="39"/>
      <c r="BS52" s="39"/>
      <c r="BT52" s="39"/>
      <c r="BU52" s="39"/>
      <c r="BV52" s="39"/>
      <c r="BW52" s="39">
        <f t="shared" ref="BW52:BZ57" si="124">(BW$49/100)*BW7*1000</f>
        <v>120.14760654064754</v>
      </c>
      <c r="BX52" s="39">
        <f t="shared" si="124"/>
        <v>210.45549346653431</v>
      </c>
      <c r="BY52" s="39">
        <f t="shared" si="124"/>
        <v>84.165874748988784</v>
      </c>
      <c r="BZ52" s="39">
        <f t="shared" si="124"/>
        <v>113.12215012477503</v>
      </c>
      <c r="CA52" s="107"/>
      <c r="CB52" s="107"/>
      <c r="CC52" s="39">
        <f t="shared" ref="CC52:CC57" si="125">(CC$49/100)*CC7*1000</f>
        <v>0</v>
      </c>
      <c r="CD52" s="79"/>
      <c r="CE52" s="39"/>
      <c r="CF52" s="39"/>
      <c r="CG52" s="39"/>
      <c r="CH52" s="39"/>
      <c r="CI52" s="39"/>
      <c r="CJ52" s="39"/>
      <c r="CK52" s="39"/>
      <c r="CL52" s="39"/>
      <c r="CM52" s="39">
        <f t="shared" ref="CM52:CP57" si="126">(CM$49/100)*CM7*1000</f>
        <v>78.822566872124625</v>
      </c>
      <c r="CN52" s="39">
        <f t="shared" si="126"/>
        <v>67.852858744937436</v>
      </c>
      <c r="CO52" s="39">
        <f t="shared" si="126"/>
        <v>78.030179624321448</v>
      </c>
      <c r="CP52" s="39">
        <f t="shared" si="126"/>
        <v>25.422263382650407</v>
      </c>
      <c r="CQ52" s="162"/>
      <c r="CR52" s="39">
        <f t="shared" ref="CR52:CR57" si="127">(CR$49/100)*CR7*1000</f>
        <v>0</v>
      </c>
      <c r="CS52" s="79"/>
      <c r="CT52" s="39"/>
      <c r="CU52" s="39"/>
      <c r="CV52" s="39"/>
      <c r="CW52" s="39"/>
      <c r="CX52" s="39"/>
      <c r="CY52" s="39"/>
      <c r="CZ52" s="38" t="s">
        <v>79</v>
      </c>
      <c r="DA52" s="39">
        <f t="shared" ref="DA52:DH57" si="128">(DA$49/100)*DA7*1000</f>
        <v>67.990121323796373</v>
      </c>
      <c r="DB52" s="39">
        <f t="shared" si="128"/>
        <v>42.306624259480991</v>
      </c>
      <c r="DC52" s="39">
        <f t="shared" si="128"/>
        <v>49.60684676812577</v>
      </c>
      <c r="DD52" s="39">
        <f t="shared" si="128"/>
        <v>11.948850042977709</v>
      </c>
      <c r="DE52" s="39">
        <f t="shared" si="128"/>
        <v>43.548891741835973</v>
      </c>
      <c r="DF52" s="39">
        <f t="shared" si="128"/>
        <v>8.3789135174969633</v>
      </c>
      <c r="DG52" s="39">
        <f t="shared" si="128"/>
        <v>75.446882554027368</v>
      </c>
      <c r="DH52" s="39">
        <f t="shared" si="128"/>
        <v>45.16298471535643</v>
      </c>
      <c r="DI52" s="39"/>
      <c r="DJ52" s="162"/>
      <c r="DK52" s="107"/>
      <c r="DL52" s="39">
        <f t="shared" ref="DL52:DL57" si="129">(DL$49/100)*DL7*1000</f>
        <v>0</v>
      </c>
      <c r="DM52" s="38" t="s">
        <v>79</v>
      </c>
      <c r="DN52" s="79"/>
      <c r="DO52" s="39"/>
      <c r="DP52" s="39"/>
      <c r="DQ52" s="39"/>
      <c r="DR52" s="39"/>
      <c r="DS52" s="39"/>
      <c r="DT52" s="39">
        <f t="shared" ref="DT52:DX57" si="130">(DT$49/100)*DT7*1000</f>
        <v>63.678674853420226</v>
      </c>
      <c r="DU52" s="39">
        <f t="shared" si="130"/>
        <v>64.719674281359161</v>
      </c>
      <c r="DV52" s="39">
        <f t="shared" si="130"/>
        <v>64.491942693639018</v>
      </c>
      <c r="DW52" s="39">
        <f t="shared" si="130"/>
        <v>62.685752674479026</v>
      </c>
      <c r="DX52" s="39">
        <f t="shared" si="130"/>
        <v>84.314571221582597</v>
      </c>
      <c r="DY52" s="107"/>
      <c r="DZ52" s="107"/>
      <c r="EA52" s="142"/>
      <c r="EB52" s="39">
        <f t="shared" ref="EB52:EB57" si="131">(EB$49/100)*EB7*1000</f>
        <v>0</v>
      </c>
    </row>
    <row r="53" spans="1:132" x14ac:dyDescent="0.25">
      <c r="A53" s="38" t="s">
        <v>80</v>
      </c>
      <c r="B53" s="39">
        <f t="shared" ref="B53:L53" si="132">(B$49/100)*B8*1000</f>
        <v>5.5449633725250145</v>
      </c>
      <c r="C53" s="39">
        <f t="shared" si="132"/>
        <v>10.182698676715193</v>
      </c>
      <c r="D53" s="39">
        <f t="shared" si="132"/>
        <v>12.010937243076084</v>
      </c>
      <c r="E53" s="39">
        <f t="shared" si="132"/>
        <v>1.4282785373748315</v>
      </c>
      <c r="F53" s="39">
        <f t="shared" si="132"/>
        <v>0.33342316080224116</v>
      </c>
      <c r="G53" s="39">
        <f t="shared" si="132"/>
        <v>0</v>
      </c>
      <c r="H53" s="39">
        <f t="shared" si="132"/>
        <v>2.3965077246503599</v>
      </c>
      <c r="I53" s="39">
        <f t="shared" si="132"/>
        <v>4.86410912217847</v>
      </c>
      <c r="J53" s="39">
        <f t="shared" si="132"/>
        <v>11.395719258606617</v>
      </c>
      <c r="K53" s="39">
        <f t="shared" si="132"/>
        <v>14.548334189439078</v>
      </c>
      <c r="L53" s="39">
        <f t="shared" si="132"/>
        <v>0</v>
      </c>
      <c r="M53" s="38" t="s">
        <v>80</v>
      </c>
      <c r="N53" s="235"/>
      <c r="O53" s="62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162"/>
      <c r="AA53" s="39"/>
      <c r="AB53" s="39"/>
      <c r="AC53" s="39"/>
      <c r="AD53" s="39"/>
      <c r="AE53" s="39"/>
      <c r="AF53" s="39"/>
      <c r="AG53" s="39"/>
      <c r="AH53" s="62"/>
      <c r="AI53" s="38" t="s">
        <v>80</v>
      </c>
      <c r="AJ53" s="39">
        <f t="shared" ref="AJ53:AS53" si="133">(AJ$49/100)*AJ8*1000</f>
        <v>0</v>
      </c>
      <c r="AK53" s="39">
        <f t="shared" si="133"/>
        <v>0.30268883210043673</v>
      </c>
      <c r="AL53" s="39">
        <f t="shared" si="133"/>
        <v>1.184908627186839</v>
      </c>
      <c r="AM53" s="39">
        <f t="shared" si="133"/>
        <v>0</v>
      </c>
      <c r="AN53" s="39">
        <f t="shared" si="133"/>
        <v>0.45871189322512496</v>
      </c>
      <c r="AO53" s="39">
        <f t="shared" si="133"/>
        <v>0.65284734479445772</v>
      </c>
      <c r="AP53" s="39">
        <f t="shared" si="133"/>
        <v>0.34677869025134828</v>
      </c>
      <c r="AQ53" s="39">
        <f t="shared" si="133"/>
        <v>1.2135884477149681</v>
      </c>
      <c r="AR53" s="39">
        <f t="shared" si="133"/>
        <v>0.51616272750398307</v>
      </c>
      <c r="AS53" s="39">
        <f t="shared" si="133"/>
        <v>0.65627883012104449</v>
      </c>
      <c r="AT53" s="166"/>
      <c r="AU53" s="39"/>
      <c r="AV53" s="39">
        <f t="shared" si="121"/>
        <v>0</v>
      </c>
      <c r="AW53" s="79"/>
      <c r="AX53" s="39"/>
      <c r="AY53" s="39"/>
      <c r="AZ53" s="39"/>
      <c r="BA53" s="39"/>
      <c r="BB53" s="39"/>
      <c r="BC53" s="39"/>
      <c r="BD53" s="39"/>
      <c r="BE53" s="39"/>
      <c r="BF53" s="39"/>
      <c r="BG53" s="39">
        <f t="shared" si="122"/>
        <v>2.3876031146746928</v>
      </c>
      <c r="BH53" s="39">
        <f t="shared" si="122"/>
        <v>0.83378944254985687</v>
      </c>
      <c r="BI53" s="39">
        <f t="shared" si="122"/>
        <v>0.86691730083393082</v>
      </c>
      <c r="BJ53" s="39">
        <f t="shared" si="122"/>
        <v>0.4629812982022346</v>
      </c>
      <c r="BK53" s="162"/>
      <c r="BL53" s="107"/>
      <c r="BM53" s="126" t="s">
        <v>80</v>
      </c>
      <c r="BN53" s="39">
        <f t="shared" si="123"/>
        <v>0</v>
      </c>
      <c r="BO53" s="79"/>
      <c r="BP53" s="39"/>
      <c r="BQ53" s="39"/>
      <c r="BR53" s="39"/>
      <c r="BS53" s="39"/>
      <c r="BT53" s="39"/>
      <c r="BU53" s="39"/>
      <c r="BV53" s="39"/>
      <c r="BW53" s="39">
        <f t="shared" si="124"/>
        <v>3.1113147826121232</v>
      </c>
      <c r="BX53" s="39">
        <f t="shared" si="124"/>
        <v>5.7612452536513663</v>
      </c>
      <c r="BY53" s="39">
        <f t="shared" si="124"/>
        <v>5.9398913936193605</v>
      </c>
      <c r="BZ53" s="39">
        <f t="shared" si="124"/>
        <v>3.9274613648133907</v>
      </c>
      <c r="CA53" s="107"/>
      <c r="CB53" s="107"/>
      <c r="CC53" s="39">
        <f t="shared" si="125"/>
        <v>0</v>
      </c>
      <c r="CD53" s="79"/>
      <c r="CE53" s="39"/>
      <c r="CF53" s="39"/>
      <c r="CG53" s="39"/>
      <c r="CH53" s="39"/>
      <c r="CI53" s="39"/>
      <c r="CJ53" s="39"/>
      <c r="CK53" s="39"/>
      <c r="CL53" s="39"/>
      <c r="CM53" s="39">
        <f t="shared" si="126"/>
        <v>7.9060316764314864</v>
      </c>
      <c r="CN53" s="39">
        <f t="shared" si="126"/>
        <v>5.8339924929967326</v>
      </c>
      <c r="CO53" s="39">
        <f t="shared" si="126"/>
        <v>7.3174743139732374</v>
      </c>
      <c r="CP53" s="39">
        <f t="shared" si="126"/>
        <v>2.198114381137926</v>
      </c>
      <c r="CQ53" s="162"/>
      <c r="CR53" s="39">
        <f t="shared" si="127"/>
        <v>0</v>
      </c>
      <c r="CS53" s="79"/>
      <c r="CT53" s="39"/>
      <c r="CU53" s="39"/>
      <c r="CV53" s="39"/>
      <c r="CW53" s="39"/>
      <c r="CX53" s="39"/>
      <c r="CY53" s="39"/>
      <c r="CZ53" s="38" t="s">
        <v>80</v>
      </c>
      <c r="DA53" s="39">
        <f t="shared" si="128"/>
        <v>0</v>
      </c>
      <c r="DB53" s="39">
        <f t="shared" si="128"/>
        <v>0</v>
      </c>
      <c r="DC53" s="39">
        <f t="shared" si="128"/>
        <v>0</v>
      </c>
      <c r="DD53" s="39">
        <f t="shared" si="128"/>
        <v>0</v>
      </c>
      <c r="DE53" s="39">
        <f t="shared" si="128"/>
        <v>0</v>
      </c>
      <c r="DF53" s="39">
        <f t="shared" si="128"/>
        <v>0</v>
      </c>
      <c r="DG53" s="39">
        <f t="shared" si="128"/>
        <v>0</v>
      </c>
      <c r="DH53" s="39">
        <f t="shared" si="128"/>
        <v>0</v>
      </c>
      <c r="DI53" s="39"/>
      <c r="DJ53" s="162"/>
      <c r="DK53" s="107"/>
      <c r="DL53" s="39">
        <f t="shared" si="129"/>
        <v>0</v>
      </c>
      <c r="DM53" s="38" t="s">
        <v>80</v>
      </c>
      <c r="DN53" s="79"/>
      <c r="DO53" s="39"/>
      <c r="DP53" s="39"/>
      <c r="DQ53" s="39"/>
      <c r="DR53" s="39"/>
      <c r="DS53" s="39"/>
      <c r="DT53" s="39">
        <f t="shared" si="130"/>
        <v>14.139434509436056</v>
      </c>
      <c r="DU53" s="39">
        <f t="shared" si="130"/>
        <v>14.90583670451185</v>
      </c>
      <c r="DV53" s="39">
        <f t="shared" si="130"/>
        <v>14.426758445216148</v>
      </c>
      <c r="DW53" s="39">
        <f t="shared" si="130"/>
        <v>14.007798214521731</v>
      </c>
      <c r="DX53" s="39">
        <f t="shared" si="130"/>
        <v>16.757367619497654</v>
      </c>
      <c r="DY53" s="107"/>
      <c r="DZ53" s="107"/>
      <c r="EA53" s="142"/>
      <c r="EB53" s="39">
        <f t="shared" si="131"/>
        <v>0</v>
      </c>
    </row>
    <row r="54" spans="1:132" x14ac:dyDescent="0.25">
      <c r="A54" s="38" t="s">
        <v>1</v>
      </c>
      <c r="B54" s="39">
        <f t="shared" ref="B54:L54" si="134">(B$49/100)*B9*1000</f>
        <v>314.56903886491887</v>
      </c>
      <c r="C54" s="39">
        <f t="shared" si="134"/>
        <v>420.50882067209329</v>
      </c>
      <c r="D54" s="39">
        <f t="shared" si="134"/>
        <v>600.56879593255337</v>
      </c>
      <c r="E54" s="39">
        <f t="shared" si="134"/>
        <v>282.72279021046569</v>
      </c>
      <c r="F54" s="39">
        <f t="shared" si="134"/>
        <v>49.707591473674555</v>
      </c>
      <c r="G54" s="39">
        <f t="shared" si="134"/>
        <v>107.42958036865187</v>
      </c>
      <c r="H54" s="39">
        <f t="shared" si="134"/>
        <v>128.95765868671344</v>
      </c>
      <c r="I54" s="39">
        <f t="shared" si="134"/>
        <v>349.13720862809112</v>
      </c>
      <c r="J54" s="39">
        <f t="shared" si="134"/>
        <v>385.42474284200796</v>
      </c>
      <c r="K54" s="39">
        <f t="shared" si="134"/>
        <v>535.10822632011502</v>
      </c>
      <c r="L54" s="39">
        <f t="shared" si="134"/>
        <v>0</v>
      </c>
      <c r="M54" s="38" t="s">
        <v>1</v>
      </c>
      <c r="N54" s="235"/>
      <c r="O54" s="62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162"/>
      <c r="AA54" s="39"/>
      <c r="AB54" s="39"/>
      <c r="AC54" s="39"/>
      <c r="AD54" s="39"/>
      <c r="AE54" s="39"/>
      <c r="AF54" s="39"/>
      <c r="AG54" s="39"/>
      <c r="AH54" s="62"/>
      <c r="AI54" s="38" t="s">
        <v>1</v>
      </c>
      <c r="AJ54" s="39">
        <f t="shared" ref="AJ54:AS54" si="135">(AJ$49/100)*AJ9*1000</f>
        <v>0</v>
      </c>
      <c r="AK54" s="39">
        <f t="shared" si="135"/>
        <v>151.08791995146007</v>
      </c>
      <c r="AL54" s="39">
        <f t="shared" si="135"/>
        <v>147.32420175664788</v>
      </c>
      <c r="AM54" s="39">
        <f t="shared" si="135"/>
        <v>161.56141465634897</v>
      </c>
      <c r="AN54" s="39">
        <f t="shared" si="135"/>
        <v>173.42524919316961</v>
      </c>
      <c r="AO54" s="39">
        <f t="shared" si="135"/>
        <v>160.1599754276771</v>
      </c>
      <c r="AP54" s="39">
        <f t="shared" si="135"/>
        <v>160.65320919349594</v>
      </c>
      <c r="AQ54" s="39">
        <f t="shared" si="135"/>
        <v>152.49409434754179</v>
      </c>
      <c r="AR54" s="39">
        <f t="shared" si="135"/>
        <v>165.53429093720328</v>
      </c>
      <c r="AS54" s="39">
        <f t="shared" si="135"/>
        <v>183.08075464714571</v>
      </c>
      <c r="AT54" s="166"/>
      <c r="AU54" s="39"/>
      <c r="AV54" s="39">
        <f t="shared" si="121"/>
        <v>0</v>
      </c>
      <c r="AW54" s="79"/>
      <c r="AX54" s="39"/>
      <c r="AY54" s="39"/>
      <c r="AZ54" s="39"/>
      <c r="BA54" s="39"/>
      <c r="BB54" s="39"/>
      <c r="BC54" s="39"/>
      <c r="BD54" s="39"/>
      <c r="BE54" s="39"/>
      <c r="BF54" s="39"/>
      <c r="BG54" s="39">
        <f t="shared" si="122"/>
        <v>343.58829709395854</v>
      </c>
      <c r="BH54" s="39">
        <f t="shared" si="122"/>
        <v>195.0192419017381</v>
      </c>
      <c r="BI54" s="39">
        <f t="shared" si="122"/>
        <v>152.6248800443646</v>
      </c>
      <c r="BJ54" s="39">
        <f t="shared" si="122"/>
        <v>124.13512918955949</v>
      </c>
      <c r="BK54" s="162"/>
      <c r="BL54" s="107"/>
      <c r="BM54" s="126" t="s">
        <v>1</v>
      </c>
      <c r="BN54" s="39">
        <f t="shared" si="123"/>
        <v>0</v>
      </c>
      <c r="BO54" s="79"/>
      <c r="BP54" s="39"/>
      <c r="BQ54" s="39"/>
      <c r="BR54" s="39"/>
      <c r="BS54" s="39"/>
      <c r="BT54" s="39"/>
      <c r="BU54" s="39"/>
      <c r="BV54" s="39"/>
      <c r="BW54" s="39">
        <f t="shared" si="124"/>
        <v>603.61668211734957</v>
      </c>
      <c r="BX54" s="39">
        <f t="shared" si="124"/>
        <v>1019.5076611450872</v>
      </c>
      <c r="BY54" s="39">
        <f t="shared" si="124"/>
        <v>695.46246060880958</v>
      </c>
      <c r="BZ54" s="39">
        <f t="shared" si="124"/>
        <v>602.03144234961474</v>
      </c>
      <c r="CA54" s="107"/>
      <c r="CB54" s="107"/>
      <c r="CC54" s="39">
        <f t="shared" si="125"/>
        <v>0</v>
      </c>
      <c r="CD54" s="79"/>
      <c r="CE54" s="39"/>
      <c r="CF54" s="39"/>
      <c r="CG54" s="39"/>
      <c r="CH54" s="39"/>
      <c r="CI54" s="39"/>
      <c r="CJ54" s="39"/>
      <c r="CK54" s="39"/>
      <c r="CL54" s="39"/>
      <c r="CM54" s="39">
        <f t="shared" si="126"/>
        <v>665.73247822880433</v>
      </c>
      <c r="CN54" s="39">
        <f t="shared" si="126"/>
        <v>456.84333387615942</v>
      </c>
      <c r="CO54" s="39">
        <f t="shared" si="126"/>
        <v>669.68415927766921</v>
      </c>
      <c r="CP54" s="39">
        <f t="shared" si="126"/>
        <v>169.3368279874079</v>
      </c>
      <c r="CQ54" s="162"/>
      <c r="CR54" s="39">
        <f t="shared" si="127"/>
        <v>0</v>
      </c>
      <c r="CS54" s="79"/>
      <c r="CT54" s="39"/>
      <c r="CU54" s="39"/>
      <c r="CV54" s="39"/>
      <c r="CW54" s="39"/>
      <c r="CX54" s="39"/>
      <c r="CY54" s="39"/>
      <c r="CZ54" s="38" t="s">
        <v>1</v>
      </c>
      <c r="DA54" s="39">
        <f t="shared" si="128"/>
        <v>397.20394859624383</v>
      </c>
      <c r="DB54" s="39">
        <f t="shared" si="128"/>
        <v>276.24275816969185</v>
      </c>
      <c r="DC54" s="39">
        <f t="shared" si="128"/>
        <v>294.00151451721638</v>
      </c>
      <c r="DD54" s="39">
        <f t="shared" si="128"/>
        <v>119.19847759515288</v>
      </c>
      <c r="DE54" s="39">
        <f t="shared" si="128"/>
        <v>242.6802824373473</v>
      </c>
      <c r="DF54" s="39">
        <f t="shared" si="128"/>
        <v>133.90004456100829</v>
      </c>
      <c r="DG54" s="39">
        <f t="shared" si="128"/>
        <v>379.01667138071156</v>
      </c>
      <c r="DH54" s="39">
        <f t="shared" si="128"/>
        <v>280.53128138228305</v>
      </c>
      <c r="DI54" s="39"/>
      <c r="DJ54" s="162"/>
      <c r="DK54" s="107"/>
      <c r="DL54" s="39" t="e">
        <f t="shared" si="129"/>
        <v>#VALUE!</v>
      </c>
      <c r="DM54" s="38" t="s">
        <v>1</v>
      </c>
      <c r="DN54" s="79"/>
      <c r="DO54" s="39"/>
      <c r="DP54" s="39"/>
      <c r="DQ54" s="39"/>
      <c r="DR54" s="39"/>
      <c r="DS54" s="39"/>
      <c r="DT54" s="39">
        <f t="shared" si="130"/>
        <v>580.53739124409424</v>
      </c>
      <c r="DU54" s="39">
        <f t="shared" si="130"/>
        <v>579.28731148354598</v>
      </c>
      <c r="DV54" s="39">
        <f t="shared" si="130"/>
        <v>558.46887815986486</v>
      </c>
      <c r="DW54" s="39">
        <f t="shared" si="130"/>
        <v>587.52639486605881</v>
      </c>
      <c r="DX54" s="39">
        <f t="shared" si="130"/>
        <v>670.83576272706728</v>
      </c>
      <c r="DY54" s="107"/>
      <c r="DZ54" s="107"/>
      <c r="EA54" s="142"/>
      <c r="EB54" s="39">
        <f t="shared" si="131"/>
        <v>0</v>
      </c>
    </row>
    <row r="55" spans="1:132" x14ac:dyDescent="0.25">
      <c r="A55" s="38" t="s">
        <v>81</v>
      </c>
      <c r="B55" s="39">
        <f t="shared" ref="B55:L55" si="136">(B$49/100)*B10*1000</f>
        <v>148.10176551432932</v>
      </c>
      <c r="C55" s="39">
        <f t="shared" si="136"/>
        <v>215.32717444102624</v>
      </c>
      <c r="D55" s="39">
        <f t="shared" si="136"/>
        <v>453.07992616470898</v>
      </c>
      <c r="E55" s="39">
        <f t="shared" si="136"/>
        <v>176.25749034654689</v>
      </c>
      <c r="F55" s="39">
        <f t="shared" si="136"/>
        <v>15.312588086570022</v>
      </c>
      <c r="G55" s="39">
        <f t="shared" si="136"/>
        <v>49.610632408739974</v>
      </c>
      <c r="H55" s="39">
        <f t="shared" si="136"/>
        <v>67.206028994434817</v>
      </c>
      <c r="I55" s="39">
        <f t="shared" si="136"/>
        <v>181.03796701445998</v>
      </c>
      <c r="J55" s="39">
        <f t="shared" si="136"/>
        <v>191.92018426728217</v>
      </c>
      <c r="K55" s="39">
        <f t="shared" si="136"/>
        <v>396.17859923977812</v>
      </c>
      <c r="L55" s="39">
        <f t="shared" si="136"/>
        <v>0</v>
      </c>
      <c r="M55" s="38" t="s">
        <v>81</v>
      </c>
      <c r="N55" s="235"/>
      <c r="O55" s="62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162"/>
      <c r="AA55" s="39"/>
      <c r="AB55" s="39"/>
      <c r="AC55" s="39"/>
      <c r="AD55" s="39"/>
      <c r="AE55" s="39"/>
      <c r="AF55" s="39"/>
      <c r="AG55" s="39"/>
      <c r="AH55" s="62"/>
      <c r="AI55" s="38" t="s">
        <v>81</v>
      </c>
      <c r="AJ55" s="39">
        <f t="shared" ref="AJ55:AS55" si="137">(AJ$49/100)*AJ10*1000</f>
        <v>0</v>
      </c>
      <c r="AK55" s="39">
        <f t="shared" si="137"/>
        <v>16.090859373606509</v>
      </c>
      <c r="AL55" s="39">
        <f t="shared" si="137"/>
        <v>27.204259325534125</v>
      </c>
      <c r="AM55" s="39">
        <f t="shared" si="137"/>
        <v>24.192112087627912</v>
      </c>
      <c r="AN55" s="39">
        <f t="shared" si="137"/>
        <v>29.382701055711038</v>
      </c>
      <c r="AO55" s="39">
        <f t="shared" si="137"/>
        <v>23.957636464588678</v>
      </c>
      <c r="AP55" s="39">
        <f t="shared" si="137"/>
        <v>16.139130868924067</v>
      </c>
      <c r="AQ55" s="39">
        <f t="shared" si="137"/>
        <v>25.065497340029808</v>
      </c>
      <c r="AR55" s="39">
        <f t="shared" si="137"/>
        <v>22.235536778641656</v>
      </c>
      <c r="AS55" s="39">
        <f t="shared" si="137"/>
        <v>30.392576184994027</v>
      </c>
      <c r="AT55" s="166"/>
      <c r="AU55" s="39"/>
      <c r="AV55" s="39">
        <f t="shared" si="121"/>
        <v>0</v>
      </c>
      <c r="AW55" s="79"/>
      <c r="AX55" s="39"/>
      <c r="AY55" s="39"/>
      <c r="AZ55" s="39"/>
      <c r="BA55" s="39"/>
      <c r="BB55" s="39"/>
      <c r="BC55" s="39"/>
      <c r="BD55" s="39"/>
      <c r="BE55" s="39"/>
      <c r="BF55" s="39"/>
      <c r="BG55" s="39">
        <f t="shared" si="122"/>
        <v>153.20248109543775</v>
      </c>
      <c r="BH55" s="39">
        <f t="shared" si="122"/>
        <v>73.17976706859281</v>
      </c>
      <c r="BI55" s="39">
        <f t="shared" si="122"/>
        <v>62.251005497199415</v>
      </c>
      <c r="BJ55" s="39">
        <f t="shared" si="122"/>
        <v>39.535832641007374</v>
      </c>
      <c r="BK55" s="162"/>
      <c r="BL55" s="107"/>
      <c r="BM55" s="126" t="s">
        <v>81</v>
      </c>
      <c r="BN55" s="39">
        <f t="shared" si="123"/>
        <v>0</v>
      </c>
      <c r="BO55" s="79"/>
      <c r="BP55" s="39"/>
      <c r="BQ55" s="39"/>
      <c r="BR55" s="39"/>
      <c r="BS55" s="39"/>
      <c r="BT55" s="39"/>
      <c r="BU55" s="39"/>
      <c r="BV55" s="39"/>
      <c r="BW55" s="39">
        <f t="shared" si="124"/>
        <v>476.8882514937373</v>
      </c>
      <c r="BX55" s="39">
        <f t="shared" si="124"/>
        <v>1171.6960367405668</v>
      </c>
      <c r="BY55" s="39">
        <f t="shared" si="124"/>
        <v>635.37838651578818</v>
      </c>
      <c r="BZ55" s="39">
        <f t="shared" si="124"/>
        <v>488.62319759468198</v>
      </c>
      <c r="CA55" s="107"/>
      <c r="CB55" s="107"/>
      <c r="CC55" s="39">
        <f t="shared" si="125"/>
        <v>0</v>
      </c>
      <c r="CD55" s="79"/>
      <c r="CE55" s="39"/>
      <c r="CF55" s="39"/>
      <c r="CG55" s="39"/>
      <c r="CH55" s="39"/>
      <c r="CI55" s="39"/>
      <c r="CJ55" s="39"/>
      <c r="CK55" s="39"/>
      <c r="CL55" s="39"/>
      <c r="CM55" s="39">
        <f t="shared" si="126"/>
        <v>300.57388826636333</v>
      </c>
      <c r="CN55" s="39">
        <f t="shared" si="126"/>
        <v>182.53787969877874</v>
      </c>
      <c r="CO55" s="39">
        <f t="shared" si="126"/>
        <v>287.60277557231734</v>
      </c>
      <c r="CP55" s="39">
        <f t="shared" si="126"/>
        <v>70.236318712884426</v>
      </c>
      <c r="CQ55" s="162"/>
      <c r="CR55" s="39">
        <f t="shared" si="127"/>
        <v>0</v>
      </c>
      <c r="CS55" s="79"/>
      <c r="CT55" s="39"/>
      <c r="CU55" s="39"/>
      <c r="CV55" s="39"/>
      <c r="CW55" s="39"/>
      <c r="CX55" s="39"/>
      <c r="CY55" s="39"/>
      <c r="CZ55" s="38" t="s">
        <v>81</v>
      </c>
      <c r="DA55" s="39">
        <f t="shared" si="128"/>
        <v>152.83795056659784</v>
      </c>
      <c r="DB55" s="39">
        <f t="shared" si="128"/>
        <v>72.529945425269034</v>
      </c>
      <c r="DC55" s="39">
        <f t="shared" si="128"/>
        <v>81.585787937608274</v>
      </c>
      <c r="DD55" s="39">
        <f t="shared" si="128"/>
        <v>21.402187926861284</v>
      </c>
      <c r="DE55" s="39">
        <f t="shared" si="128"/>
        <v>73.39587710601387</v>
      </c>
      <c r="DF55" s="39">
        <f t="shared" si="128"/>
        <v>13.637267737105777</v>
      </c>
      <c r="DG55" s="39">
        <f t="shared" si="128"/>
        <v>148.7285292214774</v>
      </c>
      <c r="DH55" s="39">
        <f t="shared" si="128"/>
        <v>68.518174233927553</v>
      </c>
      <c r="DI55" s="39"/>
      <c r="DJ55" s="162"/>
      <c r="DK55" s="107"/>
      <c r="DL55" s="39">
        <f t="shared" si="129"/>
        <v>0</v>
      </c>
      <c r="DM55" s="38" t="s">
        <v>81</v>
      </c>
      <c r="DN55" s="79"/>
      <c r="DO55" s="39"/>
      <c r="DP55" s="39"/>
      <c r="DQ55" s="39"/>
      <c r="DR55" s="39"/>
      <c r="DS55" s="39"/>
      <c r="DT55" s="39">
        <f t="shared" si="130"/>
        <v>300.98882566933031</v>
      </c>
      <c r="DU55" s="39">
        <f t="shared" si="130"/>
        <v>294.91505032760728</v>
      </c>
      <c r="DV55" s="39">
        <f t="shared" si="130"/>
        <v>286.12944934669616</v>
      </c>
      <c r="DW55" s="39">
        <f t="shared" si="130"/>
        <v>305.1753659262726</v>
      </c>
      <c r="DX55" s="39">
        <f t="shared" si="130"/>
        <v>361.78104380126393</v>
      </c>
      <c r="DY55" s="107"/>
      <c r="DZ55" s="107"/>
      <c r="EA55" s="142"/>
      <c r="EB55" s="39">
        <f t="shared" si="131"/>
        <v>0</v>
      </c>
    </row>
    <row r="56" spans="1:132" x14ac:dyDescent="0.25">
      <c r="A56" s="38" t="s">
        <v>82</v>
      </c>
      <c r="B56" s="39">
        <f t="shared" ref="B56:L56" si="138">(B$49/100)*B11*1000</f>
        <v>96.61883883645568</v>
      </c>
      <c r="C56" s="39">
        <f t="shared" si="138"/>
        <v>128.13697984897775</v>
      </c>
      <c r="D56" s="39">
        <f t="shared" si="138"/>
        <v>165.86937635969582</v>
      </c>
      <c r="E56" s="39">
        <f t="shared" si="138"/>
        <v>76.960300209887947</v>
      </c>
      <c r="F56" s="39">
        <f t="shared" si="138"/>
        <v>18.563389235126245</v>
      </c>
      <c r="G56" s="39">
        <f t="shared" si="138"/>
        <v>34.066538872199999</v>
      </c>
      <c r="H56" s="39">
        <f t="shared" si="138"/>
        <v>44.181932554497102</v>
      </c>
      <c r="I56" s="39">
        <f t="shared" si="138"/>
        <v>88.803356222822401</v>
      </c>
      <c r="J56" s="39">
        <f t="shared" si="138"/>
        <v>115.81562082777036</v>
      </c>
      <c r="K56" s="39">
        <f t="shared" si="138"/>
        <v>170.07850318471336</v>
      </c>
      <c r="L56" s="39">
        <f t="shared" si="138"/>
        <v>0</v>
      </c>
      <c r="M56" s="38" t="s">
        <v>82</v>
      </c>
      <c r="N56" s="235"/>
      <c r="O56" s="62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162"/>
      <c r="AA56" s="39"/>
      <c r="AB56" s="39"/>
      <c r="AC56" s="39"/>
      <c r="AD56" s="39"/>
      <c r="AE56" s="39"/>
      <c r="AF56" s="39"/>
      <c r="AG56" s="39"/>
      <c r="AH56" s="62"/>
      <c r="AI56" s="38" t="s">
        <v>82</v>
      </c>
      <c r="AJ56" s="39">
        <f t="shared" ref="AJ56:AS56" si="139">(AJ$49/100)*AJ11*1000</f>
        <v>0</v>
      </c>
      <c r="AK56" s="39">
        <f t="shared" si="139"/>
        <v>35.737510781357841</v>
      </c>
      <c r="AL56" s="39">
        <f t="shared" si="139"/>
        <v>34.817782362369726</v>
      </c>
      <c r="AM56" s="39">
        <f t="shared" si="139"/>
        <v>39.696373645763245</v>
      </c>
      <c r="AN56" s="39">
        <f t="shared" si="139"/>
        <v>36.693125822681267</v>
      </c>
      <c r="AO56" s="39">
        <f t="shared" si="139"/>
        <v>39.645357390402481</v>
      </c>
      <c r="AP56" s="39">
        <f t="shared" si="139"/>
        <v>40.852788930007023</v>
      </c>
      <c r="AQ56" s="39">
        <f t="shared" si="139"/>
        <v>39.340086661541342</v>
      </c>
      <c r="AR56" s="39">
        <f t="shared" si="139"/>
        <v>44.257902118435311</v>
      </c>
      <c r="AS56" s="39">
        <f t="shared" si="139"/>
        <v>40.297498377821356</v>
      </c>
      <c r="AT56" s="166"/>
      <c r="AU56" s="39"/>
      <c r="AV56" s="39">
        <f t="shared" si="121"/>
        <v>0</v>
      </c>
      <c r="AW56" s="79"/>
      <c r="AX56" s="39"/>
      <c r="AY56" s="39"/>
      <c r="AZ56" s="39"/>
      <c r="BA56" s="39"/>
      <c r="BB56" s="39"/>
      <c r="BC56" s="39"/>
      <c r="BD56" s="39"/>
      <c r="BE56" s="39"/>
      <c r="BF56" s="39"/>
      <c r="BG56" s="39">
        <f t="shared" si="122"/>
        <v>90.238618575702915</v>
      </c>
      <c r="BH56" s="39">
        <f t="shared" si="122"/>
        <v>58.448592575246806</v>
      </c>
      <c r="BI56" s="39">
        <f t="shared" si="122"/>
        <v>45.530632282633881</v>
      </c>
      <c r="BJ56" s="39">
        <f t="shared" si="122"/>
        <v>40.070611405011341</v>
      </c>
      <c r="BK56" s="162"/>
      <c r="BL56" s="107"/>
      <c r="BM56" s="126" t="s">
        <v>82</v>
      </c>
      <c r="BN56" s="39">
        <f t="shared" si="123"/>
        <v>0</v>
      </c>
      <c r="BO56" s="79"/>
      <c r="BP56" s="39"/>
      <c r="BQ56" s="39"/>
      <c r="BR56" s="39"/>
      <c r="BS56" s="39"/>
      <c r="BT56" s="39"/>
      <c r="BU56" s="39"/>
      <c r="BV56" s="39"/>
      <c r="BW56" s="39">
        <f t="shared" si="124"/>
        <v>90.533742295018854</v>
      </c>
      <c r="BX56" s="39">
        <f t="shared" si="124"/>
        <v>146.00997150074861</v>
      </c>
      <c r="BY56" s="39">
        <f t="shared" si="124"/>
        <v>156.70257044889198</v>
      </c>
      <c r="BZ56" s="39">
        <f t="shared" si="124"/>
        <v>93.527584862184</v>
      </c>
      <c r="CA56" s="107"/>
      <c r="CB56" s="107"/>
      <c r="CC56" s="39">
        <f t="shared" si="125"/>
        <v>0</v>
      </c>
      <c r="CD56" s="79"/>
      <c r="CE56" s="39"/>
      <c r="CF56" s="39"/>
      <c r="CG56" s="39"/>
      <c r="CH56" s="39"/>
      <c r="CI56" s="39"/>
      <c r="CJ56" s="39"/>
      <c r="CK56" s="39"/>
      <c r="CL56" s="39"/>
      <c r="CM56" s="39">
        <f t="shared" si="126"/>
        <v>189.95481659710697</v>
      </c>
      <c r="CN56" s="39">
        <f t="shared" si="126"/>
        <v>140.49002546605075</v>
      </c>
      <c r="CO56" s="39">
        <f t="shared" si="126"/>
        <v>194.10171489377041</v>
      </c>
      <c r="CP56" s="39">
        <f t="shared" si="126"/>
        <v>53.659944181374435</v>
      </c>
      <c r="CQ56" s="162"/>
      <c r="CR56" s="39">
        <f t="shared" si="127"/>
        <v>0</v>
      </c>
      <c r="CS56" s="79"/>
      <c r="CT56" s="39"/>
      <c r="CU56" s="39"/>
      <c r="CV56" s="39"/>
      <c r="CW56" s="39"/>
      <c r="CX56" s="39"/>
      <c r="CY56" s="39"/>
      <c r="CZ56" s="38" t="s">
        <v>82</v>
      </c>
      <c r="DA56" s="39">
        <f t="shared" si="128"/>
        <v>80.787237337164797</v>
      </c>
      <c r="DB56" s="39">
        <f t="shared" si="128"/>
        <v>71.833120631807716</v>
      </c>
      <c r="DC56" s="39">
        <f t="shared" si="128"/>
        <v>59.276752534513861</v>
      </c>
      <c r="DD56" s="39">
        <f t="shared" si="128"/>
        <v>27.426845979266169</v>
      </c>
      <c r="DE56" s="39">
        <f t="shared" si="128"/>
        <v>57.202975599147699</v>
      </c>
      <c r="DF56" s="39">
        <f t="shared" si="128"/>
        <v>29.272266661929617</v>
      </c>
      <c r="DG56" s="39">
        <f t="shared" si="128"/>
        <v>70.608168956212651</v>
      </c>
      <c r="DH56" s="39">
        <f t="shared" si="128"/>
        <v>65.459695525328229</v>
      </c>
      <c r="DI56" s="39"/>
      <c r="DJ56" s="162"/>
      <c r="DK56" s="107"/>
      <c r="DL56" s="39">
        <f t="shared" si="129"/>
        <v>0</v>
      </c>
      <c r="DM56" s="38" t="s">
        <v>82</v>
      </c>
      <c r="DN56" s="79"/>
      <c r="DO56" s="39"/>
      <c r="DP56" s="39"/>
      <c r="DQ56" s="39"/>
      <c r="DR56" s="39"/>
      <c r="DS56" s="39"/>
      <c r="DT56" s="39">
        <f t="shared" si="130"/>
        <v>113.39142367552846</v>
      </c>
      <c r="DU56" s="39">
        <f t="shared" si="130"/>
        <v>110.94484882352876</v>
      </c>
      <c r="DV56" s="39">
        <f t="shared" si="130"/>
        <v>106.45677041604236</v>
      </c>
      <c r="DW56" s="39">
        <f t="shared" si="130"/>
        <v>115.09645792432656</v>
      </c>
      <c r="DX56" s="39">
        <f t="shared" si="130"/>
        <v>115.03670406836046</v>
      </c>
      <c r="DY56" s="107"/>
      <c r="DZ56" s="107"/>
      <c r="EA56" s="142"/>
      <c r="EB56" s="39">
        <f t="shared" si="131"/>
        <v>0</v>
      </c>
    </row>
    <row r="57" spans="1:132" x14ac:dyDescent="0.25">
      <c r="A57" s="38" t="s">
        <v>2</v>
      </c>
      <c r="B57" s="39">
        <f t="shared" ref="B57:L57" si="140">(B$49/100)*B12*1000</f>
        <v>333.77802220823344</v>
      </c>
      <c r="C57" s="39">
        <f t="shared" si="140"/>
        <v>521.21634013865776</v>
      </c>
      <c r="D57" s="39">
        <f t="shared" si="140"/>
        <v>856.1052145213846</v>
      </c>
      <c r="E57" s="39">
        <f t="shared" si="140"/>
        <v>40.597084427665379</v>
      </c>
      <c r="F57" s="39">
        <f t="shared" si="140"/>
        <v>50.362801834718042</v>
      </c>
      <c r="G57" s="39">
        <f t="shared" si="140"/>
        <v>171.85252315039835</v>
      </c>
      <c r="H57" s="39">
        <f t="shared" si="140"/>
        <v>257.69567477826109</v>
      </c>
      <c r="I57" s="39">
        <f t="shared" si="140"/>
        <v>332.97961310647111</v>
      </c>
      <c r="J57" s="39">
        <f t="shared" si="140"/>
        <v>460.53586076982532</v>
      </c>
      <c r="K57" s="39">
        <f t="shared" si="140"/>
        <v>843.49415553729193</v>
      </c>
      <c r="L57" s="39">
        <f t="shared" si="140"/>
        <v>0</v>
      </c>
      <c r="M57" s="38" t="s">
        <v>2</v>
      </c>
      <c r="N57" s="235"/>
      <c r="O57" s="62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162"/>
      <c r="AA57" s="39"/>
      <c r="AB57" s="39"/>
      <c r="AC57" s="39"/>
      <c r="AD57" s="39"/>
      <c r="AE57" s="39"/>
      <c r="AF57" s="39"/>
      <c r="AG57" s="39"/>
      <c r="AH57" s="62"/>
      <c r="AI57" s="38" t="s">
        <v>2</v>
      </c>
      <c r="AJ57" s="39">
        <f t="shared" ref="AJ57:AS57" si="141">(AJ$49/100)*AJ12*1000</f>
        <v>0</v>
      </c>
      <c r="AK57" s="39">
        <f t="shared" si="141"/>
        <v>56.129906557030623</v>
      </c>
      <c r="AL57" s="39">
        <f t="shared" si="141"/>
        <v>72.461731179832299</v>
      </c>
      <c r="AM57" s="39">
        <f t="shared" si="141"/>
        <v>59.959963157896567</v>
      </c>
      <c r="AN57" s="39">
        <f t="shared" si="141"/>
        <v>60.476371968916268</v>
      </c>
      <c r="AO57" s="39">
        <f t="shared" si="141"/>
        <v>64.300026800752619</v>
      </c>
      <c r="AP57" s="39">
        <f t="shared" si="141"/>
        <v>60.503568784392805</v>
      </c>
      <c r="AQ57" s="39">
        <f t="shared" si="141"/>
        <v>68.66432994619673</v>
      </c>
      <c r="AR57" s="39">
        <f t="shared" si="141"/>
        <v>62.72974606300852</v>
      </c>
      <c r="AS57" s="39">
        <f t="shared" si="141"/>
        <v>64.392677671612262</v>
      </c>
      <c r="AT57" s="166"/>
      <c r="AU57" s="39"/>
      <c r="AV57" s="39">
        <f t="shared" si="121"/>
        <v>0</v>
      </c>
      <c r="AW57" s="79"/>
      <c r="AX57" s="39"/>
      <c r="AY57" s="39"/>
      <c r="AZ57" s="39"/>
      <c r="BA57" s="39"/>
      <c r="BB57" s="39"/>
      <c r="BC57" s="39"/>
      <c r="BD57" s="39"/>
      <c r="BE57" s="39"/>
      <c r="BF57" s="39"/>
      <c r="BG57" s="39">
        <f t="shared" si="122"/>
        <v>299.69460765487054</v>
      </c>
      <c r="BH57" s="39">
        <f t="shared" si="122"/>
        <v>112.1897916670334</v>
      </c>
      <c r="BI57" s="39">
        <f t="shared" si="122"/>
        <v>91.004015309552315</v>
      </c>
      <c r="BJ57" s="39">
        <f t="shared" si="122"/>
        <v>107.87758952948604</v>
      </c>
      <c r="BK57" s="162"/>
      <c r="BL57" s="107"/>
      <c r="BM57" s="126" t="s">
        <v>2</v>
      </c>
      <c r="BN57" s="39">
        <f t="shared" si="123"/>
        <v>0</v>
      </c>
      <c r="BO57" s="79"/>
      <c r="BP57" s="39"/>
      <c r="BQ57" s="39"/>
      <c r="BR57" s="39"/>
      <c r="BS57" s="39"/>
      <c r="BT57" s="39"/>
      <c r="BU57" s="39"/>
      <c r="BV57" s="39"/>
      <c r="BW57" s="39">
        <f t="shared" si="124"/>
        <v>467.44197518370851</v>
      </c>
      <c r="BX57" s="39">
        <f t="shared" si="124"/>
        <v>774.23177457827126</v>
      </c>
      <c r="BY57" s="39">
        <f t="shared" si="124"/>
        <v>928.45823970528556</v>
      </c>
      <c r="BZ57" s="39">
        <f t="shared" si="124"/>
        <v>461.10656129975547</v>
      </c>
      <c r="CA57" s="107"/>
      <c r="CB57" s="107"/>
      <c r="CC57" s="39">
        <f t="shared" si="125"/>
        <v>0</v>
      </c>
      <c r="CD57" s="79"/>
      <c r="CE57" s="39"/>
      <c r="CF57" s="39"/>
      <c r="CG57" s="39"/>
      <c r="CH57" s="39"/>
      <c r="CI57" s="39"/>
      <c r="CJ57" s="39"/>
      <c r="CK57" s="39"/>
      <c r="CL57" s="39"/>
      <c r="CM57" s="39">
        <f t="shared" si="126"/>
        <v>960.33756313996628</v>
      </c>
      <c r="CN57" s="39">
        <f t="shared" si="126"/>
        <v>467.33139476976135</v>
      </c>
      <c r="CO57" s="39">
        <f t="shared" si="126"/>
        <v>966.63472303723177</v>
      </c>
      <c r="CP57" s="39">
        <f t="shared" si="126"/>
        <v>1776.0351996615436</v>
      </c>
      <c r="CQ57" s="162"/>
      <c r="CR57" s="39">
        <f t="shared" si="127"/>
        <v>0</v>
      </c>
      <c r="CS57" s="79"/>
      <c r="CT57" s="39"/>
      <c r="CU57" s="39"/>
      <c r="CV57" s="39"/>
      <c r="CW57" s="39"/>
      <c r="CX57" s="39"/>
      <c r="CY57" s="39"/>
      <c r="CZ57" s="38" t="s">
        <v>2</v>
      </c>
      <c r="DA57" s="39">
        <f t="shared" si="128"/>
        <v>824.00484521760563</v>
      </c>
      <c r="DB57" s="39">
        <f t="shared" si="128"/>
        <v>554.47870786640681</v>
      </c>
      <c r="DC57" s="39">
        <f t="shared" si="128"/>
        <v>590.3637809321466</v>
      </c>
      <c r="DD57" s="39">
        <f t="shared" si="128"/>
        <v>201.76268631979525</v>
      </c>
      <c r="DE57" s="39">
        <f t="shared" si="128"/>
        <v>490.66365997398532</v>
      </c>
      <c r="DF57" s="39">
        <f t="shared" si="128"/>
        <v>126.3604597029136</v>
      </c>
      <c r="DG57" s="39">
        <f t="shared" si="128"/>
        <v>739.04476370634586</v>
      </c>
      <c r="DH57" s="39">
        <f t="shared" si="128"/>
        <v>605.10048233533973</v>
      </c>
      <c r="DI57" s="39"/>
      <c r="DJ57" s="162"/>
      <c r="DK57" s="107"/>
      <c r="DL57" s="39">
        <f t="shared" si="129"/>
        <v>0</v>
      </c>
      <c r="DM57" s="38" t="s">
        <v>2</v>
      </c>
      <c r="DN57" s="79"/>
      <c r="DO57" s="39"/>
      <c r="DP57" s="39"/>
      <c r="DQ57" s="39"/>
      <c r="DR57" s="39"/>
      <c r="DS57" s="39"/>
      <c r="DT57" s="39">
        <f t="shared" si="130"/>
        <v>695.53363541953422</v>
      </c>
      <c r="DU57" s="39">
        <f t="shared" si="130"/>
        <v>690.15122903388919</v>
      </c>
      <c r="DV57" s="39">
        <f t="shared" si="130"/>
        <v>662.57542726175461</v>
      </c>
      <c r="DW57" s="39">
        <f t="shared" si="130"/>
        <v>701.68823898542246</v>
      </c>
      <c r="DX57" s="39">
        <f t="shared" si="130"/>
        <v>816.46889045616717</v>
      </c>
      <c r="DY57" s="107"/>
      <c r="DZ57" s="107"/>
      <c r="EA57" s="142"/>
      <c r="EB57" s="39">
        <f t="shared" si="131"/>
        <v>0</v>
      </c>
    </row>
    <row r="58" spans="1:132" x14ac:dyDescent="0.25">
      <c r="A58" s="38" t="s">
        <v>83</v>
      </c>
      <c r="B58" s="39">
        <f t="shared" ref="B58:L58" si="142">(B$49/100)*B13*1000</f>
        <v>126.53596030507479</v>
      </c>
      <c r="C58" s="39">
        <f t="shared" si="142"/>
        <v>172.80951837732013</v>
      </c>
      <c r="D58" s="39">
        <f t="shared" si="142"/>
        <v>263.22991082290952</v>
      </c>
      <c r="E58" s="39">
        <f t="shared" si="142"/>
        <v>96.401821145132814</v>
      </c>
      <c r="F58" s="39">
        <f t="shared" si="142"/>
        <v>16.565364135589075</v>
      </c>
      <c r="G58" s="39">
        <f t="shared" si="142"/>
        <v>32.937381600441945</v>
      </c>
      <c r="H58" s="39">
        <f t="shared" si="142"/>
        <v>44.659199072187619</v>
      </c>
      <c r="I58" s="39">
        <f t="shared" si="142"/>
        <v>125.24479901549118</v>
      </c>
      <c r="J58" s="39">
        <f t="shared" si="142"/>
        <v>155.37680497073021</v>
      </c>
      <c r="K58" s="39">
        <f t="shared" si="142"/>
        <v>254.89695911238957</v>
      </c>
      <c r="L58" s="39">
        <f t="shared" si="142"/>
        <v>0</v>
      </c>
      <c r="M58" s="38" t="s">
        <v>83</v>
      </c>
      <c r="N58" s="235"/>
      <c r="O58" s="62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162"/>
      <c r="AA58" s="39"/>
      <c r="AB58" s="39"/>
      <c r="AC58" s="39"/>
      <c r="AD58" s="39"/>
      <c r="AE58" s="39"/>
      <c r="AF58" s="39"/>
      <c r="AG58" s="39"/>
      <c r="AH58" s="62"/>
      <c r="AI58" s="38" t="s">
        <v>83</v>
      </c>
      <c r="AJ58" s="39">
        <f t="shared" ref="AJ58:AV58" si="143">(AJ$49/100)*AJ13*1000</f>
        <v>0</v>
      </c>
      <c r="AK58" s="39">
        <f t="shared" si="143"/>
        <v>24.634603193126051</v>
      </c>
      <c r="AL58" s="39">
        <f t="shared" si="143"/>
        <v>22.452079890603507</v>
      </c>
      <c r="AM58" s="39">
        <f t="shared" si="143"/>
        <v>24.827420674909344</v>
      </c>
      <c r="AN58" s="39">
        <f t="shared" si="143"/>
        <v>24.085289164093325</v>
      </c>
      <c r="AO58" s="39">
        <f t="shared" si="143"/>
        <v>28.05948557629301</v>
      </c>
      <c r="AP58" s="39">
        <f t="shared" si="143"/>
        <v>27.759862721030281</v>
      </c>
      <c r="AQ58" s="39">
        <f t="shared" si="143"/>
        <v>23.164347241692564</v>
      </c>
      <c r="AR58" s="39">
        <f t="shared" si="143"/>
        <v>26.866307642693815</v>
      </c>
      <c r="AS58" s="39">
        <f t="shared" si="143"/>
        <v>24.067336830412184</v>
      </c>
      <c r="AT58" s="166"/>
      <c r="AU58" s="39"/>
      <c r="AV58" s="39">
        <f t="shared" si="143"/>
        <v>0</v>
      </c>
      <c r="AW58" s="79"/>
      <c r="AX58" s="39"/>
      <c r="AY58" s="39"/>
      <c r="AZ58" s="39"/>
      <c r="BA58" s="39"/>
      <c r="BB58" s="39"/>
      <c r="BC58" s="39"/>
      <c r="BD58" s="39"/>
      <c r="BE58" s="39"/>
      <c r="BF58" s="39"/>
      <c r="BG58" s="39">
        <f t="shared" ref="BG58:BN72" si="144">(BG$49/100)*BG13*1000</f>
        <v>85.907961183794299</v>
      </c>
      <c r="BH58" s="39">
        <f t="shared" si="144"/>
        <v>46.113464530316058</v>
      </c>
      <c r="BI58" s="39">
        <f t="shared" si="144"/>
        <v>36.870914377851769</v>
      </c>
      <c r="BJ58" s="39">
        <f t="shared" si="144"/>
        <v>30.584025878727314</v>
      </c>
      <c r="BK58" s="162"/>
      <c r="BL58" s="107"/>
      <c r="BM58" s="126" t="s">
        <v>83</v>
      </c>
      <c r="BN58" s="39">
        <f t="shared" si="144"/>
        <v>0</v>
      </c>
      <c r="BO58" s="79"/>
      <c r="BP58" s="39"/>
      <c r="BQ58" s="39"/>
      <c r="BR58" s="39"/>
      <c r="BS58" s="39"/>
      <c r="BT58" s="39"/>
      <c r="BU58" s="39"/>
      <c r="BV58" s="39"/>
      <c r="BW58" s="39">
        <f t="shared" ref="BW58:CC72" si="145">(BW$49/100)*BW13*1000</f>
        <v>133.29979845444029</v>
      </c>
      <c r="BX58" s="39">
        <f t="shared" si="145"/>
        <v>255.83103291845828</v>
      </c>
      <c r="BY58" s="39">
        <f t="shared" si="145"/>
        <v>221.55171832669419</v>
      </c>
      <c r="BZ58" s="39">
        <f t="shared" si="145"/>
        <v>145.81051535828917</v>
      </c>
      <c r="CA58" s="107"/>
      <c r="CB58" s="107"/>
      <c r="CC58" s="39">
        <f t="shared" si="145"/>
        <v>0</v>
      </c>
      <c r="CD58" s="79"/>
      <c r="CE58" s="39"/>
      <c r="CF58" s="39"/>
      <c r="CG58" s="39"/>
      <c r="CH58" s="39"/>
      <c r="CI58" s="39"/>
      <c r="CJ58" s="39"/>
      <c r="CK58" s="39"/>
      <c r="CL58" s="39"/>
      <c r="CM58" s="39">
        <f t="shared" ref="CM58:CR72" si="146">(CM$49/100)*CM13*1000</f>
        <v>157.19713909795095</v>
      </c>
      <c r="CN58" s="39">
        <f t="shared" si="146"/>
        <v>113.23728538191789</v>
      </c>
      <c r="CO58" s="39">
        <f t="shared" si="146"/>
        <v>159.48110240626943</v>
      </c>
      <c r="CP58" s="39">
        <f t="shared" si="146"/>
        <v>43.816982842228882</v>
      </c>
      <c r="CQ58" s="162"/>
      <c r="CR58" s="39">
        <f t="shared" si="146"/>
        <v>0</v>
      </c>
      <c r="CS58" s="79"/>
      <c r="CT58" s="39"/>
      <c r="CU58" s="39"/>
      <c r="CV58" s="39"/>
      <c r="CW58" s="39"/>
      <c r="CX58" s="39"/>
      <c r="CY58" s="39"/>
      <c r="CZ58" s="38" t="s">
        <v>83</v>
      </c>
      <c r="DA58" s="39">
        <f t="shared" ref="DA58:DL58" si="147">(DA$49/100)*DA13*1000</f>
        <v>83.33446172837489</v>
      </c>
      <c r="DB58" s="39">
        <f t="shared" si="147"/>
        <v>51.42403752393993</v>
      </c>
      <c r="DC58" s="39">
        <f t="shared" si="147"/>
        <v>52.753216852245693</v>
      </c>
      <c r="DD58" s="39">
        <f t="shared" si="147"/>
        <v>22.812990702239663</v>
      </c>
      <c r="DE58" s="39">
        <f t="shared" si="147"/>
        <v>53.934751369547151</v>
      </c>
      <c r="DF58" s="39">
        <f t="shared" si="147"/>
        <v>16.779744922951</v>
      </c>
      <c r="DG58" s="39">
        <f t="shared" si="147"/>
        <v>78.134188753073545</v>
      </c>
      <c r="DH58" s="39">
        <f t="shared" si="147"/>
        <v>60.023277969081029</v>
      </c>
      <c r="DI58" s="39"/>
      <c r="DJ58" s="162"/>
      <c r="DK58" s="107"/>
      <c r="DL58" s="39" t="e">
        <f t="shared" si="147"/>
        <v>#VALUE!</v>
      </c>
      <c r="DM58" s="38" t="s">
        <v>83</v>
      </c>
      <c r="DN58" s="79"/>
      <c r="DO58" s="39"/>
      <c r="DP58" s="39"/>
      <c r="DQ58" s="39"/>
      <c r="DR58" s="39"/>
      <c r="DS58" s="39"/>
      <c r="DT58" s="39">
        <f t="shared" ref="DT58:EB72" si="148">(DT$49/100)*DT13*1000</f>
        <v>197.472497900436</v>
      </c>
      <c r="DU58" s="39">
        <f t="shared" si="148"/>
        <v>199.2681289294712</v>
      </c>
      <c r="DV58" s="39">
        <f t="shared" si="148"/>
        <v>186.04005804754109</v>
      </c>
      <c r="DW58" s="39">
        <f t="shared" si="148"/>
        <v>198.31450762658736</v>
      </c>
      <c r="DX58" s="39">
        <f t="shared" si="148"/>
        <v>206.94396986536802</v>
      </c>
      <c r="DY58" s="107"/>
      <c r="DZ58" s="107"/>
      <c r="EA58" s="142"/>
      <c r="EB58" s="39">
        <f t="shared" si="148"/>
        <v>0</v>
      </c>
    </row>
    <row r="59" spans="1:132" x14ac:dyDescent="0.25">
      <c r="A59" s="38" t="s">
        <v>3</v>
      </c>
      <c r="B59" s="39">
        <f t="shared" ref="B59:L59" si="149">(B$49/100)*B14*1000</f>
        <v>135.19129124279002</v>
      </c>
      <c r="C59" s="39">
        <f t="shared" si="149"/>
        <v>197.00715736638355</v>
      </c>
      <c r="D59" s="39">
        <f t="shared" si="149"/>
        <v>232.90075891962999</v>
      </c>
      <c r="E59" s="39">
        <f t="shared" si="149"/>
        <v>175.42709584807318</v>
      </c>
      <c r="F59" s="39">
        <f t="shared" si="149"/>
        <v>24.945508262349826</v>
      </c>
      <c r="G59" s="39">
        <f t="shared" si="149"/>
        <v>71.765816343466</v>
      </c>
      <c r="H59" s="39">
        <f t="shared" si="149"/>
        <v>105.18485642767126</v>
      </c>
      <c r="I59" s="39">
        <f t="shared" si="149"/>
        <v>134.73014283774347</v>
      </c>
      <c r="J59" s="39">
        <f t="shared" si="149"/>
        <v>181.25135024837437</v>
      </c>
      <c r="K59" s="39">
        <f t="shared" si="149"/>
        <v>232.04466457776866</v>
      </c>
      <c r="L59" s="39">
        <f t="shared" si="149"/>
        <v>0</v>
      </c>
      <c r="M59" s="38" t="s">
        <v>3</v>
      </c>
      <c r="N59" s="235"/>
      <c r="O59" s="62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162"/>
      <c r="AA59" s="39"/>
      <c r="AB59" s="39"/>
      <c r="AC59" s="39"/>
      <c r="AD59" s="39"/>
      <c r="AE59" s="39"/>
      <c r="AF59" s="39"/>
      <c r="AG59" s="39"/>
      <c r="AH59" s="62"/>
      <c r="AI59" s="38" t="s">
        <v>3</v>
      </c>
      <c r="AJ59" s="39">
        <f t="shared" ref="AJ59:AV59" si="150">(AJ$49/100)*AJ14*1000</f>
        <v>0</v>
      </c>
      <c r="AK59" s="39">
        <f t="shared" si="150"/>
        <v>16.841105837033936</v>
      </c>
      <c r="AL59" s="39">
        <f t="shared" si="150"/>
        <v>18.275059644425937</v>
      </c>
      <c r="AM59" s="39">
        <f t="shared" si="150"/>
        <v>23.296365048810245</v>
      </c>
      <c r="AN59" s="39">
        <f t="shared" si="150"/>
        <v>21.293668412789984</v>
      </c>
      <c r="AO59" s="39">
        <f t="shared" si="150"/>
        <v>25.036905401756833</v>
      </c>
      <c r="AP59" s="39">
        <f t="shared" si="150"/>
        <v>19.590483657671413</v>
      </c>
      <c r="AQ59" s="39">
        <f t="shared" si="150"/>
        <v>18.652854441379059</v>
      </c>
      <c r="AR59" s="39">
        <f t="shared" si="150"/>
        <v>24.807308149402377</v>
      </c>
      <c r="AS59" s="39">
        <f t="shared" si="150"/>
        <v>22.103145304498884</v>
      </c>
      <c r="AT59" s="166"/>
      <c r="AU59" s="39"/>
      <c r="AV59" s="39">
        <f t="shared" si="150"/>
        <v>0</v>
      </c>
      <c r="AW59" s="79"/>
      <c r="AX59" s="39"/>
      <c r="AY59" s="39"/>
      <c r="AZ59" s="39"/>
      <c r="BA59" s="39"/>
      <c r="BB59" s="39"/>
      <c r="BC59" s="39"/>
      <c r="BD59" s="39"/>
      <c r="BE59" s="39"/>
      <c r="BF59" s="39"/>
      <c r="BG59" s="39">
        <f t="shared" si="144"/>
        <v>50.075834416203655</v>
      </c>
      <c r="BH59" s="39">
        <f t="shared" si="144"/>
        <v>36.395916616845376</v>
      </c>
      <c r="BI59" s="39">
        <f t="shared" si="144"/>
        <v>29.108753096823062</v>
      </c>
      <c r="BJ59" s="39">
        <f t="shared" si="144"/>
        <v>62.601385568064963</v>
      </c>
      <c r="BK59" s="162"/>
      <c r="BL59" s="107"/>
      <c r="BM59" s="126" t="s">
        <v>3</v>
      </c>
      <c r="BN59" s="39">
        <f t="shared" si="144"/>
        <v>0</v>
      </c>
      <c r="BO59" s="79"/>
      <c r="BP59" s="39"/>
      <c r="BQ59" s="39"/>
      <c r="BR59" s="39"/>
      <c r="BS59" s="39"/>
      <c r="BT59" s="39"/>
      <c r="BU59" s="39"/>
      <c r="BV59" s="39"/>
      <c r="BW59" s="39">
        <f t="shared" si="145"/>
        <v>136.38316014007759</v>
      </c>
      <c r="BX59" s="39">
        <f t="shared" si="145"/>
        <v>114.43226521303795</v>
      </c>
      <c r="BY59" s="39">
        <f t="shared" si="145"/>
        <v>368.94602882872761</v>
      </c>
      <c r="BZ59" s="39">
        <f t="shared" si="145"/>
        <v>155.13031879097963</v>
      </c>
      <c r="CA59" s="107"/>
      <c r="CB59" s="107"/>
      <c r="CC59" s="39">
        <f t="shared" si="145"/>
        <v>0</v>
      </c>
      <c r="CD59" s="79"/>
      <c r="CE59" s="39"/>
      <c r="CF59" s="39"/>
      <c r="CG59" s="39"/>
      <c r="CH59" s="39"/>
      <c r="CI59" s="39"/>
      <c r="CJ59" s="39"/>
      <c r="CK59" s="39"/>
      <c r="CL59" s="39"/>
      <c r="CM59" s="39">
        <f t="shared" si="146"/>
        <v>366.95640867969269</v>
      </c>
      <c r="CN59" s="39">
        <f t="shared" si="146"/>
        <v>193.41527997018758</v>
      </c>
      <c r="CO59" s="39">
        <f t="shared" si="146"/>
        <v>360.89072101020594</v>
      </c>
      <c r="CP59" s="39">
        <f t="shared" si="146"/>
        <v>75.476174496843555</v>
      </c>
      <c r="CQ59" s="162"/>
      <c r="CR59" s="39">
        <f t="shared" si="146"/>
        <v>0</v>
      </c>
      <c r="CS59" s="79"/>
      <c r="CT59" s="39"/>
      <c r="CU59" s="39"/>
      <c r="CV59" s="39"/>
      <c r="CW59" s="39"/>
      <c r="CX59" s="39"/>
      <c r="CY59" s="39"/>
      <c r="CZ59" s="38" t="s">
        <v>3</v>
      </c>
      <c r="DA59" s="39">
        <f t="shared" ref="DA59:DL59" si="151">(DA$49/100)*DA14*1000</f>
        <v>467.1207824488348</v>
      </c>
      <c r="DB59" s="39">
        <f t="shared" si="151"/>
        <v>354.00479336923939</v>
      </c>
      <c r="DC59" s="39">
        <f t="shared" si="151"/>
        <v>370.5755078373989</v>
      </c>
      <c r="DD59" s="39">
        <f t="shared" si="151"/>
        <v>104.61200452819924</v>
      </c>
      <c r="DE59" s="39">
        <f t="shared" si="151"/>
        <v>300.35952206404528</v>
      </c>
      <c r="DF59" s="39">
        <f t="shared" si="151"/>
        <v>65.276359711166762</v>
      </c>
      <c r="DG59" s="39">
        <f t="shared" si="151"/>
        <v>448.5880629327678</v>
      </c>
      <c r="DH59" s="39">
        <f t="shared" si="151"/>
        <v>355.75605742591665</v>
      </c>
      <c r="DI59" s="39"/>
      <c r="DJ59" s="162"/>
      <c r="DK59" s="107"/>
      <c r="DL59" s="39">
        <f t="shared" si="151"/>
        <v>0</v>
      </c>
      <c r="DM59" s="38" t="s">
        <v>3</v>
      </c>
      <c r="DN59" s="79"/>
      <c r="DO59" s="39"/>
      <c r="DP59" s="39"/>
      <c r="DQ59" s="39"/>
      <c r="DR59" s="39"/>
      <c r="DS59" s="39"/>
      <c r="DT59" s="39">
        <f t="shared" si="148"/>
        <v>392.10275324349135</v>
      </c>
      <c r="DU59" s="39">
        <f t="shared" si="148"/>
        <v>399.19329201098873</v>
      </c>
      <c r="DV59" s="39">
        <f t="shared" si="148"/>
        <v>377.85292800858377</v>
      </c>
      <c r="DW59" s="39">
        <f t="shared" si="148"/>
        <v>409.9954073627768</v>
      </c>
      <c r="DX59" s="39">
        <f t="shared" si="148"/>
        <v>460.95629927475204</v>
      </c>
      <c r="DY59" s="107"/>
      <c r="DZ59" s="107"/>
      <c r="EA59" s="142"/>
      <c r="EB59" s="39">
        <f t="shared" si="148"/>
        <v>0</v>
      </c>
    </row>
    <row r="60" spans="1:132" x14ac:dyDescent="0.25">
      <c r="A60" s="38" t="s">
        <v>4</v>
      </c>
      <c r="B60" s="39">
        <f t="shared" ref="B60:L60" si="152">(B$49/100)*B15*1000</f>
        <v>48.889832534737245</v>
      </c>
      <c r="C60" s="39">
        <f t="shared" si="152"/>
        <v>42.792918439142149</v>
      </c>
      <c r="D60" s="39">
        <f t="shared" si="152"/>
        <v>68.159656138794361</v>
      </c>
      <c r="E60" s="39">
        <f t="shared" si="152"/>
        <v>47.070611278412002</v>
      </c>
      <c r="F60" s="39">
        <f t="shared" si="152"/>
        <v>6.0373336931676649</v>
      </c>
      <c r="G60" s="39">
        <f t="shared" si="152"/>
        <v>22.856685361645699</v>
      </c>
      <c r="H60" s="39">
        <f t="shared" si="152"/>
        <v>33.457953018880573</v>
      </c>
      <c r="I60" s="39">
        <f t="shared" si="152"/>
        <v>47.194124166132724</v>
      </c>
      <c r="J60" s="39">
        <f t="shared" si="152"/>
        <v>39.164020042918217</v>
      </c>
      <c r="K60" s="39">
        <f t="shared" si="152"/>
        <v>73.911377131703304</v>
      </c>
      <c r="L60" s="39">
        <f t="shared" si="152"/>
        <v>0</v>
      </c>
      <c r="M60" s="38" t="s">
        <v>4</v>
      </c>
      <c r="N60" s="235"/>
      <c r="O60" s="62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162"/>
      <c r="AA60" s="39"/>
      <c r="AB60" s="39"/>
      <c r="AC60" s="39"/>
      <c r="AD60" s="39"/>
      <c r="AE60" s="39"/>
      <c r="AF60" s="39"/>
      <c r="AG60" s="39"/>
      <c r="AH60" s="62"/>
      <c r="AI60" s="38" t="s">
        <v>4</v>
      </c>
      <c r="AJ60" s="39">
        <f t="shared" ref="AJ60:AV60" si="153">(AJ$49/100)*AJ15*1000</f>
        <v>0</v>
      </c>
      <c r="AK60" s="39">
        <f t="shared" si="153"/>
        <v>8.2214431193245758</v>
      </c>
      <c r="AL60" s="39">
        <f t="shared" si="153"/>
        <v>16.699497614163846</v>
      </c>
      <c r="AM60" s="39">
        <f t="shared" si="153"/>
        <v>7.9004888823718442</v>
      </c>
      <c r="AN60" s="39">
        <f t="shared" si="153"/>
        <v>6.6994161530397012</v>
      </c>
      <c r="AO60" s="39">
        <f t="shared" si="153"/>
        <v>6.153364166371265</v>
      </c>
      <c r="AP60" s="39">
        <f t="shared" si="153"/>
        <v>9.4933263801873071</v>
      </c>
      <c r="AQ60" s="39">
        <f t="shared" si="153"/>
        <v>16.972108621516792</v>
      </c>
      <c r="AR60" s="39">
        <f t="shared" si="153"/>
        <v>8.1532612323191191</v>
      </c>
      <c r="AS60" s="39">
        <f t="shared" si="153"/>
        <v>6.9509707126151534</v>
      </c>
      <c r="AT60" s="166"/>
      <c r="AU60" s="39"/>
      <c r="AV60" s="39">
        <f t="shared" si="153"/>
        <v>0</v>
      </c>
      <c r="AW60" s="79"/>
      <c r="AX60" s="39"/>
      <c r="AY60" s="39"/>
      <c r="AZ60" s="39"/>
      <c r="BA60" s="39"/>
      <c r="BB60" s="39"/>
      <c r="BC60" s="39"/>
      <c r="BD60" s="39"/>
      <c r="BE60" s="39"/>
      <c r="BF60" s="39"/>
      <c r="BG60" s="39">
        <f t="shared" si="144"/>
        <v>23.90856227158589</v>
      </c>
      <c r="BH60" s="39">
        <f t="shared" si="144"/>
        <v>30.306239228848742</v>
      </c>
      <c r="BI60" s="39">
        <f t="shared" si="144"/>
        <v>24.418303623328111</v>
      </c>
      <c r="BJ60" s="39">
        <f t="shared" si="144"/>
        <v>20.624696956530705</v>
      </c>
      <c r="BK60" s="162"/>
      <c r="BL60" s="107"/>
      <c r="BM60" s="126" t="s">
        <v>4</v>
      </c>
      <c r="BN60" s="39">
        <f t="shared" si="144"/>
        <v>0</v>
      </c>
      <c r="BO60" s="79"/>
      <c r="BP60" s="39"/>
      <c r="BQ60" s="39"/>
      <c r="BR60" s="39"/>
      <c r="BS60" s="39"/>
      <c r="BT60" s="39"/>
      <c r="BU60" s="39"/>
      <c r="BV60" s="39"/>
      <c r="BW60" s="39">
        <f t="shared" si="145"/>
        <v>138.52858631160859</v>
      </c>
      <c r="BX60" s="39">
        <f t="shared" si="145"/>
        <v>95.187388093814874</v>
      </c>
      <c r="BY60" s="39">
        <f t="shared" si="145"/>
        <v>93.183582708525591</v>
      </c>
      <c r="BZ60" s="39">
        <f t="shared" si="145"/>
        <v>128.59030931718698</v>
      </c>
      <c r="CA60" s="107"/>
      <c r="CB60" s="107"/>
      <c r="CC60" s="39">
        <f t="shared" si="145"/>
        <v>0</v>
      </c>
      <c r="CD60" s="79"/>
      <c r="CE60" s="39"/>
      <c r="CF60" s="39"/>
      <c r="CG60" s="39"/>
      <c r="CH60" s="39"/>
      <c r="CI60" s="39"/>
      <c r="CJ60" s="39"/>
      <c r="CK60" s="39"/>
      <c r="CL60" s="39"/>
      <c r="CM60" s="39">
        <f t="shared" si="146"/>
        <v>118.96386681550645</v>
      </c>
      <c r="CN60" s="39">
        <f t="shared" si="146"/>
        <v>78.948486532603511</v>
      </c>
      <c r="CO60" s="39">
        <f t="shared" si="146"/>
        <v>119.59620920279352</v>
      </c>
      <c r="CP60" s="39">
        <f t="shared" si="146"/>
        <v>29.961051059216448</v>
      </c>
      <c r="CQ60" s="162"/>
      <c r="CR60" s="39">
        <f t="shared" si="146"/>
        <v>0</v>
      </c>
      <c r="CS60" s="79"/>
      <c r="CT60" s="39"/>
      <c r="CU60" s="39"/>
      <c r="CV60" s="39"/>
      <c r="CW60" s="39"/>
      <c r="CX60" s="39"/>
      <c r="CY60" s="39"/>
      <c r="CZ60" s="38" t="s">
        <v>4</v>
      </c>
      <c r="DA60" s="39">
        <f t="shared" ref="DA60:DL60" si="154">(DA$49/100)*DA15*1000</f>
        <v>61.300852863124732</v>
      </c>
      <c r="DB60" s="39">
        <f t="shared" si="154"/>
        <v>46.550995710458693</v>
      </c>
      <c r="DC60" s="39">
        <f t="shared" si="154"/>
        <v>47.378604379257759</v>
      </c>
      <c r="DD60" s="39">
        <f t="shared" si="154"/>
        <v>12.718128400947858</v>
      </c>
      <c r="DE60" s="39">
        <f t="shared" si="154"/>
        <v>37.283688997406934</v>
      </c>
      <c r="DF60" s="39">
        <f t="shared" si="154"/>
        <v>10.791735783294348</v>
      </c>
      <c r="DG60" s="39">
        <f t="shared" si="154"/>
        <v>48.969099805995704</v>
      </c>
      <c r="DH60" s="39">
        <f t="shared" si="154"/>
        <v>50.672866558640656</v>
      </c>
      <c r="DI60" s="39"/>
      <c r="DJ60" s="162"/>
      <c r="DK60" s="107"/>
      <c r="DL60" s="39">
        <f t="shared" si="154"/>
        <v>0</v>
      </c>
      <c r="DM60" s="38" t="s">
        <v>4</v>
      </c>
      <c r="DN60" s="79"/>
      <c r="DO60" s="39"/>
      <c r="DP60" s="39"/>
      <c r="DQ60" s="39"/>
      <c r="DR60" s="39"/>
      <c r="DS60" s="39"/>
      <c r="DT60" s="39">
        <f t="shared" si="148"/>
        <v>175.60351767452923</v>
      </c>
      <c r="DU60" s="39">
        <f t="shared" si="148"/>
        <v>179.07300756821033</v>
      </c>
      <c r="DV60" s="39">
        <f t="shared" si="148"/>
        <v>166.56256160929507</v>
      </c>
      <c r="DW60" s="39">
        <f t="shared" si="148"/>
        <v>180.74463516663644</v>
      </c>
      <c r="DX60" s="39">
        <f t="shared" si="148"/>
        <v>178.83543093250185</v>
      </c>
      <c r="DY60" s="107"/>
      <c r="DZ60" s="107"/>
      <c r="EA60" s="142"/>
      <c r="EB60" s="39">
        <f t="shared" si="148"/>
        <v>0</v>
      </c>
    </row>
    <row r="61" spans="1:132" x14ac:dyDescent="0.25">
      <c r="A61" s="38" t="s">
        <v>84</v>
      </c>
      <c r="B61" s="39">
        <f t="shared" ref="B61:L61" si="155">(B$49/100)*B16*1000</f>
        <v>7.5334506844540536</v>
      </c>
      <c r="C61" s="39">
        <f t="shared" si="155"/>
        <v>1.2226069741083649</v>
      </c>
      <c r="D61" s="39">
        <f t="shared" si="155"/>
        <v>11.938117097628655</v>
      </c>
      <c r="E61" s="39">
        <f t="shared" si="155"/>
        <v>9.4750419216428945</v>
      </c>
      <c r="F61" s="39">
        <f t="shared" si="155"/>
        <v>1.4859308309550761</v>
      </c>
      <c r="G61" s="39">
        <f t="shared" si="155"/>
        <v>4.0226241451719851</v>
      </c>
      <c r="H61" s="39">
        <f t="shared" si="155"/>
        <v>6.2152977413596959</v>
      </c>
      <c r="I61" s="39">
        <f t="shared" si="155"/>
        <v>7.832090313392392</v>
      </c>
      <c r="J61" s="39">
        <f t="shared" si="155"/>
        <v>13.445771149657034</v>
      </c>
      <c r="K61" s="39">
        <f t="shared" si="155"/>
        <v>13.086314978426135</v>
      </c>
      <c r="L61" s="39">
        <f t="shared" si="155"/>
        <v>0</v>
      </c>
      <c r="M61" s="38" t="s">
        <v>84</v>
      </c>
      <c r="N61" s="235"/>
      <c r="O61" s="62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162"/>
      <c r="AA61" s="39"/>
      <c r="AB61" s="39"/>
      <c r="AC61" s="39"/>
      <c r="AD61" s="39"/>
      <c r="AE61" s="39"/>
      <c r="AF61" s="39"/>
      <c r="AG61" s="39"/>
      <c r="AH61" s="62"/>
      <c r="AI61" s="38" t="s">
        <v>84</v>
      </c>
      <c r="AJ61" s="39">
        <f t="shared" ref="AJ61:AV61" si="156">(AJ$49/100)*AJ16*1000</f>
        <v>0</v>
      </c>
      <c r="AK61" s="39">
        <f t="shared" si="156"/>
        <v>1.0634813000692607</v>
      </c>
      <c r="AL61" s="39">
        <f t="shared" si="156"/>
        <v>0.95403796812997232</v>
      </c>
      <c r="AM61" s="39">
        <f t="shared" si="156"/>
        <v>0</v>
      </c>
      <c r="AN61" s="39">
        <f t="shared" si="156"/>
        <v>1.1446847422875583</v>
      </c>
      <c r="AO61" s="39">
        <f t="shared" si="156"/>
        <v>1.1772102923069918</v>
      </c>
      <c r="AP61" s="39">
        <f t="shared" si="156"/>
        <v>1.1437009794072412</v>
      </c>
      <c r="AQ61" s="39">
        <f t="shared" si="156"/>
        <v>1.0020857959958411</v>
      </c>
      <c r="AR61" s="39">
        <f t="shared" si="156"/>
        <v>1.3891935831041504</v>
      </c>
      <c r="AS61" s="39">
        <f t="shared" si="156"/>
        <v>1.2086470731672596</v>
      </c>
      <c r="AT61" s="166"/>
      <c r="AU61" s="39"/>
      <c r="AV61" s="39">
        <f t="shared" si="156"/>
        <v>0</v>
      </c>
      <c r="AW61" s="79"/>
      <c r="AX61" s="39"/>
      <c r="AY61" s="39"/>
      <c r="AZ61" s="39"/>
      <c r="BA61" s="39"/>
      <c r="BB61" s="39"/>
      <c r="BC61" s="39"/>
      <c r="BD61" s="39"/>
      <c r="BE61" s="39"/>
      <c r="BF61" s="39"/>
      <c r="BG61" s="39">
        <f t="shared" si="144"/>
        <v>2.8769956540847264</v>
      </c>
      <c r="BH61" s="39">
        <f t="shared" si="144"/>
        <v>2.2519522290232303</v>
      </c>
      <c r="BI61" s="39">
        <f t="shared" si="144"/>
        <v>1.9320726167550131</v>
      </c>
      <c r="BJ61" s="39">
        <f t="shared" si="144"/>
        <v>2.9459432222495785</v>
      </c>
      <c r="BK61" s="162"/>
      <c r="BL61" s="107"/>
      <c r="BM61" s="126" t="s">
        <v>84</v>
      </c>
      <c r="BN61" s="39">
        <f t="shared" si="144"/>
        <v>0</v>
      </c>
      <c r="BO61" s="79"/>
      <c r="BP61" s="39"/>
      <c r="BQ61" s="39"/>
      <c r="BR61" s="39"/>
      <c r="BS61" s="39"/>
      <c r="BT61" s="39"/>
      <c r="BU61" s="39"/>
      <c r="BV61" s="39"/>
      <c r="BW61" s="39">
        <f t="shared" si="145"/>
        <v>6.222213905789677</v>
      </c>
      <c r="BX61" s="39">
        <f t="shared" si="145"/>
        <v>7.9332497487434628</v>
      </c>
      <c r="BY61" s="39">
        <f t="shared" si="145"/>
        <v>18.399718520244988</v>
      </c>
      <c r="BZ61" s="39">
        <f t="shared" si="145"/>
        <v>6.9540163349516595</v>
      </c>
      <c r="CA61" s="107"/>
      <c r="CB61" s="107"/>
      <c r="CC61" s="39">
        <f t="shared" si="145"/>
        <v>0</v>
      </c>
      <c r="CD61" s="79"/>
      <c r="CE61" s="39"/>
      <c r="CF61" s="39"/>
      <c r="CG61" s="39"/>
      <c r="CH61" s="39"/>
      <c r="CI61" s="39"/>
      <c r="CJ61" s="39"/>
      <c r="CK61" s="39"/>
      <c r="CL61" s="39"/>
      <c r="CM61" s="39">
        <f t="shared" si="146"/>
        <v>10.876774980669397</v>
      </c>
      <c r="CN61" s="39">
        <f t="shared" si="146"/>
        <v>9.6285087337597037</v>
      </c>
      <c r="CO61" s="39">
        <f t="shared" si="146"/>
        <v>14.525933468955888</v>
      </c>
      <c r="CP61" s="39">
        <f t="shared" si="146"/>
        <v>3.4913204669899249</v>
      </c>
      <c r="CQ61" s="162"/>
      <c r="CR61" s="39">
        <f t="shared" si="146"/>
        <v>0</v>
      </c>
      <c r="CS61" s="79"/>
      <c r="CT61" s="39"/>
      <c r="CU61" s="39"/>
      <c r="CV61" s="39"/>
      <c r="CW61" s="39"/>
      <c r="CX61" s="39"/>
      <c r="CY61" s="39"/>
      <c r="CZ61" s="38" t="s">
        <v>84</v>
      </c>
      <c r="DA61" s="39">
        <f t="shared" ref="DA61:DL61" si="157">(DA$49/100)*DA16*1000</f>
        <v>5.3375884348460287</v>
      </c>
      <c r="DB61" s="39">
        <f t="shared" si="157"/>
        <v>4.33562024962308</v>
      </c>
      <c r="DC61" s="39">
        <f t="shared" si="157"/>
        <v>4.0085953303275215</v>
      </c>
      <c r="DD61" s="39">
        <f t="shared" si="157"/>
        <v>0</v>
      </c>
      <c r="DE61" s="39">
        <f t="shared" si="157"/>
        <v>0</v>
      </c>
      <c r="DF61" s="39">
        <f t="shared" si="157"/>
        <v>0</v>
      </c>
      <c r="DG61" s="39">
        <f t="shared" si="157"/>
        <v>5.2647028586252054</v>
      </c>
      <c r="DH61" s="39">
        <f t="shared" si="157"/>
        <v>6.2797489695081374</v>
      </c>
      <c r="DI61" s="39"/>
      <c r="DJ61" s="162"/>
      <c r="DK61" s="107"/>
      <c r="DL61" s="39">
        <f t="shared" si="157"/>
        <v>0</v>
      </c>
      <c r="DM61" s="38" t="s">
        <v>84</v>
      </c>
      <c r="DN61" s="79"/>
      <c r="DO61" s="39"/>
      <c r="DP61" s="39"/>
      <c r="DQ61" s="39"/>
      <c r="DR61" s="39"/>
      <c r="DS61" s="39"/>
      <c r="DT61" s="39">
        <f t="shared" si="148"/>
        <v>10.985798289068731</v>
      </c>
      <c r="DU61" s="39">
        <f t="shared" si="148"/>
        <v>10.436939585423261</v>
      </c>
      <c r="DV61" s="39">
        <f t="shared" si="148"/>
        <v>10.885015703067493</v>
      </c>
      <c r="DW61" s="39">
        <f t="shared" si="148"/>
        <v>15.800130108560959</v>
      </c>
      <c r="DX61" s="39">
        <f t="shared" si="148"/>
        <v>10.156495729455308</v>
      </c>
      <c r="DY61" s="107"/>
      <c r="DZ61" s="107"/>
      <c r="EA61" s="142"/>
      <c r="EB61" s="39">
        <f t="shared" si="148"/>
        <v>0</v>
      </c>
    </row>
    <row r="62" spans="1:132" x14ac:dyDescent="0.25">
      <c r="A62" s="38" t="s">
        <v>5</v>
      </c>
      <c r="B62" s="39">
        <f t="shared" ref="B62:L62" si="158">(B$49/100)*B17*1000</f>
        <v>12.539071246395904</v>
      </c>
      <c r="C62" s="39">
        <f t="shared" si="158"/>
        <v>16.76153642345114</v>
      </c>
      <c r="D62" s="39">
        <f t="shared" si="158"/>
        <v>22.834818380244066</v>
      </c>
      <c r="E62" s="39">
        <f t="shared" si="158"/>
        <v>11.165917675781451</v>
      </c>
      <c r="F62" s="39">
        <f t="shared" si="158"/>
        <v>1.9194730320922693</v>
      </c>
      <c r="G62" s="39">
        <f t="shared" si="158"/>
        <v>5.2486742410771088</v>
      </c>
      <c r="H62" s="39">
        <f t="shared" si="158"/>
        <v>7.6516585623819733</v>
      </c>
      <c r="I62" s="39">
        <f t="shared" si="158"/>
        <v>24.507318480688731</v>
      </c>
      <c r="J62" s="39">
        <f t="shared" si="158"/>
        <v>15.17787765603801</v>
      </c>
      <c r="K62" s="39">
        <f t="shared" si="158"/>
        <v>24.068316724881853</v>
      </c>
      <c r="L62" s="39">
        <f t="shared" si="158"/>
        <v>0</v>
      </c>
      <c r="M62" s="38" t="s">
        <v>5</v>
      </c>
      <c r="N62" s="235"/>
      <c r="O62" s="62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162"/>
      <c r="AA62" s="39"/>
      <c r="AB62" s="39"/>
      <c r="AC62" s="39"/>
      <c r="AD62" s="39"/>
      <c r="AE62" s="39"/>
      <c r="AF62" s="39"/>
      <c r="AG62" s="39"/>
      <c r="AH62" s="62"/>
      <c r="AI62" s="38" t="s">
        <v>5</v>
      </c>
      <c r="AJ62" s="39">
        <f t="shared" ref="AJ62:AV62" si="159">(AJ$49/100)*AJ17*1000</f>
        <v>0</v>
      </c>
      <c r="AK62" s="39">
        <f t="shared" si="159"/>
        <v>2.2759634596239851</v>
      </c>
      <c r="AL62" s="39">
        <f t="shared" si="159"/>
        <v>2.6403768319401615</v>
      </c>
      <c r="AM62" s="39">
        <f t="shared" si="159"/>
        <v>0</v>
      </c>
      <c r="AN62" s="39">
        <f t="shared" si="159"/>
        <v>2.1286017142132536</v>
      </c>
      <c r="AO62" s="39">
        <f t="shared" si="159"/>
        <v>4.4584696717670278</v>
      </c>
      <c r="AP62" s="39">
        <f t="shared" si="159"/>
        <v>2.5105658898870082</v>
      </c>
      <c r="AQ62" s="39">
        <f t="shared" si="159"/>
        <v>2.6514088734099359</v>
      </c>
      <c r="AR62" s="39">
        <f t="shared" si="159"/>
        <v>2.9832698605270354</v>
      </c>
      <c r="AS62" s="39">
        <f t="shared" si="159"/>
        <v>2.2861148856071312</v>
      </c>
      <c r="AT62" s="166"/>
      <c r="AU62" s="39"/>
      <c r="AV62" s="39">
        <f t="shared" si="159"/>
        <v>0</v>
      </c>
      <c r="AW62" s="79"/>
      <c r="AX62" s="39"/>
      <c r="AY62" s="39"/>
      <c r="AZ62" s="39"/>
      <c r="BA62" s="39"/>
      <c r="BB62" s="39"/>
      <c r="BC62" s="39"/>
      <c r="BD62" s="39"/>
      <c r="BE62" s="39"/>
      <c r="BF62" s="39"/>
      <c r="BG62" s="39">
        <f t="shared" si="144"/>
        <v>16.83693080136344</v>
      </c>
      <c r="BH62" s="39">
        <f t="shared" si="144"/>
        <v>9.9927420944271006</v>
      </c>
      <c r="BI62" s="39">
        <f t="shared" si="144"/>
        <v>7.3595414282898171</v>
      </c>
      <c r="BJ62" s="39">
        <f t="shared" si="144"/>
        <v>11.233411606762367</v>
      </c>
      <c r="BK62" s="162"/>
      <c r="BL62" s="107"/>
      <c r="BM62" s="126" t="s">
        <v>5</v>
      </c>
      <c r="BN62" s="39">
        <f t="shared" si="144"/>
        <v>0</v>
      </c>
      <c r="BO62" s="79"/>
      <c r="BP62" s="39"/>
      <c r="BQ62" s="39"/>
      <c r="BR62" s="39"/>
      <c r="BS62" s="39"/>
      <c r="BT62" s="39"/>
      <c r="BU62" s="39"/>
      <c r="BV62" s="39"/>
      <c r="BW62" s="39">
        <f t="shared" si="145"/>
        <v>26.910103538612042</v>
      </c>
      <c r="BX62" s="39">
        <f t="shared" si="145"/>
        <v>53.204689800087834</v>
      </c>
      <c r="BY62" s="39">
        <f t="shared" si="145"/>
        <v>34.279836327676335</v>
      </c>
      <c r="BZ62" s="39">
        <f t="shared" si="145"/>
        <v>27.839519622844964</v>
      </c>
      <c r="CA62" s="107"/>
      <c r="CB62" s="107"/>
      <c r="CC62" s="39">
        <f t="shared" si="145"/>
        <v>0</v>
      </c>
      <c r="CD62" s="79"/>
      <c r="CE62" s="39"/>
      <c r="CF62" s="39"/>
      <c r="CG62" s="39"/>
      <c r="CH62" s="39"/>
      <c r="CI62" s="39"/>
      <c r="CJ62" s="39"/>
      <c r="CK62" s="39"/>
      <c r="CL62" s="39"/>
      <c r="CM62" s="39">
        <f t="shared" si="146"/>
        <v>48.720642328757869</v>
      </c>
      <c r="CN62" s="39">
        <f t="shared" si="146"/>
        <v>27.505015739154128</v>
      </c>
      <c r="CO62" s="39">
        <f t="shared" si="146"/>
        <v>53.204631511364447</v>
      </c>
      <c r="CP62" s="39">
        <f t="shared" si="146"/>
        <v>9.243877934316286</v>
      </c>
      <c r="CQ62" s="162"/>
      <c r="CR62" s="39">
        <f t="shared" si="146"/>
        <v>0</v>
      </c>
      <c r="CS62" s="79"/>
      <c r="CT62" s="39"/>
      <c r="CU62" s="39"/>
      <c r="CV62" s="39"/>
      <c r="CW62" s="39"/>
      <c r="CX62" s="39"/>
      <c r="CY62" s="39"/>
      <c r="CZ62" s="38" t="s">
        <v>5</v>
      </c>
      <c r="DA62" s="39">
        <f t="shared" ref="DA62:DL62" si="160">(DA$49/100)*DA17*1000</f>
        <v>49.940139294350253</v>
      </c>
      <c r="DB62" s="39">
        <f t="shared" si="160"/>
        <v>38.858183694879664</v>
      </c>
      <c r="DC62" s="39">
        <f t="shared" si="160"/>
        <v>49.681809638249476</v>
      </c>
      <c r="DD62" s="39">
        <f t="shared" si="160"/>
        <v>21.002235775548584</v>
      </c>
      <c r="DE62" s="39">
        <f t="shared" si="160"/>
        <v>52.141557716244584</v>
      </c>
      <c r="DF62" s="39">
        <f t="shared" si="160"/>
        <v>9.3644176296590871</v>
      </c>
      <c r="DG62" s="39">
        <f t="shared" si="160"/>
        <v>67.13793687921401</v>
      </c>
      <c r="DH62" s="39">
        <f t="shared" si="160"/>
        <v>50.06530846067345</v>
      </c>
      <c r="DI62" s="39"/>
      <c r="DJ62" s="162"/>
      <c r="DK62" s="107"/>
      <c r="DL62" s="39">
        <f t="shared" si="160"/>
        <v>0</v>
      </c>
      <c r="DM62" s="38" t="s">
        <v>5</v>
      </c>
      <c r="DN62" s="79"/>
      <c r="DO62" s="39"/>
      <c r="DP62" s="39"/>
      <c r="DQ62" s="39"/>
      <c r="DR62" s="39"/>
      <c r="DS62" s="39"/>
      <c r="DT62" s="39">
        <f t="shared" si="148"/>
        <v>34.095036257480324</v>
      </c>
      <c r="DU62" s="39">
        <f t="shared" si="148"/>
        <v>31.608560650778944</v>
      </c>
      <c r="DV62" s="39">
        <f t="shared" si="148"/>
        <v>30.414032016079936</v>
      </c>
      <c r="DW62" s="39">
        <f t="shared" si="148"/>
        <v>32.332480847035583</v>
      </c>
      <c r="DX62" s="39">
        <f t="shared" si="148"/>
        <v>32.710862689502783</v>
      </c>
      <c r="DY62" s="107"/>
      <c r="DZ62" s="107"/>
      <c r="EA62" s="142"/>
      <c r="EB62" s="39">
        <f t="shared" si="148"/>
        <v>0</v>
      </c>
    </row>
    <row r="63" spans="1:132" x14ac:dyDescent="0.25">
      <c r="A63" s="38" t="s">
        <v>31</v>
      </c>
      <c r="B63" s="39">
        <f t="shared" ref="B63:L63" si="161">(B$49/100)*B18*1000</f>
        <v>27.674187088940133</v>
      </c>
      <c r="C63" s="39">
        <f t="shared" si="161"/>
        <v>42.720921589119328</v>
      </c>
      <c r="D63" s="39">
        <f t="shared" si="161"/>
        <v>34.615889622028263</v>
      </c>
      <c r="E63" s="39">
        <f t="shared" si="161"/>
        <v>12.612308440985309</v>
      </c>
      <c r="F63" s="39">
        <f t="shared" si="161"/>
        <v>3.4440700977671335</v>
      </c>
      <c r="G63" s="39">
        <f t="shared" si="161"/>
        <v>7.8713957534617931</v>
      </c>
      <c r="H63" s="39">
        <f t="shared" si="161"/>
        <v>11.196991793776075</v>
      </c>
      <c r="I63" s="39">
        <f t="shared" si="161"/>
        <v>25.939824577205368</v>
      </c>
      <c r="J63" s="39">
        <f t="shared" si="161"/>
        <v>34.335960497937869</v>
      </c>
      <c r="K63" s="39">
        <f t="shared" si="161"/>
        <v>36.715991884117528</v>
      </c>
      <c r="L63" s="39">
        <f t="shared" si="161"/>
        <v>0</v>
      </c>
      <c r="M63" s="38" t="s">
        <v>31</v>
      </c>
      <c r="N63" s="235"/>
      <c r="O63" s="62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162"/>
      <c r="AA63" s="39"/>
      <c r="AB63" s="39"/>
      <c r="AC63" s="39"/>
      <c r="AD63" s="39"/>
      <c r="AE63" s="39"/>
      <c r="AF63" s="39"/>
      <c r="AG63" s="39"/>
      <c r="AH63" s="62"/>
      <c r="AI63" s="38" t="s">
        <v>31</v>
      </c>
      <c r="AJ63" s="39">
        <f t="shared" ref="AJ63:AV63" si="162">(AJ$49/100)*AJ18*1000</f>
        <v>0</v>
      </c>
      <c r="AK63" s="39">
        <f t="shared" si="162"/>
        <v>1.5548881081736368</v>
      </c>
      <c r="AL63" s="39">
        <f t="shared" si="162"/>
        <v>1.5874100161018372</v>
      </c>
      <c r="AM63" s="39">
        <f t="shared" si="162"/>
        <v>0</v>
      </c>
      <c r="AN63" s="39">
        <f t="shared" si="162"/>
        <v>2.2103974410035954</v>
      </c>
      <c r="AO63" s="39">
        <f t="shared" si="162"/>
        <v>2.5124706466904163</v>
      </c>
      <c r="AP63" s="39">
        <f t="shared" si="162"/>
        <v>1.638613370985045</v>
      </c>
      <c r="AQ63" s="39">
        <f t="shared" si="162"/>
        <v>1.7162336385289423</v>
      </c>
      <c r="AR63" s="39">
        <f t="shared" si="162"/>
        <v>1.9731733113020873</v>
      </c>
      <c r="AS63" s="39">
        <f t="shared" si="162"/>
        <v>2.2028060820333324</v>
      </c>
      <c r="AT63" s="166"/>
      <c r="AU63" s="39"/>
      <c r="AV63" s="39">
        <f t="shared" si="162"/>
        <v>0</v>
      </c>
      <c r="AW63" s="79"/>
      <c r="AX63" s="39"/>
      <c r="AY63" s="39"/>
      <c r="AZ63" s="39"/>
      <c r="BA63" s="39"/>
      <c r="BB63" s="39"/>
      <c r="BC63" s="39"/>
      <c r="BD63" s="39"/>
      <c r="BE63" s="39"/>
      <c r="BF63" s="39"/>
      <c r="BG63" s="39">
        <f t="shared" si="144"/>
        <v>7.31911427054116</v>
      </c>
      <c r="BH63" s="39">
        <f t="shared" si="144"/>
        <v>7.2416946264947608</v>
      </c>
      <c r="BI63" s="39">
        <f t="shared" si="144"/>
        <v>58.911079929264993</v>
      </c>
      <c r="BJ63" s="39">
        <f t="shared" si="144"/>
        <v>5.2188174359494255</v>
      </c>
      <c r="BK63" s="162"/>
      <c r="BL63" s="107"/>
      <c r="BM63" s="126" t="s">
        <v>31</v>
      </c>
      <c r="BN63" s="39">
        <f t="shared" si="144"/>
        <v>0</v>
      </c>
      <c r="BO63" s="79"/>
      <c r="BP63" s="39"/>
      <c r="BQ63" s="39"/>
      <c r="BR63" s="39"/>
      <c r="BS63" s="39"/>
      <c r="BT63" s="39"/>
      <c r="BU63" s="39"/>
      <c r="BV63" s="39"/>
      <c r="BW63" s="39">
        <f t="shared" si="145"/>
        <v>11.900641356303669</v>
      </c>
      <c r="BX63" s="39">
        <f t="shared" si="145"/>
        <v>12.436547949686624</v>
      </c>
      <c r="BY63" s="39">
        <f t="shared" si="145"/>
        <v>21.685753414057068</v>
      </c>
      <c r="BZ63" s="39">
        <f t="shared" si="145"/>
        <v>12.463867932568942</v>
      </c>
      <c r="CA63" s="107"/>
      <c r="CB63" s="107"/>
      <c r="CC63" s="39">
        <f t="shared" si="145"/>
        <v>0</v>
      </c>
      <c r="CD63" s="79"/>
      <c r="CE63" s="39"/>
      <c r="CF63" s="39"/>
      <c r="CG63" s="39"/>
      <c r="CH63" s="39"/>
      <c r="CI63" s="39"/>
      <c r="CJ63" s="39"/>
      <c r="CK63" s="39"/>
      <c r="CL63" s="39"/>
      <c r="CM63" s="39">
        <f t="shared" si="146"/>
        <v>70.706667224298556</v>
      </c>
      <c r="CN63" s="39">
        <f t="shared" si="146"/>
        <v>39.286179932680874</v>
      </c>
      <c r="CO63" s="39">
        <f t="shared" si="146"/>
        <v>71.834409984680747</v>
      </c>
      <c r="CP63" s="39">
        <f t="shared" si="146"/>
        <v>15.115864430904111</v>
      </c>
      <c r="CQ63" s="162"/>
      <c r="CR63" s="39">
        <f t="shared" si="146"/>
        <v>0</v>
      </c>
      <c r="CS63" s="79"/>
      <c r="CT63" s="39"/>
      <c r="CU63" s="39"/>
      <c r="CV63" s="39"/>
      <c r="CW63" s="39"/>
      <c r="CX63" s="39"/>
      <c r="CY63" s="39"/>
      <c r="CZ63" s="38" t="s">
        <v>31</v>
      </c>
      <c r="DA63" s="39">
        <f t="shared" ref="DA63:DL63" si="163">(DA$49/100)*DA18*1000</f>
        <v>194.43840738798585</v>
      </c>
      <c r="DB63" s="39">
        <f t="shared" si="163"/>
        <v>17.866792601745864</v>
      </c>
      <c r="DC63" s="39">
        <f t="shared" si="163"/>
        <v>17.291090298355513</v>
      </c>
      <c r="DD63" s="39">
        <f t="shared" si="163"/>
        <v>7.0300640640873997</v>
      </c>
      <c r="DE63" s="39">
        <f t="shared" si="163"/>
        <v>15.528892600542928</v>
      </c>
      <c r="DF63" s="39">
        <f t="shared" si="163"/>
        <v>4.9214088420533608</v>
      </c>
      <c r="DG63" s="39">
        <f t="shared" si="163"/>
        <v>20.874012551965418</v>
      </c>
      <c r="DH63" s="39">
        <f t="shared" si="163"/>
        <v>16.993471775595555</v>
      </c>
      <c r="DI63" s="39"/>
      <c r="DJ63" s="162"/>
      <c r="DK63" s="107"/>
      <c r="DL63" s="39">
        <f t="shared" si="163"/>
        <v>0</v>
      </c>
      <c r="DM63" s="38" t="s">
        <v>31</v>
      </c>
      <c r="DN63" s="79"/>
      <c r="DO63" s="39"/>
      <c r="DP63" s="39"/>
      <c r="DQ63" s="39"/>
      <c r="DR63" s="39"/>
      <c r="DS63" s="39"/>
      <c r="DT63" s="39">
        <f t="shared" si="148"/>
        <v>24.866653769308655</v>
      </c>
      <c r="DU63" s="39">
        <f t="shared" si="148"/>
        <v>26.498815634281147</v>
      </c>
      <c r="DV63" s="39">
        <f t="shared" si="148"/>
        <v>23.819488045975341</v>
      </c>
      <c r="DW63" s="39">
        <f t="shared" si="148"/>
        <v>25.379693432233637</v>
      </c>
      <c r="DX63" s="39">
        <f t="shared" si="148"/>
        <v>23.884920673918526</v>
      </c>
      <c r="DY63" s="107"/>
      <c r="DZ63" s="107"/>
      <c r="EA63" s="142"/>
      <c r="EB63" s="39">
        <f t="shared" si="148"/>
        <v>0</v>
      </c>
    </row>
    <row r="64" spans="1:132" x14ac:dyDescent="0.25">
      <c r="A64" s="38" t="s">
        <v>6</v>
      </c>
      <c r="B64" s="39">
        <f t="shared" ref="B64:L64" si="164">(B$49/100)*B19*1000</f>
        <v>68.645475812104536</v>
      </c>
      <c r="C64" s="39">
        <f t="shared" si="164"/>
        <v>105.04742261212593</v>
      </c>
      <c r="D64" s="39">
        <f t="shared" si="164"/>
        <v>91.13046394728363</v>
      </c>
      <c r="E64" s="39">
        <f t="shared" si="164"/>
        <v>43.415672014839906</v>
      </c>
      <c r="F64" s="39">
        <f t="shared" si="164"/>
        <v>15.514145324266092</v>
      </c>
      <c r="G64" s="39">
        <f t="shared" si="164"/>
        <v>29.548250511928671</v>
      </c>
      <c r="H64" s="39">
        <f t="shared" si="164"/>
        <v>37.295426690849624</v>
      </c>
      <c r="I64" s="39">
        <f t="shared" si="164"/>
        <v>60.121524719445922</v>
      </c>
      <c r="J64" s="39">
        <f t="shared" si="164"/>
        <v>89.366204602087535</v>
      </c>
      <c r="K64" s="39">
        <f t="shared" si="164"/>
        <v>86.719001438257649</v>
      </c>
      <c r="L64" s="39">
        <f t="shared" si="164"/>
        <v>0</v>
      </c>
      <c r="M64" s="38" t="s">
        <v>6</v>
      </c>
      <c r="N64" s="235"/>
      <c r="O64" s="62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162"/>
      <c r="AA64" s="39"/>
      <c r="AB64" s="39"/>
      <c r="AC64" s="39"/>
      <c r="AD64" s="39"/>
      <c r="AE64" s="39"/>
      <c r="AF64" s="39"/>
      <c r="AG64" s="39"/>
      <c r="AH64" s="62"/>
      <c r="AI64" s="38" t="s">
        <v>6</v>
      </c>
      <c r="AJ64" s="39">
        <f t="shared" ref="AJ64:AV64" si="165">(AJ$49/100)*AJ19*1000</f>
        <v>0</v>
      </c>
      <c r="AK64" s="39">
        <f t="shared" si="165"/>
        <v>63.615102879775122</v>
      </c>
      <c r="AL64" s="39">
        <f t="shared" si="165"/>
        <v>55.90738056247303</v>
      </c>
      <c r="AM64" s="39">
        <f t="shared" si="165"/>
        <v>57.531592935661862</v>
      </c>
      <c r="AN64" s="39">
        <f t="shared" si="165"/>
        <v>59.475148551455867</v>
      </c>
      <c r="AO64" s="39">
        <f t="shared" si="165"/>
        <v>59.338818655310355</v>
      </c>
      <c r="AP64" s="39">
        <f t="shared" si="165"/>
        <v>75.075036318315256</v>
      </c>
      <c r="AQ64" s="39">
        <f t="shared" si="165"/>
        <v>61.406329226631556</v>
      </c>
      <c r="AR64" s="39">
        <f t="shared" si="165"/>
        <v>62.160610722740252</v>
      </c>
      <c r="AS64" s="39">
        <f t="shared" si="165"/>
        <v>64.824987245290401</v>
      </c>
      <c r="AT64" s="166"/>
      <c r="AU64" s="39"/>
      <c r="AV64" s="39">
        <f t="shared" si="165"/>
        <v>0</v>
      </c>
      <c r="AW64" s="79"/>
      <c r="AX64" s="39"/>
      <c r="AY64" s="39"/>
      <c r="AZ64" s="39"/>
      <c r="BA64" s="39"/>
      <c r="BB64" s="39"/>
      <c r="BC64" s="39"/>
      <c r="BD64" s="39"/>
      <c r="BE64" s="39"/>
      <c r="BF64" s="39"/>
      <c r="BG64" s="39">
        <f t="shared" si="144"/>
        <v>59.799011772951573</v>
      </c>
      <c r="BH64" s="39">
        <f t="shared" si="144"/>
        <v>60.471067263201057</v>
      </c>
      <c r="BI64" s="39">
        <f t="shared" si="144"/>
        <v>40.710484321103458</v>
      </c>
      <c r="BJ64" s="39">
        <f t="shared" si="144"/>
        <v>33.452535405176363</v>
      </c>
      <c r="BK64" s="162"/>
      <c r="BL64" s="107"/>
      <c r="BM64" s="126" t="s">
        <v>6</v>
      </c>
      <c r="BN64" s="39">
        <f t="shared" si="144"/>
        <v>0</v>
      </c>
      <c r="BO64" s="79"/>
      <c r="BP64" s="39"/>
      <c r="BQ64" s="39"/>
      <c r="BR64" s="39"/>
      <c r="BS64" s="39"/>
      <c r="BT64" s="39"/>
      <c r="BU64" s="39"/>
      <c r="BV64" s="39"/>
      <c r="BW64" s="39">
        <f t="shared" si="145"/>
        <v>37.455799053077449</v>
      </c>
      <c r="BX64" s="39">
        <f t="shared" si="145"/>
        <v>49.318565924701815</v>
      </c>
      <c r="BY64" s="39">
        <f t="shared" si="145"/>
        <v>665.8160913670614</v>
      </c>
      <c r="BZ64" s="39">
        <f t="shared" si="145"/>
        <v>36.616064712876152</v>
      </c>
      <c r="CA64" s="107"/>
      <c r="CB64" s="107"/>
      <c r="CC64" s="39">
        <f t="shared" si="145"/>
        <v>0</v>
      </c>
      <c r="CD64" s="79"/>
      <c r="CE64" s="39"/>
      <c r="CF64" s="39"/>
      <c r="CG64" s="39"/>
      <c r="CH64" s="39"/>
      <c r="CI64" s="39"/>
      <c r="CJ64" s="39"/>
      <c r="CK64" s="39"/>
      <c r="CL64" s="39"/>
      <c r="CM64" s="39">
        <f t="shared" si="146"/>
        <v>115.89779748476438</v>
      </c>
      <c r="CN64" s="39">
        <f t="shared" si="146"/>
        <v>82.78743232757455</v>
      </c>
      <c r="CO64" s="39">
        <f t="shared" si="146"/>
        <v>116.39977707189661</v>
      </c>
      <c r="CP64" s="39">
        <f t="shared" si="146"/>
        <v>29.203482715908216</v>
      </c>
      <c r="CQ64" s="162"/>
      <c r="CR64" s="39">
        <f t="shared" si="146"/>
        <v>0</v>
      </c>
      <c r="CS64" s="79"/>
      <c r="CT64" s="39"/>
      <c r="CU64" s="39"/>
      <c r="CV64" s="39"/>
      <c r="CW64" s="39"/>
      <c r="CX64" s="39"/>
      <c r="CY64" s="39"/>
      <c r="CZ64" s="38" t="s">
        <v>6</v>
      </c>
      <c r="DA64" s="39">
        <f t="shared" ref="DA64:DL64" si="166">(DA$49/100)*DA19*1000</f>
        <v>28.311509675008008</v>
      </c>
      <c r="DB64" s="39">
        <f t="shared" si="166"/>
        <v>20.946374440329201</v>
      </c>
      <c r="DC64" s="39">
        <f t="shared" si="166"/>
        <v>25.333126491919142</v>
      </c>
      <c r="DD64" s="39">
        <f t="shared" si="166"/>
        <v>16.552075362494243</v>
      </c>
      <c r="DE64" s="39">
        <f t="shared" si="166"/>
        <v>21.974372669306014</v>
      </c>
      <c r="DF64" s="39">
        <f t="shared" si="166"/>
        <v>19.237372409706783</v>
      </c>
      <c r="DG64" s="39">
        <f t="shared" si="166"/>
        <v>23.220904482939805</v>
      </c>
      <c r="DH64" s="39">
        <f t="shared" si="166"/>
        <v>24.595216018730735</v>
      </c>
      <c r="DI64" s="39"/>
      <c r="DJ64" s="162"/>
      <c r="DK64" s="107"/>
      <c r="DL64" s="39">
        <f t="shared" si="166"/>
        <v>0</v>
      </c>
      <c r="DM64" s="38" t="s">
        <v>6</v>
      </c>
      <c r="DN64" s="79"/>
      <c r="DO64" s="39"/>
      <c r="DP64" s="39"/>
      <c r="DQ64" s="39"/>
      <c r="DR64" s="39"/>
      <c r="DS64" s="39"/>
      <c r="DT64" s="39">
        <f t="shared" si="148"/>
        <v>131.97738955131246</v>
      </c>
      <c r="DU64" s="39">
        <f t="shared" si="148"/>
        <v>134.08885020723164</v>
      </c>
      <c r="DV64" s="39">
        <f t="shared" si="148"/>
        <v>124.27329791876792</v>
      </c>
      <c r="DW64" s="39">
        <f t="shared" si="148"/>
        <v>133.45262901023028</v>
      </c>
      <c r="DX64" s="39">
        <f t="shared" si="148"/>
        <v>117.46813362481899</v>
      </c>
      <c r="DY64" s="107"/>
      <c r="DZ64" s="107"/>
      <c r="EA64" s="142"/>
      <c r="EB64" s="39">
        <f t="shared" si="148"/>
        <v>0</v>
      </c>
    </row>
    <row r="65" spans="1:132" x14ac:dyDescent="0.25">
      <c r="A65" s="38" t="s">
        <v>7</v>
      </c>
      <c r="B65" s="39">
        <f t="shared" ref="B65:L65" si="167">(B$49/100)*B20*1000</f>
        <v>10.684416483088595</v>
      </c>
      <c r="C65" s="39">
        <f t="shared" si="167"/>
        <v>11.255284307520203</v>
      </c>
      <c r="D65" s="39">
        <f t="shared" si="167"/>
        <v>15.64931246199767</v>
      </c>
      <c r="E65" s="39">
        <f t="shared" si="167"/>
        <v>4.8364462184657091</v>
      </c>
      <c r="F65" s="39">
        <f t="shared" si="167"/>
        <v>1.2882315053166618</v>
      </c>
      <c r="G65" s="39">
        <f t="shared" si="167"/>
        <v>2.8214849803961553</v>
      </c>
      <c r="H65" s="39">
        <f t="shared" si="167"/>
        <v>4.4377189909464771</v>
      </c>
      <c r="I65" s="39">
        <f t="shared" si="167"/>
        <v>9.9989692141923658</v>
      </c>
      <c r="J65" s="39">
        <f t="shared" si="167"/>
        <v>11.234070258320136</v>
      </c>
      <c r="K65" s="39">
        <f t="shared" si="167"/>
        <v>14.232749640435586</v>
      </c>
      <c r="L65" s="39">
        <f t="shared" si="167"/>
        <v>0</v>
      </c>
      <c r="M65" s="38" t="s">
        <v>7</v>
      </c>
      <c r="N65" s="235"/>
      <c r="O65" s="62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162"/>
      <c r="AA65" s="39"/>
      <c r="AB65" s="39"/>
      <c r="AC65" s="39"/>
      <c r="AD65" s="39"/>
      <c r="AE65" s="39"/>
      <c r="AF65" s="39"/>
      <c r="AG65" s="39"/>
      <c r="AH65" s="62"/>
      <c r="AI65" s="38" t="s">
        <v>7</v>
      </c>
      <c r="AJ65" s="39">
        <f t="shared" ref="AJ65:AV65" si="168">(AJ$49/100)*AJ20*1000</f>
        <v>0</v>
      </c>
      <c r="AK65" s="39">
        <f t="shared" si="168"/>
        <v>2.1610675154098216</v>
      </c>
      <c r="AL65" s="39">
        <f t="shared" si="168"/>
        <v>3.1034019875287906</v>
      </c>
      <c r="AM65" s="39">
        <f t="shared" si="168"/>
        <v>0</v>
      </c>
      <c r="AN65" s="39">
        <f t="shared" si="168"/>
        <v>1.3751337275654707</v>
      </c>
      <c r="AO65" s="39">
        <f t="shared" si="168"/>
        <v>1.4934733126846202</v>
      </c>
      <c r="AP65" s="39">
        <f t="shared" si="168"/>
        <v>2.2905376632802041</v>
      </c>
      <c r="AQ65" s="39">
        <f t="shared" si="168"/>
        <v>3.1316219647991548</v>
      </c>
      <c r="AR65" s="39">
        <f t="shared" si="168"/>
        <v>1.3862548464074125</v>
      </c>
      <c r="AS65" s="39">
        <f t="shared" si="168"/>
        <v>1.5451064392570444</v>
      </c>
      <c r="AT65" s="166"/>
      <c r="AU65" s="39"/>
      <c r="AV65" s="39">
        <f t="shared" si="168"/>
        <v>0</v>
      </c>
      <c r="AW65" s="79"/>
      <c r="AX65" s="39"/>
      <c r="AY65" s="39"/>
      <c r="AZ65" s="39"/>
      <c r="BA65" s="39"/>
      <c r="BB65" s="39"/>
      <c r="BC65" s="39"/>
      <c r="BD65" s="39"/>
      <c r="BE65" s="39"/>
      <c r="BF65" s="39"/>
      <c r="BG65" s="39">
        <f t="shared" si="144"/>
        <v>6.029987445000403</v>
      </c>
      <c r="BH65" s="39">
        <f t="shared" si="144"/>
        <v>6.8076232850549934</v>
      </c>
      <c r="BI65" s="39">
        <f t="shared" si="144"/>
        <v>4.8286056912946691</v>
      </c>
      <c r="BJ65" s="39">
        <f t="shared" si="144"/>
        <v>3.4130872262679217</v>
      </c>
      <c r="BK65" s="162"/>
      <c r="BL65" s="107"/>
      <c r="BM65" s="126" t="s">
        <v>7</v>
      </c>
      <c r="BN65" s="39">
        <f t="shared" si="144"/>
        <v>0</v>
      </c>
      <c r="BO65" s="79"/>
      <c r="BP65" s="39"/>
      <c r="BQ65" s="39"/>
      <c r="BR65" s="39"/>
      <c r="BS65" s="39"/>
      <c r="BT65" s="39"/>
      <c r="BU65" s="39"/>
      <c r="BV65" s="39"/>
      <c r="BW65" s="39">
        <f t="shared" si="145"/>
        <v>20.097445406016249</v>
      </c>
      <c r="BX65" s="39">
        <f t="shared" si="145"/>
        <v>13.83894005731246</v>
      </c>
      <c r="BY65" s="39">
        <f t="shared" si="145"/>
        <v>7.545768624786434</v>
      </c>
      <c r="BZ65" s="39">
        <f t="shared" si="145"/>
        <v>23.975634842511091</v>
      </c>
      <c r="CA65" s="107"/>
      <c r="CB65" s="107"/>
      <c r="CC65" s="39">
        <f t="shared" si="145"/>
        <v>0</v>
      </c>
      <c r="CD65" s="79"/>
      <c r="CE65" s="39"/>
      <c r="CF65" s="39"/>
      <c r="CG65" s="39"/>
      <c r="CH65" s="39"/>
      <c r="CI65" s="39"/>
      <c r="CJ65" s="39"/>
      <c r="CK65" s="39"/>
      <c r="CL65" s="39"/>
      <c r="CM65" s="39">
        <f t="shared" si="146"/>
        <v>19.696127954516406</v>
      </c>
      <c r="CN65" s="39">
        <f t="shared" si="146"/>
        <v>10.820483979743619</v>
      </c>
      <c r="CO65" s="39">
        <f t="shared" si="146"/>
        <v>20.039947128023083</v>
      </c>
      <c r="CP65" s="39">
        <f t="shared" si="146"/>
        <v>4.0780313215873472</v>
      </c>
      <c r="CQ65" s="162"/>
      <c r="CR65" s="39">
        <f t="shared" si="146"/>
        <v>0</v>
      </c>
      <c r="CS65" s="79"/>
      <c r="CT65" s="39"/>
      <c r="CU65" s="39"/>
      <c r="CV65" s="39"/>
      <c r="CW65" s="39"/>
      <c r="CX65" s="39"/>
      <c r="CY65" s="39"/>
      <c r="CZ65" s="38" t="s">
        <v>7</v>
      </c>
      <c r="DA65" s="39">
        <f t="shared" ref="DA65:DL65" si="169">(DA$49/100)*DA20*1000</f>
        <v>3.7452024346920574</v>
      </c>
      <c r="DB65" s="39">
        <f t="shared" si="169"/>
        <v>2.9785222747172808</v>
      </c>
      <c r="DC65" s="39">
        <f t="shared" si="169"/>
        <v>3.8833324352467233</v>
      </c>
      <c r="DD65" s="39">
        <f t="shared" si="169"/>
        <v>1.2787061082727464</v>
      </c>
      <c r="DE65" s="39">
        <f t="shared" si="169"/>
        <v>4.6048410443282473</v>
      </c>
      <c r="DF65" s="39">
        <f t="shared" si="169"/>
        <v>1.3367804164587387</v>
      </c>
      <c r="DG65" s="39">
        <f t="shared" si="169"/>
        <v>4.3027250021617593</v>
      </c>
      <c r="DH65" s="39">
        <f t="shared" si="169"/>
        <v>3.6156130430501401</v>
      </c>
      <c r="DI65" s="39"/>
      <c r="DJ65" s="162"/>
      <c r="DK65" s="107"/>
      <c r="DL65" s="39">
        <f t="shared" si="169"/>
        <v>0</v>
      </c>
      <c r="DM65" s="38" t="s">
        <v>7</v>
      </c>
      <c r="DN65" s="79"/>
      <c r="DO65" s="39"/>
      <c r="DP65" s="39"/>
      <c r="DQ65" s="39"/>
      <c r="DR65" s="39"/>
      <c r="DS65" s="39"/>
      <c r="DT65" s="39">
        <f t="shared" si="148"/>
        <v>22.172575755045209</v>
      </c>
      <c r="DU65" s="39">
        <f t="shared" si="148"/>
        <v>22.867557192663625</v>
      </c>
      <c r="DV65" s="39">
        <f t="shared" si="148"/>
        <v>21.565344336116958</v>
      </c>
      <c r="DW65" s="39">
        <f t="shared" si="148"/>
        <v>22.336494136141827</v>
      </c>
      <c r="DX65" s="39">
        <f t="shared" si="148"/>
        <v>19.610983675231648</v>
      </c>
      <c r="DY65" s="107"/>
      <c r="DZ65" s="107"/>
      <c r="EA65" s="142"/>
      <c r="EB65" s="39">
        <f t="shared" si="148"/>
        <v>0</v>
      </c>
    </row>
    <row r="66" spans="1:132" x14ac:dyDescent="0.25">
      <c r="A66" s="38" t="s">
        <v>85</v>
      </c>
      <c r="B66" s="39">
        <f t="shared" ref="B66:L66" si="170">(B$49/100)*B21*1000</f>
        <v>2.7454555366731102</v>
      </c>
      <c r="C66" s="39">
        <f t="shared" si="170"/>
        <v>5.3719696189116393</v>
      </c>
      <c r="D66" s="39">
        <f t="shared" si="170"/>
        <v>0</v>
      </c>
      <c r="E66" s="39">
        <f t="shared" si="170"/>
        <v>0.88418962033138593</v>
      </c>
      <c r="F66" s="39">
        <f t="shared" si="170"/>
        <v>0.24722993850766364</v>
      </c>
      <c r="G66" s="39">
        <f t="shared" si="170"/>
        <v>0.72488408006556493</v>
      </c>
      <c r="H66" s="39">
        <f t="shared" si="170"/>
        <v>0</v>
      </c>
      <c r="I66" s="39">
        <f t="shared" si="170"/>
        <v>3.6171562964949939</v>
      </c>
      <c r="J66" s="39">
        <f t="shared" si="170"/>
        <v>0</v>
      </c>
      <c r="K66" s="39">
        <f t="shared" si="170"/>
        <v>3.7226489623998353</v>
      </c>
      <c r="L66" s="39">
        <f t="shared" si="170"/>
        <v>0</v>
      </c>
      <c r="M66" s="38" t="s">
        <v>85</v>
      </c>
      <c r="N66" s="235"/>
      <c r="O66" s="62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162"/>
      <c r="AA66" s="39"/>
      <c r="AB66" s="39"/>
      <c r="AC66" s="39"/>
      <c r="AD66" s="39"/>
      <c r="AE66" s="39"/>
      <c r="AF66" s="39"/>
      <c r="AG66" s="39"/>
      <c r="AH66" s="62"/>
      <c r="AI66" s="38" t="s">
        <v>85</v>
      </c>
      <c r="AJ66" s="39">
        <f t="shared" ref="AJ66:AV66" si="171">(AJ$49/100)*AJ21*1000</f>
        <v>0</v>
      </c>
      <c r="AK66" s="39">
        <f t="shared" si="171"/>
        <v>0</v>
      </c>
      <c r="AL66" s="39">
        <f t="shared" si="171"/>
        <v>0.59063860059321061</v>
      </c>
      <c r="AM66" s="39">
        <f t="shared" si="171"/>
        <v>0</v>
      </c>
      <c r="AN66" s="39">
        <f t="shared" si="171"/>
        <v>0</v>
      </c>
      <c r="AO66" s="39">
        <f t="shared" si="171"/>
        <v>0.67874784453179626</v>
      </c>
      <c r="AP66" s="39">
        <f t="shared" si="171"/>
        <v>0</v>
      </c>
      <c r="AQ66" s="39">
        <f t="shared" si="171"/>
        <v>0.42508234968128689</v>
      </c>
      <c r="AR66" s="39">
        <f t="shared" si="171"/>
        <v>0</v>
      </c>
      <c r="AS66" s="39">
        <f t="shared" si="171"/>
        <v>0.5702376945179316</v>
      </c>
      <c r="AT66" s="166"/>
      <c r="AU66" s="39"/>
      <c r="AV66" s="39">
        <f t="shared" si="171"/>
        <v>0</v>
      </c>
      <c r="AW66" s="79"/>
      <c r="AX66" s="39"/>
      <c r="AY66" s="39"/>
      <c r="AZ66" s="39"/>
      <c r="BA66" s="39"/>
      <c r="BB66" s="39"/>
      <c r="BC66" s="39"/>
      <c r="BD66" s="39"/>
      <c r="BE66" s="39"/>
      <c r="BF66" s="39"/>
      <c r="BG66" s="39">
        <f t="shared" si="144"/>
        <v>1.1687875848516112</v>
      </c>
      <c r="BH66" s="39">
        <f t="shared" si="144"/>
        <v>0.34684672816778384</v>
      </c>
      <c r="BI66" s="39">
        <f t="shared" si="144"/>
        <v>0.64306672674377041</v>
      </c>
      <c r="BJ66" s="39">
        <f t="shared" si="144"/>
        <v>0.82944676243805815</v>
      </c>
      <c r="BK66" s="162"/>
      <c r="BL66" s="107"/>
      <c r="BM66" s="126" t="s">
        <v>85</v>
      </c>
      <c r="BN66" s="39">
        <f t="shared" si="144"/>
        <v>0</v>
      </c>
      <c r="BO66" s="79"/>
      <c r="BP66" s="39"/>
      <c r="BQ66" s="39"/>
      <c r="BR66" s="39"/>
      <c r="BS66" s="39"/>
      <c r="BT66" s="39"/>
      <c r="BU66" s="39"/>
      <c r="BV66" s="39"/>
      <c r="BW66" s="39">
        <f t="shared" si="145"/>
        <v>3.0109330291635632</v>
      </c>
      <c r="BX66" s="39">
        <f t="shared" si="145"/>
        <v>0</v>
      </c>
      <c r="BY66" s="39">
        <f t="shared" si="145"/>
        <v>4.0507736584001872</v>
      </c>
      <c r="BZ66" s="39">
        <f t="shared" si="145"/>
        <v>2.5408012909689153</v>
      </c>
      <c r="CA66" s="107"/>
      <c r="CB66" s="107"/>
      <c r="CC66" s="39">
        <f t="shared" si="145"/>
        <v>0</v>
      </c>
      <c r="CD66" s="79"/>
      <c r="CE66" s="39"/>
      <c r="CF66" s="39"/>
      <c r="CG66" s="39"/>
      <c r="CH66" s="39"/>
      <c r="CI66" s="39"/>
      <c r="CJ66" s="39"/>
      <c r="CK66" s="39"/>
      <c r="CL66" s="39"/>
      <c r="CM66" s="39">
        <f t="shared" si="146"/>
        <v>7.9484197316952026</v>
      </c>
      <c r="CN66" s="39">
        <f t="shared" si="146"/>
        <v>5.3161558750782678</v>
      </c>
      <c r="CO66" s="39">
        <f t="shared" si="146"/>
        <v>8.0212127751662567</v>
      </c>
      <c r="CP66" s="39">
        <f t="shared" si="146"/>
        <v>2.1403542771835049</v>
      </c>
      <c r="CQ66" s="162"/>
      <c r="CR66" s="39">
        <f t="shared" si="146"/>
        <v>0</v>
      </c>
      <c r="CS66" s="79"/>
      <c r="CT66" s="39"/>
      <c r="CU66" s="39"/>
      <c r="CV66" s="39"/>
      <c r="CW66" s="39"/>
      <c r="CX66" s="39"/>
      <c r="CY66" s="39"/>
      <c r="CZ66" s="38" t="s">
        <v>85</v>
      </c>
      <c r="DA66" s="39">
        <f t="shared" ref="DA66:DL66" si="172">(DA$49/100)*DA21*1000</f>
        <v>0</v>
      </c>
      <c r="DB66" s="39">
        <f t="shared" si="172"/>
        <v>0</v>
      </c>
      <c r="DC66" s="39">
        <f t="shared" si="172"/>
        <v>0</v>
      </c>
      <c r="DD66" s="39">
        <f t="shared" si="172"/>
        <v>0</v>
      </c>
      <c r="DE66" s="39">
        <f t="shared" si="172"/>
        <v>0</v>
      </c>
      <c r="DF66" s="39">
        <f t="shared" si="172"/>
        <v>0</v>
      </c>
      <c r="DG66" s="39">
        <f t="shared" si="172"/>
        <v>0</v>
      </c>
      <c r="DH66" s="39">
        <f t="shared" si="172"/>
        <v>0</v>
      </c>
      <c r="DI66" s="39"/>
      <c r="DJ66" s="162"/>
      <c r="DK66" s="107"/>
      <c r="DL66" s="39">
        <f t="shared" si="172"/>
        <v>0</v>
      </c>
      <c r="DM66" s="38" t="s">
        <v>85</v>
      </c>
      <c r="DN66" s="79"/>
      <c r="DO66" s="39"/>
      <c r="DP66" s="39"/>
      <c r="DQ66" s="39"/>
      <c r="DR66" s="39"/>
      <c r="DS66" s="39"/>
      <c r="DT66" s="39">
        <f t="shared" si="148"/>
        <v>0</v>
      </c>
      <c r="DU66" s="39">
        <f t="shared" si="148"/>
        <v>0</v>
      </c>
      <c r="DV66" s="39">
        <f t="shared" si="148"/>
        <v>0</v>
      </c>
      <c r="DW66" s="39">
        <f t="shared" si="148"/>
        <v>1.4375163504070192</v>
      </c>
      <c r="DX66" s="39">
        <f t="shared" si="148"/>
        <v>0</v>
      </c>
      <c r="DY66" s="107"/>
      <c r="DZ66" s="107"/>
      <c r="EA66" s="142"/>
      <c r="EB66" s="39">
        <f t="shared" si="148"/>
        <v>0</v>
      </c>
    </row>
    <row r="67" spans="1:132" x14ac:dyDescent="0.25">
      <c r="A67" s="38" t="s">
        <v>86</v>
      </c>
      <c r="B67" s="39">
        <f t="shared" ref="B67:L67" si="173">(B$49/100)*B22*1000</f>
        <v>1.2656263240030277</v>
      </c>
      <c r="C67" s="39">
        <f t="shared" si="173"/>
        <v>4.6888367163695772</v>
      </c>
      <c r="D67" s="39">
        <f t="shared" si="173"/>
        <v>0</v>
      </c>
      <c r="E67" s="39">
        <f t="shared" si="173"/>
        <v>0.94015098870679004</v>
      </c>
      <c r="F67" s="39">
        <f t="shared" si="173"/>
        <v>0.53573953603223656</v>
      </c>
      <c r="G67" s="39">
        <f t="shared" si="173"/>
        <v>0.34932068191822896</v>
      </c>
      <c r="H67" s="39">
        <f t="shared" si="173"/>
        <v>1.6537227822127023</v>
      </c>
      <c r="I67" s="39">
        <f t="shared" si="173"/>
        <v>0</v>
      </c>
      <c r="J67" s="39">
        <f t="shared" si="173"/>
        <v>89.359781463003301</v>
      </c>
      <c r="K67" s="39">
        <f t="shared" si="173"/>
        <v>1.9943127183069653</v>
      </c>
      <c r="L67" s="39">
        <f t="shared" si="173"/>
        <v>0</v>
      </c>
      <c r="M67" s="38" t="s">
        <v>86</v>
      </c>
      <c r="N67" s="235"/>
      <c r="O67" s="62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162"/>
      <c r="AA67" s="39"/>
      <c r="AB67" s="39"/>
      <c r="AC67" s="39"/>
      <c r="AD67" s="39"/>
      <c r="AE67" s="39"/>
      <c r="AF67" s="39"/>
      <c r="AG67" s="39"/>
      <c r="AH67" s="62"/>
      <c r="AI67" s="38" t="s">
        <v>86</v>
      </c>
      <c r="AJ67" s="39">
        <f t="shared" ref="AJ67:AV67" si="174">(AJ$49/100)*AJ22*1000</f>
        <v>0</v>
      </c>
      <c r="AK67" s="39">
        <f t="shared" si="174"/>
        <v>0</v>
      </c>
      <c r="AL67" s="39">
        <f t="shared" si="174"/>
        <v>0.25434654431209308</v>
      </c>
      <c r="AM67" s="39">
        <f t="shared" si="174"/>
        <v>0</v>
      </c>
      <c r="AN67" s="39">
        <f t="shared" si="174"/>
        <v>0</v>
      </c>
      <c r="AO67" s="39">
        <f t="shared" si="174"/>
        <v>0.94243610836712255</v>
      </c>
      <c r="AP67" s="39">
        <f t="shared" si="174"/>
        <v>0</v>
      </c>
      <c r="AQ67" s="39">
        <f t="shared" si="174"/>
        <v>0.25936373157644338</v>
      </c>
      <c r="AR67" s="39">
        <f t="shared" si="174"/>
        <v>0</v>
      </c>
      <c r="AS67" s="39">
        <f t="shared" si="174"/>
        <v>0.30976448216338243</v>
      </c>
      <c r="AT67" s="166"/>
      <c r="AU67" s="39"/>
      <c r="AV67" s="39">
        <f t="shared" si="174"/>
        <v>0</v>
      </c>
      <c r="AW67" s="79"/>
      <c r="AX67" s="39"/>
      <c r="AY67" s="39"/>
      <c r="AZ67" s="39"/>
      <c r="BA67" s="39"/>
      <c r="BB67" s="39"/>
      <c r="BC67" s="39"/>
      <c r="BD67" s="39"/>
      <c r="BE67" s="39"/>
      <c r="BF67" s="39"/>
      <c r="BG67" s="39">
        <f t="shared" si="144"/>
        <v>0.99855000526604998</v>
      </c>
      <c r="BH67" s="39">
        <f t="shared" si="144"/>
        <v>0.59226459361639783</v>
      </c>
      <c r="BI67" s="39">
        <f t="shared" si="144"/>
        <v>0.65108561203910498</v>
      </c>
      <c r="BJ67" s="39">
        <f t="shared" si="144"/>
        <v>1.0123111135102965</v>
      </c>
      <c r="BK67" s="162"/>
      <c r="BL67" s="107"/>
      <c r="BM67" s="126" t="s">
        <v>86</v>
      </c>
      <c r="BN67" s="39">
        <f t="shared" si="144"/>
        <v>0</v>
      </c>
      <c r="BO67" s="79"/>
      <c r="BP67" s="39"/>
      <c r="BQ67" s="39"/>
      <c r="BR67" s="39"/>
      <c r="BS67" s="39"/>
      <c r="BT67" s="39"/>
      <c r="BU67" s="39"/>
      <c r="BV67" s="39"/>
      <c r="BW67" s="39">
        <f t="shared" si="145"/>
        <v>1.3601415847703844</v>
      </c>
      <c r="BX67" s="39">
        <f t="shared" si="145"/>
        <v>2.5347347647534946</v>
      </c>
      <c r="BY67" s="39">
        <f t="shared" si="145"/>
        <v>1.9200590847078425</v>
      </c>
      <c r="BZ67" s="39">
        <f t="shared" si="145"/>
        <v>0</v>
      </c>
      <c r="CA67" s="107"/>
      <c r="CB67" s="107"/>
      <c r="CC67" s="39">
        <f t="shared" si="145"/>
        <v>0</v>
      </c>
      <c r="CD67" s="79"/>
      <c r="CE67" s="39"/>
      <c r="CF67" s="39"/>
      <c r="CG67" s="39"/>
      <c r="CH67" s="39"/>
      <c r="CI67" s="39"/>
      <c r="CJ67" s="39"/>
      <c r="CK67" s="39"/>
      <c r="CL67" s="39"/>
      <c r="CM67" s="39">
        <f t="shared" si="146"/>
        <v>5.1005075920437051</v>
      </c>
      <c r="CN67" s="39">
        <f t="shared" si="146"/>
        <v>3.2756632604933431</v>
      </c>
      <c r="CO67" s="39">
        <f t="shared" si="146"/>
        <v>5.7441567724917739</v>
      </c>
      <c r="CP67" s="39">
        <f t="shared" si="146"/>
        <v>1.1321044983683881</v>
      </c>
      <c r="CQ67" s="162"/>
      <c r="CR67" s="39">
        <f t="shared" si="146"/>
        <v>0</v>
      </c>
      <c r="CS67" s="79"/>
      <c r="CT67" s="39"/>
      <c r="CU67" s="39"/>
      <c r="CV67" s="39"/>
      <c r="CW67" s="39"/>
      <c r="CX67" s="39"/>
      <c r="CY67" s="39"/>
      <c r="CZ67" s="38" t="s">
        <v>86</v>
      </c>
      <c r="DA67" s="39">
        <f t="shared" ref="DA67:DL67" si="175">(DA$49/100)*DA22*1000</f>
        <v>6.2032173131415913</v>
      </c>
      <c r="DB67" s="39">
        <f t="shared" si="175"/>
        <v>4.9677634493728808</v>
      </c>
      <c r="DC67" s="39">
        <f t="shared" si="175"/>
        <v>6.0713226249662595</v>
      </c>
      <c r="DD67" s="39">
        <f t="shared" si="175"/>
        <v>3.3083474161295308</v>
      </c>
      <c r="DE67" s="39">
        <f t="shared" si="175"/>
        <v>6.7435033777353821</v>
      </c>
      <c r="DF67" s="39">
        <f t="shared" si="175"/>
        <v>1.8034628308062448</v>
      </c>
      <c r="DG67" s="39">
        <f t="shared" si="175"/>
        <v>7.613839673984133</v>
      </c>
      <c r="DH67" s="39">
        <f t="shared" si="175"/>
        <v>5.8570578992654934</v>
      </c>
      <c r="DI67" s="39"/>
      <c r="DJ67" s="162"/>
      <c r="DK67" s="107"/>
      <c r="DL67" s="39">
        <f t="shared" si="175"/>
        <v>0</v>
      </c>
      <c r="DM67" s="38" t="s">
        <v>86</v>
      </c>
      <c r="DN67" s="79"/>
      <c r="DO67" s="39"/>
      <c r="DP67" s="39"/>
      <c r="DQ67" s="39"/>
      <c r="DR67" s="39"/>
      <c r="DS67" s="39"/>
      <c r="DT67" s="39">
        <f t="shared" si="148"/>
        <v>0</v>
      </c>
      <c r="DU67" s="39">
        <f t="shared" si="148"/>
        <v>0</v>
      </c>
      <c r="DV67" s="39">
        <f t="shared" si="148"/>
        <v>0</v>
      </c>
      <c r="DW67" s="39">
        <f t="shared" si="148"/>
        <v>1.7455555683513804</v>
      </c>
      <c r="DX67" s="39">
        <f t="shared" si="148"/>
        <v>1.4762501345097223</v>
      </c>
      <c r="DY67" s="107"/>
      <c r="DZ67" s="107"/>
      <c r="EA67" s="142"/>
      <c r="EB67" s="39">
        <f t="shared" si="148"/>
        <v>0</v>
      </c>
    </row>
    <row r="68" spans="1:132" x14ac:dyDescent="0.25">
      <c r="A68" s="38" t="s">
        <v>8</v>
      </c>
      <c r="B68" s="39">
        <f t="shared" ref="B68:L68" si="176">(B$49/100)*B23*1000</f>
        <v>194.09507931818197</v>
      </c>
      <c r="C68" s="39">
        <f t="shared" si="176"/>
        <v>209.45290121730429</v>
      </c>
      <c r="D68" s="39">
        <f t="shared" si="176"/>
        <v>322.9231283645027</v>
      </c>
      <c r="E68" s="39">
        <f t="shared" si="176"/>
        <v>149.40030584587402</v>
      </c>
      <c r="F68" s="39">
        <f t="shared" si="176"/>
        <v>313.98886658741571</v>
      </c>
      <c r="G68" s="39">
        <f t="shared" si="176"/>
        <v>45.489783654321108</v>
      </c>
      <c r="H68" s="39">
        <f t="shared" si="176"/>
        <v>53.033380021303046</v>
      </c>
      <c r="I68" s="39">
        <f t="shared" si="176"/>
        <v>177.89366665884873</v>
      </c>
      <c r="J68" s="39">
        <f t="shared" si="176"/>
        <v>11.234070258320136</v>
      </c>
      <c r="K68" s="39">
        <f t="shared" si="176"/>
        <v>317.94666529689749</v>
      </c>
      <c r="L68" s="39">
        <f t="shared" si="176"/>
        <v>0</v>
      </c>
      <c r="M68" s="38" t="s">
        <v>8</v>
      </c>
      <c r="N68" s="235"/>
      <c r="O68" s="62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162"/>
      <c r="AA68" s="39"/>
      <c r="AB68" s="39"/>
      <c r="AC68" s="39"/>
      <c r="AD68" s="39"/>
      <c r="AE68" s="39"/>
      <c r="AF68" s="39"/>
      <c r="AG68" s="39"/>
      <c r="AH68" s="62"/>
      <c r="AI68" s="38" t="s">
        <v>8</v>
      </c>
      <c r="AJ68" s="39">
        <f t="shared" ref="AJ68:AV68" si="177">(AJ$49/100)*AJ23*1000</f>
        <v>0</v>
      </c>
      <c r="AK68" s="39">
        <f t="shared" si="177"/>
        <v>35.393131311421236</v>
      </c>
      <c r="AL68" s="39">
        <f t="shared" si="177"/>
        <v>41.084559888040268</v>
      </c>
      <c r="AM68" s="39">
        <f t="shared" si="177"/>
        <v>33.02910449908363</v>
      </c>
      <c r="AN68" s="39">
        <f t="shared" si="177"/>
        <v>28.681243492222816</v>
      </c>
      <c r="AO68" s="39">
        <f t="shared" si="177"/>
        <v>33.677979988654521</v>
      </c>
      <c r="AP68" s="39">
        <f t="shared" si="177"/>
        <v>43.329768780496117</v>
      </c>
      <c r="AQ68" s="39">
        <f t="shared" si="177"/>
        <v>46.10826053282095</v>
      </c>
      <c r="AR68" s="39">
        <f t="shared" si="177"/>
        <v>35.22806847603534</v>
      </c>
      <c r="AS68" s="39">
        <f t="shared" si="177"/>
        <v>30.917074641341237</v>
      </c>
      <c r="AT68" s="166"/>
      <c r="AU68" s="39"/>
      <c r="AV68" s="39">
        <f t="shared" si="177"/>
        <v>0</v>
      </c>
      <c r="AW68" s="79"/>
      <c r="AX68" s="39"/>
      <c r="AY68" s="39"/>
      <c r="AZ68" s="39"/>
      <c r="BA68" s="39"/>
      <c r="BB68" s="39"/>
      <c r="BC68" s="39"/>
      <c r="BD68" s="39"/>
      <c r="BE68" s="39"/>
      <c r="BF68" s="39"/>
      <c r="BG68" s="39">
        <f t="shared" si="144"/>
        <v>73.784284907903654</v>
      </c>
      <c r="BH68" s="39">
        <f t="shared" si="144"/>
        <v>64.42279467607095</v>
      </c>
      <c r="BI68" s="39">
        <f t="shared" si="144"/>
        <v>52.493378521135654</v>
      </c>
      <c r="BJ68" s="39">
        <f t="shared" si="144"/>
        <v>40.664404812532176</v>
      </c>
      <c r="BK68" s="162"/>
      <c r="BL68" s="107"/>
      <c r="BM68" s="126" t="s">
        <v>8</v>
      </c>
      <c r="BN68" s="39">
        <f t="shared" si="144"/>
        <v>0</v>
      </c>
      <c r="BO68" s="79"/>
      <c r="BP68" s="39"/>
      <c r="BQ68" s="39"/>
      <c r="BR68" s="39"/>
      <c r="BS68" s="39"/>
      <c r="BT68" s="39"/>
      <c r="BU68" s="39"/>
      <c r="BV68" s="39"/>
      <c r="BW68" s="39">
        <f t="shared" si="145"/>
        <v>344.33954963756429</v>
      </c>
      <c r="BX68" s="39">
        <f t="shared" si="145"/>
        <v>909.26734747970511</v>
      </c>
      <c r="BY68" s="39">
        <f t="shared" si="145"/>
        <v>401.78137037479598</v>
      </c>
      <c r="BZ68" s="39">
        <f t="shared" si="145"/>
        <v>413.26089541704289</v>
      </c>
      <c r="CA68" s="107"/>
      <c r="CB68" s="107"/>
      <c r="CC68" s="39">
        <f t="shared" si="145"/>
        <v>0</v>
      </c>
      <c r="CD68" s="79"/>
      <c r="CE68" s="39"/>
      <c r="CF68" s="39"/>
      <c r="CG68" s="39"/>
      <c r="CH68" s="39"/>
      <c r="CI68" s="39"/>
      <c r="CJ68" s="39"/>
      <c r="CK68" s="39"/>
      <c r="CL68" s="39"/>
      <c r="CM68" s="39">
        <f t="shared" si="146"/>
        <v>87.610458489398113</v>
      </c>
      <c r="CN68" s="39">
        <f t="shared" si="146"/>
        <v>108.9520113201639</v>
      </c>
      <c r="CO68" s="39">
        <f t="shared" si="146"/>
        <v>85.003112201238011</v>
      </c>
      <c r="CP68" s="39">
        <f t="shared" si="146"/>
        <v>37.671152720796748</v>
      </c>
      <c r="CQ68" s="162"/>
      <c r="CR68" s="39">
        <f t="shared" si="146"/>
        <v>0</v>
      </c>
      <c r="CS68" s="79"/>
      <c r="CT68" s="39"/>
      <c r="CU68" s="39"/>
      <c r="CV68" s="39"/>
      <c r="CW68" s="39"/>
      <c r="CX68" s="39"/>
      <c r="CY68" s="39"/>
      <c r="CZ68" s="38" t="s">
        <v>8</v>
      </c>
      <c r="DA68" s="39">
        <f t="shared" ref="DA68:DL68" si="178">(DA$49/100)*DA23*1000</f>
        <v>72.538057268452377</v>
      </c>
      <c r="DB68" s="39">
        <f t="shared" si="178"/>
        <v>54.181774170726477</v>
      </c>
      <c r="DC68" s="39">
        <f t="shared" si="178"/>
        <v>58.200599942453636</v>
      </c>
      <c r="DD68" s="39">
        <f t="shared" si="178"/>
        <v>37.880955472625175</v>
      </c>
      <c r="DE68" s="39">
        <f t="shared" si="178"/>
        <v>64.074332560458899</v>
      </c>
      <c r="DF68" s="39">
        <f t="shared" si="178"/>
        <v>40.97178235470755</v>
      </c>
      <c r="DG68" s="39">
        <f t="shared" si="178"/>
        <v>67.180499887144904</v>
      </c>
      <c r="DH68" s="39">
        <f t="shared" si="178"/>
        <v>55.61596358641831</v>
      </c>
      <c r="DI68" s="39"/>
      <c r="DJ68" s="162"/>
      <c r="DK68" s="107"/>
      <c r="DL68" s="39">
        <f t="shared" si="178"/>
        <v>0</v>
      </c>
      <c r="DM68" s="38" t="s">
        <v>8</v>
      </c>
      <c r="DN68" s="79"/>
      <c r="DO68" s="39"/>
      <c r="DP68" s="39"/>
      <c r="DQ68" s="39"/>
      <c r="DR68" s="39"/>
      <c r="DS68" s="39"/>
      <c r="DT68" s="39">
        <f t="shared" si="148"/>
        <v>162.72684915756912</v>
      </c>
      <c r="DU68" s="39">
        <f t="shared" si="148"/>
        <v>162.39222025651719</v>
      </c>
      <c r="DV68" s="39">
        <f t="shared" si="148"/>
        <v>155.04299609732817</v>
      </c>
      <c r="DW68" s="39">
        <f t="shared" si="148"/>
        <v>164.01924651825001</v>
      </c>
      <c r="DX68" s="39">
        <f t="shared" si="148"/>
        <v>147.31749056071928</v>
      </c>
      <c r="DY68" s="107"/>
      <c r="DZ68" s="107"/>
      <c r="EA68" s="142"/>
      <c r="EB68" s="39">
        <f t="shared" si="148"/>
        <v>0</v>
      </c>
    </row>
    <row r="69" spans="1:132" x14ac:dyDescent="0.25">
      <c r="A69" s="38" t="s">
        <v>87</v>
      </c>
      <c r="B69" s="39">
        <f t="shared" ref="B69:L69" si="179">(B$49/100)*B24*1000</f>
        <v>0</v>
      </c>
      <c r="C69" s="39">
        <f t="shared" si="179"/>
        <v>0</v>
      </c>
      <c r="D69" s="39">
        <f t="shared" si="179"/>
        <v>0</v>
      </c>
      <c r="E69" s="39">
        <f t="shared" si="179"/>
        <v>0</v>
      </c>
      <c r="F69" s="39">
        <f t="shared" si="179"/>
        <v>0</v>
      </c>
      <c r="G69" s="39">
        <f t="shared" si="179"/>
        <v>0</v>
      </c>
      <c r="H69" s="39">
        <f t="shared" si="179"/>
        <v>0</v>
      </c>
      <c r="I69" s="39">
        <f t="shared" si="179"/>
        <v>0</v>
      </c>
      <c r="J69" s="39">
        <f t="shared" si="179"/>
        <v>0</v>
      </c>
      <c r="K69" s="39">
        <f t="shared" si="179"/>
        <v>0</v>
      </c>
      <c r="L69" s="39">
        <f t="shared" si="179"/>
        <v>0</v>
      </c>
      <c r="M69" s="38" t="s">
        <v>87</v>
      </c>
      <c r="N69" s="235"/>
      <c r="O69" s="62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162"/>
      <c r="AA69" s="39"/>
      <c r="AB69" s="39"/>
      <c r="AC69" s="39"/>
      <c r="AD69" s="39"/>
      <c r="AE69" s="39"/>
      <c r="AF69" s="39"/>
      <c r="AG69" s="39"/>
      <c r="AH69" s="62"/>
      <c r="AI69" s="38" t="s">
        <v>87</v>
      </c>
      <c r="AJ69" s="39">
        <f t="shared" ref="AJ69:AV69" si="180">(AJ$49/100)*AJ24*1000</f>
        <v>0</v>
      </c>
      <c r="AK69" s="39">
        <f t="shared" si="180"/>
        <v>0</v>
      </c>
      <c r="AL69" s="39">
        <f t="shared" si="180"/>
        <v>0</v>
      </c>
      <c r="AM69" s="39">
        <f t="shared" si="180"/>
        <v>0</v>
      </c>
      <c r="AN69" s="39">
        <f t="shared" si="180"/>
        <v>0</v>
      </c>
      <c r="AO69" s="39">
        <f t="shared" si="180"/>
        <v>0</v>
      </c>
      <c r="AP69" s="39">
        <f t="shared" si="180"/>
        <v>0</v>
      </c>
      <c r="AQ69" s="39">
        <f t="shared" si="180"/>
        <v>0</v>
      </c>
      <c r="AR69" s="39">
        <f t="shared" si="180"/>
        <v>0</v>
      </c>
      <c r="AS69" s="39">
        <f t="shared" si="180"/>
        <v>0</v>
      </c>
      <c r="AT69" s="166"/>
      <c r="AU69" s="39"/>
      <c r="AV69" s="39">
        <f t="shared" si="180"/>
        <v>0</v>
      </c>
      <c r="AW69" s="79"/>
      <c r="AX69" s="39"/>
      <c r="AY69" s="39"/>
      <c r="AZ69" s="39"/>
      <c r="BA69" s="39"/>
      <c r="BB69" s="39"/>
      <c r="BC69" s="39"/>
      <c r="BD69" s="39"/>
      <c r="BE69" s="39"/>
      <c r="BF69" s="39"/>
      <c r="BG69" s="39">
        <f t="shared" si="144"/>
        <v>0</v>
      </c>
      <c r="BH69" s="39">
        <f t="shared" si="144"/>
        <v>0</v>
      </c>
      <c r="BI69" s="39">
        <f t="shared" si="144"/>
        <v>0</v>
      </c>
      <c r="BJ69" s="39">
        <f t="shared" si="144"/>
        <v>0</v>
      </c>
      <c r="BK69" s="162"/>
      <c r="BL69" s="107"/>
      <c r="BM69" s="126" t="s">
        <v>87</v>
      </c>
      <c r="BN69" s="39">
        <f t="shared" si="144"/>
        <v>0</v>
      </c>
      <c r="BO69" s="79"/>
      <c r="BP69" s="39"/>
      <c r="BQ69" s="39"/>
      <c r="BR69" s="39"/>
      <c r="BS69" s="39"/>
      <c r="BT69" s="39"/>
      <c r="BU69" s="39"/>
      <c r="BV69" s="39"/>
      <c r="BW69" s="39">
        <f t="shared" si="145"/>
        <v>0</v>
      </c>
      <c r="BX69" s="39">
        <f t="shared" si="145"/>
        <v>0</v>
      </c>
      <c r="BY69" s="39">
        <f t="shared" si="145"/>
        <v>0</v>
      </c>
      <c r="BZ69" s="39">
        <f t="shared" si="145"/>
        <v>0</v>
      </c>
      <c r="CA69" s="107"/>
      <c r="CB69" s="107"/>
      <c r="CC69" s="39">
        <f t="shared" si="145"/>
        <v>0</v>
      </c>
      <c r="CD69" s="79"/>
      <c r="CE69" s="39"/>
      <c r="CF69" s="39"/>
      <c r="CG69" s="39"/>
      <c r="CH69" s="39"/>
      <c r="CI69" s="39"/>
      <c r="CJ69" s="39"/>
      <c r="CK69" s="39"/>
      <c r="CL69" s="39"/>
      <c r="CM69" s="39">
        <f t="shared" si="146"/>
        <v>0</v>
      </c>
      <c r="CN69" s="39">
        <f t="shared" si="146"/>
        <v>0</v>
      </c>
      <c r="CO69" s="39">
        <f t="shared" si="146"/>
        <v>0</v>
      </c>
      <c r="CP69" s="39">
        <f t="shared" si="146"/>
        <v>0</v>
      </c>
      <c r="CQ69" s="162"/>
      <c r="CR69" s="39">
        <f t="shared" si="146"/>
        <v>0</v>
      </c>
      <c r="CS69" s="79"/>
      <c r="CT69" s="39"/>
      <c r="CU69" s="39"/>
      <c r="CV69" s="39"/>
      <c r="CW69" s="39"/>
      <c r="CX69" s="39"/>
      <c r="CY69" s="39"/>
      <c r="CZ69" s="38" t="s">
        <v>87</v>
      </c>
      <c r="DA69" s="39">
        <f t="shared" ref="DA69:DL69" si="181">(DA$49/100)*DA24*1000</f>
        <v>9.947050803903819</v>
      </c>
      <c r="DB69" s="39">
        <f t="shared" si="181"/>
        <v>6.0818496379718958</v>
      </c>
      <c r="DC69" s="39">
        <f t="shared" si="181"/>
        <v>6.6539138341242552</v>
      </c>
      <c r="DD69" s="39">
        <f t="shared" si="181"/>
        <v>4.1708323527541911</v>
      </c>
      <c r="DE69" s="39">
        <f t="shared" si="181"/>
        <v>5.0482930902528595</v>
      </c>
      <c r="DF69" s="39">
        <f t="shared" si="181"/>
        <v>4.5275612553785862</v>
      </c>
      <c r="DG69" s="39">
        <f t="shared" si="181"/>
        <v>6.1493668968850637</v>
      </c>
      <c r="DH69" s="39">
        <f t="shared" si="181"/>
        <v>6.5255346588972341</v>
      </c>
      <c r="DI69" s="39"/>
      <c r="DJ69" s="162"/>
      <c r="DK69" s="107"/>
      <c r="DL69" s="39">
        <f t="shared" si="181"/>
        <v>0</v>
      </c>
      <c r="DM69" s="38" t="s">
        <v>87</v>
      </c>
      <c r="DN69" s="79"/>
      <c r="DO69" s="39"/>
      <c r="DP69" s="39"/>
      <c r="DQ69" s="39"/>
      <c r="DR69" s="39"/>
      <c r="DS69" s="39"/>
      <c r="DT69" s="39">
        <f t="shared" si="148"/>
        <v>0</v>
      </c>
      <c r="DU69" s="39">
        <f t="shared" si="148"/>
        <v>0</v>
      </c>
      <c r="DV69" s="39">
        <f t="shared" si="148"/>
        <v>0</v>
      </c>
      <c r="DW69" s="39">
        <f t="shared" si="148"/>
        <v>0</v>
      </c>
      <c r="DX69" s="39">
        <f t="shared" si="148"/>
        <v>0</v>
      </c>
      <c r="DY69" s="107"/>
      <c r="DZ69" s="107"/>
      <c r="EA69" s="142"/>
      <c r="EB69" s="39">
        <f t="shared" si="148"/>
        <v>0</v>
      </c>
    </row>
    <row r="70" spans="1:132" x14ac:dyDescent="0.25">
      <c r="A70" s="38" t="s">
        <v>88</v>
      </c>
      <c r="B70" s="39">
        <f t="shared" ref="B70:L70" si="182">(B$49/100)*B25*1000</f>
        <v>0</v>
      </c>
      <c r="C70" s="39">
        <f t="shared" si="182"/>
        <v>0</v>
      </c>
      <c r="D70" s="39">
        <f t="shared" si="182"/>
        <v>0</v>
      </c>
      <c r="E70" s="39">
        <f t="shared" si="182"/>
        <v>0</v>
      </c>
      <c r="F70" s="39">
        <f t="shared" si="182"/>
        <v>0</v>
      </c>
      <c r="G70" s="39">
        <f t="shared" si="182"/>
        <v>0</v>
      </c>
      <c r="H70" s="39">
        <f t="shared" si="182"/>
        <v>0</v>
      </c>
      <c r="I70" s="39">
        <f t="shared" si="182"/>
        <v>0</v>
      </c>
      <c r="J70" s="39">
        <f t="shared" si="182"/>
        <v>0</v>
      </c>
      <c r="K70" s="39">
        <f t="shared" si="182"/>
        <v>0</v>
      </c>
      <c r="L70" s="39">
        <f t="shared" si="182"/>
        <v>0</v>
      </c>
      <c r="M70" s="38" t="s">
        <v>88</v>
      </c>
      <c r="N70" s="235"/>
      <c r="O70" s="62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162"/>
      <c r="AA70" s="39"/>
      <c r="AB70" s="39"/>
      <c r="AC70" s="39"/>
      <c r="AD70" s="39"/>
      <c r="AE70" s="39"/>
      <c r="AF70" s="39"/>
      <c r="AG70" s="39"/>
      <c r="AH70" s="62"/>
      <c r="AI70" s="38" t="s">
        <v>88</v>
      </c>
      <c r="AJ70" s="39">
        <f t="shared" ref="AJ70:AV70" si="183">(AJ$49/100)*AJ25*1000</f>
        <v>0</v>
      </c>
      <c r="AK70" s="39">
        <f t="shared" si="183"/>
        <v>1.6744094929761324</v>
      </c>
      <c r="AL70" s="39">
        <f t="shared" si="183"/>
        <v>1.1718134849429083</v>
      </c>
      <c r="AM70" s="39">
        <f t="shared" si="183"/>
        <v>0</v>
      </c>
      <c r="AN70" s="39">
        <f t="shared" si="183"/>
        <v>0</v>
      </c>
      <c r="AO70" s="39">
        <f t="shared" si="183"/>
        <v>2.0556281843422024</v>
      </c>
      <c r="AP70" s="39">
        <f t="shared" si="183"/>
        <v>1.9577751941949146</v>
      </c>
      <c r="AQ70" s="39">
        <f t="shared" si="183"/>
        <v>1.57407465923793</v>
      </c>
      <c r="AR70" s="39">
        <f t="shared" si="183"/>
        <v>1.7612075080219847</v>
      </c>
      <c r="AS70" s="39">
        <f t="shared" si="183"/>
        <v>2.262944709998544</v>
      </c>
      <c r="AT70" s="166"/>
      <c r="AU70" s="39"/>
      <c r="AV70" s="39">
        <f t="shared" si="183"/>
        <v>0</v>
      </c>
      <c r="AW70" s="79"/>
      <c r="AX70" s="39"/>
      <c r="AY70" s="39"/>
      <c r="AZ70" s="39"/>
      <c r="BA70" s="39"/>
      <c r="BB70" s="39"/>
      <c r="BC70" s="39"/>
      <c r="BD70" s="39"/>
      <c r="BE70" s="39"/>
      <c r="BF70" s="39"/>
      <c r="BG70" s="39">
        <f t="shared" si="144"/>
        <v>0</v>
      </c>
      <c r="BH70" s="39">
        <f t="shared" si="144"/>
        <v>0</v>
      </c>
      <c r="BI70" s="39">
        <f t="shared" si="144"/>
        <v>0</v>
      </c>
      <c r="BJ70" s="39">
        <f t="shared" si="144"/>
        <v>0.88636163399458689</v>
      </c>
      <c r="BK70" s="162"/>
      <c r="BL70" s="107"/>
      <c r="BM70" s="126" t="s">
        <v>88</v>
      </c>
      <c r="BN70" s="39">
        <f t="shared" si="144"/>
        <v>0</v>
      </c>
      <c r="BO70" s="79"/>
      <c r="BP70" s="39"/>
      <c r="BQ70" s="39"/>
      <c r="BR70" s="39"/>
      <c r="BS70" s="39"/>
      <c r="BT70" s="39"/>
      <c r="BU70" s="39"/>
      <c r="BV70" s="39"/>
      <c r="BW70" s="39">
        <f t="shared" si="145"/>
        <v>0</v>
      </c>
      <c r="BX70" s="39">
        <f t="shared" si="145"/>
        <v>0</v>
      </c>
      <c r="BY70" s="39">
        <f t="shared" si="145"/>
        <v>0</v>
      </c>
      <c r="BZ70" s="39">
        <f t="shared" si="145"/>
        <v>0</v>
      </c>
      <c r="CA70" s="107"/>
      <c r="CB70" s="107"/>
      <c r="CC70" s="39">
        <f t="shared" si="145"/>
        <v>0</v>
      </c>
      <c r="CD70" s="79"/>
      <c r="CE70" s="39"/>
      <c r="CF70" s="39"/>
      <c r="CG70" s="39"/>
      <c r="CH70" s="39"/>
      <c r="CI70" s="39"/>
      <c r="CJ70" s="39"/>
      <c r="CK70" s="39"/>
      <c r="CL70" s="39"/>
      <c r="CM70" s="39">
        <f t="shared" si="146"/>
        <v>0</v>
      </c>
      <c r="CN70" s="39">
        <f t="shared" si="146"/>
        <v>3.6586140749500786</v>
      </c>
      <c r="CO70" s="39">
        <f t="shared" si="146"/>
        <v>4.6071989483416393</v>
      </c>
      <c r="CP70" s="39">
        <f t="shared" si="146"/>
        <v>1.3139777563456754</v>
      </c>
      <c r="CQ70" s="162"/>
      <c r="CR70" s="39">
        <f t="shared" si="146"/>
        <v>0</v>
      </c>
      <c r="CS70" s="79"/>
      <c r="CT70" s="39"/>
      <c r="CU70" s="39"/>
      <c r="CV70" s="39"/>
      <c r="CW70" s="39"/>
      <c r="CX70" s="39"/>
      <c r="CY70" s="39"/>
      <c r="CZ70" s="38" t="s">
        <v>88</v>
      </c>
      <c r="DA70" s="39">
        <f t="shared" ref="DA70:DL70" si="184">(DA$49/100)*DA25*1000</f>
        <v>5.7224137840092286</v>
      </c>
      <c r="DB70" s="39">
        <f t="shared" si="184"/>
        <v>7.283060630986367</v>
      </c>
      <c r="DC70" s="39">
        <f t="shared" si="184"/>
        <v>5.8326106421190396</v>
      </c>
      <c r="DD70" s="39">
        <f t="shared" si="184"/>
        <v>7.0159988154309119</v>
      </c>
      <c r="DE70" s="39">
        <f t="shared" si="184"/>
        <v>0.77127014280985973</v>
      </c>
      <c r="DF70" s="39">
        <f t="shared" si="184"/>
        <v>10.174030690965708</v>
      </c>
      <c r="DG70" s="39">
        <f t="shared" si="184"/>
        <v>9.4658692912303373</v>
      </c>
      <c r="DH70" s="39">
        <f t="shared" si="184"/>
        <v>7.1577617990632447</v>
      </c>
      <c r="DI70" s="39"/>
      <c r="DJ70" s="162"/>
      <c r="DK70" s="107"/>
      <c r="DL70" s="39">
        <f t="shared" si="184"/>
        <v>0</v>
      </c>
      <c r="DM70" s="38" t="s">
        <v>88</v>
      </c>
      <c r="DN70" s="79"/>
      <c r="DO70" s="39"/>
      <c r="DP70" s="39"/>
      <c r="DQ70" s="39"/>
      <c r="DR70" s="39"/>
      <c r="DS70" s="39"/>
      <c r="DT70" s="39">
        <f t="shared" si="148"/>
        <v>2.6602270241493509</v>
      </c>
      <c r="DU70" s="39">
        <f t="shared" si="148"/>
        <v>3.373982183701159</v>
      </c>
      <c r="DV70" s="39">
        <f t="shared" si="148"/>
        <v>2.3520115800710881</v>
      </c>
      <c r="DW70" s="39">
        <f t="shared" si="148"/>
        <v>3.1111961012380482</v>
      </c>
      <c r="DX70" s="39">
        <f t="shared" si="148"/>
        <v>1.9531385390069247</v>
      </c>
      <c r="DY70" s="107"/>
      <c r="DZ70" s="107"/>
      <c r="EA70" s="142"/>
      <c r="EB70" s="39">
        <f t="shared" si="148"/>
        <v>0</v>
      </c>
    </row>
    <row r="71" spans="1:132" x14ac:dyDescent="0.25">
      <c r="A71" s="38" t="s">
        <v>89</v>
      </c>
      <c r="B71" s="39">
        <f t="shared" ref="B71:L71" si="185">(B$49/100)*B26*1000</f>
        <v>46.324826704274571</v>
      </c>
      <c r="C71" s="39">
        <f t="shared" si="185"/>
        <v>55.68705197462355</v>
      </c>
      <c r="D71" s="39">
        <f t="shared" si="185"/>
        <v>33.645539250162514</v>
      </c>
      <c r="E71" s="39">
        <f t="shared" si="185"/>
        <v>38.583558289409709</v>
      </c>
      <c r="F71" s="39">
        <f t="shared" si="185"/>
        <v>11.95558235252984</v>
      </c>
      <c r="G71" s="39">
        <f t="shared" si="185"/>
        <v>16.086370230132779</v>
      </c>
      <c r="H71" s="39">
        <f t="shared" si="185"/>
        <v>21.766370660870354</v>
      </c>
      <c r="I71" s="39">
        <f t="shared" si="185"/>
        <v>44.576690562633644</v>
      </c>
      <c r="J71" s="39">
        <f t="shared" si="185"/>
        <v>46.042131478948981</v>
      </c>
      <c r="K71" s="39">
        <f t="shared" si="185"/>
        <v>79.298450791041716</v>
      </c>
      <c r="L71" s="39">
        <f t="shared" si="185"/>
        <v>0</v>
      </c>
      <c r="M71" s="38" t="s">
        <v>89</v>
      </c>
      <c r="N71" s="235"/>
      <c r="O71" s="62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162"/>
      <c r="AA71" s="39"/>
      <c r="AB71" s="39"/>
      <c r="AC71" s="39"/>
      <c r="AD71" s="39"/>
      <c r="AE71" s="39"/>
      <c r="AF71" s="39"/>
      <c r="AG71" s="39"/>
      <c r="AH71" s="62"/>
      <c r="AI71" s="38" t="s">
        <v>89</v>
      </c>
      <c r="AJ71" s="39">
        <f t="shared" ref="AJ71:AV71" si="186">(AJ$49/100)*AJ26*1000</f>
        <v>0</v>
      </c>
      <c r="AK71" s="39">
        <f t="shared" si="186"/>
        <v>15.782188305011827</v>
      </c>
      <c r="AL71" s="39">
        <f t="shared" si="186"/>
        <v>15.64708101438619</v>
      </c>
      <c r="AM71" s="39">
        <f t="shared" si="186"/>
        <v>15.799186270666052</v>
      </c>
      <c r="AN71" s="39">
        <f t="shared" si="186"/>
        <v>14.636698594588029</v>
      </c>
      <c r="AO71" s="39">
        <f t="shared" si="186"/>
        <v>18.719056772430992</v>
      </c>
      <c r="AP71" s="39">
        <f t="shared" si="186"/>
        <v>18.508401159994204</v>
      </c>
      <c r="AQ71" s="39">
        <f t="shared" si="186"/>
        <v>16.959586999880223</v>
      </c>
      <c r="AR71" s="39">
        <f t="shared" si="186"/>
        <v>17.538079197240446</v>
      </c>
      <c r="AS71" s="39">
        <f t="shared" si="186"/>
        <v>15.589293069933465</v>
      </c>
      <c r="AT71" s="166"/>
      <c r="AU71" s="39"/>
      <c r="AV71" s="39">
        <f t="shared" si="186"/>
        <v>0</v>
      </c>
      <c r="AW71" s="79"/>
      <c r="AX71" s="39"/>
      <c r="AY71" s="39"/>
      <c r="AZ71" s="39"/>
      <c r="BA71" s="39"/>
      <c r="BB71" s="39"/>
      <c r="BC71" s="39"/>
      <c r="BD71" s="39"/>
      <c r="BE71" s="39"/>
      <c r="BF71" s="39"/>
      <c r="BG71" s="39">
        <f t="shared" si="144"/>
        <v>33.974029272555711</v>
      </c>
      <c r="BH71" s="39">
        <f t="shared" si="144"/>
        <v>26.469776669826196</v>
      </c>
      <c r="BI71" s="39">
        <f t="shared" si="144"/>
        <v>19.624446434979891</v>
      </c>
      <c r="BJ71" s="39">
        <f t="shared" si="144"/>
        <v>15.281182536620859</v>
      </c>
      <c r="BK71" s="162"/>
      <c r="BL71" s="107"/>
      <c r="BM71" s="126" t="s">
        <v>89</v>
      </c>
      <c r="BN71" s="39">
        <f t="shared" si="144"/>
        <v>0</v>
      </c>
      <c r="BO71" s="79"/>
      <c r="BP71" s="39"/>
      <c r="BQ71" s="39"/>
      <c r="BR71" s="39"/>
      <c r="BS71" s="39"/>
      <c r="BT71" s="39"/>
      <c r="BU71" s="39"/>
      <c r="BV71" s="39"/>
      <c r="BW71" s="39">
        <f t="shared" si="145"/>
        <v>71.168792727572892</v>
      </c>
      <c r="BX71" s="39">
        <f t="shared" si="145"/>
        <v>144.65077969281487</v>
      </c>
      <c r="BY71" s="39">
        <f t="shared" si="145"/>
        <v>84.269083222968121</v>
      </c>
      <c r="BZ71" s="39">
        <f t="shared" si="145"/>
        <v>89.043411682714748</v>
      </c>
      <c r="CA71" s="107"/>
      <c r="CB71" s="107"/>
      <c r="CC71" s="39">
        <f t="shared" si="145"/>
        <v>0</v>
      </c>
      <c r="CD71" s="79"/>
      <c r="CE71" s="39"/>
      <c r="CF71" s="39"/>
      <c r="CG71" s="39"/>
      <c r="CH71" s="39"/>
      <c r="CI71" s="39"/>
      <c r="CJ71" s="39"/>
      <c r="CK71" s="39"/>
      <c r="CL71" s="39"/>
      <c r="CM71" s="39">
        <f t="shared" si="146"/>
        <v>48.163569086914286</v>
      </c>
      <c r="CN71" s="39">
        <f t="shared" si="146"/>
        <v>57.825718177588733</v>
      </c>
      <c r="CO71" s="39">
        <f t="shared" si="146"/>
        <v>48.928665179160191</v>
      </c>
      <c r="CP71" s="39">
        <f t="shared" si="146"/>
        <v>21.175409743800305</v>
      </c>
      <c r="CQ71" s="162"/>
      <c r="CR71" s="39">
        <f t="shared" si="146"/>
        <v>0</v>
      </c>
      <c r="CS71" s="79"/>
      <c r="CT71" s="39"/>
      <c r="CU71" s="39"/>
      <c r="CV71" s="39"/>
      <c r="CW71" s="39"/>
      <c r="CX71" s="39"/>
      <c r="CY71" s="39"/>
      <c r="CZ71" s="38" t="s">
        <v>89</v>
      </c>
      <c r="DA71" s="39">
        <f t="shared" ref="DA71:DL71" si="187">(DA$49/100)*DA26*1000</f>
        <v>29.076216964698908</v>
      </c>
      <c r="DB71" s="39">
        <f t="shared" si="187"/>
        <v>17.411894332951867</v>
      </c>
      <c r="DC71" s="39">
        <f t="shared" si="187"/>
        <v>23.348833134501636</v>
      </c>
      <c r="DD71" s="39">
        <f t="shared" si="187"/>
        <v>13.230829400361758</v>
      </c>
      <c r="DE71" s="39">
        <f t="shared" si="187"/>
        <v>28.843994744232408</v>
      </c>
      <c r="DF71" s="39">
        <f t="shared" si="187"/>
        <v>13.476887806958354</v>
      </c>
      <c r="DG71" s="39">
        <f t="shared" si="187"/>
        <v>25.491919321716711</v>
      </c>
      <c r="DH71" s="39">
        <f t="shared" si="187"/>
        <v>21.593856094880238</v>
      </c>
      <c r="DI71" s="39"/>
      <c r="DJ71" s="162"/>
      <c r="DK71" s="107"/>
      <c r="DL71" s="39">
        <f t="shared" si="187"/>
        <v>0</v>
      </c>
      <c r="DM71" s="38" t="s">
        <v>89</v>
      </c>
      <c r="DN71" s="79"/>
      <c r="DO71" s="39"/>
      <c r="DP71" s="39"/>
      <c r="DQ71" s="39"/>
      <c r="DR71" s="39"/>
      <c r="DS71" s="39"/>
      <c r="DT71" s="39">
        <f t="shared" si="148"/>
        <v>63.0780413167885</v>
      </c>
      <c r="DU71" s="39">
        <f t="shared" si="148"/>
        <v>63.670549408432159</v>
      </c>
      <c r="DV71" s="39">
        <f t="shared" si="148"/>
        <v>59.592979466813006</v>
      </c>
      <c r="DW71" s="39">
        <f t="shared" si="148"/>
        <v>62.605662477813503</v>
      </c>
      <c r="DX71" s="39">
        <f t="shared" si="148"/>
        <v>52.143363866286577</v>
      </c>
      <c r="DY71" s="107"/>
      <c r="DZ71" s="107"/>
      <c r="EA71" s="142"/>
      <c r="EB71" s="39">
        <f t="shared" si="148"/>
        <v>0</v>
      </c>
    </row>
    <row r="72" spans="1:132" x14ac:dyDescent="0.25">
      <c r="A72" s="38" t="s">
        <v>10</v>
      </c>
      <c r="B72" s="39">
        <f t="shared" ref="B72:L72" si="188">(B$49/100)*B27*1000</f>
        <v>117.83991311579477</v>
      </c>
      <c r="C72" s="39">
        <f t="shared" si="188"/>
        <v>104.63419417990197</v>
      </c>
      <c r="D72" s="39">
        <f t="shared" si="188"/>
        <v>147.01071339111141</v>
      </c>
      <c r="E72" s="39">
        <f t="shared" si="188"/>
        <v>117.97577108305246</v>
      </c>
      <c r="F72" s="39">
        <f t="shared" si="188"/>
        <v>33.648012053721665</v>
      </c>
      <c r="G72" s="39">
        <f t="shared" si="188"/>
        <v>49.978074101032718</v>
      </c>
      <c r="H72" s="39">
        <f t="shared" si="188"/>
        <v>55.529621624029893</v>
      </c>
      <c r="I72" s="39">
        <f t="shared" si="188"/>
        <v>103.63176310295304</v>
      </c>
      <c r="J72" s="39">
        <f t="shared" si="188"/>
        <v>80.753845613314382</v>
      </c>
      <c r="K72" s="39">
        <f t="shared" si="188"/>
        <v>150.66937230326687</v>
      </c>
      <c r="L72" s="39">
        <f t="shared" si="188"/>
        <v>0</v>
      </c>
      <c r="M72" s="38" t="s">
        <v>10</v>
      </c>
      <c r="N72" s="235"/>
      <c r="O72" s="62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162"/>
      <c r="AA72" s="39"/>
      <c r="AB72" s="39"/>
      <c r="AC72" s="39"/>
      <c r="AD72" s="39"/>
      <c r="AE72" s="39"/>
      <c r="AF72" s="39"/>
      <c r="AG72" s="39"/>
      <c r="AH72" s="62"/>
      <c r="AI72" s="38" t="s">
        <v>10</v>
      </c>
      <c r="AJ72" s="39">
        <f t="shared" ref="AJ72:AV72" si="189">(AJ$49/100)*AJ27*1000</f>
        <v>0</v>
      </c>
      <c r="AK72" s="39">
        <f t="shared" si="189"/>
        <v>175.3299157474485</v>
      </c>
      <c r="AL72" s="39">
        <f t="shared" si="189"/>
        <v>149.39682897611868</v>
      </c>
      <c r="AM72" s="39">
        <f t="shared" si="189"/>
        <v>190.729401544609</v>
      </c>
      <c r="AN72" s="39">
        <f t="shared" si="189"/>
        <v>193.34587886916938</v>
      </c>
      <c r="AO72" s="39">
        <f t="shared" si="189"/>
        <v>217.57360505062431</v>
      </c>
      <c r="AP72" s="39">
        <f t="shared" si="189"/>
        <v>134.64601637094486</v>
      </c>
      <c r="AQ72" s="39">
        <f t="shared" si="189"/>
        <v>166.56679477423054</v>
      </c>
      <c r="AR72" s="39">
        <f t="shared" si="189"/>
        <v>211.46177226050077</v>
      </c>
      <c r="AS72" s="39">
        <f t="shared" si="189"/>
        <v>213.34764355879128</v>
      </c>
      <c r="AT72" s="166"/>
      <c r="AU72" s="39"/>
      <c r="AV72" s="39">
        <f t="shared" si="189"/>
        <v>0</v>
      </c>
      <c r="AW72" s="79"/>
      <c r="AX72" s="39"/>
      <c r="AY72" s="39"/>
      <c r="AZ72" s="39"/>
      <c r="BA72" s="39"/>
      <c r="BB72" s="39"/>
      <c r="BC72" s="39"/>
      <c r="BD72" s="39"/>
      <c r="BE72" s="39"/>
      <c r="BF72" s="39"/>
      <c r="BG72" s="39">
        <f t="shared" si="144"/>
        <v>228.94686347944508</v>
      </c>
      <c r="BH72" s="39">
        <f t="shared" si="144"/>
        <v>178.10797815990537</v>
      </c>
      <c r="BI72" s="39">
        <f t="shared" si="144"/>
        <v>128.69943865456167</v>
      </c>
      <c r="BJ72" s="39">
        <f t="shared" si="144"/>
        <v>117.65302263368254</v>
      </c>
      <c r="BK72" s="162"/>
      <c r="BL72" s="107"/>
      <c r="BM72" s="126" t="s">
        <v>10</v>
      </c>
      <c r="BN72" s="39">
        <f t="shared" si="144"/>
        <v>0</v>
      </c>
      <c r="BO72" s="79"/>
      <c r="BP72" s="39"/>
      <c r="BQ72" s="39"/>
      <c r="BR72" s="39"/>
      <c r="BS72" s="39"/>
      <c r="BT72" s="39"/>
      <c r="BU72" s="39"/>
      <c r="BV72" s="39"/>
      <c r="BW72" s="39">
        <f t="shared" si="145"/>
        <v>155.08326244192946</v>
      </c>
      <c r="BX72" s="39">
        <f t="shared" si="145"/>
        <v>275.20227567202306</v>
      </c>
      <c r="BY72" s="39">
        <f t="shared" si="145"/>
        <v>160.46279211997046</v>
      </c>
      <c r="BZ72" s="39">
        <f t="shared" si="145"/>
        <v>195.93624710124004</v>
      </c>
      <c r="CA72" s="107"/>
      <c r="CB72" s="107"/>
      <c r="CC72" s="39">
        <f t="shared" si="145"/>
        <v>0</v>
      </c>
      <c r="CD72" s="79"/>
      <c r="CE72" s="39"/>
      <c r="CF72" s="39"/>
      <c r="CG72" s="39"/>
      <c r="CH72" s="39"/>
      <c r="CI72" s="39"/>
      <c r="CJ72" s="39"/>
      <c r="CK72" s="39"/>
      <c r="CL72" s="39"/>
      <c r="CM72" s="39">
        <f t="shared" si="146"/>
        <v>198.33427575299501</v>
      </c>
      <c r="CN72" s="39">
        <f t="shared" si="146"/>
        <v>230.95367964541902</v>
      </c>
      <c r="CO72" s="39">
        <f t="shared" si="146"/>
        <v>204.85189562012906</v>
      </c>
      <c r="CP72" s="39">
        <f t="shared" si="146"/>
        <v>77.291547428511706</v>
      </c>
      <c r="CQ72" s="162"/>
      <c r="CR72" s="39">
        <f t="shared" si="146"/>
        <v>0</v>
      </c>
      <c r="CS72" s="79"/>
      <c r="CT72" s="39"/>
      <c r="CU72" s="39"/>
      <c r="CV72" s="39"/>
      <c r="CW72" s="39"/>
      <c r="CX72" s="39"/>
      <c r="CY72" s="39"/>
      <c r="CZ72" s="38" t="s">
        <v>10</v>
      </c>
      <c r="DA72" s="39">
        <f t="shared" ref="DA72:DL72" si="190">(DA$49/100)*DA27*1000</f>
        <v>256.42167880013062</v>
      </c>
      <c r="DB72" s="39">
        <f t="shared" si="190"/>
        <v>214.59568623348167</v>
      </c>
      <c r="DC72" s="39">
        <f t="shared" si="190"/>
        <v>237.48608720265338</v>
      </c>
      <c r="DD72" s="39">
        <f t="shared" si="190"/>
        <v>191.89050218329314</v>
      </c>
      <c r="DE72" s="39">
        <f t="shared" si="190"/>
        <v>256.03800244222873</v>
      </c>
      <c r="DF72" s="39">
        <f t="shared" si="190"/>
        <v>258.48515533939906</v>
      </c>
      <c r="DG72" s="39">
        <f t="shared" si="190"/>
        <v>262.0569378108778</v>
      </c>
      <c r="DH72" s="39">
        <f t="shared" si="190"/>
        <v>236.10064754804625</v>
      </c>
      <c r="DI72" s="39"/>
      <c r="DJ72" s="162"/>
      <c r="DK72" s="107"/>
      <c r="DL72" s="39">
        <f t="shared" si="190"/>
        <v>0</v>
      </c>
      <c r="DM72" s="38" t="s">
        <v>10</v>
      </c>
      <c r="DN72" s="79"/>
      <c r="DO72" s="39"/>
      <c r="DP72" s="39"/>
      <c r="DQ72" s="39"/>
      <c r="DR72" s="39"/>
      <c r="DS72" s="39"/>
      <c r="DT72" s="39">
        <f t="shared" si="148"/>
        <v>228.85608757280897</v>
      </c>
      <c r="DU72" s="39">
        <f t="shared" si="148"/>
        <v>230.18068063085391</v>
      </c>
      <c r="DV72" s="39">
        <f t="shared" si="148"/>
        <v>221.59851863972037</v>
      </c>
      <c r="DW72" s="39">
        <f t="shared" si="148"/>
        <v>230.10347038685003</v>
      </c>
      <c r="DX72" s="39">
        <f t="shared" si="148"/>
        <v>186.2719094901301</v>
      </c>
      <c r="DY72" s="107"/>
      <c r="DZ72" s="107"/>
      <c r="EA72" s="142"/>
      <c r="EB72" s="39">
        <f t="shared" si="148"/>
        <v>0</v>
      </c>
    </row>
    <row r="73" spans="1:132" x14ac:dyDescent="0.25">
      <c r="A73" s="46" t="s">
        <v>34</v>
      </c>
      <c r="B73" s="47">
        <f t="shared" ref="B73:L73" si="191">(B$49/100)*B30*1000</f>
        <v>456.88956872952679</v>
      </c>
      <c r="C73" s="47">
        <f t="shared" si="191"/>
        <v>610.91604354033893</v>
      </c>
      <c r="D73" s="47">
        <f t="shared" si="191"/>
        <v>872.20373077216641</v>
      </c>
      <c r="E73" s="47">
        <f t="shared" si="191"/>
        <v>401.38748785967942</v>
      </c>
      <c r="F73" s="47">
        <f t="shared" si="191"/>
        <v>73.64886033766156</v>
      </c>
      <c r="G73" s="47">
        <f t="shared" si="191"/>
        <v>156.58360698103948</v>
      </c>
      <c r="H73" s="47">
        <f t="shared" si="191"/>
        <v>180.8348888575442</v>
      </c>
      <c r="I73" s="47">
        <f t="shared" si="191"/>
        <v>495.27948742155536</v>
      </c>
      <c r="J73" s="47">
        <f t="shared" si="191"/>
        <v>563.35211861429264</v>
      </c>
      <c r="K73" s="47">
        <f t="shared" si="191"/>
        <v>788.28104941442359</v>
      </c>
      <c r="L73" s="47">
        <f t="shared" si="191"/>
        <v>0</v>
      </c>
      <c r="M73" s="46" t="s">
        <v>34</v>
      </c>
      <c r="N73" s="235"/>
      <c r="O73" s="62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162"/>
      <c r="AA73" s="47"/>
      <c r="AB73" s="47"/>
      <c r="AC73" s="47"/>
      <c r="AD73" s="47"/>
      <c r="AE73" s="47"/>
      <c r="AF73" s="47"/>
      <c r="AG73" s="47"/>
      <c r="AH73" s="62"/>
      <c r="AI73" s="46" t="s">
        <v>34</v>
      </c>
      <c r="AJ73" s="47">
        <f t="shared" ref="AJ73:AV73" si="192">(AJ$49/100)*AJ30*1000</f>
        <v>0</v>
      </c>
      <c r="AK73" s="47">
        <f t="shared" si="192"/>
        <v>191.99272626793754</v>
      </c>
      <c r="AL73" s="47">
        <f t="shared" si="192"/>
        <v>191.4292644124094</v>
      </c>
      <c r="AM73" s="47">
        <f t="shared" si="192"/>
        <v>208.73436489836359</v>
      </c>
      <c r="AN73" s="47">
        <f t="shared" si="192"/>
        <v>218.75073896200621</v>
      </c>
      <c r="AO73" s="47">
        <f t="shared" si="192"/>
        <v>208.06779585457156</v>
      </c>
      <c r="AP73" s="47">
        <f t="shared" si="192"/>
        <v>206.71013414944508</v>
      </c>
      <c r="AQ73" s="47">
        <f t="shared" si="192"/>
        <v>200.39359956035437</v>
      </c>
      <c r="AR73" s="47">
        <f t="shared" si="192"/>
        <v>217.19924122365521</v>
      </c>
      <c r="AS73" s="47">
        <f t="shared" si="192"/>
        <v>232.1512793513306</v>
      </c>
      <c r="AT73" s="166"/>
      <c r="AU73" s="47"/>
      <c r="AV73" s="47">
        <f t="shared" si="192"/>
        <v>0</v>
      </c>
      <c r="AW73" s="79"/>
      <c r="AX73" s="47"/>
      <c r="AY73" s="47"/>
      <c r="AZ73" s="47"/>
      <c r="BA73" s="47"/>
      <c r="BB73" s="47"/>
      <c r="BC73" s="47"/>
      <c r="BD73" s="47"/>
      <c r="BE73" s="47"/>
      <c r="BF73" s="47"/>
      <c r="BG73" s="47">
        <f t="shared" ref="BG73:BN79" si="193">(BG$49/100)*BG30*1000</f>
        <v>470.13417830840598</v>
      </c>
      <c r="BH73" s="47">
        <f t="shared" si="193"/>
        <v>273.37509007721701</v>
      </c>
      <c r="BI73" s="47">
        <f t="shared" si="193"/>
        <v>215.70203020174205</v>
      </c>
      <c r="BJ73" s="47">
        <f t="shared" si="193"/>
        <v>180.99835372348477</v>
      </c>
      <c r="BK73" s="162"/>
      <c r="BL73" s="108"/>
      <c r="BM73" s="128" t="s">
        <v>34</v>
      </c>
      <c r="BN73" s="47">
        <f t="shared" si="193"/>
        <v>0</v>
      </c>
      <c r="BO73" s="79"/>
      <c r="BP73" s="47"/>
      <c r="BQ73" s="47"/>
      <c r="BR73" s="47"/>
      <c r="BS73" s="47"/>
      <c r="BT73" s="47"/>
      <c r="BU73" s="47"/>
      <c r="BV73" s="47"/>
      <c r="BW73" s="47">
        <f t="shared" ref="BW73:CC79" si="194">(BW$49/100)*BW30*1000</f>
        <v>823.53117788796919</v>
      </c>
      <c r="BX73" s="47">
        <f t="shared" si="194"/>
        <v>1383.9063758611137</v>
      </c>
      <c r="BY73" s="47">
        <f t="shared" si="194"/>
        <v>958.7813979853355</v>
      </c>
      <c r="BZ73" s="47">
        <f t="shared" si="194"/>
        <v>818.17599496249454</v>
      </c>
      <c r="CA73" s="108"/>
      <c r="CB73" s="108"/>
      <c r="CC73" s="47">
        <f t="shared" si="194"/>
        <v>0</v>
      </c>
      <c r="CD73" s="79"/>
      <c r="CE73" s="47"/>
      <c r="CF73" s="47"/>
      <c r="CG73" s="47"/>
      <c r="CH73" s="47"/>
      <c r="CI73" s="47"/>
      <c r="CJ73" s="47"/>
      <c r="CK73" s="47"/>
      <c r="CL73" s="47"/>
      <c r="CM73" s="47">
        <f t="shared" ref="CM73:CR79" si="195">(CM$49/100)*CM30*1000</f>
        <v>953.33505641040063</v>
      </c>
      <c r="CN73" s="47">
        <f t="shared" si="195"/>
        <v>680.13088269598552</v>
      </c>
      <c r="CO73" s="47">
        <f t="shared" si="195"/>
        <v>964.36320003988305</v>
      </c>
      <c r="CP73" s="47">
        <f t="shared" si="195"/>
        <v>254.05071029560611</v>
      </c>
      <c r="CQ73" s="162"/>
      <c r="CR73" s="47">
        <f t="shared" si="195"/>
        <v>0</v>
      </c>
      <c r="CS73" s="79"/>
      <c r="CT73" s="47"/>
      <c r="CU73" s="47"/>
      <c r="CV73" s="47"/>
      <c r="CW73" s="47"/>
      <c r="CX73" s="47"/>
      <c r="CY73" s="47"/>
      <c r="CZ73" s="46" t="s">
        <v>34</v>
      </c>
      <c r="DA73" s="47">
        <f t="shared" ref="DA73:DL73" si="196">(DA$49/100)*DA30*1000</f>
        <v>551.31889569205111</v>
      </c>
      <c r="DB73" s="47">
        <f t="shared" si="196"/>
        <v>394.71812331060357</v>
      </c>
      <c r="DC73" s="47">
        <f t="shared" si="196"/>
        <v>406.89370915018355</v>
      </c>
      <c r="DD73" s="47">
        <f t="shared" si="196"/>
        <v>158.57417361739675</v>
      </c>
      <c r="DE73" s="47">
        <f t="shared" si="196"/>
        <v>343.432149778331</v>
      </c>
      <c r="DF73" s="47">
        <f t="shared" si="196"/>
        <v>171.55122474043489</v>
      </c>
      <c r="DG73" s="47">
        <f t="shared" si="196"/>
        <v>530.33642574957673</v>
      </c>
      <c r="DH73" s="47">
        <f t="shared" si="196"/>
        <v>397.43371059247579</v>
      </c>
      <c r="DI73" s="47"/>
      <c r="DJ73" s="162"/>
      <c r="DK73" s="108"/>
      <c r="DL73" s="47">
        <f t="shared" si="196"/>
        <v>0</v>
      </c>
      <c r="DM73" s="46" t="s">
        <v>34</v>
      </c>
      <c r="DN73" s="79"/>
      <c r="DO73" s="47"/>
      <c r="DP73" s="47"/>
      <c r="DQ73" s="47"/>
      <c r="DR73" s="47"/>
      <c r="DS73" s="47"/>
      <c r="DT73" s="47">
        <f t="shared" ref="DT73:EB79" si="197">(DT$49/100)*DT30*1000</f>
        <v>768.5932880621117</v>
      </c>
      <c r="DU73" s="47">
        <f t="shared" si="197"/>
        <v>765.38877417385709</v>
      </c>
      <c r="DV73" s="47">
        <f t="shared" si="197"/>
        <v>740.30260697261372</v>
      </c>
      <c r="DW73" s="47">
        <f t="shared" si="197"/>
        <v>782.54625192383241</v>
      </c>
      <c r="DX73" s="47">
        <f t="shared" si="197"/>
        <v>880.3435337464656</v>
      </c>
      <c r="DY73" s="108"/>
      <c r="DZ73" s="108"/>
      <c r="EA73" s="142"/>
      <c r="EB73" s="47">
        <f t="shared" si="197"/>
        <v>0</v>
      </c>
    </row>
    <row r="74" spans="1:132" x14ac:dyDescent="0.25">
      <c r="A74" s="38" t="s">
        <v>35</v>
      </c>
      <c r="B74" s="39">
        <f t="shared" ref="B74:L74" si="198">(B$49/100)*B31*1000</f>
        <v>627.76540897056157</v>
      </c>
      <c r="C74" s="39">
        <f t="shared" si="198"/>
        <v>940.98610477354021</v>
      </c>
      <c r="D74" s="39">
        <f t="shared" si="198"/>
        <v>1607.2608071323232</v>
      </c>
      <c r="E74" s="39">
        <f t="shared" si="198"/>
        <v>326.79074312120815</v>
      </c>
      <c r="F74" s="39">
        <f t="shared" si="198"/>
        <v>85.029389785803886</v>
      </c>
      <c r="G74" s="39">
        <f t="shared" si="198"/>
        <v>259.99853208257559</v>
      </c>
      <c r="H74" s="39">
        <f t="shared" si="198"/>
        <v>381.26279191412851</v>
      </c>
      <c r="I74" s="39">
        <f t="shared" si="198"/>
        <v>668.63380673928953</v>
      </c>
      <c r="J74" s="39">
        <f t="shared" si="198"/>
        <v>923.76622838548553</v>
      </c>
      <c r="K74" s="39">
        <f t="shared" si="198"/>
        <v>1535.1806775220875</v>
      </c>
      <c r="L74" s="39">
        <f t="shared" si="198"/>
        <v>0</v>
      </c>
      <c r="M74" s="38" t="s">
        <v>35</v>
      </c>
      <c r="N74" s="235"/>
      <c r="O74" s="62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162"/>
      <c r="AA74" s="39"/>
      <c r="AB74" s="39"/>
      <c r="AC74" s="39"/>
      <c r="AD74" s="39"/>
      <c r="AE74" s="39"/>
      <c r="AF74" s="39"/>
      <c r="AG74" s="39"/>
      <c r="AH74" s="62"/>
      <c r="AI74" s="38" t="s">
        <v>35</v>
      </c>
      <c r="AJ74" s="39">
        <f t="shared" ref="AJ74:AV74" si="199">(AJ$49/100)*AJ31*1000</f>
        <v>0</v>
      </c>
      <c r="AK74" s="39">
        <f t="shared" si="199"/>
        <v>101.10843090846372</v>
      </c>
      <c r="AL74" s="39">
        <f t="shared" si="199"/>
        <v>127.36951588435194</v>
      </c>
      <c r="AM74" s="39">
        <f t="shared" si="199"/>
        <v>108.97949592043382</v>
      </c>
      <c r="AN74" s="39">
        <f t="shared" si="199"/>
        <v>116.53167579615899</v>
      </c>
      <c r="AO74" s="39">
        <f t="shared" si="199"/>
        <v>124.42653015090512</v>
      </c>
      <c r="AP74" s="39">
        <f t="shared" si="199"/>
        <v>109.21768214868041</v>
      </c>
      <c r="AQ74" s="39">
        <f t="shared" si="199"/>
        <v>122.59261023985836</v>
      </c>
      <c r="AR74" s="39">
        <f t="shared" si="199"/>
        <v>117.09223058039699</v>
      </c>
      <c r="AS74" s="39">
        <f t="shared" si="199"/>
        <v>124.3676935949086</v>
      </c>
      <c r="AT74" s="166"/>
      <c r="AU74" s="39"/>
      <c r="AV74" s="39">
        <f t="shared" si="199"/>
        <v>0</v>
      </c>
      <c r="AW74" s="79"/>
      <c r="AX74" s="39"/>
      <c r="AY74" s="39"/>
      <c r="AZ74" s="39"/>
      <c r="BA74" s="39"/>
      <c r="BB74" s="39"/>
      <c r="BC74" s="39"/>
      <c r="BD74" s="39"/>
      <c r="BE74" s="39"/>
      <c r="BF74" s="39"/>
      <c r="BG74" s="39">
        <f t="shared" si="193"/>
        <v>874.32516322855713</v>
      </c>
      <c r="BH74" s="39">
        <f t="shared" si="193"/>
        <v>242.90181939653561</v>
      </c>
      <c r="BI74" s="39">
        <f t="shared" si="193"/>
        <v>199.00347952576638</v>
      </c>
      <c r="BJ74" s="39">
        <f t="shared" si="193"/>
        <v>191.59251370169019</v>
      </c>
      <c r="BK74" s="162"/>
      <c r="BL74" s="107"/>
      <c r="BM74" s="126" t="s">
        <v>35</v>
      </c>
      <c r="BN74" s="39">
        <f t="shared" si="193"/>
        <v>0</v>
      </c>
      <c r="BO74" s="79"/>
      <c r="BP74" s="39"/>
      <c r="BQ74" s="39"/>
      <c r="BR74" s="39"/>
      <c r="BS74" s="39"/>
      <c r="BT74" s="39"/>
      <c r="BU74" s="39"/>
      <c r="BV74" s="39"/>
      <c r="BW74" s="39">
        <f t="shared" si="194"/>
        <v>1109.0115850378806</v>
      </c>
      <c r="BX74" s="39">
        <f t="shared" si="194"/>
        <v>2263.2595140557892</v>
      </c>
      <c r="BY74" s="39">
        <f t="shared" si="194"/>
        <v>1827.5281313537716</v>
      </c>
      <c r="BZ74" s="39">
        <f t="shared" si="194"/>
        <v>1127.3072552403851</v>
      </c>
      <c r="CA74" s="107"/>
      <c r="CB74" s="107"/>
      <c r="CC74" s="39">
        <f t="shared" si="194"/>
        <v>0</v>
      </c>
      <c r="CD74" s="79"/>
      <c r="CE74" s="39"/>
      <c r="CF74" s="39"/>
      <c r="CG74" s="39"/>
      <c r="CH74" s="39"/>
      <c r="CI74" s="39"/>
      <c r="CJ74" s="39"/>
      <c r="CK74" s="39"/>
      <c r="CL74" s="39"/>
      <c r="CM74" s="39">
        <f t="shared" si="195"/>
        <v>1479.8357721015138</v>
      </c>
      <c r="CN74" s="39">
        <f t="shared" si="195"/>
        <v>803.37984541805201</v>
      </c>
      <c r="CO74" s="39">
        <f t="shared" si="195"/>
        <v>1484.5920625619897</v>
      </c>
      <c r="CP74" s="39">
        <f t="shared" si="195"/>
        <v>1903.9765757868247</v>
      </c>
      <c r="CQ74" s="162"/>
      <c r="CR74" s="39">
        <f t="shared" si="195"/>
        <v>0</v>
      </c>
      <c r="CS74" s="79"/>
      <c r="CT74" s="39"/>
      <c r="CU74" s="39"/>
      <c r="CV74" s="39"/>
      <c r="CW74" s="39"/>
      <c r="CX74" s="39"/>
      <c r="CY74" s="39"/>
      <c r="CZ74" s="38" t="s">
        <v>35</v>
      </c>
      <c r="DA74" s="39">
        <f t="shared" ref="DA74:DL74" si="200">(DA$49/100)*DA31*1000</f>
        <v>1122.0430279040795</v>
      </c>
      <c r="DB74" s="39">
        <f t="shared" si="200"/>
        <v>729.54169859085471</v>
      </c>
      <c r="DC74" s="39">
        <f t="shared" si="200"/>
        <v>786.28852862733538</v>
      </c>
      <c r="DD74" s="39">
        <f t="shared" si="200"/>
        <v>277.30444695600522</v>
      </c>
      <c r="DE74" s="39">
        <f t="shared" si="200"/>
        <v>677.6506196863362</v>
      </c>
      <c r="DF74" s="39">
        <f t="shared" si="200"/>
        <v>178.11938351440136</v>
      </c>
      <c r="DG74" s="39">
        <f t="shared" si="200"/>
        <v>1050.1251275253251</v>
      </c>
      <c r="DH74" s="39">
        <f t="shared" si="200"/>
        <v>796.72206269735068</v>
      </c>
      <c r="DI74" s="39"/>
      <c r="DJ74" s="162"/>
      <c r="DK74" s="107"/>
      <c r="DL74" s="39">
        <f t="shared" si="200"/>
        <v>0</v>
      </c>
      <c r="DM74" s="38" t="s">
        <v>35</v>
      </c>
      <c r="DN74" s="79"/>
      <c r="DO74" s="39"/>
      <c r="DP74" s="39"/>
      <c r="DQ74" s="39"/>
      <c r="DR74" s="39"/>
      <c r="DS74" s="39"/>
      <c r="DT74" s="39">
        <f t="shared" si="197"/>
        <v>1244.8896567803665</v>
      </c>
      <c r="DU74" s="39">
        <f t="shared" si="197"/>
        <v>1234.2227878299595</v>
      </c>
      <c r="DV74" s="39">
        <f t="shared" si="197"/>
        <v>1181.9377366973592</v>
      </c>
      <c r="DW74" s="39">
        <f t="shared" si="197"/>
        <v>1256.3751432694289</v>
      </c>
      <c r="DX74" s="39">
        <f t="shared" si="197"/>
        <v>1438.0915231053164</v>
      </c>
      <c r="DY74" s="107"/>
      <c r="DZ74" s="107"/>
      <c r="EA74" s="142"/>
      <c r="EB74" s="39">
        <f t="shared" si="197"/>
        <v>0</v>
      </c>
    </row>
    <row r="75" spans="1:132" x14ac:dyDescent="0.25">
      <c r="A75" s="38" t="s">
        <v>36</v>
      </c>
      <c r="B75" s="39">
        <f t="shared" ref="B75:L75" si="201">(B$49/100)*B32*1000</f>
        <v>649.34502229991188</v>
      </c>
      <c r="C75" s="39">
        <f t="shared" si="201"/>
        <v>768.59785168612086</v>
      </c>
      <c r="D75" s="39">
        <f t="shared" si="201"/>
        <v>946.03546209551064</v>
      </c>
      <c r="E75" s="39">
        <f t="shared" si="201"/>
        <v>589.32176901911225</v>
      </c>
      <c r="F75" s="39">
        <f t="shared" si="201"/>
        <v>410.82174987653457</v>
      </c>
      <c r="G75" s="39">
        <f t="shared" si="201"/>
        <v>246.4178609363849</v>
      </c>
      <c r="H75" s="39">
        <f t="shared" si="201"/>
        <v>321.90231922832731</v>
      </c>
      <c r="I75" s="39">
        <f t="shared" si="201"/>
        <v>604.08670583915523</v>
      </c>
      <c r="J75" s="39">
        <f t="shared" si="201"/>
        <v>493.3816530002216</v>
      </c>
      <c r="K75" s="39">
        <f t="shared" si="201"/>
        <v>991.53827306348876</v>
      </c>
      <c r="L75" s="39">
        <f t="shared" si="201"/>
        <v>0</v>
      </c>
      <c r="M75" s="38" t="s">
        <v>36</v>
      </c>
      <c r="N75" s="235"/>
      <c r="O75" s="62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162"/>
      <c r="AA75" s="39"/>
      <c r="AB75" s="39"/>
      <c r="AC75" s="39"/>
      <c r="AD75" s="39"/>
      <c r="AE75" s="39"/>
      <c r="AF75" s="39"/>
      <c r="AG75" s="39"/>
      <c r="AH75" s="62"/>
      <c r="AI75" s="38" t="s">
        <v>36</v>
      </c>
      <c r="AJ75" s="39">
        <f t="shared" ref="AJ75:AV75" si="202">(AJ$49/100)*AJ32*1000</f>
        <v>0</v>
      </c>
      <c r="AK75" s="39">
        <f t="shared" si="202"/>
        <v>318.89884282359867</v>
      </c>
      <c r="AL75" s="39">
        <f t="shared" si="202"/>
        <v>301.70121970323862</v>
      </c>
      <c r="AM75" s="39">
        <f t="shared" si="202"/>
        <v>328.28613918120271</v>
      </c>
      <c r="AN75" s="39">
        <f t="shared" si="202"/>
        <v>327.71758524183485</v>
      </c>
      <c r="AO75" s="39">
        <f t="shared" si="202"/>
        <v>364.50567399452331</v>
      </c>
      <c r="AP75" s="39">
        <f t="shared" si="202"/>
        <v>304.57218370187445</v>
      </c>
      <c r="AQ75" s="39">
        <f t="shared" si="202"/>
        <v>331.51379019978719</v>
      </c>
      <c r="AR75" s="39">
        <f t="shared" si="202"/>
        <v>362.70852819594779</v>
      </c>
      <c r="AS75" s="39">
        <f t="shared" si="202"/>
        <v>357.48102705376084</v>
      </c>
      <c r="AT75" s="166"/>
      <c r="AU75" s="39"/>
      <c r="AV75" s="39">
        <f t="shared" si="202"/>
        <v>0</v>
      </c>
      <c r="AW75" s="79"/>
      <c r="AX75" s="39"/>
      <c r="AY75" s="39"/>
      <c r="AZ75" s="39"/>
      <c r="BA75" s="39"/>
      <c r="BB75" s="39"/>
      <c r="BC75" s="39"/>
      <c r="BD75" s="39"/>
      <c r="BE75" s="39"/>
      <c r="BF75" s="39"/>
      <c r="BG75" s="39">
        <f t="shared" si="193"/>
        <v>483.83768783618717</v>
      </c>
      <c r="BH75" s="39">
        <f t="shared" si="193"/>
        <v>410.22309052624746</v>
      </c>
      <c r="BI75" s="39">
        <f t="shared" si="193"/>
        <v>358.79449027249149</v>
      </c>
      <c r="BJ75" s="39">
        <f t="shared" si="193"/>
        <v>298.90913257482492</v>
      </c>
      <c r="BK75" s="162"/>
      <c r="BL75" s="107"/>
      <c r="BM75" s="126" t="s">
        <v>36</v>
      </c>
      <c r="BN75" s="39">
        <f t="shared" si="193"/>
        <v>0</v>
      </c>
      <c r="BO75" s="79"/>
      <c r="BP75" s="39"/>
      <c r="BQ75" s="39"/>
      <c r="BR75" s="39"/>
      <c r="BS75" s="39"/>
      <c r="BT75" s="39"/>
      <c r="BU75" s="39"/>
      <c r="BV75" s="39"/>
      <c r="BW75" s="39">
        <f t="shared" si="194"/>
        <v>914.95723707415027</v>
      </c>
      <c r="BX75" s="39">
        <f t="shared" si="194"/>
        <v>1614.3341100830967</v>
      </c>
      <c r="BY75" s="39">
        <f t="shared" si="194"/>
        <v>1803.6904706608925</v>
      </c>
      <c r="BZ75" s="39">
        <f t="shared" si="194"/>
        <v>1055.0167497971204</v>
      </c>
      <c r="CA75" s="107"/>
      <c r="CB75" s="107"/>
      <c r="CC75" s="39">
        <f t="shared" si="194"/>
        <v>0</v>
      </c>
      <c r="CD75" s="79"/>
      <c r="CE75" s="39"/>
      <c r="CF75" s="39"/>
      <c r="CG75" s="39"/>
      <c r="CH75" s="39"/>
      <c r="CI75" s="39"/>
      <c r="CJ75" s="39"/>
      <c r="CK75" s="39"/>
      <c r="CL75" s="39"/>
      <c r="CM75" s="39">
        <f t="shared" si="195"/>
        <v>1026.3291714880859</v>
      </c>
      <c r="CN75" s="39">
        <f t="shared" si="195"/>
        <v>802.98927188596178</v>
      </c>
      <c r="CO75" s="39">
        <f t="shared" si="195"/>
        <v>1027.5447373981269</v>
      </c>
      <c r="CP75" s="39">
        <f t="shared" si="195"/>
        <v>289.97271391756846</v>
      </c>
      <c r="CQ75" s="162"/>
      <c r="CR75" s="39">
        <f t="shared" si="195"/>
        <v>0</v>
      </c>
      <c r="CS75" s="79"/>
      <c r="CT75" s="39"/>
      <c r="CU75" s="39"/>
      <c r="CV75" s="39"/>
      <c r="CW75" s="39"/>
      <c r="CX75" s="39"/>
      <c r="CY75" s="39"/>
      <c r="CZ75" s="38" t="s">
        <v>36</v>
      </c>
      <c r="DA75" s="39">
        <f t="shared" ref="DA75:DL75" si="203">(DA$49/100)*DA32*1000</f>
        <v>1122.8997586468313</v>
      </c>
      <c r="DB75" s="39">
        <f t="shared" si="203"/>
        <v>734.61868277162239</v>
      </c>
      <c r="DC75" s="39">
        <f t="shared" si="203"/>
        <v>790.15109555591096</v>
      </c>
      <c r="DD75" s="39">
        <f t="shared" si="203"/>
        <v>389.3640978730358</v>
      </c>
      <c r="DE75" s="39">
        <f t="shared" si="203"/>
        <v>733.75594021280222</v>
      </c>
      <c r="DF75" s="39">
        <f t="shared" si="203"/>
        <v>419.02504391912356</v>
      </c>
      <c r="DG75" s="39">
        <f t="shared" si="203"/>
        <v>906.83352869245493</v>
      </c>
      <c r="DH75" s="39">
        <f t="shared" si="203"/>
        <v>771.4692267101758</v>
      </c>
      <c r="DI75" s="39"/>
      <c r="DJ75" s="162"/>
      <c r="DK75" s="107"/>
      <c r="DL75" s="39">
        <f t="shared" si="203"/>
        <v>0</v>
      </c>
      <c r="DM75" s="38" t="s">
        <v>36</v>
      </c>
      <c r="DN75" s="79"/>
      <c r="DO75" s="39"/>
      <c r="DP75" s="39"/>
      <c r="DQ75" s="39"/>
      <c r="DR75" s="39"/>
      <c r="DS75" s="39"/>
      <c r="DT75" s="39">
        <f t="shared" si="197"/>
        <v>1201.3838680408535</v>
      </c>
      <c r="DU75" s="39">
        <f t="shared" si="197"/>
        <v>1217.9649729091791</v>
      </c>
      <c r="DV75" s="39">
        <f t="shared" si="197"/>
        <v>1150.3081141226005</v>
      </c>
      <c r="DW75" s="39">
        <f t="shared" si="197"/>
        <v>1228.6372384909323</v>
      </c>
      <c r="DX75" s="39">
        <f t="shared" si="197"/>
        <v>1186.488532098359</v>
      </c>
      <c r="DY75" s="107"/>
      <c r="DZ75" s="107"/>
      <c r="EA75" s="142"/>
      <c r="EB75" s="39">
        <f t="shared" si="197"/>
        <v>0</v>
      </c>
    </row>
    <row r="76" spans="1:132" x14ac:dyDescent="0.25">
      <c r="A76" s="38" t="s">
        <v>90</v>
      </c>
      <c r="B76" s="39">
        <f t="shared" ref="B76:L76" si="204">(B$49/100)*B33*1000</f>
        <v>417.83406815607714</v>
      </c>
      <c r="C76" s="39">
        <f t="shared" si="204"/>
        <v>423.82235011849212</v>
      </c>
      <c r="D76" s="39">
        <f t="shared" si="204"/>
        <v>587.38834960656857</v>
      </c>
      <c r="E76" s="39">
        <f t="shared" si="204"/>
        <v>357.86669271521396</v>
      </c>
      <c r="F76" s="39">
        <f t="shared" si="204"/>
        <v>366.9180261921515</v>
      </c>
      <c r="G76" s="39">
        <f t="shared" si="204"/>
        <v>137.23239832752844</v>
      </c>
      <c r="H76" s="39">
        <f t="shared" si="204"/>
        <v>168.22504431603036</v>
      </c>
      <c r="I76" s="39">
        <f t="shared" si="204"/>
        <v>383.2952137047605</v>
      </c>
      <c r="J76" s="39">
        <f t="shared" si="204"/>
        <v>188.42813765182186</v>
      </c>
      <c r="K76" s="39">
        <f t="shared" si="204"/>
        <v>636.05861516334483</v>
      </c>
      <c r="L76" s="39">
        <f t="shared" si="204"/>
        <v>0</v>
      </c>
      <c r="M76" s="38" t="s">
        <v>90</v>
      </c>
      <c r="N76" s="235"/>
      <c r="O76" s="62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162"/>
      <c r="AA76" s="39"/>
      <c r="AB76" s="39"/>
      <c r="AC76" s="39"/>
      <c r="AD76" s="39"/>
      <c r="AE76" s="39"/>
      <c r="AF76" s="39"/>
      <c r="AG76" s="39"/>
      <c r="AH76" s="62"/>
      <c r="AI76" s="38" t="s">
        <v>90</v>
      </c>
      <c r="AJ76" s="39">
        <f t="shared" ref="AJ76:AV76" si="205">(AJ$49/100)*AJ33*1000</f>
        <v>0</v>
      </c>
      <c r="AK76" s="39">
        <f t="shared" si="205"/>
        <v>236.887745998616</v>
      </c>
      <c r="AL76" s="39">
        <f t="shared" si="205"/>
        <v>225.93136948023778</v>
      </c>
      <c r="AM76" s="39">
        <f t="shared" si="205"/>
        <v>247.45818119673055</v>
      </c>
      <c r="AN76" s="39">
        <f t="shared" si="205"/>
        <v>244.73837083658535</v>
      </c>
      <c r="AO76" s="39">
        <f t="shared" si="205"/>
        <v>277.61747929076569</v>
      </c>
      <c r="AP76" s="39">
        <f t="shared" si="205"/>
        <v>208.26805035490267</v>
      </c>
      <c r="AQ76" s="39">
        <f t="shared" si="205"/>
        <v>249.73837289324766</v>
      </c>
      <c r="AR76" s="39">
        <f t="shared" si="205"/>
        <v>273.76743601250303</v>
      </c>
      <c r="AS76" s="39">
        <f t="shared" si="205"/>
        <v>268.35008842193821</v>
      </c>
      <c r="AT76" s="166"/>
      <c r="AU76" s="39"/>
      <c r="AV76" s="39">
        <f t="shared" si="205"/>
        <v>0</v>
      </c>
      <c r="AW76" s="79"/>
      <c r="AX76" s="39"/>
      <c r="AY76" s="39"/>
      <c r="AZ76" s="39"/>
      <c r="BA76" s="39"/>
      <c r="BB76" s="39"/>
      <c r="BC76" s="39"/>
      <c r="BD76" s="39"/>
      <c r="BE76" s="39"/>
      <c r="BF76" s="39"/>
      <c r="BG76" s="39">
        <f t="shared" si="193"/>
        <v>366.6437273764908</v>
      </c>
      <c r="BH76" s="39">
        <f t="shared" si="193"/>
        <v>306.11441201970632</v>
      </c>
      <c r="BI76" s="39">
        <f t="shared" si="193"/>
        <v>230.06417292530006</v>
      </c>
      <c r="BJ76" s="39">
        <f t="shared" si="193"/>
        <v>197.63639416563419</v>
      </c>
      <c r="BK76" s="162"/>
      <c r="BL76" s="107"/>
      <c r="BM76" s="126" t="s">
        <v>90</v>
      </c>
      <c r="BN76" s="39">
        <f t="shared" si="193"/>
        <v>0</v>
      </c>
      <c r="BO76" s="79"/>
      <c r="BP76" s="39"/>
      <c r="BQ76" s="39"/>
      <c r="BR76" s="39"/>
      <c r="BS76" s="39"/>
      <c r="BT76" s="39"/>
      <c r="BU76" s="39"/>
      <c r="BV76" s="39"/>
      <c r="BW76" s="39">
        <f t="shared" si="194"/>
        <v>729.21763652469156</v>
      </c>
      <c r="BX76" s="39">
        <f t="shared" si="194"/>
        <v>1438.1467309956704</v>
      </c>
      <c r="BY76" s="39">
        <f t="shared" si="194"/>
        <v>747.24259705104646</v>
      </c>
      <c r="BZ76" s="39">
        <f t="shared" si="194"/>
        <v>850.80649836069574</v>
      </c>
      <c r="CA76" s="107"/>
      <c r="CB76" s="107"/>
      <c r="CC76" s="39">
        <f t="shared" si="194"/>
        <v>0</v>
      </c>
      <c r="CD76" s="79"/>
      <c r="CE76" s="39"/>
      <c r="CF76" s="39"/>
      <c r="CG76" s="39"/>
      <c r="CH76" s="39"/>
      <c r="CI76" s="39"/>
      <c r="CJ76" s="39"/>
      <c r="CK76" s="39"/>
      <c r="CL76" s="39"/>
      <c r="CM76" s="39">
        <f t="shared" si="195"/>
        <v>472.76829809933031</v>
      </c>
      <c r="CN76" s="39">
        <f t="shared" si="195"/>
        <v>487.50037965551877</v>
      </c>
      <c r="CO76" s="39">
        <f t="shared" si="195"/>
        <v>478.41982933134381</v>
      </c>
      <c r="CP76" s="39">
        <f t="shared" si="195"/>
        <v>170.17719227391254</v>
      </c>
      <c r="CQ76" s="162"/>
      <c r="CR76" s="39">
        <f t="shared" si="195"/>
        <v>0</v>
      </c>
      <c r="CS76" s="79"/>
      <c r="CT76" s="39"/>
      <c r="CU76" s="39"/>
      <c r="CV76" s="39"/>
      <c r="CW76" s="39"/>
      <c r="CX76" s="39"/>
      <c r="CY76" s="39"/>
      <c r="CZ76" s="38" t="s">
        <v>90</v>
      </c>
      <c r="DA76" s="39">
        <f t="shared" ref="DA76:DL76" si="206">(DA$49/100)*DA33*1000</f>
        <v>423.08200833109873</v>
      </c>
      <c r="DB76" s="39">
        <f t="shared" si="206"/>
        <v>335.71887272233596</v>
      </c>
      <c r="DC76" s="39">
        <f t="shared" si="206"/>
        <v>370.2974570941131</v>
      </c>
      <c r="DD76" s="39">
        <f t="shared" si="206"/>
        <v>256.99912156550067</v>
      </c>
      <c r="DE76" s="39">
        <f t="shared" si="206"/>
        <v>390.84485978865519</v>
      </c>
      <c r="DF76" s="39">
        <f t="shared" si="206"/>
        <v>325.06234170081802</v>
      </c>
      <c r="DG76" s="39">
        <f t="shared" si="206"/>
        <v>408.00118182789691</v>
      </c>
      <c r="DH76" s="39">
        <f t="shared" si="206"/>
        <v>367.59894683103556</v>
      </c>
      <c r="DI76" s="39"/>
      <c r="DJ76" s="162"/>
      <c r="DK76" s="107"/>
      <c r="DL76" s="39">
        <f t="shared" si="206"/>
        <v>0</v>
      </c>
      <c r="DM76" s="38" t="s">
        <v>90</v>
      </c>
      <c r="DN76" s="79"/>
      <c r="DO76" s="39"/>
      <c r="DP76" s="39"/>
      <c r="DQ76" s="39"/>
      <c r="DR76" s="39"/>
      <c r="DS76" s="39"/>
      <c r="DT76" s="39">
        <f t="shared" si="197"/>
        <v>652.43707147674115</v>
      </c>
      <c r="DU76" s="39">
        <f t="shared" si="197"/>
        <v>658.18401505667725</v>
      </c>
      <c r="DV76" s="39">
        <f t="shared" si="197"/>
        <v>624.36240014927341</v>
      </c>
      <c r="DW76" s="39">
        <f t="shared" si="197"/>
        <v>659.80950868569175</v>
      </c>
      <c r="DX76" s="39">
        <f t="shared" si="197"/>
        <v>584.17917852486949</v>
      </c>
      <c r="DY76" s="107"/>
      <c r="DZ76" s="107"/>
      <c r="EA76" s="142"/>
      <c r="EB76" s="39">
        <f t="shared" si="197"/>
        <v>0</v>
      </c>
    </row>
    <row r="77" spans="1:132" x14ac:dyDescent="0.25">
      <c r="A77" s="38" t="s">
        <v>50</v>
      </c>
      <c r="B77" s="39">
        <f t="shared" ref="B77:L77" si="207">(B$49/100)*B34*1000</f>
        <v>231.51095414383471</v>
      </c>
      <c r="C77" s="39">
        <f t="shared" si="207"/>
        <v>344.77550156762879</v>
      </c>
      <c r="D77" s="39">
        <f t="shared" si="207"/>
        <v>358.64711248894196</v>
      </c>
      <c r="E77" s="39">
        <f t="shared" si="207"/>
        <v>231.45507630389835</v>
      </c>
      <c r="F77" s="39">
        <f t="shared" si="207"/>
        <v>43.903723684383046</v>
      </c>
      <c r="G77" s="39">
        <f t="shared" si="207"/>
        <v>109.18546260885647</v>
      </c>
      <c r="H77" s="39">
        <f t="shared" si="207"/>
        <v>153.67727491229695</v>
      </c>
      <c r="I77" s="39">
        <f t="shared" si="207"/>
        <v>220.79149213439479</v>
      </c>
      <c r="J77" s="39">
        <f t="shared" si="207"/>
        <v>304.95351534839978</v>
      </c>
      <c r="K77" s="39">
        <f t="shared" si="207"/>
        <v>355.47965790014388</v>
      </c>
      <c r="L77" s="39">
        <f t="shared" si="207"/>
        <v>0</v>
      </c>
      <c r="M77" s="38" t="s">
        <v>50</v>
      </c>
      <c r="N77" s="235"/>
      <c r="O77" s="62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162"/>
      <c r="AA77" s="39"/>
      <c r="AB77" s="39"/>
      <c r="AC77" s="39"/>
      <c r="AD77" s="39"/>
      <c r="AE77" s="39"/>
      <c r="AF77" s="39"/>
      <c r="AG77" s="39"/>
      <c r="AH77" s="62"/>
      <c r="AI77" s="38" t="s">
        <v>50</v>
      </c>
      <c r="AJ77" s="39">
        <f t="shared" ref="AJ77:AV77" si="208">(AJ$49/100)*AJ34*1000</f>
        <v>0</v>
      </c>
      <c r="AK77" s="39">
        <f t="shared" si="208"/>
        <v>82.011096824982701</v>
      </c>
      <c r="AL77" s="39">
        <f t="shared" si="208"/>
        <v>75.769850223000816</v>
      </c>
      <c r="AM77" s="39">
        <f t="shared" si="208"/>
        <v>80.827957984472093</v>
      </c>
      <c r="AN77" s="39">
        <f t="shared" si="208"/>
        <v>82.979214405249436</v>
      </c>
      <c r="AO77" s="39">
        <f t="shared" si="208"/>
        <v>86.888194703757605</v>
      </c>
      <c r="AP77" s="39">
        <f t="shared" si="208"/>
        <v>96.304133346971724</v>
      </c>
      <c r="AQ77" s="39">
        <f t="shared" si="208"/>
        <v>81.775417306539566</v>
      </c>
      <c r="AR77" s="39">
        <f t="shared" si="208"/>
        <v>88.941092183444724</v>
      </c>
      <c r="AS77" s="39">
        <f t="shared" si="208"/>
        <v>89.130938631822616</v>
      </c>
      <c r="AT77" s="166"/>
      <c r="AU77" s="39"/>
      <c r="AV77" s="39">
        <f t="shared" si="208"/>
        <v>0</v>
      </c>
      <c r="AW77" s="79"/>
      <c r="AX77" s="39"/>
      <c r="AY77" s="39"/>
      <c r="AZ77" s="39"/>
      <c r="BA77" s="39"/>
      <c r="BB77" s="39"/>
      <c r="BC77" s="39"/>
      <c r="BD77" s="39"/>
      <c r="BE77" s="39"/>
      <c r="BF77" s="39"/>
      <c r="BG77" s="39">
        <f t="shared" si="193"/>
        <v>117.19396045969638</v>
      </c>
      <c r="BH77" s="39">
        <f t="shared" si="193"/>
        <v>104.10867850654118</v>
      </c>
      <c r="BI77" s="39">
        <f t="shared" si="193"/>
        <v>128.73031734719152</v>
      </c>
      <c r="BJ77" s="39">
        <f t="shared" si="193"/>
        <v>101.27273840919077</v>
      </c>
      <c r="BK77" s="162"/>
      <c r="BL77" s="107"/>
      <c r="BM77" s="126" t="s">
        <v>50</v>
      </c>
      <c r="BN77" s="39">
        <f t="shared" si="193"/>
        <v>0</v>
      </c>
      <c r="BO77" s="79"/>
      <c r="BP77" s="39"/>
      <c r="BQ77" s="39"/>
      <c r="BR77" s="39"/>
      <c r="BS77" s="39"/>
      <c r="BT77" s="39"/>
      <c r="BU77" s="39"/>
      <c r="BV77" s="39"/>
      <c r="BW77" s="39">
        <f t="shared" si="194"/>
        <v>185.73960054945871</v>
      </c>
      <c r="BX77" s="39">
        <f t="shared" si="194"/>
        <v>176.18737908742639</v>
      </c>
      <c r="BY77" s="39">
        <f t="shared" si="194"/>
        <v>1056.4478736098461</v>
      </c>
      <c r="BZ77" s="39">
        <f t="shared" si="194"/>
        <v>204.2102514364247</v>
      </c>
      <c r="CA77" s="107"/>
      <c r="CB77" s="107"/>
      <c r="CC77" s="39">
        <f t="shared" si="194"/>
        <v>0</v>
      </c>
      <c r="CD77" s="79"/>
      <c r="CE77" s="39"/>
      <c r="CF77" s="39"/>
      <c r="CG77" s="39"/>
      <c r="CH77" s="39"/>
      <c r="CI77" s="39"/>
      <c r="CJ77" s="39"/>
      <c r="CK77" s="39"/>
      <c r="CL77" s="39"/>
      <c r="CM77" s="39">
        <f t="shared" si="195"/>
        <v>553.56087338875568</v>
      </c>
      <c r="CN77" s="39">
        <f t="shared" si="195"/>
        <v>315.48889223044301</v>
      </c>
      <c r="CO77" s="39">
        <f t="shared" si="195"/>
        <v>549.12490806678329</v>
      </c>
      <c r="CP77" s="39">
        <f t="shared" si="195"/>
        <v>119.79552164365589</v>
      </c>
      <c r="CQ77" s="162"/>
      <c r="CR77" s="39">
        <f t="shared" si="195"/>
        <v>0</v>
      </c>
      <c r="CS77" s="79"/>
      <c r="CT77" s="39"/>
      <c r="CU77" s="39"/>
      <c r="CV77" s="39"/>
      <c r="CW77" s="39"/>
      <c r="CX77" s="39"/>
      <c r="CY77" s="39"/>
      <c r="CZ77" s="38" t="s">
        <v>50</v>
      </c>
      <c r="DA77" s="39">
        <f t="shared" ref="DA77:DL77" si="209">(DA$49/100)*DA34*1000</f>
        <v>699.8177503157325</v>
      </c>
      <c r="DB77" s="39">
        <f t="shared" si="209"/>
        <v>398.89981004928637</v>
      </c>
      <c r="DC77" s="39">
        <f t="shared" si="209"/>
        <v>419.85363846179786</v>
      </c>
      <c r="DD77" s="39">
        <f t="shared" si="209"/>
        <v>132.36497630753507</v>
      </c>
      <c r="DE77" s="39">
        <f t="shared" si="209"/>
        <v>342.91108042414709</v>
      </c>
      <c r="DF77" s="39">
        <f t="shared" si="209"/>
        <v>93.962702218305495</v>
      </c>
      <c r="DG77" s="39">
        <f t="shared" si="209"/>
        <v>498.83234686455813</v>
      </c>
      <c r="DH77" s="39">
        <f t="shared" si="209"/>
        <v>403.87027987914018</v>
      </c>
      <c r="DI77" s="39"/>
      <c r="DJ77" s="162"/>
      <c r="DK77" s="107"/>
      <c r="DL77" s="39">
        <f t="shared" si="209"/>
        <v>0</v>
      </c>
      <c r="DM77" s="38" t="s">
        <v>50</v>
      </c>
      <c r="DN77" s="79"/>
      <c r="DO77" s="39"/>
      <c r="DP77" s="39"/>
      <c r="DQ77" s="39"/>
      <c r="DR77" s="39"/>
      <c r="DS77" s="39"/>
      <c r="DT77" s="39">
        <f t="shared" si="197"/>
        <v>548.94679656411245</v>
      </c>
      <c r="DU77" s="39">
        <f t="shared" si="197"/>
        <v>559.7809578525015</v>
      </c>
      <c r="DV77" s="39">
        <f t="shared" si="197"/>
        <v>525.94571397332697</v>
      </c>
      <c r="DW77" s="39">
        <f t="shared" si="197"/>
        <v>568.82772980524066</v>
      </c>
      <c r="DX77" s="39">
        <f t="shared" si="197"/>
        <v>602.30935357348949</v>
      </c>
      <c r="DY77" s="107"/>
      <c r="DZ77" s="107"/>
      <c r="EA77" s="142"/>
      <c r="EB77" s="39">
        <f t="shared" si="197"/>
        <v>0</v>
      </c>
    </row>
    <row r="78" spans="1:132" x14ac:dyDescent="0.25">
      <c r="A78" s="38" t="s">
        <v>51</v>
      </c>
      <c r="B78" s="39">
        <f>(B$49/100)*B35*1000</f>
        <v>368.94423562133994</v>
      </c>
      <c r="C78" s="39">
        <f t="shared" ref="C78:L78" si="210">(C$49/100)*C35*1000</f>
        <v>381.02943167935001</v>
      </c>
      <c r="D78" s="39">
        <f t="shared" si="210"/>
        <v>519.22869346777418</v>
      </c>
      <c r="E78" s="39">
        <f t="shared" si="210"/>
        <v>310.7960814368019</v>
      </c>
      <c r="F78" s="39">
        <f t="shared" si="210"/>
        <v>360.88069249898388</v>
      </c>
      <c r="G78" s="39">
        <f t="shared" si="210"/>
        <v>114.37571296588277</v>
      </c>
      <c r="H78" s="39">
        <f t="shared" si="210"/>
        <v>134.76709129714979</v>
      </c>
      <c r="I78" s="39">
        <f t="shared" si="210"/>
        <v>336.10108953862778</v>
      </c>
      <c r="J78" s="39">
        <f t="shared" si="210"/>
        <v>149.26411760890366</v>
      </c>
      <c r="K78" s="39">
        <f t="shared" si="210"/>
        <v>562.14723803164168</v>
      </c>
      <c r="L78" s="39">
        <f t="shared" si="210"/>
        <v>0</v>
      </c>
      <c r="M78" s="38" t="s">
        <v>51</v>
      </c>
      <c r="N78" s="235"/>
      <c r="O78" s="62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162"/>
      <c r="AA78" s="39"/>
      <c r="AB78" s="39"/>
      <c r="AC78" s="39"/>
      <c r="AD78" s="39"/>
      <c r="AE78" s="39"/>
      <c r="AF78" s="39"/>
      <c r="AG78" s="39"/>
      <c r="AH78" s="62"/>
      <c r="AI78" s="38" t="s">
        <v>51</v>
      </c>
      <c r="AJ78" s="39">
        <f t="shared" ref="AJ78:AV78" si="211">(AJ$49/100)*AJ35*1000</f>
        <v>0</v>
      </c>
      <c r="AK78" s="39">
        <f t="shared" si="211"/>
        <v>228.66630287929141</v>
      </c>
      <c r="AL78" s="39">
        <f t="shared" si="211"/>
        <v>209.23187186607393</v>
      </c>
      <c r="AM78" s="39">
        <f t="shared" si="211"/>
        <v>239.55769231435869</v>
      </c>
      <c r="AN78" s="39">
        <f t="shared" si="211"/>
        <v>238.03895468354568</v>
      </c>
      <c r="AO78" s="39">
        <f t="shared" si="211"/>
        <v>271.46411512439448</v>
      </c>
      <c r="AP78" s="39">
        <f t="shared" si="211"/>
        <v>198.77472397471541</v>
      </c>
      <c r="AQ78" s="39">
        <f t="shared" si="211"/>
        <v>232.76626427173085</v>
      </c>
      <c r="AR78" s="39">
        <f t="shared" si="211"/>
        <v>265.61417478018393</v>
      </c>
      <c r="AS78" s="39">
        <f t="shared" si="211"/>
        <v>261.39911770932298</v>
      </c>
      <c r="AT78" s="166"/>
      <c r="AU78" s="39"/>
      <c r="AV78" s="39">
        <f t="shared" si="211"/>
        <v>0</v>
      </c>
      <c r="AW78" s="79"/>
      <c r="AX78" s="39"/>
      <c r="AY78" s="39"/>
      <c r="AZ78" s="39"/>
      <c r="BA78" s="39"/>
      <c r="BB78" s="39"/>
      <c r="BC78" s="39"/>
      <c r="BD78" s="39"/>
      <c r="BE78" s="39"/>
      <c r="BF78" s="39"/>
      <c r="BG78" s="39">
        <f t="shared" si="193"/>
        <v>342.73516510490487</v>
      </c>
      <c r="BH78" s="39">
        <f t="shared" si="193"/>
        <v>275.8081727908575</v>
      </c>
      <c r="BI78" s="39">
        <f t="shared" si="193"/>
        <v>205.64586930197191</v>
      </c>
      <c r="BJ78" s="39">
        <f t="shared" si="193"/>
        <v>177.01169720910349</v>
      </c>
      <c r="BK78" s="162"/>
      <c r="BL78" s="107"/>
      <c r="BM78" s="126" t="s">
        <v>51</v>
      </c>
      <c r="BN78" s="39">
        <f t="shared" si="193"/>
        <v>0</v>
      </c>
      <c r="BO78" s="79"/>
      <c r="BP78" s="39"/>
      <c r="BQ78" s="39"/>
      <c r="BR78" s="39"/>
      <c r="BS78" s="39"/>
      <c r="BT78" s="39"/>
      <c r="BU78" s="39"/>
      <c r="BV78" s="39"/>
      <c r="BW78" s="39">
        <f t="shared" si="194"/>
        <v>590.68905021308296</v>
      </c>
      <c r="BX78" s="39">
        <f t="shared" si="194"/>
        <v>1342.9593429018553</v>
      </c>
      <c r="BY78" s="39">
        <f t="shared" si="194"/>
        <v>654.05901434252087</v>
      </c>
      <c r="BZ78" s="39">
        <f t="shared" si="194"/>
        <v>722.21618904350885</v>
      </c>
      <c r="CA78" s="107"/>
      <c r="CB78" s="107"/>
      <c r="CC78" s="39">
        <f t="shared" si="194"/>
        <v>0</v>
      </c>
      <c r="CD78" s="79"/>
      <c r="CE78" s="39"/>
      <c r="CF78" s="39"/>
      <c r="CG78" s="39"/>
      <c r="CH78" s="39"/>
      <c r="CI78" s="39"/>
      <c r="CJ78" s="39"/>
      <c r="CK78" s="39"/>
      <c r="CL78" s="39"/>
      <c r="CM78" s="39">
        <f t="shared" si="195"/>
        <v>353.80443128382382</v>
      </c>
      <c r="CN78" s="39">
        <f t="shared" si="195"/>
        <v>408.55189312291526</v>
      </c>
      <c r="CO78" s="39">
        <f t="shared" si="195"/>
        <v>358.82362012855032</v>
      </c>
      <c r="CP78" s="39">
        <f t="shared" si="195"/>
        <v>140.21614121469608</v>
      </c>
      <c r="CQ78" s="162"/>
      <c r="CR78" s="39">
        <f t="shared" si="195"/>
        <v>0</v>
      </c>
      <c r="CS78" s="79"/>
      <c r="CT78" s="39"/>
      <c r="CU78" s="39"/>
      <c r="CV78" s="39"/>
      <c r="CW78" s="39"/>
      <c r="CX78" s="39"/>
      <c r="CY78" s="39"/>
      <c r="CZ78" s="38" t="s">
        <v>51</v>
      </c>
      <c r="DA78" s="39">
        <f t="shared" ref="DA78:DL78" si="212">(DA$49/100)*DA35*1000</f>
        <v>361.78115546797397</v>
      </c>
      <c r="DB78" s="39">
        <f t="shared" si="212"/>
        <v>289.16787701187729</v>
      </c>
      <c r="DC78" s="39">
        <f t="shared" si="212"/>
        <v>322.91885271485535</v>
      </c>
      <c r="DD78" s="39">
        <f t="shared" si="212"/>
        <v>244.28099316455283</v>
      </c>
      <c r="DE78" s="39">
        <f t="shared" si="212"/>
        <v>353.56117079124829</v>
      </c>
      <c r="DF78" s="39">
        <f t="shared" si="212"/>
        <v>314.27060591752371</v>
      </c>
      <c r="DG78" s="39">
        <f t="shared" si="212"/>
        <v>359.03208202190126</v>
      </c>
      <c r="DH78" s="39">
        <f t="shared" si="212"/>
        <v>316.92608027239493</v>
      </c>
      <c r="DI78" s="39"/>
      <c r="DJ78" s="162"/>
      <c r="DK78" s="107"/>
      <c r="DL78" s="39">
        <f t="shared" si="212"/>
        <v>0</v>
      </c>
      <c r="DM78" s="38" t="s">
        <v>51</v>
      </c>
      <c r="DN78" s="79"/>
      <c r="DO78" s="39"/>
      <c r="DP78" s="39"/>
      <c r="DQ78" s="39"/>
      <c r="DR78" s="39"/>
      <c r="DS78" s="39"/>
      <c r="DT78" s="39">
        <f t="shared" si="197"/>
        <v>476.83355380221178</v>
      </c>
      <c r="DU78" s="39">
        <f t="shared" si="197"/>
        <v>479.1110074884669</v>
      </c>
      <c r="DV78" s="39">
        <f t="shared" si="197"/>
        <v>457.79983853997845</v>
      </c>
      <c r="DW78" s="39">
        <f t="shared" si="197"/>
        <v>479.06487351905537</v>
      </c>
      <c r="DX78" s="39">
        <f t="shared" si="197"/>
        <v>405.34374759236755</v>
      </c>
      <c r="DY78" s="107"/>
      <c r="DZ78" s="107"/>
      <c r="EA78" s="142"/>
      <c r="EB78" s="39">
        <f t="shared" si="197"/>
        <v>0</v>
      </c>
    </row>
    <row r="79" spans="1:132" x14ac:dyDescent="0.25">
      <c r="A79" s="38" t="s">
        <v>40</v>
      </c>
      <c r="B79" s="39">
        <f t="shared" ref="B79:L79" si="213">(B$49/100)*B36*1000</f>
        <v>311.93499243397679</v>
      </c>
      <c r="C79" s="39">
        <f t="shared" si="213"/>
        <v>314.08709539720621</v>
      </c>
      <c r="D79" s="39">
        <f t="shared" si="213"/>
        <v>469.93384175561408</v>
      </c>
      <c r="E79" s="39">
        <f t="shared" si="213"/>
        <v>267.37607692892652</v>
      </c>
      <c r="F79" s="39">
        <f t="shared" si="213"/>
        <v>347.63687864113734</v>
      </c>
      <c r="G79" s="39">
        <f t="shared" si="213"/>
        <v>95.467857755353819</v>
      </c>
      <c r="H79" s="39">
        <f t="shared" si="213"/>
        <v>108.56300164533295</v>
      </c>
      <c r="I79" s="39">
        <f t="shared" si="213"/>
        <v>281.52542976180177</v>
      </c>
      <c r="J79" s="39">
        <f t="shared" si="213"/>
        <v>91.987915871634499</v>
      </c>
      <c r="K79" s="39">
        <f t="shared" si="213"/>
        <v>468.61603760016436</v>
      </c>
      <c r="L79" s="39">
        <f t="shared" si="213"/>
        <v>0</v>
      </c>
      <c r="M79" s="38" t="s">
        <v>40</v>
      </c>
      <c r="N79" s="235"/>
      <c r="O79" s="62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162"/>
      <c r="AA79" s="39"/>
      <c r="AB79" s="39"/>
      <c r="AC79" s="39"/>
      <c r="AD79" s="39"/>
      <c r="AE79" s="39"/>
      <c r="AF79" s="39"/>
      <c r="AG79" s="39"/>
      <c r="AH79" s="62"/>
      <c r="AI79" s="38" t="s">
        <v>40</v>
      </c>
      <c r="AJ79" s="39">
        <f t="shared" ref="AJ79:AV79" si="214">(AJ$49/100)*AJ36*1000</f>
        <v>0</v>
      </c>
      <c r="AK79" s="39">
        <f t="shared" si="214"/>
        <v>210.72304705886975</v>
      </c>
      <c r="AL79" s="39">
        <f t="shared" si="214"/>
        <v>190.48138886415896</v>
      </c>
      <c r="AM79" s="39">
        <f t="shared" si="214"/>
        <v>223.75850604369265</v>
      </c>
      <c r="AN79" s="39">
        <f t="shared" si="214"/>
        <v>222.02712236139217</v>
      </c>
      <c r="AO79" s="39">
        <f t="shared" si="214"/>
        <v>251.25158503927886</v>
      </c>
      <c r="AP79" s="39">
        <f t="shared" si="214"/>
        <v>177.97578515144096</v>
      </c>
      <c r="AQ79" s="39">
        <f t="shared" si="214"/>
        <v>212.67505530705148</v>
      </c>
      <c r="AR79" s="39">
        <f t="shared" si="214"/>
        <v>246.68984073653607</v>
      </c>
      <c r="AS79" s="39">
        <f t="shared" si="214"/>
        <v>244.26471820013253</v>
      </c>
      <c r="AT79" s="166"/>
      <c r="AU79" s="39"/>
      <c r="AV79" s="39">
        <f t="shared" si="214"/>
        <v>0</v>
      </c>
      <c r="AW79" s="79"/>
      <c r="AX79" s="39"/>
      <c r="AY79" s="39"/>
      <c r="AZ79" s="39"/>
      <c r="BA79" s="39"/>
      <c r="BB79" s="39"/>
      <c r="BC79" s="39"/>
      <c r="BD79" s="39"/>
      <c r="BE79" s="39"/>
      <c r="BF79" s="39"/>
      <c r="BG79" s="39">
        <f t="shared" si="193"/>
        <v>302.73114838734875</v>
      </c>
      <c r="BH79" s="39">
        <f t="shared" si="193"/>
        <v>242.53077283597631</v>
      </c>
      <c r="BI79" s="39">
        <f t="shared" si="193"/>
        <v>181.19281717569734</v>
      </c>
      <c r="BJ79" s="39">
        <f t="shared" si="193"/>
        <v>158.31742744621471</v>
      </c>
      <c r="BK79" s="162"/>
      <c r="BL79" s="107"/>
      <c r="BM79" s="126" t="s">
        <v>40</v>
      </c>
      <c r="BN79" s="39">
        <f t="shared" si="193"/>
        <v>0</v>
      </c>
      <c r="BO79" s="79"/>
      <c r="BP79" s="39"/>
      <c r="BQ79" s="39"/>
      <c r="BR79" s="39"/>
      <c r="BS79" s="39"/>
      <c r="BT79" s="39"/>
      <c r="BU79" s="39"/>
      <c r="BV79" s="39"/>
      <c r="BW79" s="39">
        <f t="shared" si="194"/>
        <v>499.42281207949378</v>
      </c>
      <c r="BX79" s="39">
        <f t="shared" si="194"/>
        <v>1184.469623151728</v>
      </c>
      <c r="BY79" s="39">
        <f t="shared" si="194"/>
        <v>562.24416249476644</v>
      </c>
      <c r="BZ79" s="39">
        <f t="shared" si="194"/>
        <v>609.19714251828293</v>
      </c>
      <c r="CA79" s="107"/>
      <c r="CB79" s="107"/>
      <c r="CC79" s="39">
        <f t="shared" si="194"/>
        <v>0</v>
      </c>
      <c r="CD79" s="79"/>
      <c r="CE79" s="39"/>
      <c r="CF79" s="39"/>
      <c r="CG79" s="39"/>
      <c r="CH79" s="39"/>
      <c r="CI79" s="39"/>
      <c r="CJ79" s="39"/>
      <c r="CK79" s="39"/>
      <c r="CL79" s="39"/>
      <c r="CM79" s="39">
        <f t="shared" si="195"/>
        <v>285.94473424239317</v>
      </c>
      <c r="CN79" s="39">
        <f t="shared" si="195"/>
        <v>339.90569096558295</v>
      </c>
      <c r="CO79" s="39">
        <f t="shared" si="195"/>
        <v>289.85500782136705</v>
      </c>
      <c r="CP79" s="39">
        <f t="shared" si="195"/>
        <v>114.96270014930846</v>
      </c>
      <c r="CQ79" s="162"/>
      <c r="CR79" s="39">
        <f t="shared" si="195"/>
        <v>0</v>
      </c>
      <c r="CS79" s="79"/>
      <c r="CT79" s="39"/>
      <c r="CU79" s="39"/>
      <c r="CV79" s="39"/>
      <c r="CW79" s="39"/>
      <c r="CX79" s="39"/>
      <c r="CY79" s="39"/>
      <c r="CZ79" s="38" t="s">
        <v>40</v>
      </c>
      <c r="DA79" s="39">
        <f t="shared" ref="DA79:DL79" si="215">(DA$49/100)*DA36*1000</f>
        <v>328.95973606858303</v>
      </c>
      <c r="DB79" s="39">
        <f t="shared" si="215"/>
        <v>268.77746040420811</v>
      </c>
      <c r="DC79" s="39">
        <f t="shared" si="215"/>
        <v>295.68668714510699</v>
      </c>
      <c r="DD79" s="39">
        <f t="shared" si="215"/>
        <v>229.77145765591834</v>
      </c>
      <c r="DE79" s="39">
        <f t="shared" si="215"/>
        <v>320.11233500268764</v>
      </c>
      <c r="DF79" s="39">
        <f t="shared" si="215"/>
        <v>299.45693769410656</v>
      </c>
      <c r="DG79" s="39">
        <f t="shared" si="215"/>
        <v>329.23743769802275</v>
      </c>
      <c r="DH79" s="39">
        <f t="shared" si="215"/>
        <v>291.71661113446459</v>
      </c>
      <c r="DI79" s="39"/>
      <c r="DJ79" s="162"/>
      <c r="DK79" s="107"/>
      <c r="DL79" s="39">
        <f t="shared" si="215"/>
        <v>0</v>
      </c>
      <c r="DM79" s="38" t="s">
        <v>40</v>
      </c>
      <c r="DN79" s="79"/>
      <c r="DO79" s="39"/>
      <c r="DP79" s="39"/>
      <c r="DQ79" s="39"/>
      <c r="DR79" s="39"/>
      <c r="DS79" s="39"/>
      <c r="DT79" s="39">
        <f t="shared" si="197"/>
        <v>391.58293673037815</v>
      </c>
      <c r="DU79" s="39">
        <f t="shared" si="197"/>
        <v>392.57290088737113</v>
      </c>
      <c r="DV79" s="39">
        <f t="shared" si="197"/>
        <v>376.64151473704857</v>
      </c>
      <c r="DW79" s="39">
        <f t="shared" si="197"/>
        <v>394.12271690510005</v>
      </c>
      <c r="DX79" s="39">
        <f t="shared" si="197"/>
        <v>333.58940005084935</v>
      </c>
      <c r="DY79" s="107"/>
      <c r="DZ79" s="107"/>
      <c r="EA79" s="142"/>
      <c r="EB79" s="39">
        <f t="shared" si="197"/>
        <v>0</v>
      </c>
    </row>
    <row r="80" spans="1:132" x14ac:dyDescent="0.25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8"/>
      <c r="N80" s="62"/>
      <c r="O80" s="62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162"/>
      <c r="AA80" s="39"/>
      <c r="AB80" s="39"/>
      <c r="AC80" s="39"/>
      <c r="AD80" s="39"/>
      <c r="AE80" s="39"/>
      <c r="AF80" s="39"/>
      <c r="AG80" s="39"/>
      <c r="AH80" s="62"/>
      <c r="AI80" s="38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166"/>
      <c r="AU80" s="39"/>
      <c r="AV80" s="39"/>
      <c r="AW80" s="7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162"/>
      <c r="BL80" s="107"/>
      <c r="BM80" s="126"/>
      <c r="BN80" s="39"/>
      <c r="BO80" s="7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107"/>
      <c r="CB80" s="107"/>
      <c r="CC80" s="39"/>
      <c r="CD80" s="7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162"/>
      <c r="CR80" s="39"/>
      <c r="CS80" s="79"/>
      <c r="CT80" s="39"/>
      <c r="CU80" s="39"/>
      <c r="CV80" s="39"/>
      <c r="CW80" s="39"/>
      <c r="CX80" s="39"/>
      <c r="CY80" s="39"/>
      <c r="CZ80" s="38"/>
      <c r="DA80" s="39"/>
      <c r="DB80" s="39"/>
      <c r="DC80" s="39"/>
      <c r="DD80" s="39"/>
      <c r="DE80" s="39"/>
      <c r="DF80" s="39"/>
      <c r="DG80" s="39"/>
      <c r="DH80" s="39"/>
      <c r="DI80" s="39"/>
      <c r="DJ80" s="162"/>
      <c r="DK80" s="107"/>
      <c r="DL80" s="39"/>
      <c r="DM80" s="38"/>
      <c r="DN80" s="7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107"/>
      <c r="DZ80" s="107"/>
      <c r="EA80" s="142"/>
      <c r="EB80" s="39"/>
    </row>
    <row r="81" spans="1:132" x14ac:dyDescent="0.25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8"/>
      <c r="N81" s="62"/>
      <c r="O81" s="62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162"/>
      <c r="AA81" s="39"/>
      <c r="AB81" s="39"/>
      <c r="AC81" s="39"/>
      <c r="AD81" s="39"/>
      <c r="AE81" s="39"/>
      <c r="AF81" s="39"/>
      <c r="AG81" s="39"/>
      <c r="AH81" s="62"/>
      <c r="AI81" s="38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166"/>
      <c r="AU81" s="39"/>
      <c r="AV81" s="39"/>
      <c r="AW81" s="7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162"/>
      <c r="BL81" s="107"/>
      <c r="BM81" s="126"/>
      <c r="BN81" s="39"/>
      <c r="BO81" s="7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107"/>
      <c r="CB81" s="107"/>
      <c r="CC81" s="39"/>
      <c r="CD81" s="7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162"/>
      <c r="CR81" s="39"/>
      <c r="CS81" s="79"/>
      <c r="CT81" s="39"/>
      <c r="CU81" s="39"/>
      <c r="CV81" s="39"/>
      <c r="CW81" s="39"/>
      <c r="CX81" s="39"/>
      <c r="CY81" s="39"/>
      <c r="CZ81" s="38"/>
      <c r="DA81" s="39"/>
      <c r="DB81" s="39"/>
      <c r="DC81" s="39"/>
      <c r="DD81" s="39"/>
      <c r="DE81" s="39"/>
      <c r="DF81" s="39"/>
      <c r="DG81" s="39"/>
      <c r="DH81" s="39"/>
      <c r="DI81" s="39"/>
      <c r="DJ81" s="162"/>
      <c r="DK81" s="107"/>
      <c r="DL81" s="39"/>
      <c r="DM81" s="38"/>
      <c r="DN81" s="7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107"/>
      <c r="DZ81" s="107"/>
      <c r="EA81" s="142"/>
      <c r="EB81" s="39"/>
    </row>
    <row r="82" spans="1:132" x14ac:dyDescent="0.25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8"/>
      <c r="N82" s="62"/>
      <c r="O82" s="62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162"/>
      <c r="AA82" s="39"/>
      <c r="AB82" s="39"/>
      <c r="AC82" s="39"/>
      <c r="AD82" s="39"/>
      <c r="AE82" s="39"/>
      <c r="AF82" s="39"/>
      <c r="AG82" s="39"/>
      <c r="AH82" s="62"/>
      <c r="AI82" s="38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166"/>
      <c r="AU82" s="39"/>
      <c r="AV82" s="39"/>
      <c r="AW82" s="7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162"/>
      <c r="BL82" s="107"/>
      <c r="BM82" s="126"/>
      <c r="BN82" s="39"/>
      <c r="BO82" s="7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107"/>
      <c r="CB82" s="107"/>
      <c r="CC82" s="39"/>
      <c r="CD82" s="7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162"/>
      <c r="CR82" s="39"/>
      <c r="CS82" s="79"/>
      <c r="CT82" s="39"/>
      <c r="CU82" s="39"/>
      <c r="CV82" s="39"/>
      <c r="CW82" s="39"/>
      <c r="CX82" s="39"/>
      <c r="CY82" s="39"/>
      <c r="CZ82" s="38"/>
      <c r="DA82" s="39"/>
      <c r="DB82" s="39"/>
      <c r="DC82" s="39"/>
      <c r="DD82" s="39"/>
      <c r="DE82" s="39"/>
      <c r="DF82" s="39"/>
      <c r="DG82" s="39"/>
      <c r="DH82" s="39"/>
      <c r="DI82" s="39"/>
      <c r="DJ82" s="162"/>
      <c r="DK82" s="107"/>
      <c r="DL82" s="39"/>
      <c r="DM82" s="38"/>
      <c r="DN82" s="7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107"/>
      <c r="DZ82" s="107"/>
      <c r="EA82" s="142"/>
      <c r="EB82" s="39"/>
    </row>
    <row r="83" spans="1:132" x14ac:dyDescent="0.25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8"/>
      <c r="N83" s="62"/>
      <c r="O83" s="62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162"/>
      <c r="AA83" s="39"/>
      <c r="AB83" s="39"/>
      <c r="AC83" s="39"/>
      <c r="AD83" s="39"/>
      <c r="AE83" s="39"/>
      <c r="AF83" s="39"/>
      <c r="AG83" s="39"/>
      <c r="AH83" s="62"/>
      <c r="AI83" s="38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166"/>
      <c r="AU83" s="39"/>
      <c r="AV83" s="39"/>
      <c r="AW83" s="7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162"/>
      <c r="BL83" s="107"/>
      <c r="BM83" s="126"/>
      <c r="BN83" s="39"/>
      <c r="BO83" s="7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107"/>
      <c r="CB83" s="107"/>
      <c r="CC83" s="39"/>
      <c r="CD83" s="7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162"/>
      <c r="CR83" s="39"/>
      <c r="CS83" s="79"/>
      <c r="CT83" s="39"/>
      <c r="CU83" s="39"/>
      <c r="CV83" s="39"/>
      <c r="CW83" s="39"/>
      <c r="CX83" s="39"/>
      <c r="CY83" s="39"/>
      <c r="CZ83" s="38"/>
      <c r="DA83" s="39"/>
      <c r="DB83" s="39"/>
      <c r="DC83" s="39"/>
      <c r="DD83" s="39"/>
      <c r="DE83" s="39"/>
      <c r="DF83" s="39"/>
      <c r="DG83" s="39"/>
      <c r="DH83" s="39"/>
      <c r="DI83" s="39"/>
      <c r="DJ83" s="162"/>
      <c r="DK83" s="107"/>
      <c r="DL83" s="39"/>
      <c r="DM83" s="38"/>
      <c r="DN83" s="7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107"/>
      <c r="DZ83" s="107"/>
      <c r="EA83" s="142"/>
      <c r="EB83" s="39"/>
    </row>
    <row r="84" spans="1:132" x14ac:dyDescent="0.25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8"/>
      <c r="N84" s="62"/>
      <c r="O84" s="62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162"/>
      <c r="AA84" s="39"/>
      <c r="AB84" s="39"/>
      <c r="AC84" s="39"/>
      <c r="AD84" s="39"/>
      <c r="AE84" s="39"/>
      <c r="AF84" s="39"/>
      <c r="AG84" s="39"/>
      <c r="AH84" s="62"/>
      <c r="AI84" s="38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166"/>
      <c r="AU84" s="39"/>
      <c r="AV84" s="39"/>
      <c r="AW84" s="7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162"/>
      <c r="BL84" s="107"/>
      <c r="BM84" s="126"/>
      <c r="BN84" s="39"/>
      <c r="BO84" s="7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107"/>
      <c r="CB84" s="107"/>
      <c r="CC84" s="39"/>
      <c r="CD84" s="7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162"/>
      <c r="CR84" s="39"/>
      <c r="CS84" s="79"/>
      <c r="CT84" s="39"/>
      <c r="CU84" s="39"/>
      <c r="CV84" s="39"/>
      <c r="CW84" s="39"/>
      <c r="CX84" s="39"/>
      <c r="CY84" s="39"/>
      <c r="CZ84" s="38"/>
      <c r="DA84" s="39"/>
      <c r="DB84" s="39"/>
      <c r="DC84" s="39"/>
      <c r="DD84" s="39"/>
      <c r="DE84" s="39"/>
      <c r="DF84" s="39"/>
      <c r="DG84" s="39"/>
      <c r="DH84" s="39"/>
      <c r="DI84" s="39"/>
      <c r="DJ84" s="162"/>
      <c r="DK84" s="107"/>
      <c r="DL84" s="39"/>
      <c r="DM84" s="38"/>
      <c r="DN84" s="7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107"/>
      <c r="DZ84" s="107"/>
      <c r="EA84" s="142"/>
      <c r="EB84" s="39"/>
    </row>
    <row r="85" spans="1:132" x14ac:dyDescent="0.25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8"/>
      <c r="N85" s="62"/>
      <c r="O85" s="62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162"/>
      <c r="AA85" s="39"/>
      <c r="AB85" s="39"/>
      <c r="AC85" s="39"/>
      <c r="AD85" s="39"/>
      <c r="AE85" s="39"/>
      <c r="AF85" s="39"/>
      <c r="AG85" s="39"/>
      <c r="AH85" s="62"/>
      <c r="AI85" s="38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166"/>
      <c r="AU85" s="39"/>
      <c r="AV85" s="39"/>
      <c r="AW85" s="7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162"/>
      <c r="BL85" s="107"/>
      <c r="BM85" s="126"/>
      <c r="BN85" s="39"/>
      <c r="BO85" s="7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107"/>
      <c r="CB85" s="107"/>
      <c r="CC85" s="39"/>
      <c r="CD85" s="7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162"/>
      <c r="CR85" s="39"/>
      <c r="CS85" s="79"/>
      <c r="CT85" s="39"/>
      <c r="CU85" s="39"/>
      <c r="CV85" s="39"/>
      <c r="CW85" s="39"/>
      <c r="CX85" s="39"/>
      <c r="CY85" s="39"/>
      <c r="CZ85" s="38"/>
      <c r="DA85" s="39"/>
      <c r="DB85" s="39"/>
      <c r="DC85" s="39"/>
      <c r="DD85" s="39"/>
      <c r="DE85" s="39"/>
      <c r="DF85" s="39"/>
      <c r="DG85" s="39"/>
      <c r="DH85" s="39"/>
      <c r="DI85" s="39"/>
      <c r="DJ85" s="162"/>
      <c r="DK85" s="107"/>
      <c r="DL85" s="39"/>
      <c r="DM85" s="38"/>
      <c r="DN85" s="7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107"/>
      <c r="DZ85" s="107"/>
      <c r="EA85" s="142"/>
      <c r="EB85" s="39"/>
    </row>
    <row r="86" spans="1:132" x14ac:dyDescent="0.25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8"/>
      <c r="N86" s="62"/>
      <c r="O86" s="62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62"/>
      <c r="AA86" s="39"/>
      <c r="AB86" s="39"/>
      <c r="AC86" s="39"/>
      <c r="AD86" s="39"/>
      <c r="AE86" s="39"/>
      <c r="AF86" s="39"/>
      <c r="AG86" s="39"/>
      <c r="AH86" s="62"/>
      <c r="AI86" s="38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166"/>
      <c r="AU86" s="39"/>
      <c r="AV86" s="39"/>
      <c r="AW86" s="7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162"/>
      <c r="BL86" s="107"/>
      <c r="BM86" s="126"/>
      <c r="BN86" s="39"/>
      <c r="BO86" s="7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107"/>
      <c r="CB86" s="107"/>
      <c r="CC86" s="39"/>
      <c r="CD86" s="7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162"/>
      <c r="CR86" s="39"/>
      <c r="CS86" s="79"/>
      <c r="CT86" s="39"/>
      <c r="CU86" s="39"/>
      <c r="CV86" s="39"/>
      <c r="CW86" s="39"/>
      <c r="CX86" s="39"/>
      <c r="CY86" s="39"/>
      <c r="CZ86" s="38"/>
      <c r="DA86" s="39"/>
      <c r="DB86" s="39"/>
      <c r="DC86" s="39"/>
      <c r="DD86" s="39"/>
      <c r="DE86" s="39"/>
      <c r="DF86" s="39"/>
      <c r="DG86" s="39"/>
      <c r="DH86" s="39"/>
      <c r="DI86" s="39"/>
      <c r="DJ86" s="162"/>
      <c r="DK86" s="107"/>
      <c r="DL86" s="39"/>
      <c r="DM86" s="38"/>
      <c r="DN86" s="7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107"/>
      <c r="DZ86" s="107"/>
      <c r="EA86" s="142"/>
      <c r="EB86" s="39"/>
    </row>
    <row r="87" spans="1:132" x14ac:dyDescent="0.25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8"/>
      <c r="N87" s="62"/>
      <c r="O87" s="62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162"/>
      <c r="AA87" s="39"/>
      <c r="AB87" s="39"/>
      <c r="AC87" s="39"/>
      <c r="AD87" s="39"/>
      <c r="AE87" s="39"/>
      <c r="AF87" s="39"/>
      <c r="AG87" s="39"/>
      <c r="AH87" s="62"/>
      <c r="AI87" s="38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166"/>
      <c r="AU87" s="39"/>
      <c r="AV87" s="39"/>
      <c r="AW87" s="7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162"/>
      <c r="BL87" s="107"/>
      <c r="BM87" s="126"/>
      <c r="BN87" s="39"/>
      <c r="BO87" s="7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107"/>
      <c r="CB87" s="107"/>
      <c r="CC87" s="39"/>
      <c r="CD87" s="7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162"/>
      <c r="CR87" s="39"/>
      <c r="CS87" s="79"/>
      <c r="CT87" s="39"/>
      <c r="CU87" s="39"/>
      <c r="CV87" s="39"/>
      <c r="CW87" s="39"/>
      <c r="CX87" s="39"/>
      <c r="CY87" s="39"/>
      <c r="CZ87" s="38"/>
      <c r="DA87" s="39"/>
      <c r="DB87" s="39"/>
      <c r="DC87" s="39"/>
      <c r="DD87" s="39"/>
      <c r="DE87" s="39"/>
      <c r="DF87" s="39"/>
      <c r="DG87" s="39"/>
      <c r="DH87" s="39"/>
      <c r="DI87" s="39"/>
      <c r="DJ87" s="162"/>
      <c r="DK87" s="107"/>
      <c r="DL87" s="39"/>
      <c r="DM87" s="38"/>
      <c r="DN87" s="7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107"/>
      <c r="DZ87" s="107"/>
      <c r="EA87" s="142"/>
      <c r="EB87" s="39"/>
    </row>
    <row r="88" spans="1:132" x14ac:dyDescent="0.25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8"/>
      <c r="N88" s="62"/>
      <c r="O88" s="62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162"/>
      <c r="AA88" s="39"/>
      <c r="AB88" s="39"/>
      <c r="AC88" s="39"/>
      <c r="AD88" s="39"/>
      <c r="AE88" s="39"/>
      <c r="AF88" s="39"/>
      <c r="AG88" s="39"/>
      <c r="AH88" s="62"/>
      <c r="AI88" s="38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166"/>
      <c r="AU88" s="39"/>
      <c r="AV88" s="39"/>
      <c r="AW88" s="7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162"/>
      <c r="BL88" s="107"/>
      <c r="BM88" s="126"/>
      <c r="BN88" s="39"/>
      <c r="BO88" s="7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107"/>
      <c r="CB88" s="107"/>
      <c r="CC88" s="39"/>
      <c r="CD88" s="7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162"/>
      <c r="CR88" s="39"/>
      <c r="CS88" s="79"/>
      <c r="CT88" s="39"/>
      <c r="CU88" s="39"/>
      <c r="CV88" s="39"/>
      <c r="CW88" s="39"/>
      <c r="CX88" s="39"/>
      <c r="CY88" s="39"/>
      <c r="CZ88" s="38"/>
      <c r="DA88" s="39"/>
      <c r="DB88" s="39"/>
      <c r="DC88" s="39"/>
      <c r="DD88" s="39"/>
      <c r="DE88" s="39"/>
      <c r="DF88" s="39"/>
      <c r="DG88" s="39"/>
      <c r="DH88" s="39"/>
      <c r="DI88" s="39"/>
      <c r="DJ88" s="162"/>
      <c r="DK88" s="107"/>
      <c r="DL88" s="39"/>
      <c r="DM88" s="38"/>
      <c r="DN88" s="7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107"/>
      <c r="DZ88" s="107"/>
      <c r="EA88" s="142"/>
      <c r="EB88" s="39"/>
    </row>
    <row r="89" spans="1:132" x14ac:dyDescent="0.25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8"/>
      <c r="N89" s="62"/>
      <c r="O89" s="62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162"/>
      <c r="AA89" s="39"/>
      <c r="AB89" s="39"/>
      <c r="AC89" s="39"/>
      <c r="AD89" s="39"/>
      <c r="AE89" s="39"/>
      <c r="AF89" s="39"/>
      <c r="AG89" s="39"/>
      <c r="AH89" s="62"/>
      <c r="AI89" s="38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166"/>
      <c r="AU89" s="39"/>
      <c r="AV89" s="39"/>
      <c r="AW89" s="7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162"/>
      <c r="BL89" s="107"/>
      <c r="BM89" s="126"/>
      <c r="BN89" s="39"/>
      <c r="BO89" s="7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107"/>
      <c r="CB89" s="107"/>
      <c r="CC89" s="39"/>
      <c r="CD89" s="7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162"/>
      <c r="CR89" s="39"/>
      <c r="CS89" s="79"/>
      <c r="CT89" s="39"/>
      <c r="CU89" s="39"/>
      <c r="CV89" s="39"/>
      <c r="CW89" s="39"/>
      <c r="CX89" s="39"/>
      <c r="CY89" s="39"/>
      <c r="CZ89" s="38"/>
      <c r="DA89" s="39"/>
      <c r="DB89" s="39"/>
      <c r="DC89" s="39"/>
      <c r="DD89" s="39"/>
      <c r="DE89" s="39"/>
      <c r="DF89" s="39"/>
      <c r="DG89" s="39"/>
      <c r="DH89" s="39"/>
      <c r="DI89" s="39"/>
      <c r="DJ89" s="162"/>
      <c r="DK89" s="107"/>
      <c r="DL89" s="39"/>
      <c r="DM89" s="38"/>
      <c r="DN89" s="7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107"/>
      <c r="DZ89" s="107"/>
      <c r="EA89" s="142"/>
      <c r="EB89" s="39"/>
    </row>
    <row r="90" spans="1:132" x14ac:dyDescent="0.25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8"/>
      <c r="N90" s="62"/>
      <c r="O90" s="62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162"/>
      <c r="AA90" s="39"/>
      <c r="AB90" s="39"/>
      <c r="AC90" s="39"/>
      <c r="AD90" s="39"/>
      <c r="AE90" s="39"/>
      <c r="AF90" s="39"/>
      <c r="AG90" s="39"/>
      <c r="AH90" s="62"/>
      <c r="AI90" s="38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166"/>
      <c r="AU90" s="39"/>
      <c r="AV90" s="39"/>
      <c r="AW90" s="7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162"/>
      <c r="BL90" s="107"/>
      <c r="BM90" s="126"/>
      <c r="BN90" s="39"/>
      <c r="BO90" s="7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107"/>
      <c r="CB90" s="107"/>
      <c r="CC90" s="39"/>
      <c r="CD90" s="7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162"/>
      <c r="CR90" s="39"/>
      <c r="CS90" s="79"/>
      <c r="CT90" s="39"/>
      <c r="CU90" s="39"/>
      <c r="CV90" s="39"/>
      <c r="CW90" s="39"/>
      <c r="CX90" s="39"/>
      <c r="CY90" s="39"/>
      <c r="CZ90" s="38"/>
      <c r="DA90" s="39"/>
      <c r="DB90" s="39"/>
      <c r="DC90" s="39"/>
      <c r="DD90" s="39"/>
      <c r="DE90" s="39"/>
      <c r="DF90" s="39"/>
      <c r="DG90" s="39"/>
      <c r="DH90" s="39"/>
      <c r="DI90" s="39"/>
      <c r="DJ90" s="162"/>
      <c r="DK90" s="107"/>
      <c r="DL90" s="39"/>
      <c r="DM90" s="38"/>
      <c r="DN90" s="7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107"/>
      <c r="DZ90" s="107"/>
      <c r="EA90" s="142"/>
      <c r="EB90" s="39"/>
    </row>
    <row r="91" spans="1:132" x14ac:dyDescent="0.25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8"/>
      <c r="N91" s="62"/>
      <c r="O91" s="62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162"/>
      <c r="AA91" s="39"/>
      <c r="AB91" s="39"/>
      <c r="AC91" s="39"/>
      <c r="AD91" s="39"/>
      <c r="AE91" s="39"/>
      <c r="AF91" s="39"/>
      <c r="AG91" s="39"/>
      <c r="AH91" s="62"/>
      <c r="AI91" s="38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166"/>
      <c r="AU91" s="39"/>
      <c r="AV91" s="39"/>
      <c r="AW91" s="7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162"/>
      <c r="BL91" s="107"/>
      <c r="BM91" s="126"/>
      <c r="BN91" s="39"/>
      <c r="BO91" s="7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107"/>
      <c r="CB91" s="107"/>
      <c r="CC91" s="39"/>
      <c r="CD91" s="7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162"/>
      <c r="CR91" s="39"/>
      <c r="CS91" s="79"/>
      <c r="CT91" s="39"/>
      <c r="CU91" s="39"/>
      <c r="CV91" s="39"/>
      <c r="CW91" s="39"/>
      <c r="CX91" s="39"/>
      <c r="CY91" s="39"/>
      <c r="CZ91" s="38"/>
      <c r="DA91" s="39"/>
      <c r="DB91" s="39"/>
      <c r="DC91" s="39"/>
      <c r="DD91" s="39"/>
      <c r="DE91" s="39"/>
      <c r="DF91" s="39"/>
      <c r="DG91" s="39"/>
      <c r="DH91" s="39"/>
      <c r="DI91" s="39"/>
      <c r="DJ91" s="162"/>
      <c r="DK91" s="107"/>
      <c r="DL91" s="39"/>
      <c r="DM91" s="38"/>
      <c r="DN91" s="7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107"/>
      <c r="DZ91" s="107"/>
      <c r="EA91" s="142"/>
      <c r="EB91" s="39"/>
    </row>
    <row r="92" spans="1:132" x14ac:dyDescent="0.25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8"/>
      <c r="N92" s="62"/>
      <c r="O92" s="62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162"/>
      <c r="AA92" s="39"/>
      <c r="AB92" s="39"/>
      <c r="AC92" s="39"/>
      <c r="AD92" s="39"/>
      <c r="AE92" s="39"/>
      <c r="AF92" s="39"/>
      <c r="AG92" s="39"/>
      <c r="AH92" s="62"/>
      <c r="AI92" s="38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166"/>
      <c r="AU92" s="39"/>
      <c r="AV92" s="39"/>
      <c r="AW92" s="7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162"/>
      <c r="BL92" s="107"/>
      <c r="BM92" s="126"/>
      <c r="BN92" s="39"/>
      <c r="BO92" s="7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107"/>
      <c r="CB92" s="107"/>
      <c r="CC92" s="39"/>
      <c r="CD92" s="7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162"/>
      <c r="CR92" s="39"/>
      <c r="CS92" s="79"/>
      <c r="CT92" s="39"/>
      <c r="CU92" s="39"/>
      <c r="CV92" s="39"/>
      <c r="CW92" s="39"/>
      <c r="CX92" s="39"/>
      <c r="CY92" s="39"/>
      <c r="CZ92" s="38"/>
      <c r="DA92" s="39"/>
      <c r="DB92" s="39"/>
      <c r="DC92" s="39"/>
      <c r="DD92" s="39"/>
      <c r="DE92" s="39"/>
      <c r="DF92" s="39"/>
      <c r="DG92" s="39"/>
      <c r="DH92" s="39"/>
      <c r="DI92" s="39"/>
      <c r="DJ92" s="162"/>
      <c r="DK92" s="107"/>
      <c r="DL92" s="39"/>
      <c r="DM92" s="38"/>
      <c r="DN92" s="7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107"/>
      <c r="DZ92" s="107"/>
      <c r="EA92" s="142"/>
      <c r="EB92" s="39"/>
    </row>
    <row r="93" spans="1:132" x14ac:dyDescent="0.25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8"/>
      <c r="N93" s="62"/>
      <c r="O93" s="62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162"/>
      <c r="AA93" s="39"/>
      <c r="AB93" s="39"/>
      <c r="AC93" s="39"/>
      <c r="AD93" s="39"/>
      <c r="AE93" s="39"/>
      <c r="AF93" s="39"/>
      <c r="AG93" s="39"/>
      <c r="AH93" s="62"/>
      <c r="AI93" s="38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166"/>
      <c r="AU93" s="39"/>
      <c r="AV93" s="39"/>
      <c r="AW93" s="7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162"/>
      <c r="BL93" s="107"/>
      <c r="BM93" s="126"/>
      <c r="BN93" s="39"/>
      <c r="BO93" s="7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107"/>
      <c r="CB93" s="107"/>
      <c r="CC93" s="39"/>
      <c r="CD93" s="7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162"/>
      <c r="CR93" s="39"/>
      <c r="CS93" s="79"/>
      <c r="CT93" s="39"/>
      <c r="CU93" s="39"/>
      <c r="CV93" s="39"/>
      <c r="CW93" s="39"/>
      <c r="CX93" s="39"/>
      <c r="CY93" s="39"/>
      <c r="CZ93" s="38"/>
      <c r="DA93" s="39"/>
      <c r="DB93" s="39"/>
      <c r="DC93" s="39"/>
      <c r="DD93" s="39"/>
      <c r="DE93" s="39"/>
      <c r="DF93" s="39"/>
      <c r="DG93" s="39"/>
      <c r="DH93" s="39"/>
      <c r="DI93" s="39"/>
      <c r="DJ93" s="162"/>
      <c r="DK93" s="107"/>
      <c r="DL93" s="39"/>
      <c r="DM93" s="38"/>
      <c r="DN93" s="7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107"/>
      <c r="DZ93" s="107"/>
      <c r="EA93" s="142"/>
      <c r="EB93" s="39"/>
    </row>
    <row r="94" spans="1:132" x14ac:dyDescent="0.25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8"/>
      <c r="N94" s="62"/>
      <c r="O94" s="62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162"/>
      <c r="AA94" s="39"/>
      <c r="AB94" s="39"/>
      <c r="AC94" s="39"/>
      <c r="AD94" s="39"/>
      <c r="AE94" s="39"/>
      <c r="AF94" s="39"/>
      <c r="AG94" s="39"/>
      <c r="AH94" s="62"/>
      <c r="AI94" s="38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166"/>
      <c r="AU94" s="39"/>
      <c r="AV94" s="39"/>
      <c r="AW94" s="7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162"/>
      <c r="BL94" s="107"/>
      <c r="BM94" s="126"/>
      <c r="BN94" s="39"/>
      <c r="BO94" s="7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107"/>
      <c r="CB94" s="107"/>
      <c r="CC94" s="39"/>
      <c r="CD94" s="7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162"/>
      <c r="CR94" s="39"/>
      <c r="CS94" s="79"/>
      <c r="CT94" s="39"/>
      <c r="CU94" s="39"/>
      <c r="CV94" s="39"/>
      <c r="CW94" s="39"/>
      <c r="CX94" s="39"/>
      <c r="CY94" s="39"/>
      <c r="CZ94" s="38"/>
      <c r="DA94" s="39"/>
      <c r="DB94" s="39"/>
      <c r="DC94" s="39"/>
      <c r="DD94" s="39"/>
      <c r="DE94" s="39"/>
      <c r="DF94" s="39"/>
      <c r="DG94" s="39"/>
      <c r="DH94" s="39"/>
      <c r="DI94" s="39"/>
      <c r="DJ94" s="162"/>
      <c r="DK94" s="107"/>
      <c r="DL94" s="39"/>
      <c r="DM94" s="38"/>
      <c r="DN94" s="7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107"/>
      <c r="DZ94" s="107"/>
      <c r="EA94" s="142"/>
      <c r="EB94" s="39"/>
    </row>
    <row r="95" spans="1:132" x14ac:dyDescent="0.25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8"/>
      <c r="N95" s="62"/>
      <c r="O95" s="62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162"/>
      <c r="AA95" s="39"/>
      <c r="AB95" s="39"/>
      <c r="AC95" s="39"/>
      <c r="AD95" s="39"/>
      <c r="AE95" s="39"/>
      <c r="AF95" s="39"/>
      <c r="AG95" s="39"/>
      <c r="AH95" s="62"/>
      <c r="AI95" s="38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166"/>
      <c r="AU95" s="39"/>
      <c r="AV95" s="39"/>
      <c r="AW95" s="7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162"/>
      <c r="BL95" s="107"/>
      <c r="BM95" s="126"/>
      <c r="BN95" s="39"/>
      <c r="BO95" s="7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107"/>
      <c r="CB95" s="107"/>
      <c r="CC95" s="39"/>
      <c r="CD95" s="7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162"/>
      <c r="CR95" s="39"/>
      <c r="CS95" s="79"/>
      <c r="CT95" s="39"/>
      <c r="CU95" s="39"/>
      <c r="CV95" s="39"/>
      <c r="CW95" s="39"/>
      <c r="CX95" s="39"/>
      <c r="CY95" s="39"/>
      <c r="CZ95" s="38"/>
      <c r="DA95" s="39"/>
      <c r="DB95" s="39"/>
      <c r="DC95" s="39"/>
      <c r="DD95" s="39"/>
      <c r="DE95" s="39"/>
      <c r="DF95" s="39"/>
      <c r="DG95" s="39"/>
      <c r="DH95" s="39"/>
      <c r="DI95" s="39"/>
      <c r="DJ95" s="162"/>
      <c r="DK95" s="107"/>
      <c r="DL95" s="39"/>
      <c r="DM95" s="38"/>
      <c r="DN95" s="7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107"/>
      <c r="DZ95" s="107"/>
      <c r="EA95" s="142"/>
      <c r="EB95" s="39"/>
    </row>
    <row r="96" spans="1:132" x14ac:dyDescent="0.25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8"/>
      <c r="N96" s="62"/>
      <c r="O96" s="62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162"/>
      <c r="AA96" s="39"/>
      <c r="AB96" s="39"/>
      <c r="AC96" s="39"/>
      <c r="AD96" s="39"/>
      <c r="AE96" s="39"/>
      <c r="AF96" s="39"/>
      <c r="AG96" s="39"/>
      <c r="AH96" s="62"/>
      <c r="AI96" s="38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166"/>
      <c r="AU96" s="39"/>
      <c r="AV96" s="39"/>
      <c r="AW96" s="7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162"/>
      <c r="BL96" s="107"/>
      <c r="BM96" s="126"/>
      <c r="BN96" s="39"/>
      <c r="BO96" s="7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107"/>
      <c r="CB96" s="107"/>
      <c r="CC96" s="39"/>
      <c r="CD96" s="7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162"/>
      <c r="CR96" s="39"/>
      <c r="CS96" s="79"/>
      <c r="CT96" s="39"/>
      <c r="CU96" s="39"/>
      <c r="CV96" s="39"/>
      <c r="CW96" s="39"/>
      <c r="CX96" s="39"/>
      <c r="CY96" s="39"/>
      <c r="CZ96" s="38"/>
      <c r="DA96" s="39"/>
      <c r="DB96" s="39"/>
      <c r="DC96" s="39"/>
      <c r="DD96" s="39"/>
      <c r="DE96" s="39"/>
      <c r="DF96" s="39"/>
      <c r="DG96" s="39"/>
      <c r="DH96" s="39"/>
      <c r="DI96" s="39"/>
      <c r="DJ96" s="162"/>
      <c r="DK96" s="107"/>
      <c r="DL96" s="39"/>
      <c r="DM96" s="38"/>
      <c r="DN96" s="7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107"/>
      <c r="DZ96" s="107"/>
      <c r="EA96" s="142"/>
      <c r="EB96" s="39"/>
    </row>
    <row r="97" spans="1:132" x14ac:dyDescent="0.25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8"/>
      <c r="N97" s="62"/>
      <c r="O97" s="62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162"/>
      <c r="AA97" s="39"/>
      <c r="AB97" s="39"/>
      <c r="AC97" s="39"/>
      <c r="AD97" s="39"/>
      <c r="AE97" s="39"/>
      <c r="AF97" s="39"/>
      <c r="AG97" s="39"/>
      <c r="AH97" s="62"/>
      <c r="AI97" s="38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166"/>
      <c r="AU97" s="39"/>
      <c r="AV97" s="39"/>
      <c r="AW97" s="7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162"/>
      <c r="BL97" s="107"/>
      <c r="BM97" s="126"/>
      <c r="BN97" s="39"/>
      <c r="BO97" s="7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107"/>
      <c r="CB97" s="107"/>
      <c r="CC97" s="39"/>
      <c r="CD97" s="7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162"/>
      <c r="CR97" s="39"/>
      <c r="CS97" s="79"/>
      <c r="CT97" s="39"/>
      <c r="CU97" s="39"/>
      <c r="CV97" s="39"/>
      <c r="CW97" s="39"/>
      <c r="CX97" s="39"/>
      <c r="CY97" s="39"/>
      <c r="CZ97" s="38"/>
      <c r="DA97" s="39"/>
      <c r="DB97" s="39"/>
      <c r="DC97" s="39"/>
      <c r="DD97" s="39"/>
      <c r="DE97" s="39"/>
      <c r="DF97" s="39"/>
      <c r="DG97" s="39"/>
      <c r="DH97" s="39"/>
      <c r="DI97" s="39"/>
      <c r="DJ97" s="162"/>
      <c r="DK97" s="107"/>
      <c r="DL97" s="39"/>
      <c r="DM97" s="38"/>
      <c r="DN97" s="7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107"/>
      <c r="DZ97" s="107"/>
      <c r="EA97" s="142"/>
      <c r="EB97" s="39"/>
    </row>
    <row r="98" spans="1:132" x14ac:dyDescent="0.25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8"/>
      <c r="N98" s="62"/>
      <c r="O98" s="62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162"/>
      <c r="AA98" s="39"/>
      <c r="AB98" s="39"/>
      <c r="AC98" s="39"/>
      <c r="AD98" s="39"/>
      <c r="AE98" s="39"/>
      <c r="AF98" s="39"/>
      <c r="AG98" s="39"/>
      <c r="AH98" s="62"/>
      <c r="AI98" s="38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166"/>
      <c r="AU98" s="39"/>
      <c r="AV98" s="39"/>
      <c r="AW98" s="7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162"/>
      <c r="BL98" s="107"/>
      <c r="BM98" s="126"/>
      <c r="BN98" s="39"/>
      <c r="BO98" s="7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107"/>
      <c r="CB98" s="107"/>
      <c r="CC98" s="39"/>
      <c r="CD98" s="7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162"/>
      <c r="CR98" s="39"/>
      <c r="CS98" s="79"/>
      <c r="CT98" s="39"/>
      <c r="CU98" s="39"/>
      <c r="CV98" s="39"/>
      <c r="CW98" s="39"/>
      <c r="CX98" s="39"/>
      <c r="CY98" s="39"/>
      <c r="CZ98" s="38"/>
      <c r="DA98" s="39"/>
      <c r="DB98" s="39"/>
      <c r="DC98" s="39"/>
      <c r="DD98" s="39"/>
      <c r="DE98" s="39"/>
      <c r="DF98" s="39"/>
      <c r="DG98" s="39"/>
      <c r="DH98" s="39"/>
      <c r="DI98" s="39"/>
      <c r="DJ98" s="162"/>
      <c r="DK98" s="107"/>
      <c r="DL98" s="39"/>
      <c r="DM98" s="38"/>
      <c r="DN98" s="7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107"/>
      <c r="DZ98" s="107"/>
      <c r="EA98" s="142"/>
      <c r="EB98" s="39"/>
    </row>
    <row r="99" spans="1:132" x14ac:dyDescent="0.25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8"/>
      <c r="N99" s="62"/>
      <c r="O99" s="62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162"/>
      <c r="AA99" s="39"/>
      <c r="AB99" s="39"/>
      <c r="AC99" s="39"/>
      <c r="AD99" s="39"/>
      <c r="AE99" s="39"/>
      <c r="AF99" s="39"/>
      <c r="AG99" s="39"/>
      <c r="AH99" s="62"/>
      <c r="AI99" s="38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166"/>
      <c r="AU99" s="39"/>
      <c r="AV99" s="39"/>
      <c r="AW99" s="7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162"/>
      <c r="BL99" s="107"/>
      <c r="BM99" s="126"/>
      <c r="BN99" s="39"/>
      <c r="BO99" s="7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107"/>
      <c r="CB99" s="107"/>
      <c r="CC99" s="39"/>
      <c r="CD99" s="7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162"/>
      <c r="CR99" s="39"/>
      <c r="CS99" s="79"/>
      <c r="CT99" s="39"/>
      <c r="CU99" s="39"/>
      <c r="CV99" s="39"/>
      <c r="CW99" s="39"/>
      <c r="CX99" s="39"/>
      <c r="CY99" s="39"/>
      <c r="CZ99" s="38"/>
      <c r="DA99" s="39"/>
      <c r="DB99" s="39"/>
      <c r="DC99" s="39"/>
      <c r="DD99" s="39"/>
      <c r="DE99" s="39"/>
      <c r="DF99" s="39"/>
      <c r="DG99" s="39"/>
      <c r="DH99" s="39"/>
      <c r="DI99" s="39"/>
      <c r="DJ99" s="162"/>
      <c r="DK99" s="107"/>
      <c r="DL99" s="39"/>
      <c r="DM99" s="38"/>
      <c r="DN99" s="7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107"/>
      <c r="DZ99" s="107"/>
      <c r="EA99" s="142"/>
      <c r="EB99" s="39"/>
    </row>
    <row r="100" spans="1:132" x14ac:dyDescent="0.25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8"/>
      <c r="N100" s="62"/>
      <c r="O100" s="62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162"/>
      <c r="AA100" s="39"/>
      <c r="AB100" s="39"/>
      <c r="AC100" s="39"/>
      <c r="AD100" s="39"/>
      <c r="AE100" s="39"/>
      <c r="AF100" s="39"/>
      <c r="AG100" s="39"/>
      <c r="AH100" s="62"/>
      <c r="AI100" s="38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166"/>
      <c r="AU100" s="39"/>
      <c r="AV100" s="39"/>
      <c r="AW100" s="7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162"/>
      <c r="BL100" s="107"/>
      <c r="BM100" s="126"/>
      <c r="BN100" s="39"/>
      <c r="BO100" s="7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107"/>
      <c r="CB100" s="107"/>
      <c r="CC100" s="39"/>
      <c r="CD100" s="7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162"/>
      <c r="CR100" s="39"/>
      <c r="CS100" s="79"/>
      <c r="CT100" s="39"/>
      <c r="CU100" s="39"/>
      <c r="CV100" s="39"/>
      <c r="CW100" s="39"/>
      <c r="CX100" s="39"/>
      <c r="CY100" s="39"/>
      <c r="CZ100" s="38"/>
      <c r="DA100" s="39"/>
      <c r="DB100" s="39"/>
      <c r="DC100" s="39"/>
      <c r="DD100" s="39"/>
      <c r="DE100" s="39"/>
      <c r="DF100" s="39"/>
      <c r="DG100" s="39"/>
      <c r="DH100" s="39"/>
      <c r="DI100" s="39"/>
      <c r="DJ100" s="162"/>
      <c r="DK100" s="107"/>
      <c r="DL100" s="39"/>
      <c r="DM100" s="38"/>
      <c r="DN100" s="7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107"/>
      <c r="DZ100" s="107"/>
      <c r="EA100" s="142"/>
      <c r="EB100" s="39"/>
    </row>
    <row r="101" spans="1:132" x14ac:dyDescent="0.25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8"/>
      <c r="N101" s="62"/>
      <c r="O101" s="62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162"/>
      <c r="AA101" s="39"/>
      <c r="AB101" s="39"/>
      <c r="AC101" s="39"/>
      <c r="AD101" s="39"/>
      <c r="AE101" s="39"/>
      <c r="AF101" s="39"/>
      <c r="AG101" s="39"/>
      <c r="AH101" s="62"/>
      <c r="AI101" s="38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166"/>
      <c r="AU101" s="39"/>
      <c r="AV101" s="39"/>
      <c r="AW101" s="7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162"/>
      <c r="BL101" s="107"/>
      <c r="BM101" s="126"/>
      <c r="BN101" s="39"/>
      <c r="BO101" s="7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107"/>
      <c r="CB101" s="107"/>
      <c r="CC101" s="39"/>
      <c r="CD101" s="7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162"/>
      <c r="CR101" s="39"/>
      <c r="CS101" s="79"/>
      <c r="CT101" s="39"/>
      <c r="CU101" s="39"/>
      <c r="CV101" s="39"/>
      <c r="CW101" s="39"/>
      <c r="CX101" s="39"/>
      <c r="CY101" s="39"/>
      <c r="CZ101" s="38"/>
      <c r="DA101" s="39"/>
      <c r="DB101" s="39"/>
      <c r="DC101" s="39"/>
      <c r="DD101" s="39"/>
      <c r="DE101" s="39"/>
      <c r="DF101" s="39"/>
      <c r="DG101" s="39"/>
      <c r="DH101" s="39"/>
      <c r="DI101" s="39"/>
      <c r="DJ101" s="162"/>
      <c r="DK101" s="107"/>
      <c r="DL101" s="39"/>
      <c r="DM101" s="38"/>
      <c r="DN101" s="7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107"/>
      <c r="DZ101" s="107"/>
      <c r="EA101" s="142"/>
      <c r="EB101" s="39"/>
    </row>
    <row r="102" spans="1:132" x14ac:dyDescent="0.25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8"/>
      <c r="N102" s="62"/>
      <c r="O102" s="62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162"/>
      <c r="AA102" s="39"/>
      <c r="AB102" s="39"/>
      <c r="AC102" s="39"/>
      <c r="AD102" s="39"/>
      <c r="AE102" s="39"/>
      <c r="AF102" s="39"/>
      <c r="AG102" s="39"/>
      <c r="AH102" s="62"/>
      <c r="AI102" s="38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166"/>
      <c r="AU102" s="39"/>
      <c r="AV102" s="39"/>
      <c r="AW102" s="7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162"/>
      <c r="BL102" s="107"/>
      <c r="BM102" s="126"/>
      <c r="BN102" s="39"/>
      <c r="BO102" s="7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107"/>
      <c r="CB102" s="107"/>
      <c r="CC102" s="39"/>
      <c r="CD102" s="7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162"/>
      <c r="CR102" s="39"/>
      <c r="CS102" s="79"/>
      <c r="CT102" s="39"/>
      <c r="CU102" s="39"/>
      <c r="CV102" s="39"/>
      <c r="CW102" s="39"/>
      <c r="CX102" s="39"/>
      <c r="CY102" s="39"/>
      <c r="CZ102" s="38"/>
      <c r="DA102" s="39"/>
      <c r="DB102" s="39"/>
      <c r="DC102" s="39"/>
      <c r="DD102" s="39"/>
      <c r="DE102" s="39"/>
      <c r="DF102" s="39"/>
      <c r="DG102" s="39"/>
      <c r="DH102" s="39"/>
      <c r="DI102" s="39"/>
      <c r="DJ102" s="162"/>
      <c r="DK102" s="107"/>
      <c r="DL102" s="39"/>
      <c r="DM102" s="38"/>
      <c r="DN102" s="7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107"/>
      <c r="DZ102" s="107"/>
      <c r="EA102" s="142"/>
      <c r="EB102" s="39"/>
    </row>
    <row r="103" spans="1:132" x14ac:dyDescent="0.25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8"/>
      <c r="N103" s="62"/>
      <c r="O103" s="62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162"/>
      <c r="AA103" s="39"/>
      <c r="AB103" s="39"/>
      <c r="AC103" s="39"/>
      <c r="AD103" s="39"/>
      <c r="AE103" s="39"/>
      <c r="AF103" s="39"/>
      <c r="AG103" s="39"/>
      <c r="AH103" s="62"/>
      <c r="AI103" s="38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166"/>
      <c r="AU103" s="39"/>
      <c r="AV103" s="39"/>
      <c r="AW103" s="7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162"/>
      <c r="BL103" s="107"/>
      <c r="BM103" s="126"/>
      <c r="BN103" s="39"/>
      <c r="BO103" s="7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107"/>
      <c r="CB103" s="107"/>
      <c r="CC103" s="39"/>
      <c r="CD103" s="7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162"/>
      <c r="CR103" s="39"/>
      <c r="CS103" s="79"/>
      <c r="CT103" s="39"/>
      <c r="CU103" s="39"/>
      <c r="CV103" s="39"/>
      <c r="CW103" s="39"/>
      <c r="CX103" s="39"/>
      <c r="CY103" s="39"/>
      <c r="CZ103" s="38"/>
      <c r="DA103" s="39"/>
      <c r="DB103" s="39"/>
      <c r="DC103" s="39"/>
      <c r="DD103" s="39"/>
      <c r="DE103" s="39"/>
      <c r="DF103" s="39"/>
      <c r="DG103" s="39"/>
      <c r="DH103" s="39"/>
      <c r="DI103" s="39"/>
      <c r="DJ103" s="162"/>
      <c r="DK103" s="107"/>
      <c r="DL103" s="39"/>
      <c r="DM103" s="38"/>
      <c r="DN103" s="7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107"/>
      <c r="DZ103" s="107"/>
      <c r="EA103" s="142"/>
      <c r="EB103" s="39"/>
    </row>
    <row r="104" spans="1:132" x14ac:dyDescent="0.25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8"/>
      <c r="N104" s="62"/>
      <c r="O104" s="62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162"/>
      <c r="AA104" s="39"/>
      <c r="AB104" s="39"/>
      <c r="AC104" s="39"/>
      <c r="AD104" s="39"/>
      <c r="AE104" s="39"/>
      <c r="AF104" s="39"/>
      <c r="AG104" s="39"/>
      <c r="AH104" s="62"/>
      <c r="AI104" s="38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166"/>
      <c r="AU104" s="39"/>
      <c r="AV104" s="39"/>
      <c r="AW104" s="7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162"/>
      <c r="BL104" s="107"/>
      <c r="BM104" s="126"/>
      <c r="BN104" s="39"/>
      <c r="BO104" s="7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107"/>
      <c r="CB104" s="107"/>
      <c r="CC104" s="39"/>
      <c r="CD104" s="7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162"/>
      <c r="CR104" s="39"/>
      <c r="CS104" s="79"/>
      <c r="CT104" s="39"/>
      <c r="CU104" s="39"/>
      <c r="CV104" s="39"/>
      <c r="CW104" s="39"/>
      <c r="CX104" s="39"/>
      <c r="CY104" s="39"/>
      <c r="CZ104" s="38"/>
      <c r="DA104" s="39"/>
      <c r="DB104" s="39"/>
      <c r="DC104" s="39"/>
      <c r="DD104" s="39"/>
      <c r="DE104" s="39"/>
      <c r="DF104" s="39"/>
      <c r="DG104" s="39"/>
      <c r="DH104" s="39"/>
      <c r="DI104" s="39"/>
      <c r="DJ104" s="162"/>
      <c r="DK104" s="107"/>
      <c r="DL104" s="39"/>
      <c r="DM104" s="38"/>
      <c r="DN104" s="7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107"/>
      <c r="DZ104" s="107"/>
      <c r="EA104" s="142"/>
      <c r="EB104" s="39"/>
    </row>
    <row r="105" spans="1:132" x14ac:dyDescent="0.25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8"/>
      <c r="N105" s="62"/>
      <c r="O105" s="62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162"/>
      <c r="AA105" s="39"/>
      <c r="AB105" s="39"/>
      <c r="AC105" s="39"/>
      <c r="AD105" s="39"/>
      <c r="AE105" s="39"/>
      <c r="AF105" s="39"/>
      <c r="AG105" s="39"/>
      <c r="AH105" s="62"/>
      <c r="AI105" s="38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166"/>
      <c r="AU105" s="39"/>
      <c r="AV105" s="39"/>
      <c r="AW105" s="7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162"/>
      <c r="BL105" s="107"/>
      <c r="BM105" s="126"/>
      <c r="BN105" s="39"/>
      <c r="BO105" s="7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107"/>
      <c r="CB105" s="107"/>
      <c r="CC105" s="39"/>
      <c r="CD105" s="7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162"/>
      <c r="CR105" s="39"/>
      <c r="CS105" s="79"/>
      <c r="CT105" s="39"/>
      <c r="CU105" s="39"/>
      <c r="CV105" s="39"/>
      <c r="CW105" s="39"/>
      <c r="CX105" s="39"/>
      <c r="CY105" s="39"/>
      <c r="CZ105" s="38"/>
      <c r="DA105" s="39"/>
      <c r="DB105" s="39"/>
      <c r="DC105" s="39"/>
      <c r="DD105" s="39"/>
      <c r="DE105" s="39"/>
      <c r="DF105" s="39"/>
      <c r="DG105" s="39"/>
      <c r="DH105" s="39"/>
      <c r="DI105" s="39"/>
      <c r="DJ105" s="162"/>
      <c r="DK105" s="107"/>
      <c r="DL105" s="39"/>
      <c r="DM105" s="38"/>
      <c r="DN105" s="7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107"/>
      <c r="DZ105" s="107"/>
      <c r="EA105" s="142"/>
      <c r="EB105" s="39"/>
    </row>
    <row r="106" spans="1:132" x14ac:dyDescent="0.25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8"/>
      <c r="N106" s="62"/>
      <c r="O106" s="62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162"/>
      <c r="AA106" s="39"/>
      <c r="AB106" s="39"/>
      <c r="AC106" s="39"/>
      <c r="AD106" s="39"/>
      <c r="AE106" s="39"/>
      <c r="AF106" s="39"/>
      <c r="AG106" s="39"/>
      <c r="AH106" s="62"/>
      <c r="AI106" s="38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166"/>
      <c r="AU106" s="39"/>
      <c r="AV106" s="39"/>
      <c r="AW106" s="7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162"/>
      <c r="BL106" s="107"/>
      <c r="BM106" s="126"/>
      <c r="BN106" s="39"/>
      <c r="BO106" s="7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107"/>
      <c r="CB106" s="107"/>
      <c r="CC106" s="39"/>
      <c r="CD106" s="7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162"/>
      <c r="CR106" s="39"/>
      <c r="CS106" s="79"/>
      <c r="CT106" s="39"/>
      <c r="CU106" s="39"/>
      <c r="CV106" s="39"/>
      <c r="CW106" s="39"/>
      <c r="CX106" s="39"/>
      <c r="CY106" s="39"/>
      <c r="CZ106" s="38"/>
      <c r="DA106" s="39"/>
      <c r="DB106" s="39"/>
      <c r="DC106" s="39"/>
      <c r="DD106" s="39"/>
      <c r="DE106" s="39"/>
      <c r="DF106" s="39"/>
      <c r="DG106" s="39"/>
      <c r="DH106" s="39"/>
      <c r="DI106" s="39"/>
      <c r="DJ106" s="162"/>
      <c r="DK106" s="107"/>
      <c r="DL106" s="39"/>
      <c r="DM106" s="38"/>
      <c r="DN106" s="7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107"/>
      <c r="DZ106" s="107"/>
      <c r="EA106" s="142"/>
      <c r="EB106" s="39"/>
    </row>
    <row r="107" spans="1:132" x14ac:dyDescent="0.25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8"/>
      <c r="N107" s="62"/>
      <c r="O107" s="62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162"/>
      <c r="AA107" s="39"/>
      <c r="AB107" s="39"/>
      <c r="AC107" s="39"/>
      <c r="AD107" s="39"/>
      <c r="AE107" s="39"/>
      <c r="AF107" s="39"/>
      <c r="AG107" s="39"/>
      <c r="AH107" s="62"/>
      <c r="AI107" s="38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166"/>
      <c r="AU107" s="39"/>
      <c r="AV107" s="39"/>
      <c r="AW107" s="7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162"/>
      <c r="BL107" s="107"/>
      <c r="BM107" s="126"/>
      <c r="BN107" s="39"/>
      <c r="BO107" s="7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107"/>
      <c r="CB107" s="107"/>
      <c r="CC107" s="39"/>
      <c r="CD107" s="7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162"/>
      <c r="CR107" s="39"/>
      <c r="CS107" s="79"/>
      <c r="CT107" s="39"/>
      <c r="CU107" s="39"/>
      <c r="CV107" s="39"/>
      <c r="CW107" s="39"/>
      <c r="CX107" s="39"/>
      <c r="CY107" s="39"/>
      <c r="CZ107" s="38"/>
      <c r="DA107" s="39"/>
      <c r="DB107" s="39"/>
      <c r="DC107" s="39"/>
      <c r="DD107" s="39"/>
      <c r="DE107" s="39"/>
      <c r="DF107" s="39"/>
      <c r="DG107" s="39"/>
      <c r="DH107" s="39"/>
      <c r="DI107" s="39"/>
      <c r="DJ107" s="162"/>
      <c r="DK107" s="107"/>
      <c r="DL107" s="39"/>
      <c r="DM107" s="38"/>
      <c r="DN107" s="7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107"/>
      <c r="DZ107" s="107"/>
      <c r="EA107" s="142"/>
      <c r="EB107" s="39"/>
    </row>
    <row r="108" spans="1:132" x14ac:dyDescent="0.25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8"/>
      <c r="N108" s="62"/>
      <c r="O108" s="62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162"/>
      <c r="AA108" s="39"/>
      <c r="AB108" s="39"/>
      <c r="AC108" s="39"/>
      <c r="AD108" s="39"/>
      <c r="AE108" s="39"/>
      <c r="AF108" s="39"/>
      <c r="AG108" s="39"/>
      <c r="AH108" s="62"/>
      <c r="AI108" s="38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166"/>
      <c r="AU108" s="39"/>
      <c r="AV108" s="39"/>
      <c r="AW108" s="7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162"/>
      <c r="BL108" s="107"/>
      <c r="BM108" s="126"/>
      <c r="BN108" s="39"/>
      <c r="BO108" s="7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107"/>
      <c r="CB108" s="107"/>
      <c r="CC108" s="39"/>
      <c r="CD108" s="7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162"/>
      <c r="CR108" s="39"/>
      <c r="CS108" s="79"/>
      <c r="CT108" s="39"/>
      <c r="CU108" s="39"/>
      <c r="CV108" s="39"/>
      <c r="CW108" s="39"/>
      <c r="CX108" s="39"/>
      <c r="CY108" s="39"/>
      <c r="CZ108" s="38"/>
      <c r="DA108" s="39"/>
      <c r="DB108" s="39"/>
      <c r="DC108" s="39"/>
      <c r="DD108" s="39"/>
      <c r="DE108" s="39"/>
      <c r="DF108" s="39"/>
      <c r="DG108" s="39"/>
      <c r="DH108" s="39"/>
      <c r="DI108" s="39"/>
      <c r="DJ108" s="162"/>
      <c r="DK108" s="107"/>
      <c r="DL108" s="39"/>
      <c r="DM108" s="38"/>
      <c r="DN108" s="7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107"/>
      <c r="DZ108" s="107"/>
      <c r="EA108" s="142"/>
      <c r="EB108" s="39"/>
    </row>
    <row r="109" spans="1:132" x14ac:dyDescent="0.25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8"/>
      <c r="N109" s="62"/>
      <c r="O109" s="62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162"/>
      <c r="AA109" s="39"/>
      <c r="AB109" s="39"/>
      <c r="AC109" s="39"/>
      <c r="AD109" s="39"/>
      <c r="AE109" s="39"/>
      <c r="AF109" s="39"/>
      <c r="AG109" s="39"/>
      <c r="AH109" s="62"/>
      <c r="AI109" s="38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166"/>
      <c r="AU109" s="39"/>
      <c r="AV109" s="39"/>
      <c r="AW109" s="7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162"/>
      <c r="BL109" s="107"/>
      <c r="BM109" s="126"/>
      <c r="BN109" s="39"/>
      <c r="BO109" s="7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107"/>
      <c r="CB109" s="107"/>
      <c r="CC109" s="39"/>
      <c r="CD109" s="7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162"/>
      <c r="CR109" s="39"/>
      <c r="CS109" s="79"/>
      <c r="CT109" s="39"/>
      <c r="CU109" s="39"/>
      <c r="CV109" s="39"/>
      <c r="CW109" s="39"/>
      <c r="CX109" s="39"/>
      <c r="CY109" s="39"/>
      <c r="CZ109" s="38"/>
      <c r="DA109" s="39"/>
      <c r="DB109" s="39"/>
      <c r="DC109" s="39"/>
      <c r="DD109" s="39"/>
      <c r="DE109" s="39"/>
      <c r="DF109" s="39"/>
      <c r="DG109" s="39"/>
      <c r="DH109" s="39"/>
      <c r="DI109" s="39"/>
      <c r="DJ109" s="162"/>
      <c r="DK109" s="107"/>
      <c r="DL109" s="39"/>
      <c r="DM109" s="38"/>
      <c r="DN109" s="7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107"/>
      <c r="DZ109" s="107"/>
      <c r="EA109" s="142"/>
      <c r="EB109" s="39"/>
    </row>
    <row r="110" spans="1:132" x14ac:dyDescent="0.2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8"/>
      <c r="N110" s="62"/>
      <c r="O110" s="62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162"/>
      <c r="AA110" s="39"/>
      <c r="AB110" s="39"/>
      <c r="AC110" s="39"/>
      <c r="AD110" s="39"/>
      <c r="AE110" s="39"/>
      <c r="AF110" s="39"/>
      <c r="AG110" s="39"/>
      <c r="AH110" s="62"/>
      <c r="AI110" s="38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166"/>
      <c r="AU110" s="39"/>
      <c r="AV110" s="39"/>
      <c r="AW110" s="7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162"/>
      <c r="BL110" s="107"/>
      <c r="BM110" s="126"/>
      <c r="BN110" s="39"/>
      <c r="BO110" s="7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107"/>
      <c r="CB110" s="107"/>
      <c r="CC110" s="39"/>
      <c r="CD110" s="7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162"/>
      <c r="CR110" s="39"/>
      <c r="CS110" s="79"/>
      <c r="CT110" s="39"/>
      <c r="CU110" s="39"/>
      <c r="CV110" s="39"/>
      <c r="CW110" s="39"/>
      <c r="CX110" s="39"/>
      <c r="CY110" s="39"/>
      <c r="CZ110" s="38"/>
      <c r="DA110" s="39"/>
      <c r="DB110" s="39"/>
      <c r="DC110" s="39"/>
      <c r="DD110" s="39"/>
      <c r="DE110" s="39"/>
      <c r="DF110" s="39"/>
      <c r="DG110" s="39"/>
      <c r="DH110" s="39"/>
      <c r="DI110" s="39"/>
      <c r="DJ110" s="162"/>
      <c r="DK110" s="107"/>
      <c r="DL110" s="39"/>
      <c r="DM110" s="38"/>
      <c r="DN110" s="7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107"/>
      <c r="DZ110" s="107"/>
      <c r="EA110" s="142"/>
      <c r="EB110" s="39"/>
    </row>
    <row r="111" spans="1:132" x14ac:dyDescent="0.25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8"/>
      <c r="N111" s="62"/>
      <c r="O111" s="62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162"/>
      <c r="AA111" s="39"/>
      <c r="AB111" s="39"/>
      <c r="AC111" s="39"/>
      <c r="AD111" s="39"/>
      <c r="AE111" s="39"/>
      <c r="AF111" s="39"/>
      <c r="AG111" s="39"/>
      <c r="AH111" s="62"/>
      <c r="AI111" s="38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166"/>
      <c r="AU111" s="39"/>
      <c r="AV111" s="39"/>
      <c r="AW111" s="7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162"/>
      <c r="BL111" s="107"/>
      <c r="BM111" s="126"/>
      <c r="BN111" s="39"/>
      <c r="BO111" s="7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107"/>
      <c r="CB111" s="107"/>
      <c r="CC111" s="39"/>
      <c r="CD111" s="7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162"/>
      <c r="CR111" s="39"/>
      <c r="CS111" s="79"/>
      <c r="CT111" s="39"/>
      <c r="CU111" s="39"/>
      <c r="CV111" s="39"/>
      <c r="CW111" s="39"/>
      <c r="CX111" s="39"/>
      <c r="CY111" s="39"/>
      <c r="CZ111" s="38"/>
      <c r="DA111" s="39"/>
      <c r="DB111" s="39"/>
      <c r="DC111" s="39"/>
      <c r="DD111" s="39"/>
      <c r="DE111" s="39"/>
      <c r="DF111" s="39"/>
      <c r="DG111" s="39"/>
      <c r="DH111" s="39"/>
      <c r="DI111" s="39"/>
      <c r="DJ111" s="162"/>
      <c r="DK111" s="107"/>
      <c r="DL111" s="39"/>
      <c r="DM111" s="38"/>
      <c r="DN111" s="7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107"/>
      <c r="DZ111" s="107"/>
      <c r="EA111" s="142"/>
      <c r="EB111" s="39"/>
    </row>
    <row r="112" spans="1:132" x14ac:dyDescent="0.25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8"/>
      <c r="N112" s="62"/>
      <c r="O112" s="62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162"/>
      <c r="AA112" s="39"/>
      <c r="AB112" s="39"/>
      <c r="AC112" s="39"/>
      <c r="AD112" s="39"/>
      <c r="AE112" s="39"/>
      <c r="AF112" s="39"/>
      <c r="AG112" s="39"/>
      <c r="AH112" s="62"/>
      <c r="AI112" s="38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166"/>
      <c r="AU112" s="39"/>
      <c r="AV112" s="39"/>
      <c r="AW112" s="7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162"/>
      <c r="BL112" s="107"/>
      <c r="BM112" s="126"/>
      <c r="BN112" s="39"/>
      <c r="BO112" s="7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107"/>
      <c r="CB112" s="107"/>
      <c r="CC112" s="39"/>
      <c r="CD112" s="7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162"/>
      <c r="CR112" s="39"/>
      <c r="CS112" s="79"/>
      <c r="CT112" s="39"/>
      <c r="CU112" s="39"/>
      <c r="CV112" s="39"/>
      <c r="CW112" s="39"/>
      <c r="CX112" s="39"/>
      <c r="CY112" s="39"/>
      <c r="CZ112" s="38"/>
      <c r="DA112" s="39"/>
      <c r="DB112" s="39"/>
      <c r="DC112" s="39"/>
      <c r="DD112" s="39"/>
      <c r="DE112" s="39"/>
      <c r="DF112" s="39"/>
      <c r="DG112" s="39"/>
      <c r="DH112" s="39"/>
      <c r="DI112" s="39"/>
      <c r="DJ112" s="162"/>
      <c r="DK112" s="107"/>
      <c r="DL112" s="39"/>
      <c r="DM112" s="38"/>
      <c r="DN112" s="7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107"/>
      <c r="DZ112" s="107"/>
      <c r="EA112" s="142"/>
      <c r="EB112" s="39"/>
    </row>
    <row r="113" spans="1:132" x14ac:dyDescent="0.25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8"/>
      <c r="N113" s="62"/>
      <c r="O113" s="62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162"/>
      <c r="AA113" s="39"/>
      <c r="AB113" s="39"/>
      <c r="AC113" s="39"/>
      <c r="AD113" s="39"/>
      <c r="AE113" s="39"/>
      <c r="AF113" s="39"/>
      <c r="AG113" s="39"/>
      <c r="AH113" s="62"/>
      <c r="AI113" s="38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166"/>
      <c r="AU113" s="39"/>
      <c r="AV113" s="39"/>
      <c r="AW113" s="7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162"/>
      <c r="BL113" s="107"/>
      <c r="BM113" s="126"/>
      <c r="BN113" s="39"/>
      <c r="BO113" s="7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107"/>
      <c r="CB113" s="107"/>
      <c r="CC113" s="39"/>
      <c r="CD113" s="7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162"/>
      <c r="CR113" s="39"/>
      <c r="CS113" s="79"/>
      <c r="CT113" s="39"/>
      <c r="CU113" s="39"/>
      <c r="CV113" s="39"/>
      <c r="CW113" s="39"/>
      <c r="CX113" s="39"/>
      <c r="CY113" s="39"/>
      <c r="CZ113" s="38"/>
      <c r="DA113" s="39"/>
      <c r="DB113" s="39"/>
      <c r="DC113" s="39"/>
      <c r="DD113" s="39"/>
      <c r="DE113" s="39"/>
      <c r="DF113" s="39"/>
      <c r="DG113" s="39"/>
      <c r="DH113" s="39"/>
      <c r="DI113" s="39"/>
      <c r="DJ113" s="162"/>
      <c r="DK113" s="107"/>
      <c r="DL113" s="39"/>
      <c r="DM113" s="38"/>
      <c r="DN113" s="7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107"/>
      <c r="DZ113" s="107"/>
      <c r="EA113" s="142"/>
      <c r="EB113" s="39"/>
    </row>
    <row r="114" spans="1:132" x14ac:dyDescent="0.25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8"/>
      <c r="N114" s="62"/>
      <c r="O114" s="62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162"/>
      <c r="AA114" s="39"/>
      <c r="AB114" s="39"/>
      <c r="AC114" s="39"/>
      <c r="AD114" s="39"/>
      <c r="AE114" s="39"/>
      <c r="AF114" s="39"/>
      <c r="AG114" s="39"/>
      <c r="AH114" s="62"/>
      <c r="AI114" s="38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166"/>
      <c r="AU114" s="39"/>
      <c r="AV114" s="39"/>
      <c r="AW114" s="7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162"/>
      <c r="BL114" s="107"/>
      <c r="BM114" s="126"/>
      <c r="BN114" s="39"/>
      <c r="BO114" s="7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107"/>
      <c r="CB114" s="107"/>
      <c r="CC114" s="39"/>
      <c r="CD114" s="7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162"/>
      <c r="CR114" s="39"/>
      <c r="CS114" s="79"/>
      <c r="CT114" s="39"/>
      <c r="CU114" s="39"/>
      <c r="CV114" s="39"/>
      <c r="CW114" s="39"/>
      <c r="CX114" s="39"/>
      <c r="CY114" s="39"/>
      <c r="CZ114" s="38"/>
      <c r="DA114" s="39"/>
      <c r="DB114" s="39"/>
      <c r="DC114" s="39"/>
      <c r="DD114" s="39"/>
      <c r="DE114" s="39"/>
      <c r="DF114" s="39"/>
      <c r="DG114" s="39"/>
      <c r="DH114" s="39"/>
      <c r="DI114" s="39"/>
      <c r="DJ114" s="162"/>
      <c r="DK114" s="107"/>
      <c r="DL114" s="39"/>
      <c r="DM114" s="38"/>
      <c r="DN114" s="7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107"/>
      <c r="DZ114" s="107"/>
      <c r="EA114" s="142"/>
      <c r="EB114" s="39"/>
    </row>
    <row r="115" spans="1:132" x14ac:dyDescent="0.25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8"/>
      <c r="N115" s="62"/>
      <c r="O115" s="62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162"/>
      <c r="AA115" s="39"/>
      <c r="AB115" s="39"/>
      <c r="AC115" s="39"/>
      <c r="AD115" s="39"/>
      <c r="AE115" s="39"/>
      <c r="AF115" s="39"/>
      <c r="AG115" s="39"/>
      <c r="AH115" s="62"/>
      <c r="AI115" s="38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166"/>
      <c r="AU115" s="39"/>
      <c r="AV115" s="39"/>
      <c r="AW115" s="7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162"/>
      <c r="BL115" s="107"/>
      <c r="BM115" s="126"/>
      <c r="BN115" s="39"/>
      <c r="BO115" s="7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107"/>
      <c r="CB115" s="107"/>
      <c r="CC115" s="39"/>
      <c r="CD115" s="7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162"/>
      <c r="CR115" s="39"/>
      <c r="CS115" s="79"/>
      <c r="CT115" s="39"/>
      <c r="CU115" s="39"/>
      <c r="CV115" s="39"/>
      <c r="CW115" s="39"/>
      <c r="CX115" s="39"/>
      <c r="CY115" s="39"/>
      <c r="CZ115" s="38"/>
      <c r="DA115" s="39"/>
      <c r="DB115" s="39"/>
      <c r="DC115" s="39"/>
      <c r="DD115" s="39"/>
      <c r="DE115" s="39"/>
      <c r="DF115" s="39"/>
      <c r="DG115" s="39"/>
      <c r="DH115" s="39"/>
      <c r="DI115" s="39"/>
      <c r="DJ115" s="162"/>
      <c r="DK115" s="107"/>
      <c r="DL115" s="39"/>
      <c r="DM115" s="38"/>
      <c r="DN115" s="7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107"/>
      <c r="DZ115" s="107"/>
      <c r="EA115" s="142"/>
      <c r="EB115" s="39"/>
    </row>
    <row r="116" spans="1:132" x14ac:dyDescent="0.25">
      <c r="A116" s="3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8"/>
      <c r="N116" s="62"/>
      <c r="O116" s="62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162"/>
      <c r="AA116" s="39"/>
      <c r="AB116" s="39"/>
      <c r="AC116" s="39"/>
      <c r="AD116" s="39"/>
      <c r="AE116" s="39"/>
      <c r="AF116" s="39"/>
      <c r="AG116" s="39"/>
      <c r="AH116" s="62"/>
      <c r="AI116" s="38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166"/>
      <c r="AU116" s="39"/>
      <c r="AV116" s="39"/>
      <c r="AW116" s="7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162"/>
      <c r="BL116" s="107"/>
      <c r="BM116" s="126"/>
      <c r="BN116" s="39"/>
      <c r="BO116" s="7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107"/>
      <c r="CB116" s="107"/>
      <c r="CC116" s="39"/>
      <c r="CD116" s="7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162"/>
      <c r="CR116" s="39"/>
      <c r="CS116" s="79"/>
      <c r="CT116" s="39"/>
      <c r="CU116" s="39"/>
      <c r="CV116" s="39"/>
      <c r="CW116" s="39"/>
      <c r="CX116" s="39"/>
      <c r="CY116" s="39"/>
      <c r="CZ116" s="38"/>
      <c r="DA116" s="39"/>
      <c r="DB116" s="39"/>
      <c r="DC116" s="39"/>
      <c r="DD116" s="39"/>
      <c r="DE116" s="39"/>
      <c r="DF116" s="39"/>
      <c r="DG116" s="39"/>
      <c r="DH116" s="39"/>
      <c r="DI116" s="39"/>
      <c r="DJ116" s="162"/>
      <c r="DK116" s="107"/>
      <c r="DL116" s="39"/>
      <c r="DM116" s="38"/>
      <c r="DN116" s="7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107"/>
      <c r="DZ116" s="107"/>
      <c r="EA116" s="142"/>
      <c r="EB116" s="39"/>
    </row>
    <row r="117" spans="1:132" x14ac:dyDescent="0.25">
      <c r="A117" s="3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8"/>
      <c r="N117" s="62"/>
      <c r="O117" s="62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162"/>
      <c r="AA117" s="39"/>
      <c r="AB117" s="39"/>
      <c r="AC117" s="39"/>
      <c r="AD117" s="39"/>
      <c r="AE117" s="39"/>
      <c r="AF117" s="39"/>
      <c r="AG117" s="39"/>
      <c r="AH117" s="62"/>
      <c r="AI117" s="38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166"/>
      <c r="AU117" s="39"/>
      <c r="AV117" s="39"/>
      <c r="AW117" s="7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162"/>
      <c r="BL117" s="107"/>
      <c r="BM117" s="126"/>
      <c r="BN117" s="39"/>
      <c r="BO117" s="7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107"/>
      <c r="CB117" s="107"/>
      <c r="CC117" s="39"/>
      <c r="CD117" s="7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162"/>
      <c r="CR117" s="39"/>
      <c r="CS117" s="79"/>
      <c r="CT117" s="39"/>
      <c r="CU117" s="39"/>
      <c r="CV117" s="39"/>
      <c r="CW117" s="39"/>
      <c r="CX117" s="39"/>
      <c r="CY117" s="39"/>
      <c r="CZ117" s="38"/>
      <c r="DA117" s="39"/>
      <c r="DB117" s="39"/>
      <c r="DC117" s="39"/>
      <c r="DD117" s="39"/>
      <c r="DE117" s="39"/>
      <c r="DF117" s="39"/>
      <c r="DG117" s="39"/>
      <c r="DH117" s="39"/>
      <c r="DI117" s="39"/>
      <c r="DJ117" s="162"/>
      <c r="DK117" s="107"/>
      <c r="DL117" s="39"/>
      <c r="DM117" s="38"/>
      <c r="DN117" s="7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107"/>
      <c r="DZ117" s="107"/>
      <c r="EA117" s="142"/>
      <c r="EB117" s="39"/>
    </row>
    <row r="118" spans="1:132" x14ac:dyDescent="0.25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8"/>
      <c r="N118" s="62"/>
      <c r="O118" s="62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162"/>
      <c r="AA118" s="39"/>
      <c r="AB118" s="39"/>
      <c r="AC118" s="39"/>
      <c r="AD118" s="39"/>
      <c r="AE118" s="39"/>
      <c r="AF118" s="39"/>
      <c r="AG118" s="39"/>
      <c r="AH118" s="62"/>
      <c r="AI118" s="38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166"/>
      <c r="AU118" s="39"/>
      <c r="AV118" s="39"/>
      <c r="AW118" s="7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162"/>
      <c r="BL118" s="107"/>
      <c r="BM118" s="126"/>
      <c r="BN118" s="39"/>
      <c r="BO118" s="7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107"/>
      <c r="CB118" s="107"/>
      <c r="CC118" s="39"/>
      <c r="CD118" s="7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162"/>
      <c r="CR118" s="39"/>
      <c r="CS118" s="79"/>
      <c r="CT118" s="39"/>
      <c r="CU118" s="39"/>
      <c r="CV118" s="39"/>
      <c r="CW118" s="39"/>
      <c r="CX118" s="39"/>
      <c r="CY118" s="39"/>
      <c r="CZ118" s="38"/>
      <c r="DA118" s="39"/>
      <c r="DB118" s="39"/>
      <c r="DC118" s="39"/>
      <c r="DD118" s="39"/>
      <c r="DE118" s="39"/>
      <c r="DF118" s="39"/>
      <c r="DG118" s="39"/>
      <c r="DH118" s="39"/>
      <c r="DI118" s="39"/>
      <c r="DJ118" s="162"/>
      <c r="DK118" s="107"/>
      <c r="DL118" s="39"/>
      <c r="DM118" s="38"/>
      <c r="DN118" s="7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107"/>
      <c r="DZ118" s="107"/>
      <c r="EA118" s="142"/>
      <c r="EB118" s="39"/>
    </row>
    <row r="119" spans="1:132" x14ac:dyDescent="0.25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8"/>
      <c r="N119" s="62"/>
      <c r="O119" s="62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162"/>
      <c r="AA119" s="39"/>
      <c r="AB119" s="39"/>
      <c r="AC119" s="39"/>
      <c r="AD119" s="39"/>
      <c r="AE119" s="39"/>
      <c r="AF119" s="39"/>
      <c r="AG119" s="39"/>
      <c r="AH119" s="62"/>
      <c r="AI119" s="38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166"/>
      <c r="AU119" s="39"/>
      <c r="AV119" s="39"/>
      <c r="AW119" s="7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162"/>
      <c r="BL119" s="107"/>
      <c r="BM119" s="126"/>
      <c r="BN119" s="39"/>
      <c r="BO119" s="7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107"/>
      <c r="CB119" s="107"/>
      <c r="CC119" s="39"/>
      <c r="CD119" s="7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162"/>
      <c r="CR119" s="39"/>
      <c r="CS119" s="79"/>
      <c r="CT119" s="39"/>
      <c r="CU119" s="39"/>
      <c r="CV119" s="39"/>
      <c r="CW119" s="39"/>
      <c r="CX119" s="39"/>
      <c r="CY119" s="39"/>
      <c r="CZ119" s="38"/>
      <c r="DA119" s="39"/>
      <c r="DB119" s="39"/>
      <c r="DC119" s="39"/>
      <c r="DD119" s="39"/>
      <c r="DE119" s="39"/>
      <c r="DF119" s="39"/>
      <c r="DG119" s="39"/>
      <c r="DH119" s="39"/>
      <c r="DI119" s="39"/>
      <c r="DJ119" s="162"/>
      <c r="DK119" s="107"/>
      <c r="DL119" s="39"/>
      <c r="DM119" s="38"/>
      <c r="DN119" s="7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107"/>
      <c r="DZ119" s="107"/>
      <c r="EA119" s="142"/>
      <c r="EB119" s="39"/>
    </row>
    <row r="120" spans="1:132" ht="16.5" customHeight="1" x14ac:dyDescent="0.25">
      <c r="A120" s="3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8"/>
      <c r="N120" s="62"/>
      <c r="O120" s="62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162"/>
      <c r="AA120" s="39"/>
      <c r="AB120" s="39"/>
      <c r="AC120" s="39"/>
      <c r="AD120" s="39"/>
      <c r="AE120" s="39"/>
      <c r="AF120" s="39"/>
      <c r="AG120" s="39"/>
      <c r="AH120" s="62"/>
      <c r="AI120" s="38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166"/>
      <c r="AU120" s="39"/>
      <c r="AV120" s="39"/>
      <c r="AW120" s="7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162"/>
      <c r="BL120" s="107"/>
      <c r="BM120" s="126"/>
      <c r="BN120" s="39"/>
      <c r="BO120" s="7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107"/>
      <c r="CB120" s="107"/>
      <c r="CC120" s="39"/>
      <c r="CD120" s="7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162"/>
      <c r="CR120" s="39"/>
      <c r="CS120" s="79"/>
      <c r="CT120" s="39"/>
      <c r="CU120" s="39"/>
      <c r="CV120" s="39"/>
      <c r="CW120" s="39"/>
      <c r="CX120" s="39"/>
      <c r="CY120" s="39"/>
      <c r="CZ120" s="38"/>
      <c r="DA120" s="39"/>
      <c r="DB120" s="39"/>
      <c r="DC120" s="39"/>
      <c r="DD120" s="39"/>
      <c r="DE120" s="39"/>
      <c r="DF120" s="39"/>
      <c r="DG120" s="39"/>
      <c r="DH120" s="39"/>
      <c r="DI120" s="39"/>
      <c r="DJ120" s="162"/>
      <c r="DK120" s="107"/>
      <c r="DL120" s="39"/>
      <c r="DM120" s="38"/>
      <c r="DN120" s="7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107"/>
      <c r="DZ120" s="107"/>
      <c r="EA120" s="142"/>
      <c r="EB120" s="39"/>
    </row>
    <row r="121" spans="1:132" x14ac:dyDescent="0.25">
      <c r="A121" s="3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8"/>
      <c r="N121" s="62"/>
      <c r="O121" s="62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162"/>
      <c r="AA121" s="39"/>
      <c r="AB121" s="39"/>
      <c r="AC121" s="39"/>
      <c r="AD121" s="39"/>
      <c r="AE121" s="39"/>
      <c r="AF121" s="39"/>
      <c r="AG121" s="39"/>
      <c r="AH121" s="62"/>
      <c r="AI121" s="38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166"/>
      <c r="AU121" s="39"/>
      <c r="AV121" s="39"/>
      <c r="AW121" s="7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162"/>
      <c r="BL121" s="107"/>
      <c r="BM121" s="126"/>
      <c r="BN121" s="39"/>
      <c r="BO121" s="7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107"/>
      <c r="CB121" s="107"/>
      <c r="CC121" s="39"/>
      <c r="CD121" s="7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162"/>
      <c r="CR121" s="39"/>
      <c r="CS121" s="79"/>
      <c r="CT121" s="39"/>
      <c r="CU121" s="39"/>
      <c r="CV121" s="39"/>
      <c r="CW121" s="39"/>
      <c r="CX121" s="39"/>
      <c r="CY121" s="39"/>
      <c r="CZ121" s="38"/>
      <c r="DA121" s="39"/>
      <c r="DB121" s="39"/>
      <c r="DC121" s="39"/>
      <c r="DD121" s="39"/>
      <c r="DE121" s="39"/>
      <c r="DF121" s="39"/>
      <c r="DG121" s="39"/>
      <c r="DH121" s="39"/>
      <c r="DI121" s="39"/>
      <c r="DJ121" s="162"/>
      <c r="DK121" s="107"/>
      <c r="DL121" s="39"/>
      <c r="DM121" s="38"/>
      <c r="DN121" s="7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107"/>
      <c r="DZ121" s="107"/>
      <c r="EA121" s="142"/>
      <c r="EB121" s="39"/>
    </row>
    <row r="122" spans="1:132" x14ac:dyDescent="0.25">
      <c r="A122" s="3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8"/>
      <c r="N122" s="62"/>
      <c r="O122" s="62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162"/>
      <c r="AA122" s="39"/>
      <c r="AB122" s="39"/>
      <c r="AC122" s="39"/>
      <c r="AD122" s="39"/>
      <c r="AE122" s="39"/>
      <c r="AF122" s="39"/>
      <c r="AG122" s="39"/>
      <c r="AH122" s="62"/>
      <c r="AI122" s="38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166"/>
      <c r="AU122" s="39"/>
      <c r="AV122" s="39"/>
      <c r="AW122" s="7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162"/>
      <c r="BL122" s="107"/>
      <c r="BM122" s="126"/>
      <c r="BN122" s="39"/>
      <c r="BO122" s="7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107"/>
      <c r="CB122" s="107"/>
      <c r="CC122" s="39"/>
      <c r="CD122" s="7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162"/>
      <c r="CR122" s="39"/>
      <c r="CS122" s="79"/>
      <c r="CT122" s="39"/>
      <c r="CU122" s="39"/>
      <c r="CV122" s="39"/>
      <c r="CW122" s="39"/>
      <c r="CX122" s="39"/>
      <c r="CY122" s="39"/>
      <c r="CZ122" s="38"/>
      <c r="DA122" s="39"/>
      <c r="DB122" s="39"/>
      <c r="DC122" s="39"/>
      <c r="DD122" s="39"/>
      <c r="DE122" s="39"/>
      <c r="DF122" s="39"/>
      <c r="DG122" s="39"/>
      <c r="DH122" s="39"/>
      <c r="DI122" s="39"/>
      <c r="DJ122" s="162"/>
      <c r="DK122" s="107"/>
      <c r="DL122" s="39"/>
      <c r="DM122" s="38"/>
      <c r="DN122" s="7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107"/>
      <c r="DZ122" s="107"/>
      <c r="EA122" s="142"/>
      <c r="EB122" s="39"/>
    </row>
    <row r="123" spans="1:132" x14ac:dyDescent="0.25">
      <c r="A123" s="3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8"/>
      <c r="N123" s="62"/>
      <c r="O123" s="62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162"/>
      <c r="AA123" s="39"/>
      <c r="AB123" s="39"/>
      <c r="AC123" s="39"/>
      <c r="AD123" s="39"/>
      <c r="AE123" s="39"/>
      <c r="AF123" s="39"/>
      <c r="AG123" s="39"/>
      <c r="AH123" s="62"/>
      <c r="AI123" s="38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166"/>
      <c r="AU123" s="39"/>
      <c r="AV123" s="39"/>
      <c r="AW123" s="7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162"/>
      <c r="BL123" s="107"/>
      <c r="BM123" s="126"/>
      <c r="BN123" s="39"/>
      <c r="BO123" s="7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107"/>
      <c r="CB123" s="107"/>
      <c r="CC123" s="39"/>
      <c r="CD123" s="7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162"/>
      <c r="CR123" s="39"/>
      <c r="CS123" s="79"/>
      <c r="CT123" s="39"/>
      <c r="CU123" s="39"/>
      <c r="CV123" s="39"/>
      <c r="CW123" s="39"/>
      <c r="CX123" s="39"/>
      <c r="CY123" s="39"/>
      <c r="CZ123" s="38"/>
      <c r="DA123" s="39"/>
      <c r="DB123" s="39"/>
      <c r="DC123" s="39"/>
      <c r="DD123" s="39"/>
      <c r="DE123" s="39"/>
      <c r="DF123" s="39"/>
      <c r="DG123" s="39"/>
      <c r="DH123" s="39"/>
      <c r="DI123" s="39"/>
      <c r="DJ123" s="162"/>
      <c r="DK123" s="107"/>
      <c r="DL123" s="39"/>
      <c r="DM123" s="38"/>
      <c r="DN123" s="7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107"/>
      <c r="DZ123" s="107"/>
      <c r="EA123" s="142"/>
      <c r="EB123" s="39"/>
    </row>
    <row r="124" spans="1:132" x14ac:dyDescent="0.25">
      <c r="A124" s="3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8"/>
      <c r="N124" s="62"/>
      <c r="O124" s="62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162"/>
      <c r="AA124" s="39"/>
      <c r="AB124" s="39"/>
      <c r="AC124" s="39"/>
      <c r="AD124" s="39"/>
      <c r="AE124" s="39"/>
      <c r="AF124" s="39"/>
      <c r="AG124" s="39"/>
      <c r="AH124" s="62"/>
      <c r="AI124" s="38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166"/>
      <c r="AU124" s="39"/>
      <c r="AV124" s="39"/>
      <c r="AW124" s="7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162"/>
      <c r="BL124" s="107"/>
      <c r="BM124" s="126"/>
      <c r="BN124" s="39"/>
      <c r="BO124" s="7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107"/>
      <c r="CB124" s="107"/>
      <c r="CC124" s="39"/>
      <c r="CD124" s="7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162"/>
      <c r="CR124" s="39"/>
      <c r="CS124" s="79"/>
      <c r="CT124" s="39"/>
      <c r="CU124" s="39"/>
      <c r="CV124" s="39"/>
      <c r="CW124" s="39"/>
      <c r="CX124" s="39"/>
      <c r="CY124" s="39"/>
      <c r="CZ124" s="38"/>
      <c r="DA124" s="39"/>
      <c r="DB124" s="39"/>
      <c r="DC124" s="39"/>
      <c r="DD124" s="39"/>
      <c r="DE124" s="39"/>
      <c r="DF124" s="39"/>
      <c r="DG124" s="39"/>
      <c r="DH124" s="39"/>
      <c r="DI124" s="39"/>
      <c r="DJ124" s="162"/>
      <c r="DK124" s="107"/>
      <c r="DL124" s="39"/>
      <c r="DM124" s="38"/>
      <c r="DN124" s="7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107"/>
      <c r="DZ124" s="107"/>
      <c r="EA124" s="142"/>
      <c r="EB124" s="39"/>
    </row>
    <row r="125" spans="1:132" x14ac:dyDescent="0.25">
      <c r="A125" s="3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8"/>
      <c r="N125" s="62"/>
      <c r="O125" s="62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162"/>
      <c r="AA125" s="39"/>
      <c r="AB125" s="39"/>
      <c r="AC125" s="39"/>
      <c r="AD125" s="39"/>
      <c r="AE125" s="39"/>
      <c r="AF125" s="39"/>
      <c r="AG125" s="39"/>
      <c r="AH125" s="62"/>
      <c r="AI125" s="38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166"/>
      <c r="AU125" s="39"/>
      <c r="AV125" s="39"/>
      <c r="AW125" s="7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162"/>
      <c r="BL125" s="107"/>
      <c r="BM125" s="126"/>
      <c r="BN125" s="39"/>
      <c r="BO125" s="7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107"/>
      <c r="CB125" s="107"/>
      <c r="CC125" s="39"/>
      <c r="CD125" s="7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162"/>
      <c r="CR125" s="39"/>
      <c r="CS125" s="79"/>
      <c r="CT125" s="39"/>
      <c r="CU125" s="39"/>
      <c r="CV125" s="39"/>
      <c r="CW125" s="39"/>
      <c r="CX125" s="39"/>
      <c r="CY125" s="39"/>
      <c r="CZ125" s="38"/>
      <c r="DA125" s="39"/>
      <c r="DB125" s="39"/>
      <c r="DC125" s="39"/>
      <c r="DD125" s="39"/>
      <c r="DE125" s="39"/>
      <c r="DF125" s="39"/>
      <c r="DG125" s="39"/>
      <c r="DH125" s="39"/>
      <c r="DI125" s="39"/>
      <c r="DJ125" s="162"/>
      <c r="DK125" s="107"/>
      <c r="DL125" s="39"/>
      <c r="DM125" s="38"/>
      <c r="DN125" s="7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107"/>
      <c r="DZ125" s="107"/>
      <c r="EA125" s="142"/>
      <c r="EB125" s="39"/>
    </row>
    <row r="126" spans="1:132" x14ac:dyDescent="0.25">
      <c r="A126" s="3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8"/>
      <c r="N126" s="62"/>
      <c r="O126" s="62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162"/>
      <c r="AA126" s="39"/>
      <c r="AB126" s="39"/>
      <c r="AC126" s="39"/>
      <c r="AD126" s="39"/>
      <c r="AE126" s="39"/>
      <c r="AF126" s="39"/>
      <c r="AG126" s="39"/>
      <c r="AH126" s="62"/>
      <c r="AI126" s="38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166"/>
      <c r="AU126" s="39"/>
      <c r="AV126" s="39"/>
      <c r="AW126" s="7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162"/>
      <c r="BL126" s="107"/>
      <c r="BM126" s="126"/>
      <c r="BN126" s="39"/>
      <c r="BO126" s="7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107"/>
      <c r="CB126" s="107"/>
      <c r="CC126" s="39"/>
      <c r="CD126" s="7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162"/>
      <c r="CR126" s="39"/>
      <c r="CS126" s="79"/>
      <c r="CT126" s="39"/>
      <c r="CU126" s="39"/>
      <c r="CV126" s="39"/>
      <c r="CW126" s="39"/>
      <c r="CX126" s="39"/>
      <c r="CY126" s="39"/>
      <c r="CZ126" s="38"/>
      <c r="DA126" s="39"/>
      <c r="DB126" s="39"/>
      <c r="DC126" s="39"/>
      <c r="DD126" s="39"/>
      <c r="DE126" s="39"/>
      <c r="DF126" s="39"/>
      <c r="DG126" s="39"/>
      <c r="DH126" s="39"/>
      <c r="DI126" s="39"/>
      <c r="DJ126" s="162"/>
      <c r="DK126" s="107"/>
      <c r="DL126" s="39"/>
      <c r="DM126" s="38"/>
      <c r="DN126" s="7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107"/>
      <c r="DZ126" s="107"/>
      <c r="EA126" s="142"/>
      <c r="EB126" s="39"/>
    </row>
    <row r="127" spans="1:132" x14ac:dyDescent="0.25">
      <c r="A127" s="3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8"/>
      <c r="N127" s="62"/>
      <c r="O127" s="62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162"/>
      <c r="AA127" s="39"/>
      <c r="AB127" s="39"/>
      <c r="AC127" s="39"/>
      <c r="AD127" s="39"/>
      <c r="AE127" s="39"/>
      <c r="AF127" s="39"/>
      <c r="AG127" s="39"/>
      <c r="AH127" s="62"/>
      <c r="AI127" s="38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166"/>
      <c r="AU127" s="39"/>
      <c r="AV127" s="39"/>
      <c r="AW127" s="7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162"/>
      <c r="BL127" s="107"/>
      <c r="BM127" s="126"/>
      <c r="BN127" s="39"/>
      <c r="BO127" s="7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107"/>
      <c r="CB127" s="107"/>
      <c r="CC127" s="39"/>
      <c r="CD127" s="7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162"/>
      <c r="CR127" s="39"/>
      <c r="CS127" s="79"/>
      <c r="CT127" s="39"/>
      <c r="CU127" s="39"/>
      <c r="CV127" s="39"/>
      <c r="CW127" s="39"/>
      <c r="CX127" s="39"/>
      <c r="CY127" s="39"/>
      <c r="CZ127" s="38"/>
      <c r="DA127" s="39"/>
      <c r="DB127" s="39"/>
      <c r="DC127" s="39"/>
      <c r="DD127" s="39"/>
      <c r="DE127" s="39"/>
      <c r="DF127" s="39"/>
      <c r="DG127" s="39"/>
      <c r="DH127" s="39"/>
      <c r="DI127" s="39"/>
      <c r="DJ127" s="162"/>
      <c r="DK127" s="107"/>
      <c r="DL127" s="39"/>
      <c r="DM127" s="38"/>
      <c r="DN127" s="7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107"/>
      <c r="DZ127" s="107"/>
      <c r="EA127" s="142"/>
      <c r="EB127" s="39"/>
    </row>
    <row r="128" spans="1:132" x14ac:dyDescent="0.25">
      <c r="A128" s="3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8"/>
      <c r="N128" s="62"/>
      <c r="O128" s="62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162"/>
      <c r="AA128" s="39"/>
      <c r="AB128" s="39"/>
      <c r="AC128" s="39"/>
      <c r="AD128" s="39"/>
      <c r="AE128" s="39"/>
      <c r="AF128" s="39"/>
      <c r="AG128" s="39"/>
      <c r="AH128" s="62"/>
      <c r="AI128" s="38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166"/>
      <c r="AU128" s="39"/>
      <c r="AV128" s="39"/>
      <c r="AW128" s="7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162"/>
      <c r="BL128" s="107"/>
      <c r="BM128" s="126"/>
      <c r="BN128" s="39"/>
      <c r="BO128" s="7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107"/>
      <c r="CB128" s="107"/>
      <c r="CC128" s="39"/>
      <c r="CD128" s="7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162"/>
      <c r="CR128" s="39"/>
      <c r="CS128" s="79"/>
      <c r="CT128" s="39"/>
      <c r="CU128" s="39"/>
      <c r="CV128" s="39"/>
      <c r="CW128" s="39"/>
      <c r="CX128" s="39"/>
      <c r="CY128" s="39"/>
      <c r="CZ128" s="38"/>
      <c r="DA128" s="39"/>
      <c r="DB128" s="39"/>
      <c r="DC128" s="39"/>
      <c r="DD128" s="39"/>
      <c r="DE128" s="39"/>
      <c r="DF128" s="39"/>
      <c r="DG128" s="39"/>
      <c r="DH128" s="39"/>
      <c r="DI128" s="39"/>
      <c r="DJ128" s="162"/>
      <c r="DK128" s="107"/>
      <c r="DL128" s="39"/>
      <c r="DM128" s="38"/>
      <c r="DN128" s="7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107"/>
      <c r="DZ128" s="107"/>
      <c r="EA128" s="142"/>
      <c r="EB128" s="39"/>
    </row>
    <row r="129" spans="1:132" x14ac:dyDescent="0.25">
      <c r="A129" s="3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8"/>
      <c r="N129" s="62"/>
      <c r="O129" s="62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162"/>
      <c r="AA129" s="39"/>
      <c r="AB129" s="39"/>
      <c r="AC129" s="39"/>
      <c r="AD129" s="39"/>
      <c r="AE129" s="39"/>
      <c r="AF129" s="39"/>
      <c r="AG129" s="39"/>
      <c r="AH129" s="62"/>
      <c r="AI129" s="38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166"/>
      <c r="AU129" s="39"/>
      <c r="AV129" s="39"/>
      <c r="AW129" s="7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162"/>
      <c r="BL129" s="107"/>
      <c r="BM129" s="126"/>
      <c r="BN129" s="39"/>
      <c r="BO129" s="7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107"/>
      <c r="CB129" s="107"/>
      <c r="CC129" s="39"/>
      <c r="CD129" s="7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162"/>
      <c r="CR129" s="39"/>
      <c r="CS129" s="79"/>
      <c r="CT129" s="39"/>
      <c r="CU129" s="39"/>
      <c r="CV129" s="39"/>
      <c r="CW129" s="39"/>
      <c r="CX129" s="39"/>
      <c r="CY129" s="39"/>
      <c r="CZ129" s="38"/>
      <c r="DA129" s="39"/>
      <c r="DB129" s="39"/>
      <c r="DC129" s="39"/>
      <c r="DD129" s="39"/>
      <c r="DE129" s="39"/>
      <c r="DF129" s="39"/>
      <c r="DG129" s="39"/>
      <c r="DH129" s="39"/>
      <c r="DI129" s="39"/>
      <c r="DJ129" s="162"/>
      <c r="DK129" s="107"/>
      <c r="DL129" s="39"/>
      <c r="DM129" s="38"/>
      <c r="DN129" s="7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107"/>
      <c r="DZ129" s="107"/>
      <c r="EA129" s="142"/>
      <c r="EB129" s="39"/>
    </row>
    <row r="130" spans="1:132" x14ac:dyDescent="0.25">
      <c r="A130" s="3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8"/>
      <c r="N130" s="62"/>
      <c r="O130" s="62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162"/>
      <c r="AA130" s="39"/>
      <c r="AB130" s="39"/>
      <c r="AC130" s="39"/>
      <c r="AD130" s="39"/>
      <c r="AE130" s="39"/>
      <c r="AF130" s="39"/>
      <c r="AG130" s="39"/>
      <c r="AH130" s="62"/>
      <c r="AI130" s="38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166"/>
      <c r="AU130" s="39"/>
      <c r="AV130" s="39"/>
      <c r="AW130" s="7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162"/>
      <c r="BL130" s="107"/>
      <c r="BM130" s="126"/>
      <c r="BN130" s="39"/>
      <c r="BO130" s="7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107"/>
      <c r="CB130" s="107"/>
      <c r="CC130" s="39"/>
      <c r="CD130" s="7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162"/>
      <c r="CR130" s="39"/>
      <c r="CS130" s="79"/>
      <c r="CT130" s="39"/>
      <c r="CU130" s="39"/>
      <c r="CV130" s="39"/>
      <c r="CW130" s="39"/>
      <c r="CX130" s="39"/>
      <c r="CY130" s="39"/>
      <c r="CZ130" s="38"/>
      <c r="DA130" s="39"/>
      <c r="DB130" s="39"/>
      <c r="DC130" s="39"/>
      <c r="DD130" s="39"/>
      <c r="DE130" s="39"/>
      <c r="DF130" s="39"/>
      <c r="DG130" s="39"/>
      <c r="DH130" s="39"/>
      <c r="DI130" s="39"/>
      <c r="DJ130" s="162"/>
      <c r="DK130" s="107"/>
      <c r="DL130" s="39"/>
      <c r="DM130" s="38"/>
      <c r="DN130" s="7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107"/>
      <c r="DZ130" s="107"/>
      <c r="EA130" s="142"/>
      <c r="EB130" s="39"/>
    </row>
    <row r="131" spans="1:132" x14ac:dyDescent="0.25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8"/>
      <c r="N131" s="62"/>
      <c r="O131" s="62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162"/>
      <c r="AA131" s="39"/>
      <c r="AB131" s="39"/>
      <c r="AC131" s="39"/>
      <c r="AD131" s="39"/>
      <c r="AE131" s="39"/>
      <c r="AF131" s="39"/>
      <c r="AG131" s="39"/>
      <c r="AH131" s="62"/>
      <c r="AI131" s="38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166"/>
      <c r="AU131" s="39"/>
      <c r="AV131" s="39"/>
      <c r="AW131" s="7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162"/>
      <c r="BL131" s="107"/>
      <c r="BM131" s="126"/>
      <c r="BN131" s="39"/>
      <c r="BO131" s="7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107"/>
      <c r="CB131" s="107"/>
      <c r="CC131" s="39"/>
      <c r="CD131" s="7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162"/>
      <c r="CR131" s="39"/>
      <c r="CS131" s="79"/>
      <c r="CT131" s="39"/>
      <c r="CU131" s="39"/>
      <c r="CV131" s="39"/>
      <c r="CW131" s="39"/>
      <c r="CX131" s="39"/>
      <c r="CY131" s="39"/>
      <c r="CZ131" s="38"/>
      <c r="DA131" s="39"/>
      <c r="DB131" s="39"/>
      <c r="DC131" s="39"/>
      <c r="DD131" s="39"/>
      <c r="DE131" s="39"/>
      <c r="DF131" s="39"/>
      <c r="DG131" s="39"/>
      <c r="DH131" s="39"/>
      <c r="DI131" s="39"/>
      <c r="DJ131" s="162"/>
      <c r="DK131" s="107"/>
      <c r="DL131" s="39"/>
      <c r="DM131" s="38"/>
      <c r="DN131" s="7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107"/>
      <c r="DZ131" s="107"/>
      <c r="EA131" s="142"/>
      <c r="EB131" s="39"/>
    </row>
    <row r="132" spans="1:132" x14ac:dyDescent="0.25">
      <c r="A132" s="3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8"/>
      <c r="N132" s="62"/>
      <c r="O132" s="62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162"/>
      <c r="AA132" s="39"/>
      <c r="AB132" s="39"/>
      <c r="AC132" s="39"/>
      <c r="AD132" s="39"/>
      <c r="AE132" s="39"/>
      <c r="AF132" s="39"/>
      <c r="AG132" s="39"/>
      <c r="AH132" s="62"/>
      <c r="AI132" s="38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166"/>
      <c r="AU132" s="39"/>
      <c r="AV132" s="39"/>
      <c r="AW132" s="7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162"/>
      <c r="BL132" s="107"/>
      <c r="BM132" s="126"/>
      <c r="BN132" s="39"/>
      <c r="BO132" s="7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107"/>
      <c r="CB132" s="107"/>
      <c r="CC132" s="39"/>
      <c r="CD132" s="7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162"/>
      <c r="CR132" s="39"/>
      <c r="CS132" s="79"/>
      <c r="CT132" s="39"/>
      <c r="CU132" s="39"/>
      <c r="CV132" s="39"/>
      <c r="CW132" s="39"/>
      <c r="CX132" s="39"/>
      <c r="CY132" s="39"/>
      <c r="CZ132" s="38"/>
      <c r="DA132" s="39"/>
      <c r="DB132" s="39"/>
      <c r="DC132" s="39"/>
      <c r="DD132" s="39"/>
      <c r="DE132" s="39"/>
      <c r="DF132" s="39"/>
      <c r="DG132" s="39"/>
      <c r="DH132" s="39"/>
      <c r="DI132" s="39"/>
      <c r="DJ132" s="162"/>
      <c r="DK132" s="107"/>
      <c r="DL132" s="39"/>
      <c r="DM132" s="38"/>
      <c r="DN132" s="7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107"/>
      <c r="DZ132" s="107"/>
      <c r="EA132" s="142"/>
      <c r="EB132" s="39"/>
    </row>
    <row r="133" spans="1:132" x14ac:dyDescent="0.25">
      <c r="A133" s="3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8"/>
      <c r="N133" s="62"/>
      <c r="O133" s="62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162"/>
      <c r="AA133" s="39"/>
      <c r="AB133" s="39"/>
      <c r="AC133" s="39"/>
      <c r="AD133" s="39"/>
      <c r="AE133" s="39"/>
      <c r="AF133" s="39"/>
      <c r="AG133" s="39"/>
      <c r="AH133" s="62"/>
      <c r="AI133" s="38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166"/>
      <c r="AU133" s="39"/>
      <c r="AV133" s="39"/>
      <c r="AW133" s="7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162"/>
      <c r="BL133" s="107"/>
      <c r="BM133" s="126"/>
      <c r="BN133" s="39"/>
      <c r="BO133" s="7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107"/>
      <c r="CB133" s="107"/>
      <c r="CC133" s="39"/>
      <c r="CD133" s="7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162"/>
      <c r="CR133" s="39"/>
      <c r="CS133" s="79"/>
      <c r="CT133" s="39"/>
      <c r="CU133" s="39"/>
      <c r="CV133" s="39"/>
      <c r="CW133" s="39"/>
      <c r="CX133" s="39"/>
      <c r="CY133" s="39"/>
      <c r="CZ133" s="38"/>
      <c r="DA133" s="39"/>
      <c r="DB133" s="39"/>
      <c r="DC133" s="39"/>
      <c r="DD133" s="39"/>
      <c r="DE133" s="39"/>
      <c r="DF133" s="39"/>
      <c r="DG133" s="39"/>
      <c r="DH133" s="39"/>
      <c r="DI133" s="39"/>
      <c r="DJ133" s="162"/>
      <c r="DK133" s="107"/>
      <c r="DL133" s="39"/>
      <c r="DM133" s="38"/>
      <c r="DN133" s="7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107"/>
      <c r="DZ133" s="107"/>
      <c r="EA133" s="142"/>
      <c r="EB133" s="39"/>
    </row>
    <row r="134" spans="1:132" x14ac:dyDescent="0.25">
      <c r="A134" s="3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8"/>
      <c r="N134" s="62"/>
      <c r="O134" s="62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162"/>
      <c r="AA134" s="39"/>
      <c r="AB134" s="39"/>
      <c r="AC134" s="39"/>
      <c r="AD134" s="39"/>
      <c r="AE134" s="39"/>
      <c r="AF134" s="39"/>
      <c r="AG134" s="39"/>
      <c r="AH134" s="62"/>
      <c r="AI134" s="38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166"/>
      <c r="AU134" s="39"/>
      <c r="AV134" s="39"/>
      <c r="AW134" s="7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162"/>
      <c r="BL134" s="107"/>
      <c r="BM134" s="126"/>
      <c r="BN134" s="39"/>
      <c r="BO134" s="7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107"/>
      <c r="CB134" s="107"/>
      <c r="CC134" s="39"/>
      <c r="CD134" s="7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162"/>
      <c r="CR134" s="39"/>
      <c r="CS134" s="79"/>
      <c r="CT134" s="39"/>
      <c r="CU134" s="39"/>
      <c r="CV134" s="39"/>
      <c r="CW134" s="39"/>
      <c r="CX134" s="39"/>
      <c r="CY134" s="39"/>
      <c r="CZ134" s="38"/>
      <c r="DA134" s="39"/>
      <c r="DB134" s="39"/>
      <c r="DC134" s="39"/>
      <c r="DD134" s="39"/>
      <c r="DE134" s="39"/>
      <c r="DF134" s="39"/>
      <c r="DG134" s="39"/>
      <c r="DH134" s="39"/>
      <c r="DI134" s="39"/>
      <c r="DJ134" s="162"/>
      <c r="DK134" s="107"/>
      <c r="DL134" s="39"/>
      <c r="DM134" s="38"/>
      <c r="DN134" s="7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107"/>
      <c r="DZ134" s="107"/>
      <c r="EA134" s="142"/>
      <c r="EB134" s="39"/>
    </row>
    <row r="135" spans="1:132" x14ac:dyDescent="0.25">
      <c r="A135" s="3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8"/>
      <c r="N135" s="62"/>
      <c r="O135" s="62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162"/>
      <c r="AA135" s="39"/>
      <c r="AB135" s="39"/>
      <c r="AC135" s="39"/>
      <c r="AD135" s="39"/>
      <c r="AE135" s="39"/>
      <c r="AF135" s="39"/>
      <c r="AG135" s="39"/>
      <c r="AH135" s="62"/>
      <c r="AI135" s="38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166"/>
      <c r="AU135" s="39"/>
      <c r="AV135" s="39"/>
      <c r="AW135" s="7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162"/>
      <c r="BL135" s="107"/>
      <c r="BM135" s="126"/>
      <c r="BN135" s="39"/>
      <c r="BO135" s="7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107"/>
      <c r="CB135" s="107"/>
      <c r="CC135" s="39"/>
      <c r="CD135" s="7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162"/>
      <c r="CR135" s="39"/>
      <c r="CS135" s="79"/>
      <c r="CT135" s="39"/>
      <c r="CU135" s="39"/>
      <c r="CV135" s="39"/>
      <c r="CW135" s="39"/>
      <c r="CX135" s="39"/>
      <c r="CY135" s="39"/>
      <c r="CZ135" s="38"/>
      <c r="DA135" s="39"/>
      <c r="DB135" s="39"/>
      <c r="DC135" s="39"/>
      <c r="DD135" s="39"/>
      <c r="DE135" s="39"/>
      <c r="DF135" s="39"/>
      <c r="DG135" s="39"/>
      <c r="DH135" s="39"/>
      <c r="DI135" s="39"/>
      <c r="DJ135" s="162"/>
      <c r="DK135" s="107"/>
      <c r="DL135" s="39"/>
      <c r="DM135" s="38"/>
      <c r="DN135" s="7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107"/>
      <c r="DZ135" s="107"/>
      <c r="EA135" s="142"/>
      <c r="EB135" s="39"/>
    </row>
    <row r="136" spans="1:132" x14ac:dyDescent="0.25">
      <c r="A136" s="3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8"/>
      <c r="N136" s="62"/>
      <c r="O136" s="62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162"/>
      <c r="AA136" s="39"/>
      <c r="AB136" s="39"/>
      <c r="AC136" s="39"/>
      <c r="AD136" s="39"/>
      <c r="AE136" s="39"/>
      <c r="AF136" s="39"/>
      <c r="AG136" s="39"/>
      <c r="AH136" s="62"/>
      <c r="AI136" s="38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166"/>
      <c r="AU136" s="39"/>
      <c r="AV136" s="39"/>
      <c r="AW136" s="7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162"/>
      <c r="BL136" s="107"/>
      <c r="BM136" s="126"/>
      <c r="BN136" s="39"/>
      <c r="BO136" s="7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107"/>
      <c r="CB136" s="107"/>
      <c r="CC136" s="39"/>
      <c r="CD136" s="7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162"/>
      <c r="CR136" s="39"/>
      <c r="CS136" s="79"/>
      <c r="CT136" s="39"/>
      <c r="CU136" s="39"/>
      <c r="CV136" s="39"/>
      <c r="CW136" s="39"/>
      <c r="CX136" s="39"/>
      <c r="CY136" s="39"/>
      <c r="CZ136" s="38"/>
      <c r="DA136" s="39"/>
      <c r="DB136" s="39"/>
      <c r="DC136" s="39"/>
      <c r="DD136" s="39"/>
      <c r="DE136" s="39"/>
      <c r="DF136" s="39"/>
      <c r="DG136" s="39"/>
      <c r="DH136" s="39"/>
      <c r="DI136" s="39"/>
      <c r="DJ136" s="162"/>
      <c r="DK136" s="107"/>
      <c r="DL136" s="39"/>
      <c r="DM136" s="38"/>
      <c r="DN136" s="7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107"/>
      <c r="DZ136" s="107"/>
      <c r="EA136" s="142"/>
      <c r="EB136" s="39"/>
    </row>
    <row r="137" spans="1:132" x14ac:dyDescent="0.2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8"/>
      <c r="N137" s="62"/>
      <c r="O137" s="62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162"/>
      <c r="AA137" s="39"/>
      <c r="AB137" s="39"/>
      <c r="AC137" s="39"/>
      <c r="AD137" s="39"/>
      <c r="AE137" s="39"/>
      <c r="AF137" s="39"/>
      <c r="AG137" s="39"/>
      <c r="AH137" s="62"/>
      <c r="AI137" s="38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166"/>
      <c r="AU137" s="39"/>
      <c r="AV137" s="39"/>
      <c r="AW137" s="7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162"/>
      <c r="BL137" s="107"/>
      <c r="BM137" s="126"/>
      <c r="BN137" s="39"/>
      <c r="BO137" s="7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107"/>
      <c r="CB137" s="107"/>
      <c r="CC137" s="39"/>
      <c r="CD137" s="7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162"/>
      <c r="CR137" s="39"/>
      <c r="CS137" s="79"/>
      <c r="CT137" s="39"/>
      <c r="CU137" s="39"/>
      <c r="CV137" s="39"/>
      <c r="CW137" s="39"/>
      <c r="CX137" s="39"/>
      <c r="CY137" s="39"/>
      <c r="CZ137" s="38"/>
      <c r="DA137" s="39"/>
      <c r="DB137" s="39"/>
      <c r="DC137" s="39"/>
      <c r="DD137" s="39"/>
      <c r="DE137" s="39"/>
      <c r="DF137" s="39"/>
      <c r="DG137" s="39"/>
      <c r="DH137" s="39"/>
      <c r="DI137" s="39"/>
      <c r="DJ137" s="162"/>
      <c r="DK137" s="107"/>
      <c r="DL137" s="39"/>
      <c r="DM137" s="38"/>
      <c r="DN137" s="7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107"/>
      <c r="DZ137" s="107"/>
      <c r="EA137" s="142"/>
      <c r="EB137" s="39"/>
    </row>
    <row r="138" spans="1:132" x14ac:dyDescent="0.25">
      <c r="A138" s="3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8"/>
      <c r="N138" s="62"/>
      <c r="O138" s="62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162"/>
      <c r="AA138" s="39"/>
      <c r="AB138" s="39"/>
      <c r="AC138" s="39"/>
      <c r="AD138" s="39"/>
      <c r="AE138" s="39"/>
      <c r="AF138" s="39"/>
      <c r="AG138" s="39"/>
      <c r="AH138" s="62"/>
      <c r="AI138" s="38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166"/>
      <c r="AU138" s="39"/>
      <c r="AV138" s="39"/>
      <c r="AW138" s="7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162"/>
      <c r="BL138" s="107"/>
      <c r="BM138" s="126"/>
      <c r="BN138" s="39"/>
      <c r="BO138" s="7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107"/>
      <c r="CB138" s="107"/>
      <c r="CC138" s="39"/>
      <c r="CD138" s="7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162"/>
      <c r="CR138" s="39"/>
      <c r="CS138" s="79"/>
      <c r="CT138" s="39"/>
      <c r="CU138" s="39"/>
      <c r="CV138" s="39"/>
      <c r="CW138" s="39"/>
      <c r="CX138" s="39"/>
      <c r="CY138" s="39"/>
      <c r="CZ138" s="38"/>
      <c r="DA138" s="39"/>
      <c r="DB138" s="39"/>
      <c r="DC138" s="39"/>
      <c r="DD138" s="39"/>
      <c r="DE138" s="39"/>
      <c r="DF138" s="39"/>
      <c r="DG138" s="39"/>
      <c r="DH138" s="39"/>
      <c r="DI138" s="39"/>
      <c r="DJ138" s="162"/>
      <c r="DK138" s="107"/>
      <c r="DL138" s="39"/>
      <c r="DM138" s="38"/>
      <c r="DN138" s="7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107"/>
      <c r="DZ138" s="107"/>
      <c r="EA138" s="142"/>
      <c r="EB138" s="39"/>
    </row>
    <row r="139" spans="1:132" x14ac:dyDescent="0.25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8"/>
      <c r="N139" s="62"/>
      <c r="O139" s="62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162"/>
      <c r="AA139" s="39"/>
      <c r="AB139" s="39"/>
      <c r="AC139" s="39"/>
      <c r="AD139" s="39"/>
      <c r="AE139" s="39"/>
      <c r="AF139" s="39"/>
      <c r="AG139" s="39"/>
      <c r="AH139" s="62"/>
      <c r="AI139" s="38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166"/>
      <c r="AU139" s="39"/>
      <c r="AV139" s="39"/>
      <c r="AW139" s="7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162"/>
      <c r="BL139" s="107"/>
      <c r="BM139" s="126"/>
      <c r="BN139" s="39"/>
      <c r="BO139" s="7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107"/>
      <c r="CB139" s="107"/>
      <c r="CC139" s="39"/>
      <c r="CD139" s="7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162"/>
      <c r="CR139" s="39"/>
      <c r="CS139" s="79"/>
      <c r="CT139" s="39"/>
      <c r="CU139" s="39"/>
      <c r="CV139" s="39"/>
      <c r="CW139" s="39"/>
      <c r="CX139" s="39"/>
      <c r="CY139" s="39"/>
      <c r="CZ139" s="38"/>
      <c r="DA139" s="39"/>
      <c r="DB139" s="39"/>
      <c r="DC139" s="39"/>
      <c r="DD139" s="39"/>
      <c r="DE139" s="39"/>
      <c r="DF139" s="39"/>
      <c r="DG139" s="39"/>
      <c r="DH139" s="39"/>
      <c r="DI139" s="39"/>
      <c r="DJ139" s="162"/>
      <c r="DK139" s="107"/>
      <c r="DL139" s="39"/>
      <c r="DM139" s="38"/>
      <c r="DN139" s="7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107"/>
      <c r="DZ139" s="107"/>
      <c r="EA139" s="142"/>
      <c r="EB139" s="39"/>
    </row>
    <row r="140" spans="1:132" x14ac:dyDescent="0.25">
      <c r="A140" s="3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8"/>
      <c r="N140" s="62"/>
      <c r="O140" s="62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162"/>
      <c r="AA140" s="39"/>
      <c r="AB140" s="39"/>
      <c r="AC140" s="39"/>
      <c r="AD140" s="39"/>
      <c r="AE140" s="39"/>
      <c r="AF140" s="39"/>
      <c r="AG140" s="39"/>
      <c r="AH140" s="62"/>
      <c r="AI140" s="38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166"/>
      <c r="AU140" s="39"/>
      <c r="AV140" s="39"/>
      <c r="AW140" s="7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162"/>
      <c r="BL140" s="107"/>
      <c r="BM140" s="126"/>
      <c r="BN140" s="39"/>
      <c r="BO140" s="7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107"/>
      <c r="CB140" s="107"/>
      <c r="CC140" s="39"/>
      <c r="CD140" s="7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162"/>
      <c r="CR140" s="39"/>
      <c r="CS140" s="79"/>
      <c r="CT140" s="39"/>
      <c r="CU140" s="39"/>
      <c r="CV140" s="39"/>
      <c r="CW140" s="39"/>
      <c r="CX140" s="39"/>
      <c r="CY140" s="39"/>
      <c r="CZ140" s="38"/>
      <c r="DA140" s="39"/>
      <c r="DB140" s="39"/>
      <c r="DC140" s="39"/>
      <c r="DD140" s="39"/>
      <c r="DE140" s="39"/>
      <c r="DF140" s="39"/>
      <c r="DG140" s="39"/>
      <c r="DH140" s="39"/>
      <c r="DI140" s="39"/>
      <c r="DJ140" s="162"/>
      <c r="DK140" s="107"/>
      <c r="DL140" s="39"/>
      <c r="DM140" s="38"/>
      <c r="DN140" s="7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107"/>
      <c r="DZ140" s="107"/>
      <c r="EA140" s="142"/>
      <c r="EB140" s="39"/>
    </row>
    <row r="141" spans="1:132" x14ac:dyDescent="0.2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8"/>
      <c r="N141" s="62"/>
      <c r="O141" s="62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162"/>
      <c r="AA141" s="39"/>
      <c r="AB141" s="39"/>
      <c r="AC141" s="39"/>
      <c r="AD141" s="39"/>
      <c r="AE141" s="39"/>
      <c r="AF141" s="39"/>
      <c r="AG141" s="39"/>
      <c r="AH141" s="62"/>
      <c r="AI141" s="38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166"/>
      <c r="AU141" s="39"/>
      <c r="AV141" s="39"/>
      <c r="AW141" s="7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162"/>
      <c r="BL141" s="107"/>
      <c r="BM141" s="126"/>
      <c r="BN141" s="39"/>
      <c r="BO141" s="7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107"/>
      <c r="CB141" s="107"/>
      <c r="CC141" s="39"/>
      <c r="CD141" s="7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162"/>
      <c r="CR141" s="39"/>
      <c r="CS141" s="79"/>
      <c r="CT141" s="39"/>
      <c r="CU141" s="39"/>
      <c r="CV141" s="39"/>
      <c r="CW141" s="39"/>
      <c r="CX141" s="39"/>
      <c r="CY141" s="39"/>
      <c r="CZ141" s="38"/>
      <c r="DA141" s="39"/>
      <c r="DB141" s="39"/>
      <c r="DC141" s="39"/>
      <c r="DD141" s="39"/>
      <c r="DE141" s="39"/>
      <c r="DF141" s="39"/>
      <c r="DG141" s="39"/>
      <c r="DH141" s="39"/>
      <c r="DI141" s="39"/>
      <c r="DJ141" s="162"/>
      <c r="DK141" s="107"/>
      <c r="DL141" s="39"/>
      <c r="DM141" s="38"/>
      <c r="DN141" s="7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107"/>
      <c r="DZ141" s="107"/>
      <c r="EA141" s="142"/>
      <c r="EB141" s="39"/>
    </row>
    <row r="142" spans="1:132" x14ac:dyDescent="0.25">
      <c r="C142" s="49"/>
      <c r="F142" s="49"/>
      <c r="I142" s="49"/>
      <c r="DF142" s="32"/>
      <c r="DG142" s="32"/>
      <c r="DH142" s="32"/>
      <c r="DI142" s="32"/>
      <c r="DJ142" s="159"/>
      <c r="DK142" s="103"/>
      <c r="DL142" s="32"/>
      <c r="DO142" s="32"/>
      <c r="DP142" s="32"/>
      <c r="DQ142" s="32"/>
      <c r="DR142" s="32"/>
      <c r="DS142" s="32"/>
      <c r="DV142" s="32"/>
      <c r="DW142" s="32"/>
      <c r="DX142" s="32"/>
      <c r="DY142" s="103"/>
      <c r="DZ142" s="103"/>
      <c r="EB142" s="32"/>
    </row>
    <row r="143" spans="1:132" x14ac:dyDescent="0.25">
      <c r="C143" s="49"/>
      <c r="F143" s="49"/>
      <c r="I143" s="49"/>
      <c r="DF143" s="32"/>
      <c r="DG143" s="32"/>
      <c r="DH143" s="32"/>
      <c r="DI143" s="32"/>
      <c r="DJ143" s="159"/>
      <c r="DK143" s="103"/>
      <c r="DL143" s="32"/>
      <c r="DO143" s="32"/>
      <c r="DP143" s="32"/>
      <c r="DQ143" s="32"/>
      <c r="DR143" s="32"/>
      <c r="DS143" s="32"/>
      <c r="DV143" s="32"/>
      <c r="DW143" s="32"/>
      <c r="DX143" s="32"/>
      <c r="DY143" s="103"/>
      <c r="DZ143" s="103"/>
      <c r="EB143" s="32"/>
    </row>
    <row r="144" spans="1:132" x14ac:dyDescent="0.25">
      <c r="C144" s="49"/>
      <c r="F144" s="49"/>
      <c r="I144" s="49"/>
      <c r="DF144" s="32"/>
      <c r="DG144" s="32"/>
      <c r="DH144" s="32"/>
      <c r="DI144" s="32"/>
      <c r="DJ144" s="159"/>
      <c r="DK144" s="103"/>
      <c r="DL144" s="32"/>
      <c r="DO144" s="32"/>
      <c r="DP144" s="32"/>
      <c r="DQ144" s="32"/>
      <c r="DR144" s="32"/>
      <c r="DS144" s="32"/>
      <c r="DV144" s="32"/>
      <c r="DW144" s="32"/>
      <c r="DX144" s="32"/>
      <c r="DY144" s="103"/>
      <c r="DZ144" s="103"/>
      <c r="EB144" s="32"/>
    </row>
    <row r="145" spans="1:132" x14ac:dyDescent="0.25">
      <c r="C145" s="49"/>
      <c r="F145" s="49"/>
      <c r="I145" s="49"/>
      <c r="DF145" s="32"/>
      <c r="DG145" s="32"/>
      <c r="DH145" s="32"/>
      <c r="DI145" s="32"/>
      <c r="DJ145" s="159"/>
      <c r="DK145" s="103"/>
      <c r="DL145" s="32"/>
      <c r="DO145" s="32"/>
      <c r="DP145" s="32"/>
      <c r="DQ145" s="32"/>
      <c r="DR145" s="32"/>
      <c r="DS145" s="32"/>
      <c r="DV145" s="32"/>
      <c r="DW145" s="32"/>
      <c r="DX145" s="32"/>
      <c r="DY145" s="103"/>
      <c r="DZ145" s="103"/>
      <c r="EB145" s="32"/>
    </row>
    <row r="146" spans="1:132" x14ac:dyDescent="0.25">
      <c r="C146" s="49"/>
      <c r="F146" s="49"/>
      <c r="I146" s="49"/>
      <c r="DF146" s="32"/>
      <c r="DG146" s="32"/>
      <c r="DH146" s="32"/>
      <c r="DI146" s="32"/>
      <c r="DJ146" s="159"/>
      <c r="DK146" s="103"/>
      <c r="DL146" s="32"/>
      <c r="DO146" s="32"/>
      <c r="DP146" s="32"/>
      <c r="DQ146" s="32"/>
      <c r="DR146" s="32"/>
      <c r="DS146" s="32"/>
      <c r="DV146" s="32"/>
      <c r="DW146" s="32"/>
      <c r="DX146" s="32"/>
      <c r="DY146" s="103"/>
      <c r="DZ146" s="103"/>
      <c r="EB146" s="32"/>
    </row>
    <row r="147" spans="1:132" x14ac:dyDescent="0.25">
      <c r="C147" s="32"/>
      <c r="F147" s="32"/>
      <c r="I147" s="32"/>
      <c r="DF147" s="32"/>
      <c r="DG147" s="32"/>
      <c r="DH147" s="32"/>
      <c r="DI147" s="32"/>
      <c r="DJ147" s="159"/>
      <c r="DK147" s="103"/>
      <c r="DL147" s="32"/>
      <c r="DO147" s="32"/>
      <c r="DP147" s="32"/>
      <c r="DQ147" s="32"/>
      <c r="DR147" s="32"/>
      <c r="DS147" s="32"/>
      <c r="DV147" s="32"/>
      <c r="DW147" s="32"/>
      <c r="DX147" s="32"/>
      <c r="DY147" s="103"/>
      <c r="DZ147" s="103"/>
      <c r="EB147" s="32"/>
    </row>
    <row r="148" spans="1:132" x14ac:dyDescent="0.25">
      <c r="C148" s="32"/>
      <c r="F148" s="32"/>
      <c r="I148" s="32"/>
      <c r="DF148" s="32"/>
      <c r="DG148" s="32"/>
      <c r="DH148" s="32"/>
      <c r="DI148" s="32"/>
      <c r="DJ148" s="159"/>
      <c r="DK148" s="103"/>
      <c r="DL148" s="32"/>
      <c r="DO148" s="32"/>
      <c r="DP148" s="32"/>
      <c r="DQ148" s="32"/>
      <c r="DR148" s="32"/>
      <c r="DS148" s="32"/>
      <c r="DV148" s="32"/>
      <c r="DW148" s="32"/>
      <c r="DX148" s="32"/>
      <c r="DY148" s="103"/>
      <c r="DZ148" s="103"/>
      <c r="EB148" s="32"/>
    </row>
    <row r="149" spans="1:132" ht="15.75" x14ac:dyDescent="0.25">
      <c r="C149" s="48"/>
      <c r="F149" s="48"/>
      <c r="I149" s="48"/>
      <c r="DF149" s="32"/>
      <c r="DG149" s="32"/>
      <c r="DH149" s="32"/>
      <c r="DI149" s="32"/>
      <c r="DJ149" s="159"/>
      <c r="DK149" s="103"/>
      <c r="DL149" s="32"/>
      <c r="DO149" s="32"/>
      <c r="DP149" s="32"/>
      <c r="DQ149" s="32"/>
      <c r="DR149" s="32"/>
      <c r="DS149" s="32"/>
      <c r="DV149" s="32"/>
      <c r="DW149" s="32"/>
      <c r="DX149" s="32"/>
      <c r="DY149" s="103"/>
      <c r="DZ149" s="103"/>
      <c r="EB149" s="32"/>
    </row>
    <row r="150" spans="1:132" x14ac:dyDescent="0.25">
      <c r="DF150" s="32"/>
      <c r="DG150" s="32"/>
      <c r="DH150" s="32"/>
      <c r="DI150" s="32"/>
      <c r="DJ150" s="159"/>
      <c r="DK150" s="103"/>
      <c r="DL150" s="32"/>
      <c r="DO150" s="32"/>
      <c r="DP150" s="32"/>
      <c r="DQ150" s="32"/>
      <c r="DR150" s="32"/>
      <c r="DS150" s="32"/>
      <c r="DV150" s="32"/>
      <c r="DW150" s="32"/>
      <c r="DX150" s="32"/>
      <c r="DY150" s="103"/>
      <c r="DZ150" s="103"/>
      <c r="EB150" s="32"/>
    </row>
    <row r="151" spans="1:132" x14ac:dyDescent="0.25">
      <c r="DF151" s="32"/>
      <c r="DG151" s="32"/>
      <c r="DH151" s="32"/>
      <c r="DI151" s="32"/>
      <c r="DJ151" s="159"/>
      <c r="DK151" s="103"/>
      <c r="DL151" s="32"/>
      <c r="DO151" s="32"/>
      <c r="DP151" s="32"/>
      <c r="DQ151" s="32"/>
      <c r="DR151" s="32"/>
      <c r="DS151" s="32"/>
      <c r="DV151" s="32"/>
      <c r="DW151" s="32"/>
      <c r="DX151" s="32"/>
      <c r="DY151" s="103"/>
      <c r="DZ151" s="103"/>
      <c r="EB151" s="32"/>
    </row>
    <row r="152" spans="1:132" x14ac:dyDescent="0.25">
      <c r="DF152" s="32"/>
      <c r="DG152" s="32"/>
      <c r="DH152" s="32"/>
      <c r="DI152" s="32"/>
      <c r="DJ152" s="159"/>
      <c r="DK152" s="103"/>
      <c r="DL152" s="32"/>
      <c r="DO152" s="32"/>
      <c r="DP152" s="32"/>
      <c r="DQ152" s="32"/>
      <c r="DR152" s="32"/>
      <c r="DS152" s="32"/>
      <c r="DV152" s="32"/>
      <c r="DW152" s="32"/>
      <c r="DX152" s="32"/>
      <c r="DY152" s="103"/>
      <c r="DZ152" s="103"/>
      <c r="EB152" s="32"/>
    </row>
    <row r="153" spans="1:132" x14ac:dyDescent="0.25">
      <c r="DF153" s="32"/>
      <c r="DG153" s="32"/>
      <c r="DH153" s="32"/>
      <c r="DI153" s="32"/>
      <c r="DJ153" s="159"/>
      <c r="DK153" s="103"/>
      <c r="DL153" s="32"/>
      <c r="DO153" s="32"/>
      <c r="DP153" s="32"/>
      <c r="DQ153" s="32"/>
      <c r="DR153" s="32"/>
      <c r="DS153" s="32"/>
      <c r="DV153" s="32"/>
      <c r="DW153" s="32"/>
      <c r="DX153" s="32"/>
      <c r="DY153" s="103"/>
      <c r="DZ153" s="103"/>
      <c r="EB153" s="32"/>
    </row>
    <row r="154" spans="1:132" x14ac:dyDescent="0.25">
      <c r="DF154" s="32"/>
      <c r="DG154" s="32"/>
      <c r="DH154" s="32"/>
      <c r="DI154" s="32"/>
      <c r="DJ154" s="159"/>
      <c r="DK154" s="103"/>
      <c r="DL154" s="32"/>
      <c r="DO154" s="32"/>
      <c r="DP154" s="32"/>
      <c r="DQ154" s="32"/>
      <c r="DR154" s="32"/>
      <c r="DS154" s="32"/>
      <c r="DV154" s="32"/>
      <c r="DW154" s="32"/>
      <c r="DX154" s="32"/>
      <c r="DY154" s="103"/>
      <c r="DZ154" s="103"/>
      <c r="EB154" s="32"/>
    </row>
    <row r="155" spans="1:132" x14ac:dyDescent="0.25">
      <c r="DF155" s="32"/>
      <c r="DG155" s="32"/>
      <c r="DH155" s="32"/>
      <c r="DI155" s="32"/>
      <c r="DJ155" s="159"/>
      <c r="DK155" s="103"/>
      <c r="DL155" s="32"/>
      <c r="DO155" s="32"/>
      <c r="DP155" s="32"/>
      <c r="DQ155" s="32"/>
      <c r="DR155" s="32"/>
      <c r="DS155" s="32"/>
      <c r="DV155" s="32"/>
      <c r="DW155" s="32"/>
      <c r="DX155" s="32"/>
      <c r="DY155" s="103"/>
      <c r="DZ155" s="103"/>
      <c r="EB155" s="32"/>
    </row>
    <row r="156" spans="1:132" x14ac:dyDescent="0.25">
      <c r="DF156" s="32"/>
      <c r="DG156" s="32"/>
      <c r="DH156" s="32"/>
      <c r="DI156" s="32"/>
      <c r="DJ156" s="159"/>
      <c r="DK156" s="103"/>
      <c r="DL156" s="32"/>
      <c r="DO156" s="32"/>
      <c r="DP156" s="32"/>
      <c r="DQ156" s="32"/>
      <c r="DR156" s="32"/>
      <c r="DS156" s="32"/>
      <c r="DV156" s="32"/>
      <c r="DW156" s="32"/>
      <c r="DX156" s="32"/>
      <c r="DY156" s="103"/>
      <c r="DZ156" s="103"/>
      <c r="EB156" s="32"/>
    </row>
    <row r="157" spans="1:132" x14ac:dyDescent="0.25">
      <c r="DF157" s="32"/>
      <c r="DG157" s="32"/>
      <c r="DH157" s="32"/>
      <c r="DI157" s="32"/>
      <c r="DJ157" s="159"/>
      <c r="DK157" s="103"/>
      <c r="DL157" s="32"/>
      <c r="DO157" s="32"/>
      <c r="DP157" s="32"/>
      <c r="DQ157" s="32"/>
      <c r="DR157" s="32"/>
      <c r="DS157" s="32"/>
      <c r="DV157" s="32"/>
      <c r="DW157" s="32"/>
      <c r="DX157" s="32"/>
      <c r="DY157" s="103"/>
      <c r="DZ157" s="103"/>
      <c r="EB157" s="32"/>
    </row>
    <row r="158" spans="1:132" x14ac:dyDescent="0.25">
      <c r="DF158" s="32"/>
      <c r="DG158" s="32"/>
      <c r="DH158" s="32"/>
      <c r="DI158" s="32"/>
      <c r="DJ158" s="159"/>
      <c r="DK158" s="103"/>
      <c r="DL158" s="32"/>
      <c r="DO158" s="32"/>
      <c r="DP158" s="32"/>
      <c r="DQ158" s="32"/>
      <c r="DR158" s="32"/>
      <c r="DS158" s="32"/>
      <c r="DV158" s="32"/>
      <c r="DW158" s="32"/>
      <c r="DX158" s="32"/>
      <c r="DY158" s="103"/>
      <c r="DZ158" s="103"/>
      <c r="EB158" s="32"/>
    </row>
    <row r="159" spans="1:132" x14ac:dyDescent="0.25">
      <c r="A159" s="51"/>
      <c r="M159" s="51"/>
      <c r="AI159" s="51"/>
      <c r="BM159" s="129"/>
      <c r="CZ159" s="51"/>
      <c r="DF159" s="32"/>
      <c r="DG159" s="32"/>
      <c r="DH159" s="32"/>
      <c r="DI159" s="32"/>
      <c r="DJ159" s="159"/>
      <c r="DK159" s="103"/>
      <c r="DL159" s="32"/>
      <c r="DM159" s="51"/>
      <c r="DO159" s="32"/>
      <c r="DP159" s="32"/>
      <c r="DQ159" s="32"/>
      <c r="DR159" s="32"/>
      <c r="DS159" s="32"/>
      <c r="DV159" s="32"/>
      <c r="DW159" s="32"/>
      <c r="DX159" s="32"/>
      <c r="DY159" s="103"/>
      <c r="DZ159" s="103"/>
      <c r="EB159" s="32"/>
    </row>
    <row r="160" spans="1:132" ht="15.75" x14ac:dyDescent="0.25">
      <c r="A160" s="53"/>
      <c r="M160" s="53"/>
      <c r="AI160" s="53"/>
      <c r="BM160" s="53"/>
      <c r="CZ160" s="53"/>
      <c r="DF160" s="32"/>
      <c r="DG160" s="32"/>
      <c r="DH160" s="32"/>
      <c r="DI160" s="32"/>
      <c r="DJ160" s="159"/>
      <c r="DK160" s="103"/>
      <c r="DL160" s="32"/>
      <c r="DM160" s="53"/>
      <c r="DO160" s="32"/>
      <c r="DP160" s="32"/>
      <c r="DQ160" s="32"/>
      <c r="DR160" s="32"/>
      <c r="DS160" s="32"/>
      <c r="DV160" s="32"/>
      <c r="DW160" s="32"/>
      <c r="DX160" s="32"/>
      <c r="DY160" s="103"/>
      <c r="DZ160" s="103"/>
      <c r="EB160" s="32"/>
    </row>
    <row r="161" spans="1:132" ht="15.75" x14ac:dyDescent="0.25">
      <c r="A161" s="53"/>
      <c r="M161" s="53"/>
      <c r="AI161" s="53"/>
      <c r="BM161" s="53"/>
      <c r="CZ161" s="53"/>
      <c r="DF161" s="32"/>
      <c r="DG161" s="32"/>
      <c r="DH161" s="32"/>
      <c r="DI161" s="32"/>
      <c r="DJ161" s="159"/>
      <c r="DK161" s="103"/>
      <c r="DL161" s="32"/>
      <c r="DM161" s="53"/>
      <c r="DO161" s="32"/>
      <c r="DP161" s="32"/>
      <c r="DQ161" s="32"/>
      <c r="DR161" s="32"/>
      <c r="DS161" s="32"/>
      <c r="DV161" s="32"/>
      <c r="DW161" s="32"/>
      <c r="DX161" s="32"/>
      <c r="DY161" s="103"/>
      <c r="DZ161" s="103"/>
      <c r="EB161" s="32"/>
    </row>
    <row r="162" spans="1:132" ht="15.75" x14ac:dyDescent="0.25">
      <c r="A162" s="53"/>
      <c r="M162" s="53"/>
      <c r="AI162" s="53"/>
      <c r="BM162" s="53"/>
      <c r="CZ162" s="53"/>
      <c r="DF162" s="32"/>
      <c r="DG162" s="32"/>
      <c r="DH162" s="32"/>
      <c r="DI162" s="32"/>
      <c r="DJ162" s="159"/>
      <c r="DK162" s="103"/>
      <c r="DL162" s="32"/>
      <c r="DM162" s="53"/>
      <c r="DO162" s="32"/>
      <c r="DP162" s="32"/>
      <c r="DQ162" s="32"/>
      <c r="DR162" s="32"/>
      <c r="DS162" s="32"/>
      <c r="DT162" s="50"/>
      <c r="DU162" s="32"/>
      <c r="DV162" s="32"/>
      <c r="DW162" s="32"/>
      <c r="DX162" s="32"/>
      <c r="DY162" s="103"/>
      <c r="DZ162" s="103"/>
      <c r="EB162" s="32"/>
    </row>
    <row r="163" spans="1:132" ht="15.75" x14ac:dyDescent="0.25">
      <c r="A163" s="53"/>
      <c r="M163" s="53"/>
      <c r="AI163" s="53"/>
      <c r="BM163" s="53"/>
      <c r="CZ163" s="53"/>
      <c r="DF163" s="32"/>
      <c r="DG163" s="32"/>
      <c r="DH163" s="32"/>
      <c r="DI163" s="32"/>
      <c r="DJ163" s="159"/>
      <c r="DK163" s="103"/>
      <c r="DL163" s="32"/>
      <c r="DM163" s="53"/>
      <c r="DO163" s="32"/>
      <c r="DP163" s="32"/>
      <c r="DQ163" s="32"/>
      <c r="DR163" s="32"/>
      <c r="DS163" s="32"/>
      <c r="DT163" s="50"/>
      <c r="DU163" s="32"/>
      <c r="DV163" s="32"/>
      <c r="DW163" s="32"/>
      <c r="DX163" s="32"/>
      <c r="DY163" s="103"/>
      <c r="DZ163" s="103"/>
      <c r="EB163" s="32"/>
    </row>
    <row r="164" spans="1:132" ht="15.75" x14ac:dyDescent="0.25">
      <c r="A164" s="53"/>
      <c r="M164" s="53"/>
      <c r="AI164" s="53"/>
      <c r="BM164" s="53"/>
      <c r="CZ164" s="53"/>
      <c r="DM164" s="53"/>
      <c r="DT164" s="50"/>
    </row>
    <row r="165" spans="1:132" ht="15.75" customHeight="1" x14ac:dyDescent="0.25">
      <c r="A165" s="52"/>
      <c r="M165" s="52"/>
      <c r="AI165" s="52"/>
      <c r="BM165" s="52"/>
      <c r="CZ165" s="52"/>
      <c r="DM165" s="52"/>
    </row>
    <row r="166" spans="1:132" ht="15.75" x14ac:dyDescent="0.25">
      <c r="A166" s="52"/>
      <c r="M166" s="52"/>
      <c r="AI166" s="52"/>
      <c r="BM166" s="52"/>
      <c r="CZ166" s="52"/>
      <c r="DM166" s="52"/>
    </row>
    <row r="167" spans="1:132" ht="15.75" x14ac:dyDescent="0.25">
      <c r="A167" s="53"/>
      <c r="M167" s="53"/>
      <c r="AI167" s="53"/>
      <c r="BM167" s="53"/>
      <c r="CZ167" s="53"/>
      <c r="DM167" s="53"/>
    </row>
    <row r="171" spans="1:132" ht="15.75" x14ac:dyDescent="0.25">
      <c r="A171" s="54"/>
      <c r="M171" s="54"/>
      <c r="AI171" s="54"/>
      <c r="BM171" s="54"/>
      <c r="CZ171" s="54"/>
      <c r="DM171" s="54"/>
    </row>
    <row r="172" spans="1:132" ht="15.75" x14ac:dyDescent="0.25">
      <c r="A172" s="53"/>
      <c r="M172" s="53"/>
      <c r="AI172" s="53"/>
      <c r="BM172" s="53"/>
      <c r="CZ172" s="53"/>
      <c r="DM172" s="53"/>
    </row>
    <row r="173" spans="1:132" ht="15.75" x14ac:dyDescent="0.25">
      <c r="A173" s="53"/>
      <c r="M173" s="53"/>
      <c r="AI173" s="53"/>
      <c r="BM173" s="53"/>
      <c r="CZ173" s="53"/>
      <c r="DM173" s="53"/>
    </row>
    <row r="174" spans="1:132" ht="15.75" x14ac:dyDescent="0.25">
      <c r="A174" s="53"/>
      <c r="M174" s="53"/>
      <c r="AI174" s="53"/>
      <c r="BM174" s="53"/>
      <c r="CZ174" s="53"/>
      <c r="DM174" s="53"/>
    </row>
    <row r="175" spans="1:132" ht="15.75" x14ac:dyDescent="0.25">
      <c r="A175" s="53"/>
      <c r="M175" s="53"/>
      <c r="AI175" s="53"/>
      <c r="BM175" s="53"/>
      <c r="CZ175" s="53"/>
      <c r="DM175" s="53"/>
    </row>
    <row r="176" spans="1:132" ht="15.75" x14ac:dyDescent="0.25">
      <c r="A176" s="53"/>
      <c r="M176" s="53"/>
      <c r="AI176" s="53"/>
      <c r="BM176" s="53"/>
      <c r="CZ176" s="53"/>
      <c r="DM176" s="53"/>
    </row>
    <row r="177" spans="1:117" ht="15.75" x14ac:dyDescent="0.25">
      <c r="A177" s="52"/>
      <c r="M177" s="52"/>
      <c r="AI177" s="52"/>
      <c r="BM177" s="52"/>
      <c r="CZ177" s="52"/>
      <c r="DM177" s="52"/>
    </row>
    <row r="178" spans="1:117" ht="15.75" x14ac:dyDescent="0.25">
      <c r="A178" s="52"/>
      <c r="M178" s="52"/>
      <c r="AI178" s="52"/>
      <c r="BM178" s="52"/>
      <c r="CZ178" s="52"/>
      <c r="DM178" s="52"/>
    </row>
    <row r="179" spans="1:117" ht="15.75" x14ac:dyDescent="0.25">
      <c r="A179" s="53"/>
      <c r="M179" s="53"/>
      <c r="AI179" s="53"/>
      <c r="BM179" s="53"/>
      <c r="CZ179" s="53"/>
      <c r="DM179" s="53"/>
    </row>
    <row r="180" spans="1:117" ht="15.75" x14ac:dyDescent="0.25">
      <c r="A180" s="53"/>
      <c r="M180" s="53"/>
      <c r="AI180" s="53"/>
      <c r="BM180" s="53"/>
      <c r="CZ180" s="53"/>
      <c r="DM180" s="53"/>
    </row>
    <row r="181" spans="1:117" ht="15.75" x14ac:dyDescent="0.25">
      <c r="A181" s="53"/>
      <c r="M181" s="53"/>
      <c r="AI181" s="53"/>
      <c r="BM181" s="53"/>
      <c r="CZ181" s="53"/>
      <c r="DM181" s="53"/>
    </row>
    <row r="182" spans="1:117" ht="15.75" x14ac:dyDescent="0.25">
      <c r="A182" s="53"/>
      <c r="M182" s="53"/>
      <c r="AI182" s="53"/>
      <c r="BM182" s="53"/>
      <c r="CZ182" s="53"/>
      <c r="DM182" s="53"/>
    </row>
    <row r="185" spans="1:117" x14ac:dyDescent="0.25">
      <c r="A185" s="51"/>
      <c r="M185" s="51"/>
      <c r="AI185" s="51"/>
      <c r="BM185" s="129"/>
      <c r="CZ185" s="51"/>
      <c r="DM185" s="51"/>
    </row>
    <row r="186" spans="1:117" ht="15.75" x14ac:dyDescent="0.25">
      <c r="A186" s="57"/>
      <c r="M186" s="57"/>
      <c r="AI186" s="57"/>
      <c r="BM186" s="57"/>
      <c r="CZ186" s="57"/>
      <c r="DM186" s="57"/>
    </row>
    <row r="187" spans="1:117" ht="15.75" x14ac:dyDescent="0.25">
      <c r="A187" s="56"/>
      <c r="M187" s="56"/>
      <c r="AI187" s="56"/>
      <c r="BM187" s="56"/>
      <c r="CZ187" s="56"/>
      <c r="DM187" s="56"/>
    </row>
    <row r="188" spans="1:117" ht="15.75" x14ac:dyDescent="0.25">
      <c r="A188" s="55"/>
      <c r="M188" s="55"/>
      <c r="AI188" s="55"/>
      <c r="BM188" s="55"/>
      <c r="CZ188" s="55"/>
      <c r="DM188" s="55"/>
    </row>
    <row r="189" spans="1:117" ht="15.75" x14ac:dyDescent="0.25">
      <c r="A189" s="56"/>
      <c r="M189" s="56"/>
      <c r="AI189" s="56"/>
      <c r="BM189" s="56"/>
      <c r="CZ189" s="56"/>
      <c r="DM189" s="56"/>
    </row>
    <row r="190" spans="1:117" ht="15.75" x14ac:dyDescent="0.25">
      <c r="A190" s="57"/>
      <c r="M190" s="57"/>
      <c r="AI190" s="57"/>
      <c r="BM190" s="57"/>
      <c r="CZ190" s="57"/>
      <c r="DM190" s="57"/>
    </row>
    <row r="191" spans="1:117" ht="15.75" x14ac:dyDescent="0.25">
      <c r="A191" s="57"/>
      <c r="M191" s="57"/>
      <c r="AI191" s="57"/>
      <c r="BM191" s="57"/>
      <c r="CZ191" s="57"/>
      <c r="DM191" s="57"/>
    </row>
    <row r="198" spans="1:131" x14ac:dyDescent="0.25">
      <c r="A198" s="51"/>
      <c r="M198" s="51"/>
      <c r="AI198" s="51"/>
      <c r="BM198" s="129"/>
      <c r="CZ198" s="51"/>
      <c r="DM198" s="51"/>
    </row>
    <row r="199" spans="1:131" ht="15.75" x14ac:dyDescent="0.25">
      <c r="A199" s="53"/>
      <c r="M199" s="53"/>
      <c r="AI199" s="53"/>
      <c r="BM199" s="53"/>
      <c r="CZ199" s="53"/>
      <c r="DM199" s="53"/>
    </row>
    <row r="200" spans="1:131" ht="15.75" x14ac:dyDescent="0.25">
      <c r="A200" s="53"/>
      <c r="M200" s="53"/>
      <c r="AI200" s="53"/>
      <c r="BM200" s="53"/>
      <c r="CZ200" s="53"/>
      <c r="DM200" s="53"/>
    </row>
    <row r="201" spans="1:131" ht="15.75" x14ac:dyDescent="0.25">
      <c r="A201" s="53"/>
      <c r="M201" s="53"/>
      <c r="AI201" s="53"/>
      <c r="BM201" s="53"/>
      <c r="CZ201" s="53"/>
      <c r="DM201" s="53"/>
    </row>
    <row r="202" spans="1:131" ht="15.75" x14ac:dyDescent="0.25">
      <c r="A202" s="53"/>
      <c r="M202" s="53"/>
      <c r="AI202" s="53"/>
      <c r="BM202" s="53"/>
      <c r="CZ202" s="53"/>
      <c r="DM202" s="53"/>
    </row>
    <row r="203" spans="1:131" ht="15.75" x14ac:dyDescent="0.25">
      <c r="A203" s="53"/>
      <c r="M203" s="53"/>
      <c r="AI203" s="53"/>
      <c r="BM203" s="53"/>
      <c r="CZ203" s="53"/>
      <c r="DM203" s="53"/>
    </row>
    <row r="204" spans="1:131" ht="15.75" x14ac:dyDescent="0.25">
      <c r="A204" s="52"/>
      <c r="M204" s="52"/>
      <c r="AI204" s="52"/>
      <c r="BM204" s="52"/>
      <c r="CZ204" s="52"/>
      <c r="DM204" s="52"/>
    </row>
    <row r="205" spans="1:131" ht="15.75" x14ac:dyDescent="0.25">
      <c r="A205" s="52"/>
      <c r="M205" s="52"/>
      <c r="AI205" s="52"/>
      <c r="BM205" s="52"/>
      <c r="CZ205" s="52"/>
      <c r="DM205" s="52"/>
    </row>
    <row r="206" spans="1:131" s="2" customFormat="1" ht="15.75" x14ac:dyDescent="0.25">
      <c r="A206" s="53"/>
      <c r="B206"/>
      <c r="C206"/>
      <c r="D206"/>
      <c r="E206"/>
      <c r="F206"/>
      <c r="G206"/>
      <c r="H206"/>
      <c r="I206"/>
      <c r="J206"/>
      <c r="K206"/>
      <c r="L206"/>
      <c r="M206" s="53"/>
      <c r="N206"/>
      <c r="O206"/>
      <c r="P206"/>
      <c r="Q206"/>
      <c r="R206"/>
      <c r="S206"/>
      <c r="T206"/>
      <c r="U206"/>
      <c r="V206"/>
      <c r="W206"/>
      <c r="X206"/>
      <c r="Y206"/>
      <c r="Z206" s="157"/>
      <c r="AA206"/>
      <c r="AB206"/>
      <c r="AC206"/>
      <c r="AD206"/>
      <c r="AE206"/>
      <c r="AF206"/>
      <c r="AG206"/>
      <c r="AH206"/>
      <c r="AI206" s="53"/>
      <c r="AJ206"/>
      <c r="AK206"/>
      <c r="AL206"/>
      <c r="AM206"/>
      <c r="AN206"/>
      <c r="AO206"/>
      <c r="AP206"/>
      <c r="AQ206"/>
      <c r="AR206"/>
      <c r="AS206"/>
      <c r="AT206" s="138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 s="157"/>
      <c r="BL206" s="102"/>
      <c r="BM206" s="53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 s="102"/>
      <c r="CB206" s="102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 s="157"/>
      <c r="CR206"/>
      <c r="CS206"/>
      <c r="CT206"/>
      <c r="CU206"/>
      <c r="CV206"/>
      <c r="CW206"/>
      <c r="CX206"/>
      <c r="CY206"/>
      <c r="CZ206" s="53"/>
      <c r="DA206"/>
      <c r="DB206"/>
      <c r="DC206"/>
      <c r="DD206"/>
      <c r="DE206"/>
      <c r="DJ206" s="157"/>
      <c r="DK206" s="117"/>
      <c r="DM206" s="53"/>
      <c r="DN206"/>
      <c r="DY206" s="117"/>
      <c r="DZ206" s="117"/>
      <c r="EA206"/>
    </row>
    <row r="210" spans="1:117" ht="15.75" x14ac:dyDescent="0.25">
      <c r="A210" s="54"/>
      <c r="M210" s="54"/>
      <c r="AI210" s="54"/>
      <c r="BM210" s="54"/>
      <c r="CZ210" s="54"/>
      <c r="DM210" s="54"/>
    </row>
    <row r="211" spans="1:117" ht="15.75" x14ac:dyDescent="0.25">
      <c r="A211" s="53"/>
      <c r="M211" s="53"/>
      <c r="AI211" s="53"/>
      <c r="BM211" s="53"/>
      <c r="CZ211" s="53"/>
      <c r="DM211" s="53"/>
    </row>
    <row r="212" spans="1:117" ht="15.75" x14ac:dyDescent="0.25">
      <c r="A212" s="53"/>
      <c r="M212" s="53"/>
      <c r="AI212" s="53"/>
      <c r="BM212" s="53"/>
      <c r="CZ212" s="53"/>
      <c r="DM212" s="53"/>
    </row>
    <row r="213" spans="1:117" ht="15.75" x14ac:dyDescent="0.25">
      <c r="A213" s="53"/>
      <c r="M213" s="53"/>
      <c r="AI213" s="53"/>
      <c r="BM213" s="53"/>
      <c r="CZ213" s="53"/>
      <c r="DM213" s="53"/>
    </row>
    <row r="214" spans="1:117" ht="15.75" x14ac:dyDescent="0.25">
      <c r="A214" s="53"/>
      <c r="M214" s="53"/>
      <c r="AI214" s="53"/>
      <c r="BM214" s="53"/>
      <c r="CZ214" s="53"/>
      <c r="DM214" s="53"/>
    </row>
    <row r="215" spans="1:117" ht="15.75" x14ac:dyDescent="0.25">
      <c r="A215" s="53"/>
      <c r="M215" s="53"/>
      <c r="AI215" s="53"/>
      <c r="BM215" s="53"/>
      <c r="CZ215" s="53"/>
      <c r="DM215" s="53"/>
    </row>
    <row r="216" spans="1:117" ht="15.75" x14ac:dyDescent="0.25">
      <c r="A216" s="52"/>
      <c r="M216" s="52"/>
      <c r="AI216" s="52"/>
      <c r="BM216" s="52"/>
      <c r="CZ216" s="52"/>
      <c r="DM216" s="52"/>
    </row>
    <row r="217" spans="1:117" ht="15.75" x14ac:dyDescent="0.25">
      <c r="A217" s="52"/>
      <c r="M217" s="52"/>
      <c r="AI217" s="52"/>
      <c r="BM217" s="52"/>
      <c r="CZ217" s="52"/>
      <c r="DM217" s="52"/>
    </row>
    <row r="218" spans="1:117" ht="15.75" x14ac:dyDescent="0.25">
      <c r="A218" s="53"/>
      <c r="M218" s="53"/>
      <c r="AI218" s="53"/>
      <c r="BM218" s="53"/>
      <c r="CZ218" s="53"/>
      <c r="DM218" s="53"/>
    </row>
    <row r="219" spans="1:117" ht="15.75" x14ac:dyDescent="0.25">
      <c r="A219" s="53"/>
      <c r="M219" s="53"/>
      <c r="AI219" s="53"/>
      <c r="BM219" s="53"/>
      <c r="CZ219" s="53"/>
      <c r="DM219" s="53"/>
    </row>
    <row r="220" spans="1:117" ht="15.75" x14ac:dyDescent="0.25">
      <c r="A220" s="53"/>
      <c r="M220" s="53"/>
      <c r="AI220" s="53"/>
      <c r="BM220" s="53"/>
      <c r="CZ220" s="53"/>
      <c r="DM220" s="53"/>
    </row>
    <row r="221" spans="1:117" ht="15.75" x14ac:dyDescent="0.25">
      <c r="A221" s="53"/>
      <c r="M221" s="53"/>
      <c r="AI221" s="53"/>
      <c r="BM221" s="53"/>
      <c r="CZ221" s="53"/>
      <c r="DM221" s="53"/>
    </row>
    <row r="224" spans="1:117" x14ac:dyDescent="0.25">
      <c r="A224" s="51"/>
      <c r="M224" s="51"/>
      <c r="AI224" s="51"/>
      <c r="BM224" s="129"/>
      <c r="CZ224" s="51"/>
      <c r="DM224" s="51"/>
    </row>
    <row r="225" spans="1:117" ht="15.75" x14ac:dyDescent="0.25">
      <c r="A225" s="57"/>
      <c r="M225" s="57"/>
      <c r="AI225" s="57"/>
      <c r="BM225" s="57"/>
      <c r="CZ225" s="57"/>
      <c r="DM225" s="57"/>
    </row>
    <row r="226" spans="1:117" ht="15.75" x14ac:dyDescent="0.25">
      <c r="A226" s="56"/>
      <c r="M226" s="56"/>
      <c r="AI226" s="56"/>
      <c r="BM226" s="56"/>
      <c r="CZ226" s="56"/>
      <c r="DM226" s="56"/>
    </row>
    <row r="227" spans="1:117" ht="15.75" x14ac:dyDescent="0.25">
      <c r="A227" s="55"/>
      <c r="M227" s="55"/>
      <c r="AI227" s="55"/>
      <c r="BM227" s="55"/>
      <c r="CZ227" s="55"/>
      <c r="DM227" s="55"/>
    </row>
    <row r="228" spans="1:117" ht="15.75" x14ac:dyDescent="0.25">
      <c r="A228" s="56"/>
      <c r="M228" s="56"/>
      <c r="AI228" s="56"/>
      <c r="BM228" s="56"/>
      <c r="CZ228" s="56"/>
      <c r="DM228" s="56"/>
    </row>
    <row r="229" spans="1:117" ht="15.75" x14ac:dyDescent="0.25">
      <c r="A229" s="57"/>
      <c r="M229" s="57"/>
      <c r="AI229" s="57"/>
      <c r="BM229" s="57"/>
      <c r="CZ229" s="57"/>
      <c r="DM229" s="57"/>
    </row>
    <row r="230" spans="1:117" ht="15.75" x14ac:dyDescent="0.25">
      <c r="A230" s="57"/>
      <c r="M230" s="57"/>
      <c r="AI230" s="57"/>
      <c r="BM230" s="57"/>
      <c r="CZ230" s="57"/>
      <c r="DM230" s="57"/>
    </row>
    <row r="264" spans="1:117" x14ac:dyDescent="0.25">
      <c r="A264" s="58"/>
      <c r="M264" s="58"/>
      <c r="AI264" s="58"/>
      <c r="BM264" s="58"/>
      <c r="CZ264" s="58"/>
      <c r="DM264" s="58"/>
    </row>
    <row r="265" spans="1:117" ht="15.75" x14ac:dyDescent="0.25">
      <c r="A265" s="59"/>
      <c r="M265" s="59"/>
      <c r="AI265" s="59"/>
      <c r="BM265" s="59"/>
      <c r="CZ265" s="59"/>
      <c r="DM265" s="59"/>
    </row>
    <row r="266" spans="1:117" ht="15.75" x14ac:dyDescent="0.25">
      <c r="A266" s="59"/>
      <c r="M266" s="59"/>
      <c r="AI266" s="59"/>
      <c r="BM266" s="59"/>
      <c r="CZ266" s="59"/>
      <c r="DM266" s="59"/>
    </row>
    <row r="267" spans="1:117" ht="15.75" x14ac:dyDescent="0.25">
      <c r="A267" s="59"/>
      <c r="M267" s="59"/>
      <c r="AI267" s="59"/>
      <c r="BM267" s="59"/>
      <c r="CZ267" s="59"/>
      <c r="DM267" s="59"/>
    </row>
    <row r="268" spans="1:117" ht="15.75" x14ac:dyDescent="0.25">
      <c r="A268" s="59"/>
      <c r="M268" s="59"/>
      <c r="AI268" s="59"/>
      <c r="BM268" s="59"/>
      <c r="CZ268" s="59"/>
      <c r="DM268" s="59"/>
    </row>
    <row r="269" spans="1:117" ht="15.75" x14ac:dyDescent="0.25">
      <c r="A269" s="59"/>
      <c r="M269" s="59"/>
      <c r="AI269" s="59"/>
      <c r="BM269" s="59"/>
      <c r="CZ269" s="59"/>
      <c r="DM269" s="59"/>
    </row>
    <row r="270" spans="1:117" ht="15.75" x14ac:dyDescent="0.25">
      <c r="A270" s="59"/>
      <c r="M270" s="59"/>
      <c r="AI270" s="59"/>
      <c r="BM270" s="59"/>
      <c r="CZ270" s="59"/>
      <c r="DM270" s="59"/>
    </row>
    <row r="271" spans="1:117" ht="15.75" x14ac:dyDescent="0.25">
      <c r="A271" s="59"/>
      <c r="M271" s="59"/>
      <c r="AI271" s="59"/>
      <c r="BM271" s="59"/>
      <c r="CZ271" s="59"/>
      <c r="DM271" s="59"/>
    </row>
    <row r="272" spans="1:117" ht="15.75" x14ac:dyDescent="0.25">
      <c r="A272" s="59"/>
      <c r="M272" s="59"/>
      <c r="AI272" s="59"/>
      <c r="BM272" s="59"/>
      <c r="CZ272" s="59"/>
      <c r="DM272" s="59"/>
    </row>
    <row r="273" spans="1:117" ht="15.75" x14ac:dyDescent="0.25">
      <c r="A273" s="59"/>
      <c r="M273" s="59"/>
      <c r="AI273" s="59"/>
      <c r="BM273" s="59"/>
      <c r="CZ273" s="59"/>
      <c r="DM273" s="59"/>
    </row>
    <row r="274" spans="1:117" x14ac:dyDescent="0.25">
      <c r="A274" s="58"/>
      <c r="M274" s="58"/>
      <c r="AI274" s="58"/>
      <c r="BM274" s="58"/>
      <c r="CZ274" s="58"/>
      <c r="DM274" s="58"/>
    </row>
    <row r="275" spans="1:117" ht="15.75" x14ac:dyDescent="0.25">
      <c r="A275" s="59"/>
      <c r="M275" s="59"/>
      <c r="AI275" s="59"/>
      <c r="BM275" s="59"/>
      <c r="CZ275" s="59"/>
      <c r="DM275" s="59"/>
    </row>
    <row r="276" spans="1:117" ht="15.75" x14ac:dyDescent="0.25">
      <c r="A276" s="59"/>
      <c r="M276" s="59"/>
      <c r="AI276" s="59"/>
      <c r="BM276" s="59"/>
      <c r="CZ276" s="59"/>
      <c r="DM276" s="59"/>
    </row>
    <row r="277" spans="1:117" ht="15.75" x14ac:dyDescent="0.25">
      <c r="A277" s="59"/>
      <c r="M277" s="59"/>
      <c r="AI277" s="59"/>
      <c r="BM277" s="59"/>
      <c r="CZ277" s="59"/>
      <c r="DM277" s="59"/>
    </row>
    <row r="278" spans="1:117" ht="15.75" x14ac:dyDescent="0.25">
      <c r="A278" s="59"/>
      <c r="M278" s="59"/>
      <c r="AI278" s="59"/>
      <c r="BM278" s="59"/>
      <c r="CZ278" s="59"/>
      <c r="DM278" s="59"/>
    </row>
    <row r="279" spans="1:117" ht="15.75" x14ac:dyDescent="0.25">
      <c r="A279" s="59"/>
      <c r="M279" s="59"/>
      <c r="AI279" s="59"/>
      <c r="BM279" s="59"/>
      <c r="CZ279" s="59"/>
      <c r="DM279" s="59"/>
    </row>
    <row r="280" spans="1:117" ht="15.75" x14ac:dyDescent="0.25">
      <c r="A280" s="59"/>
      <c r="M280" s="59"/>
      <c r="AI280" s="59"/>
      <c r="BM280" s="59"/>
      <c r="CZ280" s="59"/>
      <c r="DM280" s="59"/>
    </row>
    <row r="281" spans="1:117" ht="15.75" x14ac:dyDescent="0.25">
      <c r="A281" s="59"/>
      <c r="M281" s="59"/>
      <c r="AI281" s="59"/>
      <c r="BM281" s="59"/>
      <c r="CZ281" s="59"/>
      <c r="DM281" s="59"/>
    </row>
    <row r="282" spans="1:117" ht="15.75" x14ac:dyDescent="0.25">
      <c r="A282" s="59"/>
      <c r="M282" s="59"/>
      <c r="AI282" s="59"/>
      <c r="BM282" s="59"/>
      <c r="CZ282" s="59"/>
      <c r="DM282" s="59"/>
    </row>
    <row r="283" spans="1:117" ht="15.75" x14ac:dyDescent="0.25">
      <c r="A283" s="59"/>
      <c r="M283" s="59"/>
      <c r="AI283" s="59"/>
      <c r="BM283" s="59"/>
      <c r="CZ283" s="59"/>
      <c r="DM283" s="59"/>
    </row>
    <row r="284" spans="1:117" ht="15.75" x14ac:dyDescent="0.25">
      <c r="A284" s="59"/>
      <c r="M284" s="59"/>
      <c r="AI284" s="59"/>
      <c r="BM284" s="59"/>
      <c r="CZ284" s="59"/>
      <c r="DM284" s="59"/>
    </row>
    <row r="285" spans="1:117" ht="15.75" x14ac:dyDescent="0.25">
      <c r="A285" s="59"/>
      <c r="M285" s="59"/>
      <c r="AI285" s="59"/>
      <c r="BM285" s="59"/>
      <c r="CZ285" s="59"/>
      <c r="DM285" s="59"/>
    </row>
    <row r="286" spans="1:117" ht="15.75" x14ac:dyDescent="0.25">
      <c r="A286" s="59"/>
      <c r="M286" s="59"/>
      <c r="AI286" s="59"/>
      <c r="BM286" s="59"/>
      <c r="CZ286" s="59"/>
      <c r="DM286" s="59"/>
    </row>
    <row r="287" spans="1:117" x14ac:dyDescent="0.25">
      <c r="A287" s="58"/>
      <c r="M287" s="58"/>
      <c r="AI287" s="58"/>
      <c r="BM287" s="58"/>
      <c r="CZ287" s="58"/>
      <c r="DM287" s="58"/>
    </row>
    <row r="288" spans="1:117" ht="15.75" x14ac:dyDescent="0.25">
      <c r="A288" s="60"/>
      <c r="M288" s="60"/>
      <c r="AI288" s="60"/>
      <c r="BM288" s="60"/>
      <c r="CZ288" s="60"/>
      <c r="DM288" s="60"/>
    </row>
    <row r="289" spans="1:117" ht="15.75" x14ac:dyDescent="0.25">
      <c r="A289" s="61"/>
      <c r="M289" s="61"/>
      <c r="AI289" s="61"/>
      <c r="BM289" s="61"/>
      <c r="CZ289" s="61"/>
      <c r="DM289" s="61"/>
    </row>
    <row r="290" spans="1:117" ht="15.75" x14ac:dyDescent="0.25">
      <c r="A290" s="61"/>
      <c r="M290" s="61"/>
      <c r="AI290" s="61"/>
      <c r="BM290" s="61"/>
      <c r="CZ290" s="61"/>
      <c r="DM290" s="61"/>
    </row>
    <row r="291" spans="1:117" ht="15.75" x14ac:dyDescent="0.25">
      <c r="A291" s="61"/>
      <c r="M291" s="61"/>
      <c r="AI291" s="61"/>
      <c r="BM291" s="61"/>
      <c r="CZ291" s="61"/>
      <c r="DM291" s="61"/>
    </row>
    <row r="292" spans="1:117" ht="15.75" x14ac:dyDescent="0.25">
      <c r="A292" s="61"/>
      <c r="M292" s="61"/>
      <c r="AI292" s="61"/>
      <c r="BM292" s="61"/>
      <c r="CZ292" s="61"/>
      <c r="DM292" s="61"/>
    </row>
    <row r="293" spans="1:117" ht="15.75" x14ac:dyDescent="0.25">
      <c r="A293" s="61"/>
      <c r="M293" s="61"/>
      <c r="AI293" s="61"/>
      <c r="BM293" s="61"/>
      <c r="CZ293" s="61"/>
      <c r="DM293" s="61"/>
    </row>
    <row r="318" spans="1:117" x14ac:dyDescent="0.25">
      <c r="A318" s="2"/>
      <c r="M318" s="2"/>
      <c r="AI318" s="2"/>
      <c r="BM318" s="27"/>
      <c r="CZ318" s="2"/>
      <c r="DM318" s="2"/>
    </row>
    <row r="319" spans="1:117" x14ac:dyDescent="0.25">
      <c r="A319" s="2"/>
      <c r="M319" s="2"/>
      <c r="AI319" s="2"/>
      <c r="BM319" s="27"/>
      <c r="CZ319" s="2"/>
      <c r="DM319" s="2"/>
    </row>
    <row r="320" spans="1:117" x14ac:dyDescent="0.25">
      <c r="A320" s="2"/>
      <c r="M320" s="2"/>
      <c r="AI320" s="2"/>
      <c r="BM320" s="27"/>
      <c r="CZ320" s="2"/>
      <c r="DM320" s="2"/>
    </row>
    <row r="321" spans="1:117" x14ac:dyDescent="0.25">
      <c r="A321" s="2"/>
      <c r="M321" s="2"/>
      <c r="AI321" s="2"/>
      <c r="BM321" s="27"/>
      <c r="CZ321" s="2"/>
      <c r="DM321" s="2"/>
    </row>
    <row r="322" spans="1:117" x14ac:dyDescent="0.25">
      <c r="A322" s="2"/>
      <c r="M322" s="2"/>
      <c r="AI322" s="2"/>
      <c r="BM322" s="27"/>
      <c r="CZ322" s="2"/>
      <c r="DM322" s="2"/>
    </row>
    <row r="323" spans="1:117" x14ac:dyDescent="0.25">
      <c r="A323" s="2"/>
      <c r="M323" s="2"/>
      <c r="AI323" s="2"/>
      <c r="BM323" s="27"/>
      <c r="CZ323" s="2"/>
      <c r="DM323" s="2"/>
    </row>
    <row r="324" spans="1:117" x14ac:dyDescent="0.25">
      <c r="A324" s="2"/>
      <c r="M324" s="2"/>
      <c r="AI324" s="2"/>
      <c r="BM324" s="27"/>
      <c r="CZ324" s="2"/>
      <c r="DM324" s="2"/>
    </row>
    <row r="325" spans="1:117" x14ac:dyDescent="0.25">
      <c r="A325" s="2"/>
      <c r="M325" s="2"/>
      <c r="AI325" s="2"/>
      <c r="BM325" s="27"/>
      <c r="CZ325" s="2"/>
      <c r="DM325" s="2"/>
    </row>
    <row r="326" spans="1:117" x14ac:dyDescent="0.25">
      <c r="A326" s="2"/>
      <c r="M326" s="2"/>
      <c r="AI326" s="2"/>
      <c r="BM326" s="27"/>
      <c r="CZ326" s="2"/>
      <c r="DM326" s="2"/>
    </row>
    <row r="327" spans="1:117" x14ac:dyDescent="0.25">
      <c r="A327" s="2"/>
      <c r="M327" s="2"/>
      <c r="AI327" s="2"/>
      <c r="BM327" s="27"/>
      <c r="CZ327" s="2"/>
      <c r="DM327" s="2"/>
    </row>
    <row r="328" spans="1:117" x14ac:dyDescent="0.25">
      <c r="A328" s="2"/>
      <c r="M328" s="2"/>
      <c r="AI328" s="2"/>
      <c r="BM328" s="27"/>
      <c r="CZ328" s="2"/>
      <c r="DM328" s="2"/>
    </row>
    <row r="329" spans="1:117" x14ac:dyDescent="0.25">
      <c r="A329" s="2"/>
      <c r="M329" s="2"/>
      <c r="AI329" s="2"/>
      <c r="BM329" s="27"/>
      <c r="CZ329" s="2"/>
      <c r="DM329" s="2"/>
    </row>
    <row r="330" spans="1:117" x14ac:dyDescent="0.25">
      <c r="A330" s="2"/>
      <c r="M330" s="2"/>
      <c r="AI330" s="2"/>
      <c r="BM330" s="27"/>
      <c r="CZ330" s="2"/>
      <c r="DM330" s="2"/>
    </row>
    <row r="331" spans="1:117" x14ac:dyDescent="0.25">
      <c r="A331" s="2"/>
      <c r="M331" s="2"/>
      <c r="AI331" s="2"/>
      <c r="BM331" s="27"/>
      <c r="CZ331" s="2"/>
      <c r="DM331" s="2"/>
    </row>
    <row r="332" spans="1:117" x14ac:dyDescent="0.25">
      <c r="A332" s="2"/>
      <c r="M332" s="2"/>
      <c r="AI332" s="2"/>
      <c r="BM332" s="27"/>
      <c r="CZ332" s="2"/>
      <c r="DM332" s="2"/>
    </row>
    <row r="333" spans="1:117" x14ac:dyDescent="0.25">
      <c r="A333" s="2"/>
      <c r="M333" s="2"/>
      <c r="AI333" s="2"/>
      <c r="BM333" s="27"/>
      <c r="CZ333" s="2"/>
      <c r="DM333" s="2"/>
    </row>
    <row r="334" spans="1:117" x14ac:dyDescent="0.25">
      <c r="A334" s="2"/>
      <c r="M334" s="2"/>
      <c r="AI334" s="2"/>
      <c r="BM334" s="27"/>
      <c r="CZ334" s="2"/>
      <c r="DM334" s="2"/>
    </row>
    <row r="335" spans="1:117" x14ac:dyDescent="0.25">
      <c r="A335" s="2"/>
      <c r="M335" s="2"/>
      <c r="AI335" s="2"/>
      <c r="BM335" s="27"/>
      <c r="CZ335" s="2"/>
      <c r="DM335" s="2"/>
    </row>
    <row r="336" spans="1:117" x14ac:dyDescent="0.25">
      <c r="A336" s="2"/>
      <c r="M336" s="2"/>
      <c r="AI336" s="2"/>
      <c r="BM336" s="27"/>
      <c r="CZ336" s="2"/>
      <c r="DM336" s="2"/>
    </row>
    <row r="337" spans="1:117" x14ac:dyDescent="0.25">
      <c r="A337" s="2"/>
      <c r="M337" s="2"/>
      <c r="AI337" s="2"/>
      <c r="BM337" s="27"/>
      <c r="CZ337" s="2"/>
      <c r="DM337" s="2"/>
    </row>
    <row r="338" spans="1:117" x14ac:dyDescent="0.25">
      <c r="A338" s="2"/>
      <c r="M338" s="2"/>
      <c r="AI338" s="2"/>
      <c r="BM338" s="27"/>
      <c r="CZ338" s="2"/>
      <c r="DM338" s="2"/>
    </row>
    <row r="339" spans="1:117" x14ac:dyDescent="0.25">
      <c r="A339" s="2"/>
      <c r="M339" s="2"/>
      <c r="AI339" s="2"/>
      <c r="BM339" s="27"/>
      <c r="CZ339" s="2"/>
      <c r="DM339" s="2"/>
    </row>
    <row r="340" spans="1:117" x14ac:dyDescent="0.25">
      <c r="A340" s="2"/>
      <c r="M340" s="2"/>
      <c r="AI340" s="2"/>
      <c r="BM340" s="27"/>
      <c r="CZ340" s="2"/>
      <c r="DM340" s="2"/>
    </row>
    <row r="341" spans="1:117" x14ac:dyDescent="0.25">
      <c r="A341" s="2"/>
      <c r="M341" s="2"/>
      <c r="AI341" s="2"/>
      <c r="BM341" s="27"/>
      <c r="CZ341" s="2"/>
      <c r="DM341" s="2"/>
    </row>
    <row r="342" spans="1:117" x14ac:dyDescent="0.25">
      <c r="A342" s="2"/>
      <c r="M342" s="2"/>
      <c r="AI342" s="2"/>
      <c r="BM342" s="27"/>
      <c r="CZ342" s="2"/>
      <c r="DM342" s="2"/>
    </row>
    <row r="343" spans="1:117" x14ac:dyDescent="0.25">
      <c r="A343" s="2"/>
      <c r="M343" s="2"/>
      <c r="AI343" s="2"/>
      <c r="BM343" s="27"/>
      <c r="CZ343" s="2"/>
      <c r="DM343" s="2"/>
    </row>
    <row r="344" spans="1:117" x14ac:dyDescent="0.25">
      <c r="A344" s="2"/>
      <c r="M344" s="2"/>
      <c r="AI344" s="2"/>
      <c r="BM344" s="27"/>
      <c r="CZ344" s="2"/>
      <c r="DM344" s="2"/>
    </row>
    <row r="345" spans="1:117" x14ac:dyDescent="0.25">
      <c r="A345" s="2"/>
      <c r="M345" s="2"/>
      <c r="AI345" s="2"/>
      <c r="BM345" s="27"/>
      <c r="CZ345" s="2"/>
      <c r="DM345" s="2"/>
    </row>
    <row r="346" spans="1:117" x14ac:dyDescent="0.25">
      <c r="A346" s="2"/>
      <c r="M346" s="2"/>
      <c r="AI346" s="2"/>
      <c r="BM346" s="27"/>
      <c r="CZ346" s="2"/>
      <c r="DM346" s="2"/>
    </row>
    <row r="347" spans="1:117" x14ac:dyDescent="0.25">
      <c r="A347" s="2"/>
      <c r="M347" s="2"/>
      <c r="AI347" s="2"/>
      <c r="BM347" s="27"/>
      <c r="CZ347" s="2"/>
      <c r="DM347" s="2"/>
    </row>
    <row r="348" spans="1:117" x14ac:dyDescent="0.25">
      <c r="A348" s="2"/>
      <c r="M348" s="2"/>
      <c r="AI348" s="2"/>
      <c r="BM348" s="27"/>
      <c r="CZ348" s="2"/>
      <c r="DM348" s="2"/>
    </row>
    <row r="349" spans="1:117" x14ac:dyDescent="0.25">
      <c r="A349" s="2"/>
      <c r="M349" s="2"/>
      <c r="AI349" s="2"/>
      <c r="BM349" s="27"/>
      <c r="CZ349" s="2"/>
      <c r="DM349" s="2"/>
    </row>
    <row r="350" spans="1:117" x14ac:dyDescent="0.25">
      <c r="A350" s="2"/>
      <c r="M350" s="2"/>
      <c r="AI350" s="2"/>
      <c r="BM350" s="27"/>
      <c r="CZ350" s="2"/>
      <c r="DM350" s="2"/>
    </row>
    <row r="351" spans="1:117" x14ac:dyDescent="0.25">
      <c r="A351" s="2"/>
      <c r="M351" s="2"/>
      <c r="AI351" s="2"/>
      <c r="BM351" s="27"/>
      <c r="CZ351" s="2"/>
      <c r="DM351" s="2"/>
    </row>
    <row r="352" spans="1:117" x14ac:dyDescent="0.25">
      <c r="A352" s="2"/>
      <c r="M352" s="2"/>
      <c r="AI352" s="2"/>
      <c r="BM352" s="27"/>
      <c r="CZ352" s="2"/>
      <c r="DM352" s="2"/>
    </row>
    <row r="353" spans="1:117" x14ac:dyDescent="0.25">
      <c r="A353" s="2"/>
      <c r="M353" s="2"/>
      <c r="AI353" s="2"/>
      <c r="BM353" s="27"/>
      <c r="CZ353" s="2"/>
      <c r="DM353" s="2"/>
    </row>
    <row r="354" spans="1:117" x14ac:dyDescent="0.25">
      <c r="A354" s="2"/>
      <c r="M354" s="2"/>
      <c r="AI354" s="2"/>
      <c r="BM354" s="27"/>
      <c r="CZ354" s="2"/>
      <c r="DM354" s="2"/>
    </row>
    <row r="355" spans="1:117" x14ac:dyDescent="0.25">
      <c r="A355" s="2"/>
      <c r="M355" s="2"/>
      <c r="AI355" s="2"/>
      <c r="BM355" s="27"/>
      <c r="CZ355" s="2"/>
      <c r="DM355" s="2"/>
    </row>
    <row r="356" spans="1:117" x14ac:dyDescent="0.25">
      <c r="A356" s="2"/>
      <c r="M356" s="2"/>
      <c r="AI356" s="2"/>
      <c r="BM356" s="27"/>
      <c r="CZ356" s="2"/>
      <c r="DM356" s="2"/>
    </row>
    <row r="357" spans="1:117" x14ac:dyDescent="0.25">
      <c r="A357" s="2"/>
      <c r="M357" s="2"/>
      <c r="AI357" s="2"/>
      <c r="BM357" s="27"/>
      <c r="CZ357" s="2"/>
      <c r="DM357" s="2"/>
    </row>
    <row r="358" spans="1:117" x14ac:dyDescent="0.25">
      <c r="A358" s="2"/>
      <c r="M358" s="2"/>
      <c r="AI358" s="2"/>
      <c r="BM358" s="27"/>
      <c r="CZ358" s="2"/>
      <c r="DM358" s="2"/>
    </row>
    <row r="359" spans="1:117" x14ac:dyDescent="0.25">
      <c r="A359" s="2"/>
      <c r="M359" s="2"/>
      <c r="AI359" s="2"/>
      <c r="BM359" s="27"/>
      <c r="CZ359" s="2"/>
      <c r="DM359" s="2"/>
    </row>
    <row r="360" spans="1:117" x14ac:dyDescent="0.25">
      <c r="A360" s="2"/>
      <c r="M360" s="2"/>
      <c r="AI360" s="2"/>
      <c r="BM360" s="27"/>
      <c r="CZ360" s="2"/>
      <c r="DM360" s="2"/>
    </row>
    <row r="361" spans="1:117" x14ac:dyDescent="0.25">
      <c r="A361" s="2"/>
      <c r="M361" s="2"/>
      <c r="AI361" s="2"/>
      <c r="BM361" s="27"/>
      <c r="CZ361" s="2"/>
      <c r="DM361" s="2"/>
    </row>
    <row r="362" spans="1:117" x14ac:dyDescent="0.25">
      <c r="A362" s="2"/>
      <c r="M362" s="2"/>
      <c r="AI362" s="2"/>
      <c r="BM362" s="27"/>
      <c r="CZ362" s="2"/>
      <c r="DM362" s="2"/>
    </row>
    <row r="363" spans="1:117" x14ac:dyDescent="0.25">
      <c r="A363" s="2"/>
      <c r="M363" s="2"/>
      <c r="AI363" s="2"/>
      <c r="BM363" s="27"/>
      <c r="CZ363" s="2"/>
      <c r="DM363" s="2"/>
    </row>
    <row r="364" spans="1:117" x14ac:dyDescent="0.25">
      <c r="A364" s="2"/>
      <c r="M364" s="2"/>
      <c r="AI364" s="2"/>
      <c r="BM364" s="27"/>
      <c r="CZ364" s="2"/>
      <c r="DM364" s="2"/>
    </row>
    <row r="365" spans="1:117" x14ac:dyDescent="0.25">
      <c r="A365" s="2"/>
      <c r="M365" s="2"/>
      <c r="AI365" s="2"/>
      <c r="BM365" s="27"/>
      <c r="CZ365" s="2"/>
      <c r="DM365" s="2"/>
    </row>
    <row r="366" spans="1:117" x14ac:dyDescent="0.25">
      <c r="A366" s="2"/>
      <c r="M366" s="2"/>
      <c r="AI366" s="2"/>
      <c r="BM366" s="27"/>
      <c r="CZ366" s="2"/>
      <c r="DM366" s="2"/>
    </row>
    <row r="367" spans="1:117" x14ac:dyDescent="0.25">
      <c r="A367" s="2"/>
      <c r="M367" s="2"/>
      <c r="AI367" s="2"/>
      <c r="BM367" s="27"/>
      <c r="CZ367" s="2"/>
      <c r="DM367" s="2"/>
    </row>
    <row r="368" spans="1:117" x14ac:dyDescent="0.25">
      <c r="A368" s="2"/>
      <c r="M368" s="2"/>
      <c r="AI368" s="2"/>
      <c r="BM368" s="27"/>
      <c r="CZ368" s="2"/>
      <c r="DM368" s="2"/>
    </row>
    <row r="369" spans="1:117" x14ac:dyDescent="0.25">
      <c r="A369" s="2"/>
      <c r="M369" s="2"/>
      <c r="AI369" s="2"/>
      <c r="BM369" s="27"/>
      <c r="CZ369" s="2"/>
      <c r="DM369" s="2"/>
    </row>
    <row r="370" spans="1:117" x14ac:dyDescent="0.25">
      <c r="A370" s="2"/>
      <c r="M370" s="2"/>
      <c r="AI370" s="2"/>
      <c r="BM370" s="27"/>
      <c r="CZ370" s="2"/>
      <c r="DM370" s="2"/>
    </row>
    <row r="371" spans="1:117" x14ac:dyDescent="0.25">
      <c r="A371" s="2"/>
      <c r="M371" s="2"/>
      <c r="AI371" s="2"/>
      <c r="BM371" s="27"/>
      <c r="CZ371" s="2"/>
      <c r="DM371" s="2"/>
    </row>
    <row r="372" spans="1:117" x14ac:dyDescent="0.25">
      <c r="A372" s="2"/>
      <c r="M372" s="2"/>
      <c r="AI372" s="2"/>
      <c r="BM372" s="27"/>
      <c r="CZ372" s="2"/>
      <c r="DM372" s="2"/>
    </row>
    <row r="373" spans="1:117" x14ac:dyDescent="0.25">
      <c r="A373" s="2"/>
      <c r="M373" s="2"/>
      <c r="AI373" s="2"/>
      <c r="BM373" s="27"/>
      <c r="CZ373" s="2"/>
      <c r="DM373" s="2"/>
    </row>
    <row r="374" spans="1:117" x14ac:dyDescent="0.25">
      <c r="A374" s="2"/>
      <c r="M374" s="2"/>
      <c r="AI374" s="2"/>
      <c r="BM374" s="27"/>
      <c r="CZ374" s="2"/>
      <c r="DM374" s="2"/>
    </row>
    <row r="375" spans="1:117" x14ac:dyDescent="0.25">
      <c r="A375" s="2"/>
      <c r="M375" s="2"/>
      <c r="AI375" s="2"/>
      <c r="BM375" s="27"/>
      <c r="CZ375" s="2"/>
      <c r="DM375" s="2"/>
    </row>
    <row r="376" spans="1:117" x14ac:dyDescent="0.25">
      <c r="A376" s="2"/>
      <c r="M376" s="2"/>
      <c r="AI376" s="2"/>
      <c r="BM376" s="27"/>
      <c r="CZ376" s="2"/>
      <c r="DM376" s="2"/>
    </row>
    <row r="377" spans="1:117" x14ac:dyDescent="0.25">
      <c r="A377" s="2"/>
      <c r="M377" s="2"/>
      <c r="AI377" s="2"/>
      <c r="BM377" s="27"/>
      <c r="CZ377" s="2"/>
      <c r="DM377" s="2"/>
    </row>
    <row r="378" spans="1:117" x14ac:dyDescent="0.25">
      <c r="A378" s="2"/>
      <c r="M378" s="2"/>
      <c r="AI378" s="2"/>
      <c r="BM378" s="27"/>
      <c r="CZ378" s="2"/>
      <c r="DM378" s="2"/>
    </row>
    <row r="379" spans="1:117" x14ac:dyDescent="0.25">
      <c r="A379" s="2"/>
      <c r="M379" s="2"/>
      <c r="AI379" s="2"/>
      <c r="BM379" s="27"/>
      <c r="CZ379" s="2"/>
      <c r="DM379" s="2"/>
    </row>
    <row r="380" spans="1:117" x14ac:dyDescent="0.25">
      <c r="A380" s="2"/>
      <c r="M380" s="2"/>
      <c r="AI380" s="2"/>
      <c r="BM380" s="27"/>
      <c r="CZ380" s="2"/>
      <c r="DM380" s="2"/>
    </row>
    <row r="381" spans="1:117" x14ac:dyDescent="0.25">
      <c r="A381" s="2"/>
      <c r="M381" s="2"/>
      <c r="AI381" s="2"/>
      <c r="BM381" s="27"/>
      <c r="CZ381" s="2"/>
      <c r="DM381" s="2"/>
    </row>
    <row r="382" spans="1:117" x14ac:dyDescent="0.25">
      <c r="A382" s="2"/>
      <c r="M382" s="2"/>
      <c r="AI382" s="2"/>
      <c r="BM382" s="27"/>
      <c r="CZ382" s="2"/>
      <c r="DM382" s="2"/>
    </row>
    <row r="383" spans="1:117" x14ac:dyDescent="0.25">
      <c r="A383" s="2"/>
      <c r="M383" s="2"/>
      <c r="AI383" s="2"/>
      <c r="BM383" s="27"/>
      <c r="CZ383" s="2"/>
      <c r="DM383" s="2"/>
    </row>
    <row r="384" spans="1:117" x14ac:dyDescent="0.25">
      <c r="A384" s="2"/>
      <c r="M384" s="2"/>
      <c r="AI384" s="2"/>
      <c r="BM384" s="27"/>
      <c r="CZ384" s="2"/>
      <c r="DM384" s="2"/>
    </row>
    <row r="385" spans="1:117" x14ac:dyDescent="0.25">
      <c r="A385" s="2"/>
      <c r="M385" s="2"/>
      <c r="AI385" s="2"/>
      <c r="BM385" s="27"/>
      <c r="CZ385" s="2"/>
      <c r="DM385" s="2"/>
    </row>
    <row r="386" spans="1:117" x14ac:dyDescent="0.25">
      <c r="A386" s="2"/>
      <c r="M386" s="2"/>
      <c r="AI386" s="2"/>
      <c r="BM386" s="27"/>
      <c r="CZ386" s="2"/>
      <c r="DM386" s="2"/>
    </row>
    <row r="387" spans="1:117" x14ac:dyDescent="0.25">
      <c r="A387" s="2"/>
      <c r="M387" s="2"/>
      <c r="AI387" s="2"/>
      <c r="BM387" s="27"/>
      <c r="CZ387" s="2"/>
      <c r="DM387" s="2"/>
    </row>
    <row r="388" spans="1:117" x14ac:dyDescent="0.25">
      <c r="A388" s="2"/>
      <c r="M388" s="2"/>
      <c r="AI388" s="2"/>
      <c r="BM388" s="27"/>
      <c r="CZ388" s="2"/>
      <c r="DM388" s="2"/>
    </row>
    <row r="389" spans="1:117" x14ac:dyDescent="0.25">
      <c r="A389" s="2"/>
      <c r="M389" s="2"/>
      <c r="AI389" s="2"/>
      <c r="BM389" s="27"/>
      <c r="CZ389" s="2"/>
      <c r="DM389" s="2"/>
    </row>
    <row r="390" spans="1:117" x14ac:dyDescent="0.25">
      <c r="A390" s="2"/>
      <c r="M390" s="2"/>
      <c r="AI390" s="2"/>
      <c r="BM390" s="27"/>
      <c r="CZ390" s="2"/>
      <c r="DM390" s="2"/>
    </row>
    <row r="391" spans="1:117" x14ac:dyDescent="0.25">
      <c r="A391" s="2"/>
      <c r="M391" s="2"/>
      <c r="AI391" s="2"/>
      <c r="BM391" s="27"/>
      <c r="CZ391" s="2"/>
      <c r="DM391" s="2"/>
    </row>
    <row r="392" spans="1:117" x14ac:dyDescent="0.25">
      <c r="A392" s="2"/>
      <c r="M392" s="2"/>
      <c r="AI392" s="2"/>
      <c r="BM392" s="27"/>
      <c r="CZ392" s="2"/>
      <c r="DM392" s="2"/>
    </row>
    <row r="393" spans="1:117" x14ac:dyDescent="0.25">
      <c r="A393" s="2"/>
      <c r="M393" s="2"/>
      <c r="AI393" s="2"/>
      <c r="BM393" s="27"/>
      <c r="CZ393" s="2"/>
      <c r="DM393" s="2"/>
    </row>
    <row r="394" spans="1:117" x14ac:dyDescent="0.25">
      <c r="A394" s="2"/>
      <c r="M394" s="2"/>
      <c r="AI394" s="2"/>
      <c r="BM394" s="27"/>
      <c r="CZ394" s="2"/>
      <c r="DM394" s="2"/>
    </row>
    <row r="395" spans="1:117" x14ac:dyDescent="0.25">
      <c r="A395" s="2"/>
      <c r="M395" s="2"/>
      <c r="AI395" s="2"/>
      <c r="BM395" s="27"/>
      <c r="CZ395" s="2"/>
      <c r="DM395" s="2"/>
    </row>
    <row r="396" spans="1:117" x14ac:dyDescent="0.25">
      <c r="A396" s="2"/>
      <c r="M396" s="2"/>
      <c r="AI396" s="2"/>
      <c r="BM396" s="27"/>
      <c r="CZ396" s="2"/>
      <c r="DM396" s="2"/>
    </row>
    <row r="397" spans="1:117" x14ac:dyDescent="0.25">
      <c r="A397" s="2"/>
      <c r="M397" s="2"/>
      <c r="AI397" s="2"/>
      <c r="BM397" s="27"/>
      <c r="CZ397" s="2"/>
      <c r="DM397" s="2"/>
    </row>
    <row r="398" spans="1:117" x14ac:dyDescent="0.25">
      <c r="A398" s="2"/>
      <c r="M398" s="2"/>
      <c r="AI398" s="2"/>
      <c r="BM398" s="27"/>
      <c r="CZ398" s="2"/>
      <c r="DM398" s="2"/>
    </row>
    <row r="399" spans="1:117" x14ac:dyDescent="0.25">
      <c r="A399" s="2"/>
      <c r="M399" s="2"/>
      <c r="AI399" s="2"/>
      <c r="BM399" s="27"/>
      <c r="CZ399" s="2"/>
      <c r="DM399" s="2"/>
    </row>
    <row r="400" spans="1:117" x14ac:dyDescent="0.25">
      <c r="A400" s="2"/>
      <c r="M400" s="2"/>
      <c r="AI400" s="2"/>
      <c r="BM400" s="27"/>
      <c r="CZ400" s="2"/>
      <c r="DM400" s="2"/>
    </row>
    <row r="401" spans="1:117" x14ac:dyDescent="0.25">
      <c r="A401" s="2"/>
      <c r="M401" s="2"/>
      <c r="AI401" s="2"/>
      <c r="BM401" s="27"/>
      <c r="CZ401" s="2"/>
      <c r="DM401" s="2"/>
    </row>
    <row r="402" spans="1:117" x14ac:dyDescent="0.25">
      <c r="A402" s="2"/>
      <c r="M402" s="2"/>
      <c r="AI402" s="2"/>
      <c r="BM402" s="27"/>
      <c r="CZ402" s="2"/>
      <c r="DM402" s="2"/>
    </row>
    <row r="403" spans="1:117" x14ac:dyDescent="0.25">
      <c r="A403" s="2"/>
      <c r="M403" s="2"/>
      <c r="AI403" s="2"/>
      <c r="BM403" s="27"/>
      <c r="CZ403" s="2"/>
      <c r="DM403" s="2"/>
    </row>
    <row r="404" spans="1:117" x14ac:dyDescent="0.25">
      <c r="A404" s="2"/>
      <c r="M404" s="2"/>
      <c r="AI404" s="2"/>
      <c r="BM404" s="27"/>
      <c r="CZ404" s="2"/>
      <c r="DM404" s="2"/>
    </row>
    <row r="405" spans="1:117" x14ac:dyDescent="0.25">
      <c r="A405" s="2"/>
      <c r="M405" s="2"/>
      <c r="AI405" s="2"/>
      <c r="BM405" s="27"/>
      <c r="CZ405" s="2"/>
      <c r="DM405" s="2"/>
    </row>
    <row r="406" spans="1:117" x14ac:dyDescent="0.25">
      <c r="A406" s="2"/>
      <c r="M406" s="2"/>
      <c r="AI406" s="2"/>
      <c r="BM406" s="27"/>
      <c r="CZ406" s="2"/>
      <c r="DM406" s="2"/>
    </row>
    <row r="407" spans="1:117" x14ac:dyDescent="0.25">
      <c r="A407" s="2"/>
      <c r="M407" s="2"/>
      <c r="AI407" s="2"/>
      <c r="BM407" s="27"/>
      <c r="CZ407" s="2"/>
      <c r="DM407" s="2"/>
    </row>
    <row r="408" spans="1:117" x14ac:dyDescent="0.25">
      <c r="A408" s="2"/>
      <c r="M408" s="2"/>
      <c r="AI408" s="2"/>
      <c r="BM408" s="27"/>
      <c r="CZ408" s="2"/>
      <c r="DM408" s="2"/>
    </row>
    <row r="409" spans="1:117" x14ac:dyDescent="0.25">
      <c r="A409" s="2"/>
      <c r="M409" s="2"/>
      <c r="AI409" s="2"/>
      <c r="BM409" s="27"/>
      <c r="CZ409" s="2"/>
      <c r="DM409" s="2"/>
    </row>
    <row r="410" spans="1:117" x14ac:dyDescent="0.25">
      <c r="A410" s="2"/>
      <c r="M410" s="2"/>
      <c r="AI410" s="2"/>
      <c r="BM410" s="27"/>
      <c r="CZ410" s="2"/>
      <c r="DM410" s="2"/>
    </row>
    <row r="411" spans="1:117" x14ac:dyDescent="0.25">
      <c r="A411" s="2"/>
      <c r="M411" s="2"/>
      <c r="AI411" s="2"/>
      <c r="BM411" s="27"/>
      <c r="CZ411" s="2"/>
      <c r="DM411" s="2"/>
    </row>
    <row r="412" spans="1:117" x14ac:dyDescent="0.25">
      <c r="A412" s="2"/>
      <c r="M412" s="2"/>
      <c r="AI412" s="2"/>
      <c r="BM412" s="27"/>
      <c r="CZ412" s="2"/>
      <c r="DM412" s="2"/>
    </row>
    <row r="413" spans="1:117" x14ac:dyDescent="0.25">
      <c r="A413" s="2"/>
      <c r="M413" s="2"/>
      <c r="AI413" s="2"/>
      <c r="BM413" s="27"/>
      <c r="CZ413" s="2"/>
      <c r="DM413" s="2"/>
    </row>
    <row r="414" spans="1:117" x14ac:dyDescent="0.25">
      <c r="A414" s="2"/>
      <c r="M414" s="2"/>
      <c r="AI414" s="2"/>
      <c r="BM414" s="27"/>
      <c r="CZ414" s="2"/>
      <c r="DM414" s="2"/>
    </row>
    <row r="415" spans="1:117" x14ac:dyDescent="0.25">
      <c r="A415" s="2"/>
      <c r="M415" s="2"/>
      <c r="AI415" s="2"/>
      <c r="BM415" s="27"/>
      <c r="CZ415" s="2"/>
      <c r="DM415" s="2"/>
    </row>
    <row r="416" spans="1:117" x14ac:dyDescent="0.25">
      <c r="A416" s="2"/>
      <c r="M416" s="2"/>
      <c r="AI416" s="2"/>
      <c r="BM416" s="27"/>
      <c r="CZ416" s="2"/>
      <c r="DM416" s="2"/>
    </row>
    <row r="417" spans="1:117" x14ac:dyDescent="0.25">
      <c r="A417" s="2"/>
      <c r="M417" s="2"/>
      <c r="AI417" s="2"/>
      <c r="BM417" s="27"/>
      <c r="CZ417" s="2"/>
      <c r="DM417" s="2"/>
    </row>
    <row r="418" spans="1:117" x14ac:dyDescent="0.25">
      <c r="A418" s="2"/>
      <c r="M418" s="2"/>
      <c r="AI418" s="2"/>
      <c r="BM418" s="27"/>
      <c r="CZ418" s="2"/>
      <c r="DM418" s="2"/>
    </row>
    <row r="419" spans="1:117" x14ac:dyDescent="0.25">
      <c r="A419" s="2"/>
      <c r="M419" s="2"/>
      <c r="AI419" s="2"/>
      <c r="BM419" s="27"/>
      <c r="CZ419" s="2"/>
      <c r="DM419" s="2"/>
    </row>
    <row r="420" spans="1:117" x14ac:dyDescent="0.25">
      <c r="A420" s="2"/>
      <c r="M420" s="2"/>
      <c r="AI420" s="2"/>
      <c r="BM420" s="27"/>
      <c r="CZ420" s="2"/>
      <c r="DM420" s="2"/>
    </row>
    <row r="421" spans="1:117" x14ac:dyDescent="0.25">
      <c r="A421" s="2"/>
      <c r="M421" s="2"/>
      <c r="AI421" s="2"/>
      <c r="BM421" s="27"/>
      <c r="CZ421" s="2"/>
      <c r="DM421" s="2"/>
    </row>
  </sheetData>
  <mergeCells count="7">
    <mergeCell ref="BW41:BX41"/>
    <mergeCell ref="BZ41:CC41"/>
    <mergeCell ref="N49:N79"/>
    <mergeCell ref="C41:D41"/>
    <mergeCell ref="F41:G41"/>
    <mergeCell ref="I41:J41"/>
    <mergeCell ref="BI41:BJ41"/>
  </mergeCells>
  <hyperlinks>
    <hyperlink ref="CN1" r:id="rId1" display="https://www.google.cz/search?dcr=0&amp;q=Brown+trout&amp;stick=H4sIAAAAAAAAAOPgE-LWT9c3NDLIqEoxzVLi1M_VNzAyTTLI0bLMTrbST8rMz8lPr9TPL0pPzMsszo1PzkksLs5My0xOLMnMz7PKyEzPSC1SQBUFAJEqjGZVAAAA&amp;sa=X&amp;ved=0ahUKEwjjg6-nkP_WAhVHaFAKHYD_CTYQmxMInwEoATAV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18"/>
  <sheetViews>
    <sheetView tabSelected="1" topLeftCell="A16" workbookViewId="0">
      <selection activeCell="B38" sqref="B38:W43"/>
    </sheetView>
  </sheetViews>
  <sheetFormatPr defaultRowHeight="15" x14ac:dyDescent="0.25"/>
  <cols>
    <col min="1" max="1" width="27" customWidth="1"/>
    <col min="2" max="2" width="28.140625" customWidth="1"/>
    <col min="3" max="5" width="12.7109375" customWidth="1"/>
    <col min="23" max="23" width="28.140625" customWidth="1"/>
  </cols>
  <sheetData>
    <row r="2" spans="1:23" x14ac:dyDescent="0.25">
      <c r="A2" s="32" t="s">
        <v>52</v>
      </c>
      <c r="C2" t="s">
        <v>105</v>
      </c>
      <c r="D2" t="s">
        <v>16</v>
      </c>
      <c r="F2" t="s">
        <v>105</v>
      </c>
      <c r="G2" t="s">
        <v>16</v>
      </c>
      <c r="I2" t="s">
        <v>105</v>
      </c>
      <c r="J2" t="s">
        <v>16</v>
      </c>
      <c r="L2" t="s">
        <v>105</v>
      </c>
      <c r="M2" t="s">
        <v>16</v>
      </c>
      <c r="O2" t="s">
        <v>105</v>
      </c>
      <c r="P2" t="s">
        <v>16</v>
      </c>
      <c r="R2" t="s">
        <v>105</v>
      </c>
      <c r="S2" t="s">
        <v>16</v>
      </c>
      <c r="U2" t="s">
        <v>105</v>
      </c>
      <c r="V2" t="s">
        <v>16</v>
      </c>
    </row>
    <row r="3" spans="1:23" ht="15.75" x14ac:dyDescent="0.25">
      <c r="A3" s="37" t="s">
        <v>78</v>
      </c>
      <c r="B3" t="s">
        <v>0</v>
      </c>
      <c r="C3" s="26" t="s">
        <v>54</v>
      </c>
      <c r="D3" s="26"/>
      <c r="E3" s="26"/>
      <c r="F3" s="12" t="s">
        <v>57</v>
      </c>
      <c r="G3" s="12"/>
      <c r="H3" s="12"/>
      <c r="I3" s="92" t="s">
        <v>59</v>
      </c>
      <c r="J3" s="92"/>
      <c r="K3" s="92"/>
      <c r="L3" s="91" t="s">
        <v>61</v>
      </c>
      <c r="M3" s="91"/>
      <c r="N3" s="91"/>
      <c r="O3" s="78" t="s">
        <v>30</v>
      </c>
      <c r="P3" s="78"/>
      <c r="Q3" s="78"/>
      <c r="R3" s="12" t="s">
        <v>77</v>
      </c>
      <c r="S3" s="12"/>
      <c r="T3" s="12"/>
      <c r="U3" s="10" t="s">
        <v>29</v>
      </c>
      <c r="V3" s="10"/>
      <c r="W3" t="s">
        <v>0</v>
      </c>
    </row>
    <row r="4" spans="1:23" x14ac:dyDescent="0.25">
      <c r="A4" s="38" t="s">
        <v>79</v>
      </c>
      <c r="B4" s="14">
        <v>0.58333333333333337</v>
      </c>
      <c r="C4" s="1">
        <v>2.0167257131435918</v>
      </c>
      <c r="D4" s="1">
        <v>0.79968931021283562</v>
      </c>
      <c r="E4" s="1"/>
      <c r="F4" s="1">
        <v>0.99381568714216817</v>
      </c>
      <c r="G4" s="1">
        <v>0.22089004063545356</v>
      </c>
      <c r="H4" s="1"/>
      <c r="I4" s="1">
        <v>2.146664428385896</v>
      </c>
      <c r="J4" s="1">
        <v>0.46250906124497171</v>
      </c>
      <c r="K4" s="1"/>
      <c r="L4" s="1">
        <v>2.6916600491012908</v>
      </c>
      <c r="M4" s="1">
        <v>0.88146465927518269</v>
      </c>
      <c r="N4" s="1"/>
      <c r="O4" s="1">
        <v>1.9493447944720443</v>
      </c>
      <c r="P4" s="1">
        <v>0.58484207714822978</v>
      </c>
      <c r="Q4" s="1"/>
      <c r="R4" s="1">
        <v>1.9416240963440858</v>
      </c>
      <c r="S4" s="1">
        <v>0.57004141057307112</v>
      </c>
      <c r="T4" s="1"/>
      <c r="U4" s="1">
        <v>1.930738297643027</v>
      </c>
      <c r="V4" s="1">
        <v>0.28649345119963199</v>
      </c>
      <c r="W4" s="14">
        <v>0.58333333333333337</v>
      </c>
    </row>
    <row r="5" spans="1:23" x14ac:dyDescent="0.25">
      <c r="A5" s="38" t="s">
        <v>80</v>
      </c>
      <c r="B5" s="14">
        <v>0.58402777777777781</v>
      </c>
      <c r="C5" s="1">
        <v>0.61835576536760617</v>
      </c>
      <c r="D5" s="1">
        <v>0.44885145616827532</v>
      </c>
      <c r="E5" s="1"/>
      <c r="F5" s="1">
        <v>0.31741345255801112</v>
      </c>
      <c r="G5" s="1">
        <v>0.349890247511422</v>
      </c>
      <c r="H5" s="1"/>
      <c r="I5" s="1">
        <v>1.264064354393607</v>
      </c>
      <c r="J5" s="1">
        <v>2.1939672815354614</v>
      </c>
      <c r="K5" s="1"/>
      <c r="L5" s="1">
        <v>0.21710553496552654</v>
      </c>
      <c r="M5" s="1">
        <v>8.6878374636468053E-2</v>
      </c>
      <c r="N5" s="1"/>
      <c r="O5" s="1">
        <v>0.32347806787749483</v>
      </c>
      <c r="P5" s="1">
        <v>0.14630759532629189</v>
      </c>
      <c r="Q5" s="1"/>
      <c r="R5" s="1">
        <v>0.06</v>
      </c>
      <c r="S5" s="1">
        <v>0.08</v>
      </c>
      <c r="T5" s="1"/>
      <c r="U5" s="1">
        <v>0.57765144658662015</v>
      </c>
      <c r="V5" s="1">
        <v>0.15028888243756702</v>
      </c>
      <c r="W5" s="14">
        <v>0.58402777777777781</v>
      </c>
    </row>
    <row r="6" spans="1:23" x14ac:dyDescent="0.25">
      <c r="A6" s="38" t="s">
        <v>1</v>
      </c>
      <c r="B6" s="18" t="s">
        <v>1</v>
      </c>
      <c r="C6" s="1">
        <v>14.255379302054033</v>
      </c>
      <c r="D6" s="1">
        <v>6.8150316051168955</v>
      </c>
      <c r="E6" s="1"/>
      <c r="F6" s="1">
        <v>22.379160313145814</v>
      </c>
      <c r="G6" s="1">
        <v>3.3498538257513597</v>
      </c>
      <c r="H6" s="1"/>
      <c r="I6" s="1">
        <v>17.312827134552251</v>
      </c>
      <c r="J6" s="1">
        <v>2.8340246962820461</v>
      </c>
      <c r="K6" s="1"/>
      <c r="L6" s="1">
        <v>16.187339654188658</v>
      </c>
      <c r="M6" s="1">
        <v>2.8183053120386554</v>
      </c>
      <c r="N6" s="1"/>
      <c r="O6" s="1">
        <v>18.574966876166812</v>
      </c>
      <c r="P6" s="1">
        <v>4.1998550932547314</v>
      </c>
      <c r="Q6" s="1"/>
      <c r="R6" s="1">
        <v>12.89</v>
      </c>
      <c r="S6" s="1">
        <v>2.79</v>
      </c>
      <c r="T6" s="1"/>
      <c r="U6" s="1">
        <v>17.089419305010662</v>
      </c>
      <c r="V6" s="1">
        <v>1.1102422267574299</v>
      </c>
      <c r="W6" s="18" t="s">
        <v>1</v>
      </c>
    </row>
    <row r="7" spans="1:23" x14ac:dyDescent="0.25">
      <c r="A7" s="38" t="s">
        <v>81</v>
      </c>
      <c r="B7" s="14">
        <v>0.66736111111111107</v>
      </c>
      <c r="C7" s="1">
        <v>9.7847076514550828</v>
      </c>
      <c r="D7" s="1">
        <v>5.3280728249673563</v>
      </c>
      <c r="E7" s="1"/>
      <c r="F7" s="1">
        <v>3.851138914666012</v>
      </c>
      <c r="G7" s="1">
        <v>1.3346750343096878</v>
      </c>
      <c r="H7" s="1"/>
      <c r="I7" s="1">
        <v>7.8114030306677806</v>
      </c>
      <c r="J7" s="1">
        <v>2.0990081476206686</v>
      </c>
      <c r="K7" s="1"/>
      <c r="L7" s="1">
        <v>14.999215405577415</v>
      </c>
      <c r="M7" s="1">
        <v>4.7252993626251243</v>
      </c>
      <c r="N7" s="1"/>
      <c r="O7" s="1">
        <v>7.9227526792735725</v>
      </c>
      <c r="P7" s="1">
        <v>2.7161242944484818</v>
      </c>
      <c r="Q7" s="1"/>
      <c r="R7" s="1">
        <v>3.57</v>
      </c>
      <c r="S7" s="1">
        <v>1.31</v>
      </c>
      <c r="T7" s="1"/>
      <c r="U7" s="1">
        <v>9.9853284071711972</v>
      </c>
      <c r="V7" s="1">
        <v>2.0500181524876844</v>
      </c>
      <c r="W7" s="14">
        <v>0.66736111111111107</v>
      </c>
    </row>
    <row r="8" spans="1:23" x14ac:dyDescent="0.25">
      <c r="A8" s="38" t="s">
        <v>82</v>
      </c>
      <c r="B8" s="14">
        <v>0.75</v>
      </c>
      <c r="C8" s="1">
        <v>5.9822221403447102</v>
      </c>
      <c r="D8" s="1">
        <v>2.1273308932652157</v>
      </c>
      <c r="E8" s="1"/>
      <c r="F8" s="1">
        <v>4.4668963918801046</v>
      </c>
      <c r="G8" s="1">
        <v>2.3510232293031947</v>
      </c>
      <c r="H8" s="1"/>
      <c r="I8" s="1">
        <v>2.8290518151944104</v>
      </c>
      <c r="J8" s="1">
        <v>2.5431922593570881</v>
      </c>
      <c r="K8" s="1"/>
      <c r="L8" s="1">
        <v>3.0929636063894965</v>
      </c>
      <c r="M8" s="1">
        <v>0.3582405808426995</v>
      </c>
      <c r="N8" s="1"/>
      <c r="O8" s="1">
        <v>4.6663649778524823</v>
      </c>
      <c r="P8" s="1">
        <v>1.0674999153471103</v>
      </c>
      <c r="Q8" s="1"/>
      <c r="R8" s="1">
        <v>2.87</v>
      </c>
      <c r="S8" s="1">
        <v>0.57999999999999996</v>
      </c>
      <c r="T8" s="1"/>
      <c r="U8" s="1">
        <v>3.2635776746358958</v>
      </c>
      <c r="V8" s="1">
        <v>0.42499340341423286</v>
      </c>
      <c r="W8" s="14">
        <v>0.75</v>
      </c>
    </row>
    <row r="9" spans="1:23" x14ac:dyDescent="0.25">
      <c r="A9" s="38" t="s">
        <v>2</v>
      </c>
      <c r="B9" s="18" t="s">
        <v>2</v>
      </c>
      <c r="C9" s="1">
        <v>17.924195694818753</v>
      </c>
      <c r="D9" s="1">
        <v>9.1887031588700943</v>
      </c>
      <c r="E9" s="1"/>
      <c r="F9" s="1">
        <v>7.9333755294678614</v>
      </c>
      <c r="G9" s="1">
        <v>2.9262809610053924</v>
      </c>
      <c r="H9" s="1"/>
      <c r="I9" s="1">
        <v>7.3329845908639504</v>
      </c>
      <c r="J9" s="1">
        <v>5.6696952770233793</v>
      </c>
      <c r="K9" s="1"/>
      <c r="L9" s="1">
        <v>17.115289474617313</v>
      </c>
      <c r="M9" s="1">
        <v>1.9459791825164541</v>
      </c>
      <c r="N9" s="1"/>
      <c r="O9" s="1">
        <v>22.941790846073122</v>
      </c>
      <c r="P9" s="1">
        <v>15.850506281875251</v>
      </c>
      <c r="Q9" s="1"/>
      <c r="R9" s="1">
        <v>34.119999999999997</v>
      </c>
      <c r="S9" s="1">
        <v>9.39</v>
      </c>
      <c r="T9" s="1"/>
      <c r="U9" s="1">
        <v>21.225362229342828</v>
      </c>
      <c r="V9" s="1">
        <v>2.4697179616624574</v>
      </c>
      <c r="W9" s="18" t="s">
        <v>2</v>
      </c>
    </row>
    <row r="10" spans="1:23" x14ac:dyDescent="0.25">
      <c r="A10" s="38"/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</row>
    <row r="11" spans="1:23" x14ac:dyDescent="0.25">
      <c r="A11" s="38" t="s">
        <v>3</v>
      </c>
      <c r="B11" s="18" t="s">
        <v>3</v>
      </c>
      <c r="C11" s="1">
        <v>7.6297063920748416</v>
      </c>
      <c r="D11" s="1">
        <v>2.5096187165816271</v>
      </c>
      <c r="E11" s="1"/>
      <c r="F11" s="1">
        <v>3.217162855205308</v>
      </c>
      <c r="G11" s="1">
        <v>0.38598781379006569</v>
      </c>
      <c r="H11" s="1"/>
      <c r="I11" s="1">
        <v>7.1186937597250273</v>
      </c>
      <c r="J11" s="1">
        <v>2.9962100732018628</v>
      </c>
      <c r="K11" s="1"/>
      <c r="L11" s="1">
        <v>5.1393116673436232</v>
      </c>
      <c r="M11" s="1">
        <v>1.4502939797043832</v>
      </c>
      <c r="N11" s="1"/>
      <c r="O11" s="1">
        <v>5.911333927568676</v>
      </c>
      <c r="P11" s="1">
        <v>2.4669017878301598</v>
      </c>
      <c r="Q11" s="1"/>
      <c r="R11" s="1">
        <v>16.29</v>
      </c>
      <c r="S11" s="1">
        <v>2.87</v>
      </c>
      <c r="T11" s="1"/>
      <c r="U11" s="1">
        <v>8.2289879655426379</v>
      </c>
      <c r="V11" s="1">
        <v>4.1633512058000264</v>
      </c>
      <c r="W11" s="18" t="s">
        <v>3</v>
      </c>
    </row>
    <row r="12" spans="1:23" x14ac:dyDescent="0.25">
      <c r="A12" s="38" t="s">
        <v>4</v>
      </c>
      <c r="B12" s="18" t="s">
        <v>4</v>
      </c>
      <c r="C12" s="1">
        <v>3.6095646923204376</v>
      </c>
      <c r="D12" s="1">
        <v>1.606899526467271</v>
      </c>
      <c r="E12" s="1"/>
      <c r="F12" s="1">
        <v>1.9428787592344401</v>
      </c>
      <c r="G12" s="1">
        <v>1.1218114586715644</v>
      </c>
      <c r="H12" s="1"/>
      <c r="I12" s="1">
        <v>5.3498305798384473</v>
      </c>
      <c r="J12" s="1">
        <v>2.6325199855121064</v>
      </c>
      <c r="K12" s="1"/>
      <c r="L12" s="1">
        <v>2.2897897668232643</v>
      </c>
      <c r="M12" s="1">
        <v>1.1396309482942855</v>
      </c>
      <c r="N12" s="1"/>
      <c r="O12" s="1">
        <v>6.7534575942179957</v>
      </c>
      <c r="P12" s="1">
        <v>4.3736638259969496</v>
      </c>
      <c r="Q12" s="1"/>
      <c r="R12" s="1">
        <v>2.5421714147466337</v>
      </c>
      <c r="S12" s="1">
        <v>0.69907247705936038</v>
      </c>
      <c r="T12" s="1"/>
      <c r="U12" s="1">
        <v>4.9936789851867704</v>
      </c>
      <c r="V12" s="1">
        <v>0.49714756174697744</v>
      </c>
      <c r="W12" s="18" t="s">
        <v>4</v>
      </c>
    </row>
    <row r="13" spans="1:23" x14ac:dyDescent="0.25">
      <c r="A13" s="38" t="s">
        <v>84</v>
      </c>
      <c r="C13" s="1">
        <v>0.4642215023420726</v>
      </c>
      <c r="D13" s="1">
        <v>0.21568961157513061</v>
      </c>
      <c r="E13" s="1"/>
      <c r="F13" s="1">
        <v>0.1543796989698813</v>
      </c>
      <c r="G13" s="1">
        <v>5.5875060160046494E-2</v>
      </c>
      <c r="H13" s="1"/>
      <c r="I13" s="1">
        <v>0.28042646140537286</v>
      </c>
      <c r="J13" s="1">
        <v>0.1088404387157523</v>
      </c>
      <c r="K13" s="1"/>
      <c r="L13" s="1">
        <v>0.2504803650449815</v>
      </c>
      <c r="M13" s="1">
        <v>9.2097933618819169E-2</v>
      </c>
      <c r="N13" s="1"/>
      <c r="O13" s="1">
        <v>0.32398925258824585</v>
      </c>
      <c r="P13" s="1">
        <v>0.11316406268149776</v>
      </c>
      <c r="Q13" s="1"/>
      <c r="R13" s="1">
        <v>0.14467222773714919</v>
      </c>
      <c r="S13" s="1">
        <v>0.12598993123759517</v>
      </c>
      <c r="T13" s="1"/>
      <c r="U13" s="1">
        <v>0.35475555158332678</v>
      </c>
      <c r="V13" s="1">
        <v>6.4145686028541177E-2</v>
      </c>
    </row>
    <row r="14" spans="1:23" x14ac:dyDescent="0.25">
      <c r="A14" s="38" t="s">
        <v>5</v>
      </c>
      <c r="B14" s="18" t="s">
        <v>5</v>
      </c>
      <c r="C14" s="1">
        <v>0.70147297248670326</v>
      </c>
      <c r="D14" s="1">
        <v>0.28316450765130574</v>
      </c>
      <c r="E14" s="1"/>
      <c r="F14" s="1">
        <v>0.80543189683112681</v>
      </c>
      <c r="G14" s="1">
        <v>0.91013388012388674</v>
      </c>
      <c r="H14" s="1"/>
      <c r="I14" s="1">
        <v>1.4102344279259296</v>
      </c>
      <c r="J14" s="1">
        <v>0.32037546967147074</v>
      </c>
      <c r="K14" s="1"/>
      <c r="L14" s="1">
        <v>2.0932458070483388</v>
      </c>
      <c r="M14" s="1">
        <v>2.8463271380059041</v>
      </c>
      <c r="N14" s="1"/>
      <c r="O14" s="1">
        <v>0.79910118477481973</v>
      </c>
      <c r="P14" s="1">
        <v>0.55716086625886752</v>
      </c>
      <c r="Q14" s="1"/>
      <c r="R14" s="1">
        <v>2.6349808260923924</v>
      </c>
      <c r="S14" s="1">
        <v>0.60990884269428469</v>
      </c>
      <c r="T14" s="1"/>
      <c r="U14" s="1">
        <v>0.9246335805226098</v>
      </c>
      <c r="V14" s="1">
        <v>0.11137914743350653</v>
      </c>
      <c r="W14" s="18" t="s">
        <v>5</v>
      </c>
    </row>
    <row r="15" spans="1:23" x14ac:dyDescent="0.25">
      <c r="A15" s="38" t="s">
        <v>31</v>
      </c>
      <c r="B15" s="14" t="s">
        <v>31</v>
      </c>
      <c r="C15" s="1">
        <v>1.1558030380564683</v>
      </c>
      <c r="D15" s="1">
        <v>0.36796979951104269</v>
      </c>
      <c r="E15" s="1"/>
      <c r="F15" s="1">
        <v>0.43034358203560324</v>
      </c>
      <c r="G15" s="1">
        <v>0.37031285343219211</v>
      </c>
      <c r="H15" s="1"/>
      <c r="I15" s="1">
        <v>3.7890111034759375</v>
      </c>
      <c r="J15" s="1">
        <v>2.4325946184413438</v>
      </c>
      <c r="K15" s="1"/>
      <c r="L15" s="1">
        <v>0.39528715087142691</v>
      </c>
      <c r="M15" s="1">
        <v>0.10002907566652204</v>
      </c>
      <c r="N15" s="1"/>
      <c r="O15" s="1">
        <v>0.68189648966581695</v>
      </c>
      <c r="P15" s="1">
        <v>0.76164797231765624</v>
      </c>
      <c r="Q15" s="1"/>
      <c r="R15" s="1">
        <v>1.1184920437290431</v>
      </c>
      <c r="S15" s="1">
        <v>1.6918190096012096</v>
      </c>
      <c r="T15" s="1"/>
      <c r="U15" s="1">
        <v>1.0433783478701326</v>
      </c>
      <c r="V15" s="1">
        <v>0.93247088504550102</v>
      </c>
      <c r="W15" s="14" t="s">
        <v>31</v>
      </c>
    </row>
    <row r="16" spans="1:23" x14ac:dyDescent="0.25">
      <c r="A16" s="38" t="s">
        <v>6</v>
      </c>
      <c r="B16" s="18" t="s">
        <v>6</v>
      </c>
      <c r="C16" s="1">
        <v>6.1163894983286644</v>
      </c>
      <c r="D16" s="1">
        <v>3.6488262495427226</v>
      </c>
      <c r="E16" s="1"/>
      <c r="F16" s="1">
        <v>7.8874981652235086</v>
      </c>
      <c r="G16" s="1">
        <v>2.9699846805117156</v>
      </c>
      <c r="H16" s="1"/>
      <c r="I16" s="1">
        <v>1.9988265871285944</v>
      </c>
      <c r="J16" s="1">
        <v>2.2741729644821254</v>
      </c>
      <c r="K16" s="1"/>
      <c r="L16" s="1">
        <v>2.4050322905653805</v>
      </c>
      <c r="M16" s="1">
        <v>3.8330543948612266</v>
      </c>
      <c r="N16" s="1"/>
      <c r="O16" s="1">
        <v>2.7297748853308916</v>
      </c>
      <c r="P16" s="1">
        <v>1.3832424970533888</v>
      </c>
      <c r="Q16" s="1"/>
      <c r="R16" s="1">
        <v>1.1002238654457408</v>
      </c>
      <c r="S16" s="1">
        <v>0.5737858105645639</v>
      </c>
      <c r="T16" s="1"/>
      <c r="U16" s="1">
        <v>3.8686372252025918</v>
      </c>
      <c r="V16" s="1">
        <v>0.63057127606094621</v>
      </c>
      <c r="W16" s="18" t="s">
        <v>6</v>
      </c>
    </row>
    <row r="17" spans="1:23" x14ac:dyDescent="0.25">
      <c r="A17" s="38" t="s">
        <v>7</v>
      </c>
      <c r="B17" s="18" t="s">
        <v>7</v>
      </c>
      <c r="C17" s="1">
        <v>0.62173851695490956</v>
      </c>
      <c r="D17" s="1">
        <v>0.21932444974294371</v>
      </c>
      <c r="E17" s="1"/>
      <c r="F17" s="141">
        <v>0.35</v>
      </c>
      <c r="G17" s="141">
        <v>0.19</v>
      </c>
      <c r="H17" s="1"/>
      <c r="I17" s="1">
        <v>3.3143830160718926</v>
      </c>
      <c r="J17" s="1">
        <v>2.1011713766034332</v>
      </c>
      <c r="K17" s="1"/>
      <c r="L17" s="1">
        <v>0.39913423021245237</v>
      </c>
      <c r="M17" s="1">
        <v>0.19580024061495568</v>
      </c>
      <c r="N17" s="1"/>
      <c r="O17" s="1">
        <v>0.61411718354955769</v>
      </c>
      <c r="P17" s="1">
        <v>0.22199884267334255</v>
      </c>
      <c r="Q17" s="1"/>
      <c r="R17" s="1">
        <v>0.18815863287005796</v>
      </c>
      <c r="S17" s="1">
        <v>4.4724958010828694E-2</v>
      </c>
      <c r="T17" s="1"/>
      <c r="U17" s="1">
        <v>0.8222260885072481</v>
      </c>
      <c r="V17" s="1">
        <v>0.17378823794241827</v>
      </c>
      <c r="W17" s="18" t="s">
        <v>7</v>
      </c>
    </row>
    <row r="18" spans="1:23" x14ac:dyDescent="0.25">
      <c r="A18" s="38" t="s">
        <v>85</v>
      </c>
      <c r="C18" s="1">
        <v>9.2657555184809046E-2</v>
      </c>
      <c r="D18" s="1">
        <v>8.5386133219975582E-2</v>
      </c>
      <c r="E18" s="1"/>
      <c r="F18" s="1">
        <v>3.3738172294780475E-2</v>
      </c>
      <c r="G18" s="1">
        <v>4.4419460110645265E-2</v>
      </c>
      <c r="H18" s="1"/>
      <c r="I18" s="1">
        <v>8.0336164398253196E-2</v>
      </c>
      <c r="J18" s="1">
        <v>3.5226638615075578E-2</v>
      </c>
      <c r="K18" s="1"/>
      <c r="L18" s="1">
        <v>6.9667734874920395E-2</v>
      </c>
      <c r="M18" s="1">
        <v>4.1004554349331437E-2</v>
      </c>
      <c r="N18" s="1"/>
      <c r="O18" s="1">
        <v>0.19510441446122531</v>
      </c>
      <c r="P18" s="1">
        <v>6.2172046866505036E-2</v>
      </c>
      <c r="Q18" s="1"/>
      <c r="R18" s="1">
        <v>0</v>
      </c>
      <c r="S18" s="1">
        <v>0</v>
      </c>
      <c r="T18" s="1"/>
      <c r="U18" s="1">
        <v>8.6504875545229589E-3</v>
      </c>
      <c r="V18" s="1">
        <v>1.7300975109045918E-2</v>
      </c>
    </row>
    <row r="19" spans="1:23" x14ac:dyDescent="0.25">
      <c r="A19" s="38" t="s">
        <v>86</v>
      </c>
      <c r="B19" s="14" t="s">
        <v>32</v>
      </c>
      <c r="C19" s="1">
        <v>0.55735625972267155</v>
      </c>
      <c r="D19" s="1">
        <v>0.97791335759115972</v>
      </c>
      <c r="E19" s="1"/>
      <c r="F19" s="1">
        <v>2.4879394049091306</v>
      </c>
      <c r="G19" s="1">
        <v>4.5505957907423333</v>
      </c>
      <c r="H19" s="1"/>
      <c r="I19" s="1">
        <v>0.75011556819129044</v>
      </c>
      <c r="J19" s="1">
        <v>0.53865388556100047</v>
      </c>
      <c r="K19" s="1"/>
      <c r="L19" s="1">
        <v>0.59685473491324503</v>
      </c>
      <c r="M19" s="1">
        <v>0.44608015970751091</v>
      </c>
      <c r="N19" s="1"/>
      <c r="O19" s="1">
        <v>0.87753648440867815</v>
      </c>
      <c r="P19" s="1">
        <v>0.59125304165997017</v>
      </c>
      <c r="Q19" s="1"/>
      <c r="R19" s="1">
        <v>0.34803185160523231</v>
      </c>
      <c r="S19" s="1">
        <v>9.1793232647829445E-2</v>
      </c>
      <c r="T19" s="1"/>
      <c r="U19" s="1">
        <v>0.80797827096742891</v>
      </c>
      <c r="V19" s="1">
        <v>1.2000996053997033</v>
      </c>
      <c r="W19" s="14" t="s">
        <v>32</v>
      </c>
    </row>
    <row r="20" spans="1:23" x14ac:dyDescent="0.25">
      <c r="A20" s="38" t="s">
        <v>8</v>
      </c>
      <c r="B20" s="18" t="s">
        <v>8</v>
      </c>
      <c r="C20" s="1">
        <v>8.1480430478460324</v>
      </c>
      <c r="D20" s="1">
        <v>11.582997574616067</v>
      </c>
      <c r="E20" s="1"/>
      <c r="F20" s="1">
        <v>4.4473159167129186</v>
      </c>
      <c r="G20" s="1">
        <v>1.7509687298388479</v>
      </c>
      <c r="H20" s="1"/>
      <c r="I20" s="1">
        <v>3.8529707060427842</v>
      </c>
      <c r="J20" s="1">
        <v>1.7939511992755239</v>
      </c>
      <c r="K20" s="1"/>
      <c r="L20" s="1">
        <v>6.8244202560570946</v>
      </c>
      <c r="M20" s="1">
        <v>5.0236236751692465</v>
      </c>
      <c r="N20" s="1"/>
      <c r="O20" s="1">
        <v>2.026174533887755</v>
      </c>
      <c r="P20" s="1">
        <v>0.92080063073122664</v>
      </c>
      <c r="Q20" s="1"/>
      <c r="R20" s="1">
        <v>2.3150043182195676</v>
      </c>
      <c r="S20" s="1">
        <v>1.54410389091749</v>
      </c>
      <c r="T20" s="1"/>
      <c r="U20" s="1">
        <v>3.3867732457999944</v>
      </c>
      <c r="V20" s="1">
        <v>1.4846719881597785</v>
      </c>
      <c r="W20" s="18" t="s">
        <v>8</v>
      </c>
    </row>
    <row r="21" spans="1:23" ht="15.75" x14ac:dyDescent="0.25">
      <c r="A21" s="37" t="s">
        <v>78</v>
      </c>
      <c r="C21" s="26" t="s">
        <v>54</v>
      </c>
      <c r="D21" s="26"/>
      <c r="E21" s="26"/>
      <c r="F21" s="12" t="s">
        <v>57</v>
      </c>
      <c r="G21" s="12"/>
      <c r="H21" s="12"/>
      <c r="I21" s="92" t="s">
        <v>59</v>
      </c>
      <c r="J21" s="92"/>
      <c r="K21" s="92"/>
      <c r="L21" s="91" t="s">
        <v>61</v>
      </c>
      <c r="M21" s="91"/>
      <c r="N21" s="91"/>
      <c r="O21" s="78" t="s">
        <v>30</v>
      </c>
      <c r="P21" s="78"/>
      <c r="Q21" s="78"/>
      <c r="R21" s="12" t="s">
        <v>77</v>
      </c>
      <c r="S21" s="12"/>
      <c r="T21" s="12"/>
      <c r="U21" s="10" t="s">
        <v>29</v>
      </c>
      <c r="V21" s="10"/>
      <c r="W21" t="s">
        <v>0</v>
      </c>
    </row>
    <row r="22" spans="1:23" x14ac:dyDescent="0.25">
      <c r="A22" s="38" t="s">
        <v>88</v>
      </c>
      <c r="B22" s="19" t="s">
        <v>33</v>
      </c>
      <c r="C22" s="1">
        <v>0.52034812420655197</v>
      </c>
      <c r="D22" s="1">
        <v>0.65664349867162053</v>
      </c>
      <c r="E22" s="1"/>
      <c r="F22" s="1">
        <v>1.0448726780784359</v>
      </c>
      <c r="G22" s="1">
        <v>1.2920976789084413</v>
      </c>
      <c r="H22" s="1"/>
      <c r="I22" s="1">
        <v>0.87031311458912219</v>
      </c>
      <c r="J22" s="1">
        <v>0.77513772331914454</v>
      </c>
      <c r="K22" s="1"/>
      <c r="L22" s="1">
        <v>2.1506566018164963</v>
      </c>
      <c r="M22" s="1">
        <v>1.6752299801319495</v>
      </c>
      <c r="N22" s="1"/>
      <c r="O22" s="1">
        <v>1.2458575432330623</v>
      </c>
      <c r="P22" s="1">
        <v>0.90854370156308584</v>
      </c>
      <c r="Q22" s="1"/>
      <c r="R22" s="1">
        <v>0.39896999098393088</v>
      </c>
      <c r="S22" s="1">
        <v>0.32286024172732225</v>
      </c>
      <c r="T22" s="1"/>
      <c r="U22" s="1">
        <v>0.49209900830931075</v>
      </c>
      <c r="V22" s="1">
        <v>0.56807024805835216</v>
      </c>
      <c r="W22" s="19" t="s">
        <v>33</v>
      </c>
    </row>
    <row r="23" spans="1:23" x14ac:dyDescent="0.25">
      <c r="A23" s="38" t="s">
        <v>89</v>
      </c>
      <c r="B23" s="18" t="s">
        <v>9</v>
      </c>
      <c r="C23" s="1">
        <v>2.8483893361288071</v>
      </c>
      <c r="D23" s="1">
        <v>1.2640414062826111</v>
      </c>
      <c r="E23" s="1"/>
      <c r="F23" s="1">
        <v>2.4846501979975337</v>
      </c>
      <c r="G23" s="1">
        <v>0.25700776456759455</v>
      </c>
      <c r="H23" s="1"/>
      <c r="I23" s="1">
        <v>2.717812684077562</v>
      </c>
      <c r="J23" s="1">
        <v>0.67976261608534405</v>
      </c>
      <c r="K23" s="1"/>
      <c r="L23" s="1">
        <v>3.0200044292826305</v>
      </c>
      <c r="M23" s="1">
        <v>0.62945616912294877</v>
      </c>
      <c r="N23" s="1"/>
      <c r="O23" s="1">
        <v>1.6021940037072415</v>
      </c>
      <c r="P23" s="1">
        <v>0.4313519894960679</v>
      </c>
      <c r="Q23" s="1"/>
      <c r="R23" s="1">
        <v>1.0815793244328484</v>
      </c>
      <c r="S23" s="1">
        <v>0.35582682376984742</v>
      </c>
      <c r="T23" s="1"/>
      <c r="U23" s="1">
        <v>1.8933095590368758</v>
      </c>
      <c r="V23" s="1">
        <v>0.31341173988498933</v>
      </c>
      <c r="W23" s="18" t="s">
        <v>9</v>
      </c>
    </row>
    <row r="24" spans="1:23" x14ac:dyDescent="0.25">
      <c r="A24" s="38" t="s">
        <v>10</v>
      </c>
      <c r="B24" s="18" t="s">
        <v>10</v>
      </c>
      <c r="C24" s="1">
        <v>7.6801708118547349</v>
      </c>
      <c r="D24" s="1">
        <v>4.4334351724926826</v>
      </c>
      <c r="E24" s="1"/>
      <c r="F24" s="1">
        <v>27.603692031056443</v>
      </c>
      <c r="G24" s="1">
        <v>3.608129018547483</v>
      </c>
      <c r="H24" s="1"/>
      <c r="I24" s="1">
        <v>13.188717602613805</v>
      </c>
      <c r="J24" s="1">
        <v>4.995790270237026</v>
      </c>
      <c r="K24" s="1"/>
      <c r="L24" s="1">
        <v>7.3280677321925856</v>
      </c>
      <c r="M24" s="1">
        <v>2.3658651240141833</v>
      </c>
      <c r="N24" s="1"/>
      <c r="O24" s="1">
        <v>12.83472091414473</v>
      </c>
      <c r="P24" s="1">
        <v>8.7592705965046047</v>
      </c>
      <c r="Q24" s="1"/>
      <c r="R24" s="1">
        <v>12.946418680942573</v>
      </c>
      <c r="S24" s="1">
        <v>7.3305148973134067</v>
      </c>
      <c r="T24" s="1"/>
      <c r="U24" s="1">
        <v>10.475078139362665</v>
      </c>
      <c r="V24" s="1">
        <v>4.2274524105322078</v>
      </c>
      <c r="W24" s="18" t="s">
        <v>10</v>
      </c>
    </row>
    <row r="25" spans="1:23" x14ac:dyDescent="0.25">
      <c r="A25" s="96" t="s">
        <v>99</v>
      </c>
      <c r="B25" s="99" t="s">
        <v>99</v>
      </c>
      <c r="C25" s="1">
        <v>6.3123796768716414</v>
      </c>
      <c r="D25" s="1">
        <v>2.2316165758970281</v>
      </c>
      <c r="E25" s="1"/>
      <c r="F25" s="1">
        <v>1.0094500059617233</v>
      </c>
      <c r="G25" s="1">
        <v>0.32899449902423217</v>
      </c>
      <c r="H25" s="1"/>
      <c r="I25" s="1">
        <v>0.69634337978758376</v>
      </c>
      <c r="J25" s="1">
        <v>0.24808402281545075</v>
      </c>
      <c r="K25" s="1"/>
      <c r="L25" s="1">
        <v>0.23876295030985309</v>
      </c>
      <c r="M25" s="1">
        <v>4.2688767708393742E-2</v>
      </c>
      <c r="N25" s="1"/>
      <c r="O25" s="1">
        <v>0.5339459600012384</v>
      </c>
      <c r="P25" s="1">
        <v>0.40073774503313075</v>
      </c>
      <c r="Q25" s="1"/>
      <c r="R25" s="1">
        <v>2.0559075834463134</v>
      </c>
      <c r="S25" s="1">
        <v>0.40565722766132833</v>
      </c>
      <c r="T25" s="1"/>
      <c r="U25" s="1">
        <v>1.5313146574999885</v>
      </c>
      <c r="V25" s="1">
        <v>1.701241533290647</v>
      </c>
      <c r="W25" s="99" t="s">
        <v>99</v>
      </c>
    </row>
    <row r="26" spans="1:23" x14ac:dyDescent="0.25">
      <c r="A26" s="38"/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8"/>
    </row>
    <row r="27" spans="1:23" x14ac:dyDescent="0.25">
      <c r="A27" s="38" t="s">
        <v>34</v>
      </c>
      <c r="B27" s="20" t="s">
        <v>34</v>
      </c>
      <c r="C27" s="1">
        <v>25.688956522741599</v>
      </c>
      <c r="D27" s="1">
        <v>5.5138130105780077</v>
      </c>
      <c r="E27" s="1"/>
      <c r="F27" s="1">
        <v>28.301767641665105</v>
      </c>
      <c r="G27" s="1">
        <v>5.0486435637478193</v>
      </c>
      <c r="H27" s="1"/>
      <c r="I27" s="1">
        <v>22.881631141309693</v>
      </c>
      <c r="J27" s="1">
        <v>4.4144214924847995</v>
      </c>
      <c r="K27" s="1"/>
      <c r="L27" s="1">
        <v>22.2403208598475</v>
      </c>
      <c r="M27" s="1">
        <v>3.6509309363505347</v>
      </c>
      <c r="N27" s="1"/>
      <c r="O27" s="1">
        <v>25.71967184417532</v>
      </c>
      <c r="P27" s="1">
        <v>5.1816350089498044</v>
      </c>
      <c r="Q27" s="1"/>
      <c r="R27" s="1">
        <v>17.75</v>
      </c>
      <c r="S27" s="1">
        <v>4.34</v>
      </c>
      <c r="T27" s="1"/>
      <c r="U27" s="1">
        <v>23.231095625608511</v>
      </c>
      <c r="V27" s="1">
        <v>1.2575078838120055</v>
      </c>
      <c r="W27" s="20" t="s">
        <v>34</v>
      </c>
    </row>
    <row r="28" spans="1:23" x14ac:dyDescent="0.25">
      <c r="A28" s="38" t="s">
        <v>35</v>
      </c>
      <c r="B28" s="20" t="s">
        <v>35</v>
      </c>
      <c r="C28" s="1">
        <v>37.935573305649825</v>
      </c>
      <c r="D28" s="1">
        <v>10.627337849838574</v>
      </c>
      <c r="E28" s="1"/>
      <c r="F28" s="1">
        <v>21.765010892998259</v>
      </c>
      <c r="G28" s="1">
        <v>7.0061961623207827</v>
      </c>
      <c r="H28" s="1"/>
      <c r="I28" s="1">
        <v>35.589424185358197</v>
      </c>
      <c r="J28" s="1">
        <v>11.114053468599987</v>
      </c>
      <c r="K28" s="1"/>
      <c r="L28" s="1">
        <v>42.167423054515112</v>
      </c>
      <c r="M28" s="1">
        <v>5.5331214037236824</v>
      </c>
      <c r="N28" s="1"/>
      <c r="O28" s="1">
        <v>38.70979319376773</v>
      </c>
      <c r="P28" s="1">
        <v>13.346111029552493</v>
      </c>
      <c r="Q28" s="1"/>
      <c r="R28" s="1">
        <v>43.98</v>
      </c>
      <c r="S28" s="1">
        <v>9.85</v>
      </c>
      <c r="T28" s="1"/>
      <c r="U28" s="1">
        <v>40.624724321876364</v>
      </c>
      <c r="V28" s="1">
        <v>3.0250691705848398</v>
      </c>
      <c r="W28" s="20" t="s">
        <v>35</v>
      </c>
    </row>
    <row r="29" spans="1:23" x14ac:dyDescent="0.25">
      <c r="A29" s="38" t="s">
        <v>36</v>
      </c>
      <c r="B29" s="20" t="s">
        <v>36</v>
      </c>
      <c r="C29" s="1">
        <v>37.809805333564903</v>
      </c>
      <c r="D29" s="1">
        <v>11.419920819636307</v>
      </c>
      <c r="E29" s="1"/>
      <c r="F29" s="1">
        <v>49.042813074321579</v>
      </c>
      <c r="G29" s="1">
        <v>4.3294342351089492</v>
      </c>
      <c r="H29" s="1"/>
      <c r="I29" s="1">
        <v>41.330246038974046</v>
      </c>
      <c r="J29" s="1">
        <v>6.1026065436808672</v>
      </c>
      <c r="K29" s="1"/>
      <c r="L29" s="1">
        <v>27.801047523348458</v>
      </c>
      <c r="M29" s="1">
        <v>5.9075392551449433</v>
      </c>
      <c r="N29" s="1"/>
      <c r="O29" s="1">
        <v>33.153669532072662</v>
      </c>
      <c r="P29" s="1">
        <v>8.7246251866106572</v>
      </c>
      <c r="Q29" s="1"/>
      <c r="R29" s="144">
        <v>37.799999999999997</v>
      </c>
      <c r="S29" s="1">
        <v>7.07</v>
      </c>
      <c r="T29" s="1"/>
      <c r="U29" s="1">
        <v>34.712069556508922</v>
      </c>
      <c r="V29" s="1">
        <v>2.8015830963112824</v>
      </c>
      <c r="W29" s="20" t="s">
        <v>36</v>
      </c>
    </row>
    <row r="30" spans="1:23" x14ac:dyDescent="0.25">
      <c r="A30" s="38" t="s">
        <v>90</v>
      </c>
      <c r="B30" s="20" t="s">
        <v>37</v>
      </c>
      <c r="C30" s="1">
        <v>22.907906405104928</v>
      </c>
      <c r="D30" s="1">
        <v>11.290357994919725</v>
      </c>
      <c r="E30" s="1"/>
      <c r="F30" s="1">
        <v>37.50780847185716</v>
      </c>
      <c r="G30" s="1">
        <v>3.9564248418019696</v>
      </c>
      <c r="H30" s="1"/>
      <c r="I30" s="1">
        <v>28.42371458864449</v>
      </c>
      <c r="J30" s="1">
        <v>4.5512741824562077</v>
      </c>
      <c r="K30" s="1"/>
      <c r="L30" s="1">
        <v>19.86141641456803</v>
      </c>
      <c r="M30" s="1">
        <v>5.1347875200631492</v>
      </c>
      <c r="N30" s="1"/>
      <c r="O30" s="1">
        <v>23.830664229507274</v>
      </c>
      <c r="P30" s="1">
        <v>8.7944568541000621</v>
      </c>
      <c r="Q30" s="1"/>
      <c r="R30" s="1">
        <v>19.073332371211681</v>
      </c>
      <c r="S30" s="1">
        <v>8.403776871952072</v>
      </c>
      <c r="T30" s="1"/>
      <c r="U30" s="1">
        <v>21.571066017893557</v>
      </c>
      <c r="V30" s="1">
        <v>3.0925987205172993</v>
      </c>
      <c r="W30" s="20" t="s">
        <v>37</v>
      </c>
    </row>
    <row r="31" spans="1:23" x14ac:dyDescent="0.25">
      <c r="A31" s="38" t="s">
        <v>50</v>
      </c>
      <c r="B31" s="20" t="s">
        <v>38</v>
      </c>
      <c r="C31" s="1">
        <v>14.901898928459977</v>
      </c>
      <c r="D31" s="1">
        <v>3.9324256137325753</v>
      </c>
      <c r="E31" s="1"/>
      <c r="F31" s="1">
        <v>11.535004602464422</v>
      </c>
      <c r="G31" s="1">
        <v>2.6799075997583923</v>
      </c>
      <c r="H31" s="1"/>
      <c r="I31" s="1">
        <v>12.906531450329558</v>
      </c>
      <c r="J31" s="1">
        <v>2.8863432723249471</v>
      </c>
      <c r="K31" s="1"/>
      <c r="L31" s="1">
        <v>7.9396311087804312</v>
      </c>
      <c r="M31" s="1">
        <v>4.9254977322491049</v>
      </c>
      <c r="N31" s="1"/>
      <c r="O31" s="1">
        <v>9.3230053025653845</v>
      </c>
      <c r="P31" s="1">
        <v>3.7398459919405944</v>
      </c>
      <c r="Q31" s="1"/>
      <c r="R31" s="1">
        <v>18.73</v>
      </c>
      <c r="S31" s="1">
        <v>3.09</v>
      </c>
      <c r="T31" s="1"/>
      <c r="U31" s="1">
        <v>13.141003538615362</v>
      </c>
      <c r="V31" s="1">
        <v>3.9809620297536124</v>
      </c>
      <c r="W31" s="20" t="s">
        <v>38</v>
      </c>
    </row>
    <row r="32" spans="1:23" x14ac:dyDescent="0.25">
      <c r="A32" s="38" t="s">
        <v>51</v>
      </c>
      <c r="B32" s="20" t="s">
        <v>51</v>
      </c>
      <c r="C32" s="1">
        <f>SUM(C17,C20,C23,C24)</f>
        <v>19.298341712784485</v>
      </c>
      <c r="D32" s="1">
        <v>11.84</v>
      </c>
      <c r="E32" s="1"/>
      <c r="F32" s="1">
        <v>34.86</v>
      </c>
      <c r="G32" s="1">
        <v>3.64</v>
      </c>
      <c r="H32" s="1"/>
      <c r="I32" s="1">
        <v>23.07</v>
      </c>
      <c r="J32" s="1">
        <v>6.27</v>
      </c>
      <c r="K32" s="1"/>
      <c r="L32" s="1">
        <v>17.57</v>
      </c>
      <c r="M32" s="1">
        <v>4.49</v>
      </c>
      <c r="N32" s="1"/>
      <c r="O32" s="1">
        <v>17.079999999999998</v>
      </c>
      <c r="P32" s="1">
        <v>8.7200000000000006</v>
      </c>
      <c r="Q32" s="1"/>
      <c r="R32" s="1">
        <v>16.53</v>
      </c>
      <c r="S32" s="1">
        <v>8.9499999999999993</v>
      </c>
      <c r="T32" s="1"/>
      <c r="U32" s="1">
        <v>7.2085390261591611</v>
      </c>
      <c r="V32" s="1">
        <v>6.8783667214016866</v>
      </c>
      <c r="W32" s="20"/>
    </row>
    <row r="33" spans="1:23" s="29" customFormat="1" x14ac:dyDescent="0.25">
      <c r="A33" s="145" t="s">
        <v>40</v>
      </c>
      <c r="B33" s="146" t="s">
        <v>40</v>
      </c>
      <c r="C33" s="28">
        <v>15.828213859700799</v>
      </c>
      <c r="D33" s="28">
        <v>11.811062592706405</v>
      </c>
      <c r="E33" s="28"/>
      <c r="F33" s="28">
        <v>32.051007947769357</v>
      </c>
      <c r="G33" s="28">
        <v>3.7340885791309875</v>
      </c>
      <c r="H33" s="28"/>
      <c r="I33" s="28">
        <v>17.041688308656589</v>
      </c>
      <c r="J33" s="28">
        <v>6.4425128726636292</v>
      </c>
      <c r="K33" s="28"/>
      <c r="L33" s="28">
        <v>14.152487988249682</v>
      </c>
      <c r="M33" s="28">
        <v>4.2923812200205322</v>
      </c>
      <c r="N33" s="28"/>
      <c r="O33" s="28">
        <v>14.860895448032482</v>
      </c>
      <c r="P33" s="28">
        <v>8.6068445418449375</v>
      </c>
      <c r="Q33" s="28"/>
      <c r="R33" s="28">
        <v>15.261422999162139</v>
      </c>
      <c r="S33" s="28">
        <v>8.6443172287348844</v>
      </c>
      <c r="T33" s="28"/>
      <c r="U33" s="28">
        <v>13.861851385162661</v>
      </c>
      <c r="V33" s="28">
        <v>3.1580150294129052</v>
      </c>
      <c r="W33" s="146" t="s">
        <v>40</v>
      </c>
    </row>
    <row r="34" spans="1:23" x14ac:dyDescent="0.25">
      <c r="A34" s="38" t="s">
        <v>39</v>
      </c>
      <c r="B34" s="20" t="s">
        <v>39</v>
      </c>
      <c r="C34" s="1">
        <v>1.7427764958189833</v>
      </c>
      <c r="D34" s="1">
        <v>1.605778735585988</v>
      </c>
      <c r="E34" s="1"/>
      <c r="F34" s="1">
        <v>3.4955519186945199</v>
      </c>
      <c r="G34" s="1">
        <v>1.2649789913388596</v>
      </c>
      <c r="H34" s="1"/>
      <c r="I34" s="1">
        <v>2.2860031423827309</v>
      </c>
      <c r="J34" s="1">
        <v>0.53595596461681616</v>
      </c>
      <c r="K34" s="1"/>
      <c r="L34" s="1">
        <v>3.1897810765409713</v>
      </c>
      <c r="M34" s="1">
        <v>1.8410280962943217</v>
      </c>
      <c r="N34" s="1"/>
      <c r="O34" s="1">
        <v>2.9476220807282894</v>
      </c>
      <c r="P34" s="1">
        <v>1.3854726743305572</v>
      </c>
      <c r="Q34" s="1"/>
      <c r="R34" s="1">
        <v>1.1000000000000001</v>
      </c>
      <c r="S34" s="1">
        <v>0.76</v>
      </c>
      <c r="T34" s="1"/>
      <c r="U34" s="1">
        <v>1.8750396350534928</v>
      </c>
      <c r="V34" s="1">
        <v>0.80699846974625056</v>
      </c>
      <c r="W34" s="20" t="s">
        <v>39</v>
      </c>
    </row>
    <row r="35" spans="1:23" x14ac:dyDescent="0.25">
      <c r="A35" s="44" t="s">
        <v>91</v>
      </c>
      <c r="B35" s="20" t="s">
        <v>42</v>
      </c>
      <c r="C35" s="1">
        <v>0.30213130861778131</v>
      </c>
      <c r="D35" s="1">
        <v>0.11013315527815228</v>
      </c>
      <c r="E35" s="1"/>
      <c r="F35" s="1">
        <v>0.37512529583398913</v>
      </c>
      <c r="G35" s="1">
        <v>6.1708762537399924E-2</v>
      </c>
      <c r="H35" s="1"/>
      <c r="I35" s="1">
        <v>0.34530635688373146</v>
      </c>
      <c r="J35" s="1">
        <v>7.261945777281624E-2</v>
      </c>
      <c r="K35" s="1"/>
      <c r="L35" s="1">
        <v>0.3869458234954079</v>
      </c>
      <c r="M35" s="1">
        <v>8.7143307999823227E-2</v>
      </c>
      <c r="N35" s="1"/>
      <c r="O35" s="1">
        <v>0.37403014050552913</v>
      </c>
      <c r="P35" s="1">
        <v>9.5907001059667651E-2</v>
      </c>
      <c r="Q35" s="1"/>
      <c r="R35" s="1">
        <v>0.24</v>
      </c>
      <c r="S35" s="1">
        <v>0.08</v>
      </c>
      <c r="T35" s="1"/>
      <c r="U35" s="1">
        <v>0.32954031046399529</v>
      </c>
      <c r="V35" s="1">
        <v>2.9532276732725085E-2</v>
      </c>
      <c r="W35" s="20" t="s">
        <v>42</v>
      </c>
    </row>
    <row r="36" spans="1:23" x14ac:dyDescent="0.25">
      <c r="A36" s="44" t="s">
        <v>92</v>
      </c>
      <c r="B36" s="20" t="s">
        <v>41</v>
      </c>
      <c r="C36" s="1">
        <v>0.25260110205211983</v>
      </c>
      <c r="D36" s="1">
        <v>9.6244728330360768E-2</v>
      </c>
      <c r="E36" s="1"/>
      <c r="F36" s="1">
        <v>0.21140516396486581</v>
      </c>
      <c r="G36" s="1">
        <v>4.5474006777040964E-2</v>
      </c>
      <c r="H36" s="1"/>
      <c r="I36" s="1">
        <v>0.20330700669062024</v>
      </c>
      <c r="J36" s="1">
        <v>4.9189096660248913E-2</v>
      </c>
      <c r="K36" s="1"/>
      <c r="L36" s="1">
        <v>0.2512767386934518</v>
      </c>
      <c r="M36" s="1">
        <v>2.269992786516465E-2</v>
      </c>
      <c r="N36" s="1"/>
      <c r="O36" s="1">
        <v>0.26458665810092158</v>
      </c>
      <c r="P36" s="1">
        <v>7.2903343903022236E-2</v>
      </c>
      <c r="Q36" s="1"/>
      <c r="R36" s="1">
        <v>0.19</v>
      </c>
      <c r="S36" s="1">
        <v>0.06</v>
      </c>
      <c r="T36" s="1"/>
      <c r="U36" s="1">
        <v>0.2415519960386677</v>
      </c>
      <c r="V36" s="1">
        <v>3.5135559298004687E-2</v>
      </c>
      <c r="W36" s="20" t="s">
        <v>41</v>
      </c>
    </row>
    <row r="37" spans="1:23" x14ac:dyDescent="0.25">
      <c r="A37" s="44"/>
      <c r="B37" s="20" t="s">
        <v>43</v>
      </c>
      <c r="C37" s="1">
        <v>1.8763749999999999</v>
      </c>
      <c r="D37" s="1">
        <v>1.0021575130292912</v>
      </c>
      <c r="E37" s="1"/>
      <c r="F37" s="1">
        <v>0.59726666666666661</v>
      </c>
      <c r="G37" s="1">
        <v>0.20033604506523775</v>
      </c>
      <c r="H37" s="1"/>
      <c r="I37" s="1">
        <v>1.7339999999999995</v>
      </c>
      <c r="J37" s="1">
        <v>1.1100015015004869</v>
      </c>
      <c r="K37" s="1"/>
      <c r="L37" s="1">
        <v>3.3041818181818186</v>
      </c>
      <c r="M37" s="1">
        <v>1.07796922440315</v>
      </c>
      <c r="N37" s="1"/>
      <c r="O37" s="1">
        <v>2.7887083333333336</v>
      </c>
      <c r="P37" s="1">
        <v>0.8151027148549379</v>
      </c>
      <c r="Q37" s="1"/>
      <c r="R37" s="1">
        <v>2.2791193344653355</v>
      </c>
      <c r="S37" s="1">
        <v>1.0332282231307808</v>
      </c>
      <c r="T37" s="1"/>
      <c r="U37" s="1">
        <v>2.7053358026009597</v>
      </c>
      <c r="V37" s="1">
        <v>1.0159391106673437</v>
      </c>
      <c r="W37" s="20" t="s">
        <v>43</v>
      </c>
    </row>
    <row r="38" spans="1:23" x14ac:dyDescent="0.25">
      <c r="A38" s="38"/>
      <c r="B38" s="23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36"/>
    </row>
    <row r="39" spans="1:23" x14ac:dyDescent="0.25">
      <c r="B39" s="23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37"/>
    </row>
    <row r="40" spans="1:23" x14ac:dyDescent="0.25">
      <c r="B40" s="23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37"/>
    </row>
    <row r="41" spans="1:23" x14ac:dyDescent="0.25">
      <c r="B41" s="23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37"/>
    </row>
    <row r="42" spans="1:23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8"/>
      <c r="B43" s="2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26"/>
    </row>
    <row r="44" spans="1:23" x14ac:dyDescent="0.25">
      <c r="A44" s="38"/>
      <c r="B44" s="25"/>
      <c r="W44" s="25"/>
    </row>
    <row r="45" spans="1:23" x14ac:dyDescent="0.25">
      <c r="A45" s="38"/>
      <c r="B45" s="25"/>
      <c r="W45" s="25"/>
    </row>
    <row r="46" spans="1:23" x14ac:dyDescent="0.25">
      <c r="A46" s="132"/>
      <c r="B46" s="97"/>
      <c r="W46" s="122"/>
    </row>
    <row r="47" spans="1:23" x14ac:dyDescent="0.25">
      <c r="A47" s="132"/>
      <c r="B47" s="97"/>
      <c r="W47" s="122"/>
    </row>
    <row r="48" spans="1:23" x14ac:dyDescent="0.25">
      <c r="A48" s="132"/>
      <c r="B48" s="97"/>
      <c r="W48" s="122"/>
    </row>
    <row r="49" spans="1:23" x14ac:dyDescent="0.25">
      <c r="A49" s="132"/>
      <c r="B49" s="97"/>
      <c r="W49" s="122"/>
    </row>
    <row r="50" spans="1:23" x14ac:dyDescent="0.25">
      <c r="A50" s="132"/>
      <c r="B50" s="97"/>
      <c r="W50" s="122"/>
    </row>
    <row r="51" spans="1:23" x14ac:dyDescent="0.25">
      <c r="A51" s="132"/>
      <c r="B51" s="97"/>
      <c r="W51" s="122"/>
    </row>
    <row r="52" spans="1:23" x14ac:dyDescent="0.25">
      <c r="A52" s="132"/>
      <c r="B52" s="97"/>
      <c r="W52" s="122"/>
    </row>
    <row r="53" spans="1:23" x14ac:dyDescent="0.25">
      <c r="A53" s="132"/>
      <c r="B53" s="97"/>
      <c r="W53" s="122"/>
    </row>
    <row r="54" spans="1:23" x14ac:dyDescent="0.25">
      <c r="A54" s="132"/>
      <c r="B54" s="97"/>
      <c r="W54" s="122"/>
    </row>
    <row r="55" spans="1:23" x14ac:dyDescent="0.25">
      <c r="A55" s="132"/>
      <c r="B55" s="97"/>
      <c r="W55" s="122"/>
    </row>
    <row r="56" spans="1:23" x14ac:dyDescent="0.25">
      <c r="A56" s="132"/>
      <c r="B56" s="97"/>
      <c r="W56" s="122"/>
    </row>
    <row r="57" spans="1:23" x14ac:dyDescent="0.25">
      <c r="A57" s="132"/>
      <c r="B57" s="97"/>
      <c r="W57" s="122"/>
    </row>
    <row r="58" spans="1:23" x14ac:dyDescent="0.25">
      <c r="A58" s="132"/>
      <c r="B58" s="97"/>
      <c r="W58" s="122"/>
    </row>
    <row r="59" spans="1:23" x14ac:dyDescent="0.25">
      <c r="A59" s="132"/>
      <c r="B59" s="97"/>
      <c r="W59" s="122"/>
    </row>
    <row r="60" spans="1:23" x14ac:dyDescent="0.25">
      <c r="A60" s="132"/>
      <c r="B60" s="97"/>
      <c r="W60" s="122"/>
    </row>
    <row r="61" spans="1:23" x14ac:dyDescent="0.25">
      <c r="A61" s="132"/>
      <c r="B61" s="97"/>
      <c r="W61" s="122"/>
    </row>
    <row r="62" spans="1:23" x14ac:dyDescent="0.25">
      <c r="A62" s="132"/>
      <c r="B62" s="97"/>
      <c r="W62" s="122"/>
    </row>
    <row r="63" spans="1:23" x14ac:dyDescent="0.25">
      <c r="A63" s="132"/>
      <c r="B63" s="97"/>
      <c r="W63" s="122"/>
    </row>
    <row r="64" spans="1:23" x14ac:dyDescent="0.25">
      <c r="A64" s="132"/>
      <c r="B64" s="97"/>
      <c r="W64" s="122"/>
    </row>
    <row r="65" spans="1:23" x14ac:dyDescent="0.25">
      <c r="A65" s="132"/>
      <c r="B65" s="97"/>
      <c r="W65" s="122"/>
    </row>
    <row r="66" spans="1:23" x14ac:dyDescent="0.25">
      <c r="A66" s="132"/>
      <c r="B66" s="97"/>
      <c r="W66" s="122"/>
    </row>
    <row r="67" spans="1:23" x14ac:dyDescent="0.25">
      <c r="A67" s="132"/>
      <c r="B67" s="97"/>
      <c r="W67" s="122"/>
    </row>
    <row r="68" spans="1:23" x14ac:dyDescent="0.25">
      <c r="A68" s="132"/>
      <c r="B68" s="97"/>
      <c r="W68" s="122"/>
    </row>
    <row r="69" spans="1:23" x14ac:dyDescent="0.25">
      <c r="A69" s="132"/>
      <c r="B69" s="97"/>
      <c r="W69" s="122"/>
    </row>
    <row r="70" spans="1:23" x14ac:dyDescent="0.25">
      <c r="A70" s="132"/>
      <c r="B70" s="97"/>
      <c r="W70" s="122"/>
    </row>
    <row r="71" spans="1:23" x14ac:dyDescent="0.25">
      <c r="A71" s="132"/>
      <c r="B71" s="97"/>
      <c r="W71" s="122"/>
    </row>
    <row r="72" spans="1:23" x14ac:dyDescent="0.25">
      <c r="A72" s="132"/>
      <c r="B72" s="97"/>
      <c r="W72" s="122"/>
    </row>
    <row r="73" spans="1:23" x14ac:dyDescent="0.25">
      <c r="A73" s="132"/>
      <c r="B73" s="97"/>
      <c r="W73" s="122"/>
    </row>
    <row r="74" spans="1:23" x14ac:dyDescent="0.25">
      <c r="A74" s="132"/>
      <c r="B74" s="97"/>
      <c r="W74" s="122"/>
    </row>
    <row r="75" spans="1:23" x14ac:dyDescent="0.25">
      <c r="A75" s="132"/>
      <c r="B75" s="97"/>
      <c r="W75" s="122"/>
    </row>
    <row r="76" spans="1:23" x14ac:dyDescent="0.25">
      <c r="A76" s="132"/>
      <c r="B76" s="97"/>
      <c r="W76" s="122"/>
    </row>
    <row r="77" spans="1:23" x14ac:dyDescent="0.25">
      <c r="A77" s="132"/>
      <c r="B77" s="97"/>
      <c r="W77" s="122"/>
    </row>
    <row r="78" spans="1:23" x14ac:dyDescent="0.25">
      <c r="A78" s="132"/>
      <c r="B78" s="97"/>
      <c r="W78" s="122"/>
    </row>
    <row r="79" spans="1:23" x14ac:dyDescent="0.25">
      <c r="A79" s="132"/>
      <c r="B79" s="97"/>
      <c r="W79" s="122"/>
    </row>
    <row r="80" spans="1:23" x14ac:dyDescent="0.25">
      <c r="A80" s="132"/>
      <c r="B80" s="97"/>
      <c r="W80" s="122"/>
    </row>
    <row r="81" spans="1:23" x14ac:dyDescent="0.25">
      <c r="A81" s="132"/>
      <c r="B81" s="97"/>
      <c r="W81" s="122"/>
    </row>
    <row r="82" spans="1:23" x14ac:dyDescent="0.25">
      <c r="A82" s="132"/>
      <c r="B82" s="97"/>
      <c r="W82" s="122"/>
    </row>
    <row r="83" spans="1:23" x14ac:dyDescent="0.25">
      <c r="A83" s="132"/>
      <c r="B83" s="97"/>
      <c r="W83" s="122"/>
    </row>
    <row r="84" spans="1:23" x14ac:dyDescent="0.25">
      <c r="A84" s="132"/>
      <c r="B84" s="97"/>
      <c r="W84" s="122"/>
    </row>
    <row r="85" spans="1:23" x14ac:dyDescent="0.25">
      <c r="A85" s="132"/>
      <c r="B85" s="97"/>
      <c r="W85" s="122"/>
    </row>
    <row r="86" spans="1:23" x14ac:dyDescent="0.25">
      <c r="A86" s="38"/>
      <c r="B86" s="97"/>
      <c r="W86" s="122"/>
    </row>
    <row r="87" spans="1:23" x14ac:dyDescent="0.25">
      <c r="A87" s="38"/>
      <c r="B87" s="97"/>
      <c r="W87" s="122"/>
    </row>
    <row r="88" spans="1:23" x14ac:dyDescent="0.25">
      <c r="A88" s="38"/>
      <c r="B88" s="97"/>
      <c r="W88" s="122"/>
    </row>
    <row r="89" spans="1:23" x14ac:dyDescent="0.25">
      <c r="A89" s="38"/>
      <c r="B89" s="97"/>
      <c r="W89" s="122"/>
    </row>
    <row r="90" spans="1:23" x14ac:dyDescent="0.25">
      <c r="A90" s="38"/>
      <c r="B90" s="97"/>
      <c r="W90" s="122"/>
    </row>
    <row r="91" spans="1:23" x14ac:dyDescent="0.25">
      <c r="A91" s="38"/>
      <c r="B91" s="97"/>
      <c r="W91" s="122"/>
    </row>
    <row r="92" spans="1:23" x14ac:dyDescent="0.25">
      <c r="A92" s="38"/>
      <c r="B92" s="97"/>
      <c r="W92" s="122"/>
    </row>
    <row r="93" spans="1:23" x14ac:dyDescent="0.25">
      <c r="A93" s="38"/>
      <c r="B93" s="97"/>
      <c r="W93" s="122"/>
    </row>
    <row r="94" spans="1:23" x14ac:dyDescent="0.25">
      <c r="A94" s="38"/>
      <c r="B94" s="97"/>
      <c r="W94" s="122"/>
    </row>
    <row r="95" spans="1:23" x14ac:dyDescent="0.25">
      <c r="A95" s="38"/>
      <c r="B95" s="97"/>
      <c r="W95" s="122"/>
    </row>
    <row r="96" spans="1:23" x14ac:dyDescent="0.25">
      <c r="A96" s="38"/>
      <c r="B96" s="97"/>
      <c r="W96" s="122"/>
    </row>
    <row r="97" spans="1:23" x14ac:dyDescent="0.25">
      <c r="A97" s="38"/>
      <c r="B97" s="97"/>
      <c r="W97" s="122"/>
    </row>
    <row r="98" spans="1:23" x14ac:dyDescent="0.25">
      <c r="A98" s="38"/>
      <c r="B98" s="97"/>
      <c r="W98" s="122"/>
    </row>
    <row r="99" spans="1:23" x14ac:dyDescent="0.25">
      <c r="A99" s="38"/>
      <c r="B99" s="97"/>
      <c r="W99" s="122"/>
    </row>
    <row r="100" spans="1:23" x14ac:dyDescent="0.25">
      <c r="A100" s="38"/>
      <c r="B100" s="97"/>
      <c r="W100" s="122"/>
    </row>
    <row r="101" spans="1:23" x14ac:dyDescent="0.25">
      <c r="A101" s="38"/>
      <c r="B101" s="97"/>
      <c r="W101" s="122"/>
    </row>
    <row r="102" spans="1:23" x14ac:dyDescent="0.25">
      <c r="A102" s="38"/>
      <c r="B102" s="97"/>
      <c r="W102" s="122"/>
    </row>
    <row r="103" spans="1:23" x14ac:dyDescent="0.25">
      <c r="A103" s="38"/>
      <c r="B103" s="97"/>
      <c r="W103" s="122"/>
    </row>
    <row r="104" spans="1:23" x14ac:dyDescent="0.25">
      <c r="A104" s="38"/>
      <c r="B104" s="97"/>
      <c r="W104" s="122"/>
    </row>
    <row r="105" spans="1:23" x14ac:dyDescent="0.25">
      <c r="A105" s="38"/>
      <c r="B105" s="97"/>
      <c r="W105" s="122"/>
    </row>
    <row r="106" spans="1:23" x14ac:dyDescent="0.25">
      <c r="A106" s="38"/>
      <c r="B106" s="97"/>
      <c r="W106" s="122"/>
    </row>
    <row r="107" spans="1:23" x14ac:dyDescent="0.25">
      <c r="A107" s="38"/>
      <c r="B107" s="97"/>
      <c r="W107" s="122"/>
    </row>
    <row r="108" spans="1:23" x14ac:dyDescent="0.25">
      <c r="A108" s="38"/>
      <c r="B108" s="97"/>
      <c r="W108" s="122"/>
    </row>
    <row r="109" spans="1:23" x14ac:dyDescent="0.25">
      <c r="A109" s="38"/>
      <c r="B109" s="97"/>
      <c r="W109" s="122"/>
    </row>
    <row r="110" spans="1:23" x14ac:dyDescent="0.25">
      <c r="A110" s="38"/>
      <c r="B110" s="97"/>
      <c r="W110" s="122"/>
    </row>
    <row r="111" spans="1:23" x14ac:dyDescent="0.25">
      <c r="A111" s="38"/>
      <c r="B111" s="97"/>
      <c r="W111" s="122"/>
    </row>
    <row r="112" spans="1:23" x14ac:dyDescent="0.25">
      <c r="A112" s="38"/>
      <c r="B112" s="97"/>
      <c r="W112" s="122"/>
    </row>
    <row r="113" spans="1:23" x14ac:dyDescent="0.25">
      <c r="A113" s="38"/>
      <c r="B113" s="97"/>
      <c r="W113" s="122"/>
    </row>
    <row r="114" spans="1:23" x14ac:dyDescent="0.25">
      <c r="A114" s="38"/>
      <c r="B114" s="97"/>
      <c r="W114" s="122"/>
    </row>
    <row r="115" spans="1:23" x14ac:dyDescent="0.25">
      <c r="A115" s="38"/>
      <c r="B115" s="97"/>
      <c r="W115" s="122"/>
    </row>
    <row r="116" spans="1:23" x14ac:dyDescent="0.25">
      <c r="A116" s="38"/>
      <c r="B116" s="97"/>
      <c r="W116" s="122"/>
    </row>
    <row r="117" spans="1:23" x14ac:dyDescent="0.25">
      <c r="A117" s="38"/>
      <c r="B117" s="97"/>
      <c r="W117" s="122"/>
    </row>
    <row r="118" spans="1:23" x14ac:dyDescent="0.25">
      <c r="A118" s="38"/>
      <c r="B118" s="97"/>
      <c r="W118" s="122"/>
    </row>
    <row r="119" spans="1:23" x14ac:dyDescent="0.25">
      <c r="A119" s="38"/>
      <c r="B119" s="97"/>
      <c r="W119" s="122"/>
    </row>
    <row r="120" spans="1:23" x14ac:dyDescent="0.25">
      <c r="A120" s="38"/>
      <c r="B120" s="97"/>
      <c r="W120" s="122"/>
    </row>
    <row r="121" spans="1:23" x14ac:dyDescent="0.25">
      <c r="A121" s="38"/>
      <c r="B121" s="97"/>
      <c r="W121" s="122"/>
    </row>
    <row r="122" spans="1:23" x14ac:dyDescent="0.25">
      <c r="A122" s="38"/>
      <c r="B122" s="97"/>
      <c r="W122" s="122"/>
    </row>
    <row r="123" spans="1:23" x14ac:dyDescent="0.25">
      <c r="A123" s="38"/>
      <c r="B123" s="97"/>
      <c r="W123" s="122"/>
    </row>
    <row r="124" spans="1:23" x14ac:dyDescent="0.25">
      <c r="A124" s="38"/>
      <c r="B124" s="97"/>
      <c r="W124" s="122"/>
    </row>
    <row r="125" spans="1:23" x14ac:dyDescent="0.25">
      <c r="A125" s="38"/>
      <c r="B125" s="97"/>
      <c r="W125" s="122"/>
    </row>
    <row r="126" spans="1:23" x14ac:dyDescent="0.25">
      <c r="A126" s="38"/>
      <c r="B126" s="97"/>
      <c r="W126" s="122"/>
    </row>
    <row r="127" spans="1:23" x14ac:dyDescent="0.25">
      <c r="A127" s="38"/>
      <c r="B127" s="97"/>
      <c r="W127" s="122"/>
    </row>
    <row r="128" spans="1:23" x14ac:dyDescent="0.25">
      <c r="A128" s="38"/>
      <c r="B128" s="97"/>
      <c r="W128" s="122"/>
    </row>
    <row r="129" spans="1:23" x14ac:dyDescent="0.25">
      <c r="A129" s="38"/>
      <c r="B129" s="97"/>
      <c r="W129" s="122"/>
    </row>
    <row r="130" spans="1:23" x14ac:dyDescent="0.25">
      <c r="A130" s="38"/>
      <c r="B130" s="97"/>
      <c r="W130" s="122"/>
    </row>
    <row r="131" spans="1:23" x14ac:dyDescent="0.25">
      <c r="A131" s="38"/>
      <c r="B131" s="97"/>
      <c r="W131" s="122"/>
    </row>
    <row r="132" spans="1:23" x14ac:dyDescent="0.25">
      <c r="A132" s="38"/>
      <c r="B132" s="97"/>
      <c r="W132" s="122"/>
    </row>
    <row r="133" spans="1:23" x14ac:dyDescent="0.25">
      <c r="A133" s="38"/>
      <c r="B133" s="97"/>
      <c r="W133" s="122"/>
    </row>
    <row r="134" spans="1:23" x14ac:dyDescent="0.25">
      <c r="A134" s="38"/>
      <c r="B134" s="97"/>
      <c r="W134" s="122"/>
    </row>
    <row r="135" spans="1:23" x14ac:dyDescent="0.25">
      <c r="A135" s="38"/>
      <c r="B135" s="97"/>
      <c r="W135" s="122"/>
    </row>
    <row r="136" spans="1:23" x14ac:dyDescent="0.25">
      <c r="A136" s="38"/>
      <c r="B136" s="97"/>
      <c r="W136" s="122"/>
    </row>
    <row r="137" spans="1:23" x14ac:dyDescent="0.25">
      <c r="A137" s="38"/>
      <c r="B137" s="97"/>
      <c r="W137" s="122"/>
    </row>
    <row r="138" spans="1:23" x14ac:dyDescent="0.25">
      <c r="A138" s="38"/>
      <c r="B138" s="97"/>
      <c r="W138" s="122"/>
    </row>
    <row r="156" spans="1:1" x14ac:dyDescent="0.25">
      <c r="A156" s="51"/>
    </row>
    <row r="157" spans="1:1" ht="15.75" x14ac:dyDescent="0.25">
      <c r="A157" s="53"/>
    </row>
    <row r="158" spans="1:1" ht="15.75" x14ac:dyDescent="0.25">
      <c r="A158" s="53"/>
    </row>
    <row r="159" spans="1:1" ht="15.75" x14ac:dyDescent="0.25">
      <c r="A159" s="53"/>
    </row>
    <row r="160" spans="1:1" ht="15.75" x14ac:dyDescent="0.25">
      <c r="A160" s="53"/>
    </row>
    <row r="161" spans="1:1" ht="15.75" x14ac:dyDescent="0.25">
      <c r="A161" s="53"/>
    </row>
    <row r="162" spans="1:1" ht="15.75" x14ac:dyDescent="0.25">
      <c r="A162" s="52"/>
    </row>
    <row r="163" spans="1:1" ht="15.75" x14ac:dyDescent="0.25">
      <c r="A163" s="52"/>
    </row>
    <row r="164" spans="1:1" ht="15.75" x14ac:dyDescent="0.25">
      <c r="A164" s="53"/>
    </row>
    <row r="168" spans="1:1" ht="15.75" x14ac:dyDescent="0.25">
      <c r="A168" s="54"/>
    </row>
    <row r="169" spans="1:1" ht="15.75" x14ac:dyDescent="0.25">
      <c r="A169" s="53"/>
    </row>
    <row r="170" spans="1:1" ht="15.75" x14ac:dyDescent="0.25">
      <c r="A170" s="53"/>
    </row>
    <row r="171" spans="1:1" ht="15.75" x14ac:dyDescent="0.25">
      <c r="A171" s="53"/>
    </row>
    <row r="172" spans="1:1" ht="15.75" x14ac:dyDescent="0.25">
      <c r="A172" s="53"/>
    </row>
    <row r="173" spans="1:1" ht="15.75" x14ac:dyDescent="0.25">
      <c r="A173" s="53"/>
    </row>
    <row r="174" spans="1:1" ht="15.75" x14ac:dyDescent="0.25">
      <c r="A174" s="52"/>
    </row>
    <row r="175" spans="1:1" ht="15.75" x14ac:dyDescent="0.25">
      <c r="A175" s="52"/>
    </row>
    <row r="176" spans="1:1" ht="15.75" x14ac:dyDescent="0.25">
      <c r="A176" s="53"/>
    </row>
    <row r="177" spans="1:1" ht="15.75" x14ac:dyDescent="0.25">
      <c r="A177" s="53"/>
    </row>
    <row r="178" spans="1:1" ht="15.75" x14ac:dyDescent="0.25">
      <c r="A178" s="53"/>
    </row>
    <row r="179" spans="1:1" ht="15.75" x14ac:dyDescent="0.25">
      <c r="A179" s="53"/>
    </row>
    <row r="182" spans="1:1" x14ac:dyDescent="0.25">
      <c r="A182" s="51"/>
    </row>
    <row r="183" spans="1:1" ht="15.75" x14ac:dyDescent="0.25">
      <c r="A183" s="57"/>
    </row>
    <row r="184" spans="1:1" ht="15.75" x14ac:dyDescent="0.25">
      <c r="A184" s="56"/>
    </row>
    <row r="185" spans="1:1" ht="15.75" x14ac:dyDescent="0.25">
      <c r="A185" s="55"/>
    </row>
    <row r="186" spans="1:1" ht="15.75" x14ac:dyDescent="0.25">
      <c r="A186" s="56"/>
    </row>
    <row r="187" spans="1:1" ht="15.75" x14ac:dyDescent="0.25">
      <c r="A187" s="57"/>
    </row>
    <row r="188" spans="1:1" ht="15.75" x14ac:dyDescent="0.25">
      <c r="A188" s="57"/>
    </row>
    <row r="195" spans="1:1" x14ac:dyDescent="0.25">
      <c r="A195" s="51"/>
    </row>
    <row r="196" spans="1:1" ht="15.75" x14ac:dyDescent="0.25">
      <c r="A196" s="53"/>
    </row>
    <row r="197" spans="1:1" ht="15.75" x14ac:dyDescent="0.25">
      <c r="A197" s="53"/>
    </row>
    <row r="198" spans="1:1" ht="15.75" x14ac:dyDescent="0.25">
      <c r="A198" s="53"/>
    </row>
    <row r="199" spans="1:1" ht="15.75" x14ac:dyDescent="0.25">
      <c r="A199" s="53"/>
    </row>
    <row r="200" spans="1:1" ht="15.75" x14ac:dyDescent="0.25">
      <c r="A200" s="53"/>
    </row>
    <row r="201" spans="1:1" ht="15.75" x14ac:dyDescent="0.25">
      <c r="A201" s="52"/>
    </row>
    <row r="202" spans="1:1" ht="15.75" x14ac:dyDescent="0.25">
      <c r="A202" s="52"/>
    </row>
    <row r="203" spans="1:1" ht="15.75" x14ac:dyDescent="0.25">
      <c r="A203" s="53"/>
    </row>
    <row r="207" spans="1:1" ht="15.75" x14ac:dyDescent="0.25">
      <c r="A207" s="54"/>
    </row>
    <row r="208" spans="1:1" ht="15.75" x14ac:dyDescent="0.25">
      <c r="A208" s="53"/>
    </row>
    <row r="209" spans="1:1" ht="15.75" x14ac:dyDescent="0.25">
      <c r="A209" s="53"/>
    </row>
    <row r="210" spans="1:1" ht="15.75" x14ac:dyDescent="0.25">
      <c r="A210" s="53"/>
    </row>
    <row r="211" spans="1:1" ht="15.75" x14ac:dyDescent="0.25">
      <c r="A211" s="53"/>
    </row>
    <row r="212" spans="1:1" ht="15.75" x14ac:dyDescent="0.25">
      <c r="A212" s="53"/>
    </row>
    <row r="213" spans="1:1" ht="15.75" x14ac:dyDescent="0.25">
      <c r="A213" s="52"/>
    </row>
    <row r="214" spans="1:1" ht="15.75" x14ac:dyDescent="0.25">
      <c r="A214" s="52"/>
    </row>
    <row r="215" spans="1:1" ht="15.75" x14ac:dyDescent="0.25">
      <c r="A215" s="53"/>
    </row>
    <row r="216" spans="1:1" ht="15.75" x14ac:dyDescent="0.25">
      <c r="A216" s="53"/>
    </row>
    <row r="217" spans="1:1" ht="15.75" x14ac:dyDescent="0.25">
      <c r="A217" s="53"/>
    </row>
    <row r="218" spans="1:1" ht="15.75" x14ac:dyDescent="0.25">
      <c r="A218" s="53"/>
    </row>
    <row r="221" spans="1:1" x14ac:dyDescent="0.25">
      <c r="A221" s="51"/>
    </row>
    <row r="222" spans="1:1" ht="15.75" x14ac:dyDescent="0.25">
      <c r="A222" s="57"/>
    </row>
    <row r="223" spans="1:1" ht="15.75" x14ac:dyDescent="0.25">
      <c r="A223" s="56"/>
    </row>
    <row r="224" spans="1:1" ht="15.75" x14ac:dyDescent="0.25">
      <c r="A224" s="55"/>
    </row>
    <row r="225" spans="1:1" ht="15.75" x14ac:dyDescent="0.25">
      <c r="A225" s="56"/>
    </row>
    <row r="226" spans="1:1" ht="15.75" x14ac:dyDescent="0.25">
      <c r="A226" s="57"/>
    </row>
    <row r="227" spans="1:1" ht="15.75" x14ac:dyDescent="0.25">
      <c r="A227" s="57"/>
    </row>
    <row r="261" spans="1:1" x14ac:dyDescent="0.25">
      <c r="A261" s="58"/>
    </row>
    <row r="262" spans="1:1" ht="15.75" x14ac:dyDescent="0.25">
      <c r="A262" s="59"/>
    </row>
    <row r="263" spans="1:1" ht="15.75" x14ac:dyDescent="0.25">
      <c r="A263" s="59"/>
    </row>
    <row r="264" spans="1:1" ht="15.75" x14ac:dyDescent="0.25">
      <c r="A264" s="59"/>
    </row>
    <row r="265" spans="1:1" ht="15.75" x14ac:dyDescent="0.25">
      <c r="A265" s="59"/>
    </row>
    <row r="266" spans="1:1" ht="15.75" x14ac:dyDescent="0.25">
      <c r="A266" s="59"/>
    </row>
    <row r="267" spans="1:1" ht="15.75" x14ac:dyDescent="0.25">
      <c r="A267" s="59"/>
    </row>
    <row r="268" spans="1:1" ht="15.75" x14ac:dyDescent="0.25">
      <c r="A268" s="59"/>
    </row>
    <row r="269" spans="1:1" ht="15.75" x14ac:dyDescent="0.25">
      <c r="A269" s="59"/>
    </row>
    <row r="270" spans="1:1" ht="15.75" x14ac:dyDescent="0.25">
      <c r="A270" s="59"/>
    </row>
    <row r="271" spans="1:1" x14ac:dyDescent="0.25">
      <c r="A271" s="58"/>
    </row>
    <row r="272" spans="1:1" ht="15.75" x14ac:dyDescent="0.25">
      <c r="A272" s="59"/>
    </row>
    <row r="273" spans="1:1" ht="15.75" x14ac:dyDescent="0.25">
      <c r="A273" s="59"/>
    </row>
    <row r="274" spans="1:1" ht="15.75" x14ac:dyDescent="0.25">
      <c r="A274" s="59"/>
    </row>
    <row r="275" spans="1:1" ht="15.75" x14ac:dyDescent="0.25">
      <c r="A275" s="59"/>
    </row>
    <row r="276" spans="1:1" ht="15.75" x14ac:dyDescent="0.25">
      <c r="A276" s="59"/>
    </row>
    <row r="277" spans="1:1" ht="15.75" x14ac:dyDescent="0.25">
      <c r="A277" s="59"/>
    </row>
    <row r="278" spans="1:1" ht="15.75" x14ac:dyDescent="0.25">
      <c r="A278" s="59"/>
    </row>
    <row r="279" spans="1:1" ht="15.75" x14ac:dyDescent="0.25">
      <c r="A279" s="59"/>
    </row>
    <row r="280" spans="1:1" ht="15.75" x14ac:dyDescent="0.25">
      <c r="A280" s="59"/>
    </row>
    <row r="281" spans="1:1" ht="15.75" x14ac:dyDescent="0.25">
      <c r="A281" s="59"/>
    </row>
    <row r="282" spans="1:1" ht="15.75" x14ac:dyDescent="0.25">
      <c r="A282" s="59"/>
    </row>
    <row r="283" spans="1:1" ht="15.75" x14ac:dyDescent="0.25">
      <c r="A283" s="59"/>
    </row>
    <row r="284" spans="1:1" x14ac:dyDescent="0.25">
      <c r="A284" s="58"/>
    </row>
    <row r="285" spans="1:1" ht="15.75" x14ac:dyDescent="0.25">
      <c r="A285" s="60"/>
    </row>
    <row r="286" spans="1:1" ht="15.75" x14ac:dyDescent="0.25">
      <c r="A286" s="61"/>
    </row>
    <row r="287" spans="1:1" ht="15.75" x14ac:dyDescent="0.25">
      <c r="A287" s="61"/>
    </row>
    <row r="288" spans="1:1" ht="15.75" x14ac:dyDescent="0.25">
      <c r="A288" s="61"/>
    </row>
    <row r="289" spans="1:1" ht="15.75" x14ac:dyDescent="0.25">
      <c r="A289" s="61"/>
    </row>
    <row r="290" spans="1:1" ht="15.75" x14ac:dyDescent="0.25">
      <c r="A290" s="61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</sheetData>
  <hyperlinks>
    <hyperlink ref="O3" r:id="rId1" display="https://www.google.cz/search?dcr=0&amp;q=Brown+trout&amp;stick=H4sIAAAAAAAAAOPgE-LWT9c3NDLIqEoxzVLi1M_VNzAyTTLI0bLMTrbST8rMz8lPr9TPL0pPzMsszo1PzkksLs5My0xOLMnMz7PKyEzPSC1SQBUFAJEqjGZVAAAA&amp;sa=X&amp;ved=0ahUKEwjjg6-nkP_WAhVHaFAKHYD_CTYQmxMInwEoATAV"/>
    <hyperlink ref="O21" r:id="rId2" display="https://www.google.cz/search?dcr=0&amp;q=Brown+trout&amp;stick=H4sIAAAAAAAAAOPgE-LWT9c3NDLIqEoxzVLi1M_VNzAyTTLI0bLMTrbST8rMz8lPr9TPL0pPzMsszo1PzkksLs5My0xOLMnMz7PKyEzPSC1SQBUFAJEqjGZVAAAA&amp;sa=X&amp;ved=0ahUKEwjjg6-nkP_WAhVHaFAKHYD_CTYQmxMInwEoATAV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topLeftCell="J1" zoomScaleNormal="100" workbookViewId="0">
      <selection activeCell="M27" sqref="M27"/>
    </sheetView>
  </sheetViews>
  <sheetFormatPr defaultRowHeight="15" x14ac:dyDescent="0.25"/>
  <cols>
    <col min="2" max="2" width="20.5703125" customWidth="1"/>
    <col min="6" max="6" width="20.140625" customWidth="1"/>
    <col min="8" max="9" width="25.5703125" customWidth="1"/>
    <col min="10" max="10" width="25.5703125" style="2" customWidth="1"/>
    <col min="11" max="11" width="5.28515625" customWidth="1"/>
    <col min="12" max="12" width="19.5703125" customWidth="1"/>
    <col min="13" max="13" width="20.140625" customWidth="1"/>
    <col min="14" max="15" width="13.5703125" customWidth="1"/>
    <col min="17" max="17" width="15.7109375" customWidth="1"/>
    <col min="18" max="18" width="18.28515625" customWidth="1"/>
    <col min="19" max="19" width="11.28515625" customWidth="1"/>
    <col min="21" max="21" width="12" bestFit="1" customWidth="1"/>
    <col min="22" max="22" width="10.5703125" bestFit="1" customWidth="1"/>
  </cols>
  <sheetData>
    <row r="1" spans="1:29" ht="18.75" x14ac:dyDescent="0.3">
      <c r="B1" s="173" t="s">
        <v>127</v>
      </c>
      <c r="C1" s="173" t="s">
        <v>110</v>
      </c>
      <c r="F1" s="173" t="s">
        <v>127</v>
      </c>
      <c r="G1" s="182" t="s">
        <v>183</v>
      </c>
      <c r="L1" s="173" t="s">
        <v>127</v>
      </c>
      <c r="M1" s="173" t="s">
        <v>135</v>
      </c>
      <c r="Q1" s="173" t="s">
        <v>127</v>
      </c>
      <c r="R1" s="173" t="s">
        <v>109</v>
      </c>
      <c r="U1" s="173" t="s">
        <v>127</v>
      </c>
      <c r="V1" s="173" t="s">
        <v>108</v>
      </c>
    </row>
    <row r="2" spans="1:29" x14ac:dyDescent="0.25">
      <c r="A2" s="22" t="s">
        <v>161</v>
      </c>
      <c r="B2" s="22" t="s">
        <v>150</v>
      </c>
      <c r="C2" s="22">
        <v>19.899999999999999</v>
      </c>
      <c r="F2" s="22" t="s">
        <v>176</v>
      </c>
      <c r="G2" s="6">
        <v>22.05</v>
      </c>
      <c r="H2" s="6">
        <v>22.05</v>
      </c>
      <c r="I2" s="6"/>
      <c r="J2" s="178"/>
      <c r="K2">
        <v>1</v>
      </c>
      <c r="L2" s="22" t="s">
        <v>176</v>
      </c>
      <c r="M2" s="6">
        <v>2.039215686274285</v>
      </c>
      <c r="Q2" s="22" t="s">
        <v>176</v>
      </c>
      <c r="R2" s="1">
        <v>1.2</v>
      </c>
      <c r="U2" s="22"/>
      <c r="V2" s="6">
        <f>100-G2</f>
        <v>77.95</v>
      </c>
      <c r="W2" s="1">
        <f>100-H2</f>
        <v>77.95</v>
      </c>
    </row>
    <row r="3" spans="1:29" ht="18.75" x14ac:dyDescent="0.3">
      <c r="A3" s="22" t="s">
        <v>161</v>
      </c>
      <c r="B3" s="22" t="s">
        <v>151</v>
      </c>
      <c r="C3" s="22">
        <v>18.2</v>
      </c>
      <c r="F3" s="22" t="s">
        <v>177</v>
      </c>
      <c r="G3" s="6">
        <v>21.3</v>
      </c>
      <c r="H3" s="6">
        <v>21.3</v>
      </c>
      <c r="I3" s="6"/>
      <c r="J3" s="178"/>
      <c r="K3">
        <v>1</v>
      </c>
      <c r="L3" s="22" t="s">
        <v>177</v>
      </c>
      <c r="M3" s="6">
        <v>2.7326732673266956</v>
      </c>
      <c r="Q3" s="22" t="s">
        <v>177</v>
      </c>
      <c r="R3" s="1">
        <v>1.19</v>
      </c>
      <c r="S3" s="173"/>
      <c r="T3" s="173"/>
      <c r="U3" s="22"/>
      <c r="V3" s="6">
        <f>100-G3</f>
        <v>78.7</v>
      </c>
      <c r="W3" s="1">
        <f t="shared" ref="W3:W13" si="0">100-H3</f>
        <v>78.7</v>
      </c>
    </row>
    <row r="4" spans="1:29" x14ac:dyDescent="0.25">
      <c r="A4" s="22" t="s">
        <v>161</v>
      </c>
      <c r="B4" s="22" t="s">
        <v>152</v>
      </c>
      <c r="C4" s="22">
        <v>20.7</v>
      </c>
      <c r="F4" s="22" t="s">
        <v>178</v>
      </c>
      <c r="G4" s="6">
        <v>22.92</v>
      </c>
      <c r="H4" s="6">
        <v>22.92</v>
      </c>
      <c r="I4" s="6"/>
      <c r="J4" s="178"/>
      <c r="K4">
        <v>2</v>
      </c>
      <c r="L4" s="22" t="s">
        <v>178</v>
      </c>
      <c r="M4" s="6">
        <v>2.4900000000000002</v>
      </c>
      <c r="Q4" s="22" t="s">
        <v>178</v>
      </c>
      <c r="R4" s="1">
        <v>1.4</v>
      </c>
      <c r="S4" s="22"/>
      <c r="T4" s="6"/>
      <c r="U4" s="22"/>
      <c r="V4" s="6">
        <f t="shared" ref="V4:V12" si="1">100-G4</f>
        <v>77.08</v>
      </c>
      <c r="W4" s="1">
        <f t="shared" si="0"/>
        <v>77.08</v>
      </c>
    </row>
    <row r="5" spans="1:29" x14ac:dyDescent="0.25">
      <c r="A5" s="25" t="s">
        <v>160</v>
      </c>
      <c r="B5" s="25" t="s">
        <v>147</v>
      </c>
      <c r="C5" s="25">
        <v>18.8</v>
      </c>
      <c r="F5" s="25" t="s">
        <v>179</v>
      </c>
      <c r="G5" s="156">
        <v>19.88</v>
      </c>
      <c r="H5" s="156">
        <v>19.88</v>
      </c>
      <c r="I5" s="156"/>
      <c r="J5" s="207"/>
      <c r="K5">
        <v>3</v>
      </c>
      <c r="L5" s="25" t="s">
        <v>179</v>
      </c>
      <c r="M5" s="156">
        <v>2.0816326530614484</v>
      </c>
      <c r="Q5" s="25" t="s">
        <v>179</v>
      </c>
      <c r="R5" s="1">
        <v>1.36</v>
      </c>
      <c r="S5" s="22"/>
      <c r="T5" s="6"/>
      <c r="U5" s="25"/>
      <c r="V5" s="156">
        <f t="shared" si="1"/>
        <v>80.12</v>
      </c>
      <c r="W5" s="1">
        <f t="shared" si="0"/>
        <v>80.12</v>
      </c>
    </row>
    <row r="6" spans="1:29" x14ac:dyDescent="0.25">
      <c r="A6" s="25" t="s">
        <v>160</v>
      </c>
      <c r="B6" s="25" t="s">
        <v>148</v>
      </c>
      <c r="C6" s="25">
        <v>20.5</v>
      </c>
      <c r="F6" s="25" t="s">
        <v>180</v>
      </c>
      <c r="G6" s="156">
        <v>20.47</v>
      </c>
      <c r="H6" s="156">
        <v>20.47</v>
      </c>
      <c r="I6" s="156"/>
      <c r="J6" s="207"/>
      <c r="K6">
        <v>4</v>
      </c>
      <c r="L6" s="25" t="s">
        <v>180</v>
      </c>
      <c r="M6" s="156">
        <v>2.3269230769231193</v>
      </c>
      <c r="Q6" s="25" t="s">
        <v>180</v>
      </c>
      <c r="R6" s="1">
        <v>1.1499999999999999</v>
      </c>
      <c r="S6" s="22"/>
      <c r="T6" s="6"/>
      <c r="U6" s="25"/>
      <c r="V6" s="156">
        <f t="shared" si="1"/>
        <v>79.53</v>
      </c>
      <c r="W6" s="1">
        <f t="shared" si="0"/>
        <v>79.53</v>
      </c>
    </row>
    <row r="7" spans="1:29" x14ac:dyDescent="0.25">
      <c r="A7" s="25" t="s">
        <v>160</v>
      </c>
      <c r="B7" s="25" t="s">
        <v>149</v>
      </c>
      <c r="C7" s="25">
        <v>18.100000000000001</v>
      </c>
      <c r="F7" s="25" t="s">
        <v>181</v>
      </c>
      <c r="G7" s="156">
        <v>20.36</v>
      </c>
      <c r="H7" s="207">
        <v>20.36</v>
      </c>
      <c r="I7" s="207"/>
      <c r="J7" s="207"/>
      <c r="Q7" s="25" t="s">
        <v>181</v>
      </c>
      <c r="R7" s="1">
        <v>1.03</v>
      </c>
      <c r="S7" s="25"/>
      <c r="T7" s="156"/>
      <c r="U7" s="25"/>
      <c r="V7" s="156">
        <f t="shared" si="1"/>
        <v>79.64</v>
      </c>
      <c r="W7" s="1">
        <f t="shared" si="0"/>
        <v>79.64</v>
      </c>
    </row>
    <row r="8" spans="1:29" x14ac:dyDescent="0.25">
      <c r="A8" t="s">
        <v>107</v>
      </c>
      <c r="B8" t="s">
        <v>165</v>
      </c>
      <c r="C8" s="1">
        <v>16.919</v>
      </c>
      <c r="F8" s="135" t="s">
        <v>182</v>
      </c>
      <c r="G8" s="1">
        <v>22.224622878692418</v>
      </c>
      <c r="H8" s="3">
        <v>39.763462407418345</v>
      </c>
      <c r="I8" s="3"/>
      <c r="J8" s="3"/>
      <c r="K8">
        <v>6</v>
      </c>
      <c r="L8" s="135" t="s">
        <v>182</v>
      </c>
      <c r="M8">
        <v>2.13</v>
      </c>
      <c r="Q8" s="135" t="s">
        <v>182</v>
      </c>
      <c r="R8" s="1">
        <v>1.481013408108111</v>
      </c>
      <c r="S8" s="25"/>
      <c r="T8" s="156"/>
      <c r="U8" s="135"/>
      <c r="V8" s="1">
        <f t="shared" si="1"/>
        <v>77.775377121307585</v>
      </c>
      <c r="W8" s="1">
        <f t="shared" si="0"/>
        <v>60.236537592581655</v>
      </c>
    </row>
    <row r="9" spans="1:29" x14ac:dyDescent="0.25">
      <c r="A9" t="s">
        <v>107</v>
      </c>
      <c r="B9" t="s">
        <v>166</v>
      </c>
      <c r="C9" s="1">
        <v>16.855</v>
      </c>
      <c r="F9" s="135" t="s">
        <v>182</v>
      </c>
      <c r="G9" s="1">
        <v>22.05</v>
      </c>
      <c r="H9" s="3">
        <v>20.083690114105199</v>
      </c>
      <c r="I9" s="3"/>
      <c r="J9" s="3"/>
      <c r="K9">
        <v>7</v>
      </c>
      <c r="L9" s="135" t="s">
        <v>182</v>
      </c>
      <c r="M9">
        <v>1.06</v>
      </c>
      <c r="Q9" s="135" t="s">
        <v>182</v>
      </c>
      <c r="R9" s="1">
        <v>1.5936017781658924</v>
      </c>
      <c r="S9" s="25"/>
      <c r="T9" s="156"/>
      <c r="U9" s="135"/>
      <c r="V9" s="1">
        <f t="shared" si="1"/>
        <v>77.95</v>
      </c>
      <c r="W9" s="1">
        <f t="shared" si="0"/>
        <v>79.916309885894805</v>
      </c>
    </row>
    <row r="10" spans="1:29" x14ac:dyDescent="0.25">
      <c r="A10" t="s">
        <v>107</v>
      </c>
      <c r="B10" t="s">
        <v>167</v>
      </c>
      <c r="C10" s="1">
        <v>17.140999999999998</v>
      </c>
      <c r="F10" s="135" t="s">
        <v>182</v>
      </c>
      <c r="G10" s="1">
        <v>21.3</v>
      </c>
      <c r="H10" s="3">
        <v>19.356732010799455</v>
      </c>
      <c r="I10" s="3"/>
      <c r="J10" s="3"/>
      <c r="K10">
        <v>8</v>
      </c>
      <c r="L10" s="135" t="s">
        <v>182</v>
      </c>
      <c r="M10">
        <v>1.0900000000000001</v>
      </c>
      <c r="Q10" s="135" t="s">
        <v>182</v>
      </c>
      <c r="R10" s="1">
        <v>1.4991951281007163</v>
      </c>
      <c r="S10" s="135"/>
      <c r="T10" s="156"/>
      <c r="U10" s="135"/>
      <c r="V10" s="1">
        <f t="shared" si="1"/>
        <v>78.7</v>
      </c>
      <c r="W10" s="1">
        <f t="shared" si="0"/>
        <v>80.643267989200552</v>
      </c>
    </row>
    <row r="11" spans="1:29" ht="18.75" x14ac:dyDescent="0.3">
      <c r="A11" t="s">
        <v>107</v>
      </c>
      <c r="B11" t="s">
        <v>168</v>
      </c>
      <c r="C11" s="1">
        <v>17.138999999999999</v>
      </c>
      <c r="F11" s="135" t="s">
        <v>182</v>
      </c>
      <c r="G11" s="1">
        <v>22.92</v>
      </c>
      <c r="H11" s="3">
        <v>22.3</v>
      </c>
      <c r="I11" s="3"/>
      <c r="J11" s="3"/>
      <c r="K11">
        <v>9</v>
      </c>
      <c r="Q11" s="135" t="s">
        <v>182</v>
      </c>
      <c r="R11" s="1">
        <v>1.3034348876826565</v>
      </c>
      <c r="S11" s="135"/>
      <c r="T11" s="156"/>
      <c r="U11" s="135"/>
      <c r="V11" s="1">
        <f t="shared" si="1"/>
        <v>77.08</v>
      </c>
      <c r="W11" s="1">
        <f t="shared" si="0"/>
        <v>77.7</v>
      </c>
      <c r="AB11" s="173"/>
      <c r="AC11" s="173"/>
    </row>
    <row r="12" spans="1:29" x14ac:dyDescent="0.25">
      <c r="A12" t="s">
        <v>107</v>
      </c>
      <c r="B12" t="s">
        <v>169</v>
      </c>
      <c r="C12" s="1">
        <v>17.166</v>
      </c>
      <c r="F12" s="135" t="s">
        <v>182</v>
      </c>
      <c r="G12" s="1">
        <v>21.3</v>
      </c>
      <c r="H12" s="3">
        <v>19.451501154734409</v>
      </c>
      <c r="I12" s="3"/>
      <c r="J12" s="3"/>
      <c r="K12">
        <v>10</v>
      </c>
      <c r="L12" s="135" t="s">
        <v>182</v>
      </c>
      <c r="M12">
        <v>2.4900000000000002</v>
      </c>
      <c r="Q12" s="135" t="s">
        <v>182</v>
      </c>
      <c r="R12" s="1">
        <v>1.5255078661982986</v>
      </c>
      <c r="S12" s="135"/>
      <c r="T12" s="156"/>
      <c r="U12" s="135"/>
      <c r="V12" s="1">
        <f t="shared" si="1"/>
        <v>78.7</v>
      </c>
      <c r="W12" s="1">
        <f t="shared" si="0"/>
        <v>80.548498845265584</v>
      </c>
      <c r="AB12" s="22"/>
      <c r="AC12" s="6"/>
    </row>
    <row r="13" spans="1:29" ht="18.75" x14ac:dyDescent="0.3">
      <c r="A13" t="s">
        <v>107</v>
      </c>
      <c r="B13" t="s">
        <v>170</v>
      </c>
      <c r="C13" s="1">
        <v>17.25</v>
      </c>
      <c r="F13" s="135" t="s">
        <v>182</v>
      </c>
      <c r="G13" s="1">
        <v>19.356732010799455</v>
      </c>
      <c r="H13" s="3">
        <v>22.224622878692418</v>
      </c>
      <c r="I13" s="3"/>
      <c r="J13" s="3"/>
      <c r="Q13" s="135" t="s">
        <v>182</v>
      </c>
      <c r="R13" s="3">
        <v>1.4707322327320966</v>
      </c>
      <c r="S13" s="135"/>
      <c r="T13" s="207"/>
      <c r="U13" s="135"/>
      <c r="V13" s="3">
        <f>100-G13</f>
        <v>80.643267989200552</v>
      </c>
      <c r="W13" s="3">
        <f t="shared" si="0"/>
        <v>77.775377121307585</v>
      </c>
      <c r="X13" s="2"/>
      <c r="Y13" s="2"/>
      <c r="AA13" s="173"/>
      <c r="AB13" s="22"/>
      <c r="AC13" s="6"/>
    </row>
    <row r="14" spans="1:29" x14ac:dyDescent="0.25">
      <c r="A14" t="s">
        <v>107</v>
      </c>
      <c r="B14" t="s">
        <v>171</v>
      </c>
      <c r="C14" s="1">
        <v>16.794</v>
      </c>
      <c r="F14" s="180" t="s">
        <v>192</v>
      </c>
      <c r="K14">
        <v>12</v>
      </c>
      <c r="L14" s="135" t="s">
        <v>182</v>
      </c>
      <c r="M14">
        <v>0.75</v>
      </c>
      <c r="Q14" s="135" t="s">
        <v>192</v>
      </c>
      <c r="R14" s="2"/>
      <c r="S14" s="135"/>
      <c r="T14" s="207"/>
      <c r="U14" s="2" t="s">
        <v>105</v>
      </c>
      <c r="V14" s="3">
        <f>AVERAGE(V2:V13)</f>
        <v>78.655720425875685</v>
      </c>
      <c r="W14" s="3">
        <f>AVERAGE(W2:W13)</f>
        <v>77.486665952854182</v>
      </c>
      <c r="X14" s="2"/>
      <c r="Y14" s="2"/>
      <c r="AA14" s="6"/>
      <c r="AB14" s="22"/>
      <c r="AC14" s="6"/>
    </row>
    <row r="15" spans="1:29" x14ac:dyDescent="0.25">
      <c r="A15" t="s">
        <v>107</v>
      </c>
      <c r="B15" t="s">
        <v>172</v>
      </c>
      <c r="C15" s="1">
        <v>16.859000000000002</v>
      </c>
      <c r="F15" t="s">
        <v>105</v>
      </c>
      <c r="G15" s="1">
        <f>AVERAGE(G2:G13)</f>
        <v>21.344279574124329</v>
      </c>
      <c r="H15" s="3">
        <f>AVERAGE(H2:H13)</f>
        <v>22.513334047145818</v>
      </c>
      <c r="I15" s="3"/>
      <c r="K15">
        <v>13</v>
      </c>
      <c r="L15" s="135" t="s">
        <v>182</v>
      </c>
      <c r="M15">
        <v>3.56</v>
      </c>
      <c r="Q15" s="2" t="s">
        <v>105</v>
      </c>
      <c r="R15" s="3">
        <f>AVERAGE(R2:R13)</f>
        <v>1.3502904417489809</v>
      </c>
      <c r="S15" s="135"/>
      <c r="T15" s="2"/>
      <c r="U15" s="2"/>
      <c r="V15" s="3"/>
      <c r="W15" s="2"/>
      <c r="X15" s="2"/>
      <c r="Y15" s="2"/>
      <c r="AA15" s="6"/>
      <c r="AB15" s="25"/>
      <c r="AC15" s="156"/>
    </row>
    <row r="16" spans="1:29" x14ac:dyDescent="0.25">
      <c r="A16" t="s">
        <v>107</v>
      </c>
      <c r="B16" t="s">
        <v>173</v>
      </c>
      <c r="C16" s="1">
        <v>18.21</v>
      </c>
      <c r="K16">
        <v>14</v>
      </c>
      <c r="L16" s="135" t="s">
        <v>182</v>
      </c>
      <c r="M16">
        <v>1.25</v>
      </c>
      <c r="Q16" s="2"/>
      <c r="R16" s="2"/>
      <c r="S16" s="135"/>
      <c r="T16" s="2"/>
      <c r="U16" s="2"/>
      <c r="V16" s="2"/>
      <c r="W16" s="2"/>
      <c r="X16" s="2"/>
      <c r="Y16" s="2"/>
      <c r="AA16" s="6"/>
      <c r="AB16" s="25"/>
      <c r="AC16" s="156"/>
    </row>
    <row r="17" spans="1:29" x14ac:dyDescent="0.25">
      <c r="A17" t="s">
        <v>107</v>
      </c>
      <c r="B17" t="s">
        <v>174</v>
      </c>
      <c r="C17" s="1">
        <v>18.193000000000001</v>
      </c>
      <c r="K17">
        <v>15</v>
      </c>
      <c r="L17" s="135" t="s">
        <v>182</v>
      </c>
      <c r="M17">
        <v>4.2</v>
      </c>
      <c r="N17" t="s">
        <v>192</v>
      </c>
      <c r="Q17" s="2"/>
      <c r="R17" s="2"/>
      <c r="S17" s="135"/>
      <c r="T17" s="2"/>
      <c r="U17" s="2"/>
      <c r="V17" s="2"/>
      <c r="W17" s="2"/>
      <c r="X17" s="2"/>
      <c r="Y17" s="2"/>
      <c r="AA17" s="156"/>
      <c r="AB17" s="25"/>
      <c r="AC17" s="156"/>
    </row>
    <row r="18" spans="1:29" x14ac:dyDescent="0.25">
      <c r="A18" t="s">
        <v>107</v>
      </c>
      <c r="B18" t="s">
        <v>175</v>
      </c>
      <c r="C18" s="1">
        <v>17.638999999999999</v>
      </c>
      <c r="K18" s="2"/>
      <c r="L18" s="135" t="s">
        <v>105</v>
      </c>
      <c r="M18" s="3">
        <f>AVERAGE(M2:M17)</f>
        <v>2.1692649756604263</v>
      </c>
      <c r="Q18" s="2"/>
      <c r="R18" s="2"/>
      <c r="S18" s="135"/>
      <c r="T18" s="2"/>
      <c r="U18" s="2"/>
      <c r="V18" s="2"/>
      <c r="W18" s="2"/>
      <c r="X18" s="2"/>
      <c r="Y18" s="2"/>
      <c r="AA18" s="156"/>
      <c r="AB18" s="135"/>
      <c r="AC18" s="1"/>
    </row>
    <row r="19" spans="1:29" x14ac:dyDescent="0.25">
      <c r="B19" s="2" t="s">
        <v>105</v>
      </c>
      <c r="C19" s="3">
        <f>AVERAGE(C2:C18)</f>
        <v>18.021470588235296</v>
      </c>
      <c r="K19" s="2">
        <v>5</v>
      </c>
      <c r="L19" s="226" t="s">
        <v>181</v>
      </c>
      <c r="M19" s="207">
        <v>3.56</v>
      </c>
      <c r="Q19" s="2"/>
      <c r="R19" s="2"/>
      <c r="S19" s="135"/>
      <c r="T19" s="2"/>
      <c r="U19" s="2"/>
      <c r="V19" s="2"/>
      <c r="W19" s="2"/>
      <c r="X19" s="2"/>
      <c r="Y19" s="2"/>
      <c r="AA19" s="156"/>
      <c r="AB19" s="135"/>
      <c r="AC19" s="1"/>
    </row>
    <row r="20" spans="1:29" x14ac:dyDescent="0.25">
      <c r="B20" s="2"/>
      <c r="C20" s="3"/>
      <c r="K20" s="2">
        <v>9</v>
      </c>
      <c r="L20" s="135" t="s">
        <v>182</v>
      </c>
      <c r="M20" s="2">
        <v>3.02</v>
      </c>
      <c r="S20" s="135"/>
      <c r="AA20" s="156"/>
      <c r="AB20" s="135"/>
      <c r="AC20" s="1"/>
    </row>
    <row r="21" spans="1:29" x14ac:dyDescent="0.25">
      <c r="B21" s="2"/>
      <c r="C21" s="3"/>
      <c r="K21" s="2">
        <v>11</v>
      </c>
      <c r="L21" s="135" t="s">
        <v>182</v>
      </c>
      <c r="M21" s="2">
        <v>3.45</v>
      </c>
      <c r="S21" s="135"/>
      <c r="AA21" s="156"/>
      <c r="AB21" s="135"/>
      <c r="AC21" s="1"/>
    </row>
    <row r="22" spans="1:29" x14ac:dyDescent="0.25">
      <c r="B22" s="2"/>
      <c r="C22" s="2"/>
      <c r="K22" s="2"/>
      <c r="L22" s="135"/>
      <c r="M22" s="2"/>
      <c r="S22" s="135"/>
      <c r="AA22" s="156"/>
      <c r="AB22" s="135"/>
      <c r="AC22" s="1"/>
    </row>
    <row r="23" spans="1:29" x14ac:dyDescent="0.25">
      <c r="I23" s="2"/>
      <c r="L23" s="135"/>
      <c r="S23" s="135"/>
      <c r="AA23" s="156"/>
      <c r="AB23" s="135"/>
      <c r="AC23" s="1"/>
    </row>
    <row r="24" spans="1:29" ht="18.75" x14ac:dyDescent="0.3">
      <c r="B24" s="181" t="s">
        <v>77</v>
      </c>
      <c r="C24" s="173" t="s">
        <v>110</v>
      </c>
      <c r="F24" s="181" t="s">
        <v>77</v>
      </c>
      <c r="G24" s="173" t="s">
        <v>183</v>
      </c>
      <c r="I24" s="2"/>
      <c r="J24" s="3"/>
      <c r="L24" s="181" t="s">
        <v>77</v>
      </c>
      <c r="M24" s="173" t="s">
        <v>135</v>
      </c>
      <c r="Q24" s="181" t="s">
        <v>77</v>
      </c>
      <c r="R24" s="173" t="s">
        <v>109</v>
      </c>
      <c r="S24" s="135"/>
      <c r="U24" s="181" t="s">
        <v>77</v>
      </c>
      <c r="V24" s="173" t="s">
        <v>108</v>
      </c>
      <c r="AA24" s="156"/>
      <c r="AB24" s="135"/>
      <c r="AC24" s="1"/>
    </row>
    <row r="25" spans="1:29" x14ac:dyDescent="0.25">
      <c r="A25" t="s">
        <v>158</v>
      </c>
      <c r="B25" t="s">
        <v>121</v>
      </c>
      <c r="C25">
        <v>17.3</v>
      </c>
      <c r="F25" s="23" t="s">
        <v>184</v>
      </c>
      <c r="G25" s="6">
        <v>22.735674676524823</v>
      </c>
      <c r="I25" s="2"/>
      <c r="J25" s="3"/>
      <c r="L25" s="23" t="s">
        <v>184</v>
      </c>
      <c r="M25" s="6">
        <v>3.28971962616819</v>
      </c>
      <c r="O25">
        <v>3.28971962616819</v>
      </c>
      <c r="P25">
        <v>350</v>
      </c>
      <c r="Q25" s="23" t="s">
        <v>184</v>
      </c>
      <c r="R25" s="1">
        <v>2.1082872928177387</v>
      </c>
      <c r="S25" s="136"/>
      <c r="T25" s="1"/>
      <c r="U25" s="1"/>
      <c r="V25" s="178">
        <f t="shared" ref="V25:V31" si="2">100-G25</f>
        <v>77.264325323475177</v>
      </c>
      <c r="W25" s="1"/>
      <c r="AA25" s="156"/>
      <c r="AB25" s="135"/>
      <c r="AC25" s="1"/>
    </row>
    <row r="26" spans="1:29" x14ac:dyDescent="0.25">
      <c r="A26" t="s">
        <v>158</v>
      </c>
      <c r="B26" t="s">
        <v>122</v>
      </c>
      <c r="C26">
        <v>17</v>
      </c>
      <c r="F26" s="23" t="s">
        <v>184</v>
      </c>
      <c r="G26" s="6">
        <v>19.144602851324137</v>
      </c>
      <c r="I26" s="2"/>
      <c r="J26" s="3"/>
      <c r="L26" s="23" t="s">
        <v>184</v>
      </c>
      <c r="M26" s="6">
        <v>2.1869158878506831</v>
      </c>
      <c r="O26">
        <v>2.1869158878506831</v>
      </c>
      <c r="P26">
        <v>200</v>
      </c>
      <c r="Q26" s="23" t="s">
        <v>184</v>
      </c>
      <c r="R26" s="1">
        <v>2.3852935095204812</v>
      </c>
      <c r="T26" s="1"/>
      <c r="V26" s="178">
        <f t="shared" si="2"/>
        <v>80.855397148675863</v>
      </c>
      <c r="AA26" s="156"/>
      <c r="AB26" s="135"/>
      <c r="AC26" s="1"/>
    </row>
    <row r="27" spans="1:29" x14ac:dyDescent="0.25">
      <c r="A27" t="s">
        <v>158</v>
      </c>
      <c r="B27" t="s">
        <v>123</v>
      </c>
      <c r="C27">
        <v>18.7</v>
      </c>
      <c r="F27" s="23" t="s">
        <v>184</v>
      </c>
      <c r="G27" s="6">
        <v>19.999999999999844</v>
      </c>
      <c r="J27" s="3"/>
      <c r="L27" s="23" t="s">
        <v>184</v>
      </c>
      <c r="M27" s="6">
        <v>2.3333333333334467</v>
      </c>
      <c r="O27">
        <v>2.3333333333334467</v>
      </c>
      <c r="P27">
        <v>250</v>
      </c>
      <c r="Q27" s="23" t="s">
        <v>184</v>
      </c>
      <c r="R27" s="1">
        <v>2.1405069916996862</v>
      </c>
      <c r="V27" s="178">
        <f t="shared" si="2"/>
        <v>80.000000000000156</v>
      </c>
      <c r="AA27" s="156"/>
      <c r="AB27" s="135"/>
      <c r="AC27" s="1"/>
    </row>
    <row r="28" spans="1:29" x14ac:dyDescent="0.25">
      <c r="A28" t="s">
        <v>158</v>
      </c>
      <c r="B28" t="s">
        <v>124</v>
      </c>
      <c r="C28">
        <v>17.899999999999999</v>
      </c>
      <c r="F28" s="23" t="s">
        <v>184</v>
      </c>
      <c r="G28" s="6">
        <v>19.161676646706638</v>
      </c>
      <c r="J28" s="3"/>
      <c r="L28" s="23" t="s">
        <v>184</v>
      </c>
      <c r="M28" s="6">
        <v>0.97087378640757382</v>
      </c>
      <c r="O28">
        <v>0.97087378640757382</v>
      </c>
      <c r="P28">
        <v>100</v>
      </c>
      <c r="Q28" s="23" t="s">
        <v>184</v>
      </c>
      <c r="R28" s="1">
        <v>2.2774486419942468</v>
      </c>
      <c r="V28" s="178">
        <f t="shared" si="2"/>
        <v>80.838323353293362</v>
      </c>
    </row>
    <row r="29" spans="1:29" x14ac:dyDescent="0.25">
      <c r="A29" t="s">
        <v>158</v>
      </c>
      <c r="B29" t="s">
        <v>125</v>
      </c>
      <c r="C29">
        <v>18.2</v>
      </c>
      <c r="F29" s="23" t="s">
        <v>184</v>
      </c>
      <c r="G29" s="6">
        <v>20.39999999999992</v>
      </c>
      <c r="J29" s="3"/>
      <c r="L29" s="23" t="s">
        <v>184</v>
      </c>
      <c r="M29" s="6">
        <v>2.0645161290323171</v>
      </c>
      <c r="O29">
        <v>2.0645161290323171</v>
      </c>
      <c r="P29">
        <v>200</v>
      </c>
      <c r="Q29" s="23" t="s">
        <v>184</v>
      </c>
      <c r="R29" s="1">
        <v>2.103538663171677</v>
      </c>
      <c r="V29" s="178">
        <f t="shared" si="2"/>
        <v>79.60000000000008</v>
      </c>
    </row>
    <row r="30" spans="1:29" x14ac:dyDescent="0.25">
      <c r="A30" t="s">
        <v>158</v>
      </c>
      <c r="B30" t="s">
        <v>126</v>
      </c>
      <c r="C30">
        <v>17.5</v>
      </c>
      <c r="F30" s="23" t="s">
        <v>184</v>
      </c>
      <c r="G30" s="6">
        <v>18.548387096774348</v>
      </c>
      <c r="J30" s="3"/>
      <c r="L30" s="23" t="s">
        <v>184</v>
      </c>
      <c r="M30" s="6">
        <v>0.90434782608701147</v>
      </c>
      <c r="O30">
        <v>0.90434782608701147</v>
      </c>
      <c r="P30">
        <v>100</v>
      </c>
      <c r="Q30" s="23" t="s">
        <v>184</v>
      </c>
      <c r="R30" s="1">
        <v>2.0829769033361929</v>
      </c>
      <c r="S30" s="1">
        <f>AVERAGE(R25:R30)</f>
        <v>2.1830086670900037</v>
      </c>
      <c r="V30" s="178">
        <f t="shared" si="2"/>
        <v>81.451612903225652</v>
      </c>
    </row>
    <row r="31" spans="1:29" x14ac:dyDescent="0.25">
      <c r="F31" s="23" t="s">
        <v>184</v>
      </c>
      <c r="G31" s="6">
        <v>20.898437499999773</v>
      </c>
      <c r="J31" s="3"/>
      <c r="L31" s="23" t="s">
        <v>184</v>
      </c>
      <c r="M31" s="178">
        <v>2.9262295081968905</v>
      </c>
      <c r="N31" s="2"/>
      <c r="O31" s="2">
        <v>2.9262295081968905</v>
      </c>
      <c r="P31" s="2">
        <v>200</v>
      </c>
      <c r="Q31" s="135" t="s">
        <v>120</v>
      </c>
      <c r="R31" s="3">
        <v>1.73790418685943</v>
      </c>
      <c r="S31" s="2"/>
      <c r="T31" s="2"/>
      <c r="V31" s="178">
        <f t="shared" si="2"/>
        <v>79.101562500000227</v>
      </c>
      <c r="X31" s="2"/>
    </row>
    <row r="32" spans="1:29" x14ac:dyDescent="0.25">
      <c r="F32" s="23" t="s">
        <v>184</v>
      </c>
      <c r="G32" s="6">
        <v>20.545454545454461</v>
      </c>
      <c r="H32" s="134">
        <f>AVERAGE(G25:G32)</f>
        <v>20.179279164597993</v>
      </c>
      <c r="J32" s="3"/>
      <c r="L32" s="23" t="s">
        <v>184</v>
      </c>
      <c r="M32" s="178">
        <v>2.3125000000000027</v>
      </c>
      <c r="N32" s="3">
        <f>AVERAGE(M25:M32)</f>
        <v>2.1235545121345143</v>
      </c>
      <c r="O32" s="3">
        <v>2.3125000000000027</v>
      </c>
      <c r="P32" s="2">
        <v>200</v>
      </c>
      <c r="Q32" s="135" t="s">
        <v>120</v>
      </c>
      <c r="R32" s="3">
        <v>1.9866119628591061</v>
      </c>
      <c r="S32" s="2"/>
      <c r="T32" s="2"/>
      <c r="V32" s="178">
        <f t="shared" ref="V32:V38" si="3">100-G32</f>
        <v>79.454545454545539</v>
      </c>
      <c r="W32" s="1">
        <f>AVERAGE(V25:V32)</f>
        <v>79.820720835402</v>
      </c>
      <c r="X32" s="2"/>
    </row>
    <row r="33" spans="1:25" x14ac:dyDescent="0.25">
      <c r="A33" t="s">
        <v>120</v>
      </c>
      <c r="C33" s="1">
        <v>17.134</v>
      </c>
      <c r="F33" s="135" t="s">
        <v>120</v>
      </c>
      <c r="G33" s="3">
        <v>25.349863996530985</v>
      </c>
      <c r="I33" s="3"/>
      <c r="J33" s="3"/>
      <c r="L33" s="135" t="s">
        <v>120</v>
      </c>
      <c r="M33" s="2">
        <v>5.16</v>
      </c>
      <c r="N33" s="117"/>
      <c r="O33" s="117">
        <v>5.16</v>
      </c>
      <c r="P33" s="117">
        <v>500</v>
      </c>
      <c r="Q33" s="135" t="s">
        <v>120</v>
      </c>
      <c r="R33" s="202">
        <v>1.6452540747843931</v>
      </c>
      <c r="S33" s="117"/>
      <c r="T33" s="117"/>
      <c r="U33" s="2"/>
      <c r="V33" s="3">
        <f t="shared" si="3"/>
        <v>74.650136003469015</v>
      </c>
      <c r="W33" s="2"/>
      <c r="X33" s="117"/>
      <c r="Y33" s="2"/>
    </row>
    <row r="34" spans="1:25" x14ac:dyDescent="0.25">
      <c r="A34" t="s">
        <v>120</v>
      </c>
      <c r="C34" s="1">
        <v>17.198</v>
      </c>
      <c r="F34" s="135" t="s">
        <v>120</v>
      </c>
      <c r="G34" s="3">
        <v>19.935379004122883</v>
      </c>
      <c r="H34" t="s">
        <v>186</v>
      </c>
      <c r="I34" s="3"/>
      <c r="L34" s="135" t="s">
        <v>120</v>
      </c>
      <c r="M34" s="2">
        <v>1.41</v>
      </c>
      <c r="N34" s="2"/>
      <c r="O34" s="2">
        <v>1.41</v>
      </c>
      <c r="P34" s="2">
        <v>200</v>
      </c>
      <c r="Q34" s="135" t="s">
        <v>120</v>
      </c>
      <c r="R34" s="3">
        <v>1.912944502579331</v>
      </c>
      <c r="S34" s="3"/>
      <c r="T34" s="3"/>
      <c r="U34" s="2"/>
      <c r="V34" s="3">
        <f t="shared" si="3"/>
        <v>80.064620995877121</v>
      </c>
      <c r="W34" s="2"/>
      <c r="X34" s="178"/>
      <c r="Y34" s="2"/>
    </row>
    <row r="35" spans="1:25" x14ac:dyDescent="0.25">
      <c r="A35" t="s">
        <v>120</v>
      </c>
      <c r="C35" s="1">
        <v>16.850000000000001</v>
      </c>
      <c r="F35" s="135" t="s">
        <v>120</v>
      </c>
      <c r="G35" s="3">
        <v>23.7783990235068</v>
      </c>
      <c r="I35" s="3"/>
      <c r="J35" s="136"/>
      <c r="L35" s="135" t="s">
        <v>120</v>
      </c>
      <c r="M35" s="2">
        <v>3.37</v>
      </c>
      <c r="N35" s="2"/>
      <c r="O35" s="2">
        <v>3.37</v>
      </c>
      <c r="P35" s="2">
        <v>300</v>
      </c>
      <c r="Q35" s="135" t="s">
        <v>194</v>
      </c>
      <c r="R35" s="204">
        <f>_xlfn.T.TEST(R25:R30,R31:R34,2,2)</f>
        <v>3.2632720618553652E-3</v>
      </c>
      <c r="S35" s="3">
        <f>AVERAGE(R31:R34)</f>
        <v>1.8206786817705649</v>
      </c>
      <c r="T35" s="3"/>
      <c r="U35" s="2"/>
      <c r="V35" s="3">
        <f t="shared" si="3"/>
        <v>76.221600976493193</v>
      </c>
      <c r="W35" s="2"/>
      <c r="X35" s="3"/>
      <c r="Y35" s="2"/>
    </row>
    <row r="36" spans="1:25" x14ac:dyDescent="0.25">
      <c r="A36" t="s">
        <v>120</v>
      </c>
      <c r="C36" s="1">
        <v>16.867000000000001</v>
      </c>
      <c r="F36" s="135" t="s">
        <v>120</v>
      </c>
      <c r="G36" s="3">
        <v>23.243659027257582</v>
      </c>
      <c r="I36" s="3"/>
      <c r="L36" s="135" t="s">
        <v>120</v>
      </c>
      <c r="M36" s="2">
        <v>2.58</v>
      </c>
      <c r="N36" s="2"/>
      <c r="O36" s="2">
        <v>2.58</v>
      </c>
      <c r="P36" s="2">
        <v>300</v>
      </c>
      <c r="Q36" s="135" t="s">
        <v>105</v>
      </c>
      <c r="R36" s="3">
        <f>AVERAGE(R25:R34)</f>
        <v>2.0380766729622284</v>
      </c>
      <c r="S36" s="3">
        <f>AVERAGE(S25:S35)</f>
        <v>2.0018436744302841</v>
      </c>
      <c r="T36" s="3"/>
      <c r="U36" s="2"/>
      <c r="V36" s="3">
        <f t="shared" si="3"/>
        <v>76.756340972742422</v>
      </c>
      <c r="W36" s="2"/>
      <c r="X36" s="178"/>
      <c r="Y36" s="2"/>
    </row>
    <row r="37" spans="1:25" x14ac:dyDescent="0.25">
      <c r="A37" t="s">
        <v>120</v>
      </c>
      <c r="C37" s="1">
        <v>17.684999999999999</v>
      </c>
      <c r="F37" s="135" t="s">
        <v>120</v>
      </c>
      <c r="G37" s="3">
        <v>22.622865908321145</v>
      </c>
      <c r="I37" s="3"/>
      <c r="J37" s="136"/>
      <c r="L37" s="135" t="s">
        <v>120</v>
      </c>
      <c r="M37" s="2">
        <v>3.94</v>
      </c>
      <c r="N37" s="2"/>
      <c r="O37" s="2">
        <v>3.94</v>
      </c>
      <c r="P37" s="2">
        <v>400</v>
      </c>
      <c r="Q37" s="2"/>
      <c r="R37" s="2"/>
      <c r="S37" s="3"/>
      <c r="T37" s="3"/>
      <c r="U37" s="2"/>
      <c r="V37" s="3">
        <f t="shared" si="3"/>
        <v>77.377134091678855</v>
      </c>
      <c r="W37" s="2"/>
      <c r="X37" s="3"/>
      <c r="Y37" s="2"/>
    </row>
    <row r="38" spans="1:25" x14ac:dyDescent="0.25">
      <c r="A38" t="s">
        <v>120</v>
      </c>
      <c r="C38" s="1">
        <v>17.681999999999999</v>
      </c>
      <c r="F38" s="135" t="s">
        <v>120</v>
      </c>
      <c r="G38" s="3">
        <v>22.223773155994998</v>
      </c>
      <c r="I38" s="3"/>
      <c r="J38" s="136"/>
      <c r="K38" t="s">
        <v>186</v>
      </c>
      <c r="L38" s="135" t="s">
        <v>120</v>
      </c>
      <c r="M38" s="2">
        <v>4.09</v>
      </c>
      <c r="N38" s="2"/>
      <c r="O38" s="2">
        <v>4.09</v>
      </c>
      <c r="P38" s="2">
        <v>400</v>
      </c>
      <c r="Q38" s="2"/>
      <c r="R38" s="2"/>
      <c r="S38" s="3"/>
      <c r="T38" s="3"/>
      <c r="U38" s="2"/>
      <c r="V38" s="3">
        <f t="shared" si="3"/>
        <v>77.776226844005009</v>
      </c>
      <c r="W38" s="3">
        <f>AVERAGE(V33:V38)</f>
        <v>77.141009980710933</v>
      </c>
      <c r="X38" s="3"/>
      <c r="Y38" s="2"/>
    </row>
    <row r="39" spans="1:25" x14ac:dyDescent="0.25">
      <c r="A39" t="s">
        <v>120</v>
      </c>
      <c r="C39" s="1">
        <v>16.768999999999998</v>
      </c>
      <c r="F39" s="135" t="s">
        <v>120</v>
      </c>
      <c r="G39" s="3">
        <v>22.895948612777005</v>
      </c>
      <c r="I39" s="3"/>
      <c r="J39" s="136"/>
      <c r="L39" s="135" t="s">
        <v>194</v>
      </c>
      <c r="M39" s="204">
        <f>_xlfn.T.TEST(M25:M32,M33:M38,2,2)</f>
        <v>4.1654050688111455E-2</v>
      </c>
      <c r="N39" s="3">
        <f>AVERAGE(M33:M38)</f>
        <v>3.4250000000000003</v>
      </c>
      <c r="O39" s="3"/>
      <c r="P39" s="2"/>
      <c r="Q39" s="2"/>
      <c r="R39" s="2"/>
      <c r="S39" s="3"/>
      <c r="T39" s="3"/>
      <c r="U39" s="2"/>
      <c r="V39" s="204">
        <f>_xlfn.T.TEST(V25:V32,V33:V38,2,2)</f>
        <v>7.1579490019306295E-3</v>
      </c>
      <c r="W39" s="2"/>
      <c r="X39" s="3"/>
      <c r="Y39" s="2"/>
    </row>
    <row r="40" spans="1:25" x14ac:dyDescent="0.25">
      <c r="A40" t="s">
        <v>120</v>
      </c>
      <c r="C40" s="1">
        <v>16.605</v>
      </c>
      <c r="F40" s="135" t="s">
        <v>120</v>
      </c>
      <c r="G40" s="3">
        <v>22.188120954573069</v>
      </c>
      <c r="I40" s="3"/>
      <c r="J40" s="136"/>
      <c r="L40" s="135" t="s">
        <v>105</v>
      </c>
      <c r="M40" s="3">
        <f>AVERAGE(M25:M38)</f>
        <v>2.6813168640768654</v>
      </c>
      <c r="N40" s="3">
        <f>AVERAGE(N32:N39)</f>
        <v>2.7742772560672573</v>
      </c>
      <c r="O40" s="3"/>
      <c r="P40" s="2"/>
      <c r="Q40" s="2"/>
      <c r="R40" s="2"/>
      <c r="S40" s="3"/>
      <c r="T40" s="3"/>
      <c r="U40" s="2"/>
      <c r="V40" s="3">
        <f>AVERAGE(V25:V38)</f>
        <v>78.672273326248686</v>
      </c>
      <c r="W40" s="3">
        <f>AVERAGE(W32,W38)</f>
        <v>78.480865408056474</v>
      </c>
      <c r="X40" s="3"/>
      <c r="Y40" s="2"/>
    </row>
    <row r="41" spans="1:25" x14ac:dyDescent="0.25">
      <c r="A41" t="s">
        <v>120</v>
      </c>
      <c r="C41" s="1">
        <v>17.396999999999998</v>
      </c>
      <c r="F41" s="135" t="s">
        <v>120</v>
      </c>
      <c r="G41" s="3">
        <v>23.414255272539123</v>
      </c>
      <c r="I41" s="3"/>
      <c r="J41" s="136"/>
      <c r="M41" s="2"/>
      <c r="N41" s="2"/>
      <c r="O41" s="2"/>
      <c r="P41" s="2"/>
      <c r="Q41" s="2"/>
      <c r="R41" s="2"/>
      <c r="S41" s="3"/>
      <c r="T41" s="3"/>
      <c r="W41" s="134">
        <f>100-H44</f>
        <v>78.43967731370654</v>
      </c>
      <c r="X41" s="3"/>
      <c r="Y41" s="2"/>
    </row>
    <row r="42" spans="1:25" x14ac:dyDescent="0.25">
      <c r="A42" t="s">
        <v>120</v>
      </c>
      <c r="C42" s="1">
        <v>17.425999999999998</v>
      </c>
      <c r="F42" s="135" t="s">
        <v>120</v>
      </c>
      <c r="G42" s="3">
        <v>23.761397124265585</v>
      </c>
      <c r="H42" s="1">
        <f>AVERAGE(G33:G42)</f>
        <v>22.941366207988914</v>
      </c>
      <c r="I42" s="3"/>
      <c r="J42" s="136"/>
      <c r="M42" s="2"/>
      <c r="N42" s="2"/>
      <c r="O42" s="2"/>
      <c r="P42" s="2"/>
      <c r="Q42" s="2"/>
      <c r="R42" s="2"/>
      <c r="S42" s="3"/>
      <c r="T42" s="3"/>
      <c r="X42" s="3"/>
      <c r="Y42" s="2"/>
    </row>
    <row r="43" spans="1:25" x14ac:dyDescent="0.25">
      <c r="A43" s="2" t="s">
        <v>120</v>
      </c>
      <c r="B43" s="2"/>
      <c r="C43" s="3">
        <v>17.378</v>
      </c>
      <c r="D43" s="2"/>
      <c r="E43" s="2"/>
      <c r="F43" s="212" t="s">
        <v>249</v>
      </c>
      <c r="G43" s="136">
        <f>_xlfn.T.TEST(G25:G32,G33:G42,2,2)</f>
        <v>5.8525370379327907E-4</v>
      </c>
      <c r="H43" s="2"/>
      <c r="I43" s="2"/>
      <c r="J43" s="208"/>
      <c r="M43" s="2"/>
      <c r="N43" s="2"/>
      <c r="O43" s="2"/>
      <c r="P43" s="2"/>
      <c r="Q43" s="2"/>
      <c r="R43" s="2"/>
      <c r="S43" s="3"/>
      <c r="T43" s="3"/>
      <c r="X43" s="3"/>
      <c r="Y43" s="2"/>
    </row>
    <row r="44" spans="1:25" x14ac:dyDescent="0.25">
      <c r="A44" s="2" t="s">
        <v>120</v>
      </c>
      <c r="B44" s="2"/>
      <c r="C44" s="3">
        <v>17.434999999999999</v>
      </c>
      <c r="D44" s="2"/>
      <c r="E44" s="2"/>
      <c r="F44" s="135" t="s">
        <v>105</v>
      </c>
      <c r="G44" s="136">
        <v>22.69</v>
      </c>
      <c r="H44" s="221">
        <f>AVERAGE(H32,H42)</f>
        <v>21.560322686293453</v>
      </c>
      <c r="I44" s="178"/>
      <c r="J44" s="136"/>
      <c r="M44" s="2"/>
      <c r="N44" s="2"/>
      <c r="O44" s="2"/>
      <c r="P44" s="2"/>
      <c r="Q44" s="2"/>
      <c r="R44" s="2"/>
      <c r="S44" s="3"/>
      <c r="T44" s="3"/>
      <c r="U44" s="2"/>
      <c r="V44" s="2"/>
      <c r="W44" s="2"/>
      <c r="X44" s="3"/>
      <c r="Y44" s="2"/>
    </row>
    <row r="45" spans="1:25" x14ac:dyDescent="0.25">
      <c r="A45" s="117" t="s">
        <v>105</v>
      </c>
      <c r="B45" s="117"/>
      <c r="C45" s="227">
        <f>AVERAGE(C25:C44)</f>
        <v>17.390333333333331</v>
      </c>
      <c r="D45" s="2"/>
      <c r="E45" s="2"/>
      <c r="F45" s="135"/>
      <c r="G45" s="213"/>
      <c r="H45" s="2"/>
      <c r="I45" s="179"/>
      <c r="J45" s="209"/>
      <c r="K45" t="s">
        <v>186</v>
      </c>
      <c r="M45" s="2"/>
      <c r="N45" s="2"/>
      <c r="O45" s="2"/>
      <c r="P45" s="2"/>
      <c r="Q45" s="2"/>
      <c r="R45" s="2"/>
      <c r="S45" s="3"/>
      <c r="T45" s="3"/>
      <c r="U45" s="2"/>
      <c r="V45" s="2"/>
      <c r="W45" s="2"/>
      <c r="X45" s="3"/>
      <c r="Y45" s="2"/>
    </row>
    <row r="46" spans="1:25" ht="18" customHeight="1" x14ac:dyDescent="0.25">
      <c r="A46" s="2"/>
      <c r="B46" s="2"/>
      <c r="C46" s="2"/>
      <c r="D46" s="2"/>
      <c r="E46" s="2"/>
      <c r="F46" s="179"/>
      <c r="G46" s="2"/>
      <c r="H46" s="2"/>
      <c r="I46" s="179"/>
      <c r="J46" s="209"/>
      <c r="M46" s="2"/>
      <c r="N46" s="2"/>
      <c r="O46" s="2"/>
      <c r="P46" s="2"/>
      <c r="Q46" s="2"/>
      <c r="R46" s="2"/>
      <c r="S46" s="3"/>
      <c r="T46" s="3"/>
      <c r="U46" s="2"/>
      <c r="V46" s="2"/>
      <c r="W46" s="2"/>
      <c r="X46" s="3"/>
      <c r="Y46" s="2"/>
    </row>
    <row r="47" spans="1:25" x14ac:dyDescent="0.25">
      <c r="A47" s="2"/>
      <c r="B47" s="2"/>
      <c r="C47" s="2"/>
      <c r="D47" s="2"/>
      <c r="E47" s="2"/>
      <c r="F47" s="2"/>
      <c r="G47" s="2"/>
      <c r="H47" s="2"/>
      <c r="I47" s="179"/>
      <c r="J47" s="17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I48" s="179"/>
      <c r="J48" s="177">
        <v>23.761397124265585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5">
      <c r="M50" s="2"/>
      <c r="N50" s="2"/>
      <c r="O50" s="2"/>
      <c r="P50" s="2"/>
      <c r="Q50" s="2"/>
      <c r="R50" s="2"/>
      <c r="S50" s="2"/>
      <c r="T50" s="2"/>
      <c r="W50" s="2"/>
      <c r="X50" s="2"/>
      <c r="Y50" s="2"/>
    </row>
    <row r="51" spans="1:25" ht="18.75" x14ac:dyDescent="0.3">
      <c r="B51" s="173" t="s">
        <v>29</v>
      </c>
      <c r="C51" s="173" t="s">
        <v>110</v>
      </c>
      <c r="F51" s="173" t="s">
        <v>29</v>
      </c>
      <c r="G51" s="173" t="s">
        <v>183</v>
      </c>
      <c r="L51" s="173" t="s">
        <v>29</v>
      </c>
      <c r="M51" s="173" t="s">
        <v>135</v>
      </c>
      <c r="Q51" s="173" t="s">
        <v>29</v>
      </c>
      <c r="R51" s="173" t="s">
        <v>109</v>
      </c>
      <c r="U51" s="173" t="s">
        <v>29</v>
      </c>
      <c r="V51" s="173" t="s">
        <v>108</v>
      </c>
    </row>
    <row r="52" spans="1:25" x14ac:dyDescent="0.25">
      <c r="A52" t="s">
        <v>158</v>
      </c>
      <c r="B52" t="s">
        <v>111</v>
      </c>
      <c r="C52">
        <v>22.7</v>
      </c>
      <c r="F52" s="23" t="s">
        <v>190</v>
      </c>
      <c r="G52" s="6">
        <v>24.787970575508549</v>
      </c>
      <c r="L52" s="23" t="s">
        <v>190</v>
      </c>
      <c r="M52" s="6">
        <v>3.7916899571456186</v>
      </c>
      <c r="Q52" s="23" t="s">
        <v>190</v>
      </c>
      <c r="R52" s="6">
        <v>2.3119427100996073</v>
      </c>
      <c r="V52" s="1">
        <f>100-G52</f>
        <v>75.212029424491448</v>
      </c>
    </row>
    <row r="53" spans="1:25" x14ac:dyDescent="0.25">
      <c r="A53" t="s">
        <v>158</v>
      </c>
      <c r="B53" t="s">
        <v>112</v>
      </c>
      <c r="C53">
        <v>20.399999999999999</v>
      </c>
      <c r="F53" s="23" t="s">
        <v>190</v>
      </c>
      <c r="G53" s="6">
        <v>24.79952098881596</v>
      </c>
      <c r="L53" s="23" t="s">
        <v>190</v>
      </c>
      <c r="M53" s="6">
        <v>3.7939335580164224</v>
      </c>
      <c r="Q53" s="23" t="s">
        <v>190</v>
      </c>
      <c r="R53" s="6">
        <v>2.215909090909117</v>
      </c>
      <c r="V53" s="1">
        <f>100-G53</f>
        <v>75.200479011184044</v>
      </c>
    </row>
    <row r="54" spans="1:25" x14ac:dyDescent="0.25">
      <c r="A54" t="s">
        <v>158</v>
      </c>
      <c r="B54" t="s">
        <v>13</v>
      </c>
      <c r="C54">
        <v>21.6</v>
      </c>
      <c r="F54" s="23" t="s">
        <v>190</v>
      </c>
      <c r="G54" s="6">
        <v>25.067756078118901</v>
      </c>
      <c r="L54" s="23" t="s">
        <v>190</v>
      </c>
      <c r="M54" s="6">
        <v>3.674208144796498</v>
      </c>
      <c r="Q54" s="23" t="s">
        <v>190</v>
      </c>
      <c r="R54" s="6">
        <v>2.4524249537984746</v>
      </c>
      <c r="V54" s="1">
        <f>100-G54</f>
        <v>74.932243921881096</v>
      </c>
    </row>
    <row r="55" spans="1:25" x14ac:dyDescent="0.25">
      <c r="A55" t="s">
        <v>158</v>
      </c>
      <c r="B55" t="s">
        <v>14</v>
      </c>
      <c r="C55">
        <v>22.1</v>
      </c>
      <c r="F55" s="23" t="s">
        <v>190</v>
      </c>
      <c r="G55" s="6">
        <v>24.69405927998994</v>
      </c>
      <c r="L55" s="23" t="s">
        <v>190</v>
      </c>
      <c r="M55" s="6">
        <v>3.9100587006265268</v>
      </c>
      <c r="Q55" s="23" t="s">
        <v>190</v>
      </c>
      <c r="R55" s="6">
        <v>2.1729419272495583</v>
      </c>
      <c r="V55" s="1">
        <f>100-G55</f>
        <v>75.305940720010057</v>
      </c>
    </row>
    <row r="56" spans="1:25" x14ac:dyDescent="0.25">
      <c r="A56" t="s">
        <v>158</v>
      </c>
      <c r="B56" t="s">
        <v>15</v>
      </c>
      <c r="C56">
        <v>21</v>
      </c>
      <c r="F56" s="23" t="s">
        <v>190</v>
      </c>
      <c r="G56" s="6">
        <v>25.228550063921389</v>
      </c>
      <c r="L56" s="23" t="s">
        <v>190</v>
      </c>
      <c r="M56" s="6">
        <v>4.1875896700144635</v>
      </c>
      <c r="N56" s="1">
        <f>AVERAGE(M52:M56)</f>
        <v>3.871496006119906</v>
      </c>
      <c r="O56" s="1"/>
      <c r="Q56" s="23" t="s">
        <v>190</v>
      </c>
      <c r="R56" s="6">
        <v>2.191486674245124</v>
      </c>
      <c r="V56" s="1">
        <f>100-G56</f>
        <v>74.771449936078611</v>
      </c>
    </row>
    <row r="57" spans="1:25" x14ac:dyDescent="0.25">
      <c r="A57" t="s">
        <v>158</v>
      </c>
      <c r="B57" t="s">
        <v>115</v>
      </c>
      <c r="C57">
        <v>21.4</v>
      </c>
      <c r="F57" s="135" t="s">
        <v>106</v>
      </c>
      <c r="G57" s="3"/>
      <c r="L57" s="135" t="s">
        <v>106</v>
      </c>
      <c r="M57">
        <v>3.58</v>
      </c>
      <c r="Q57" s="23" t="s">
        <v>190</v>
      </c>
      <c r="R57" s="6">
        <v>2.1543374135177995</v>
      </c>
      <c r="V57" s="3">
        <f>AVERAGE(V52:V56)</f>
        <v>75.084428602729048</v>
      </c>
    </row>
    <row r="58" spans="1:25" x14ac:dyDescent="0.25">
      <c r="A58" t="s">
        <v>106</v>
      </c>
      <c r="B58" t="s">
        <v>11</v>
      </c>
      <c r="C58" s="1">
        <v>17.361000000000001</v>
      </c>
      <c r="F58" s="135" t="s">
        <v>106</v>
      </c>
      <c r="G58" s="3"/>
      <c r="L58" s="135" t="s">
        <v>106</v>
      </c>
      <c r="M58">
        <v>3.77</v>
      </c>
      <c r="Q58" s="135" t="s">
        <v>106</v>
      </c>
      <c r="R58" s="1">
        <v>1.2568719623934068</v>
      </c>
      <c r="U58" t="s">
        <v>105</v>
      </c>
    </row>
    <row r="59" spans="1:25" x14ac:dyDescent="0.25">
      <c r="A59" t="s">
        <v>106</v>
      </c>
      <c r="B59" t="s">
        <v>11</v>
      </c>
      <c r="C59" s="1">
        <v>17.384</v>
      </c>
      <c r="F59" s="135" t="s">
        <v>106</v>
      </c>
      <c r="G59" s="3"/>
      <c r="L59" s="135" t="s">
        <v>106</v>
      </c>
      <c r="M59" s="2">
        <v>2.14</v>
      </c>
      <c r="N59" s="2"/>
      <c r="O59" s="2"/>
      <c r="P59" s="2"/>
      <c r="Q59" s="135" t="s">
        <v>106</v>
      </c>
      <c r="R59" s="3">
        <v>1.2939212263792474</v>
      </c>
      <c r="S59" s="2"/>
    </row>
    <row r="60" spans="1:25" x14ac:dyDescent="0.25">
      <c r="A60" t="s">
        <v>106</v>
      </c>
      <c r="B60" t="s">
        <v>12</v>
      </c>
      <c r="C60" s="1">
        <v>17.986000000000001</v>
      </c>
      <c r="F60" s="135" t="s">
        <v>106</v>
      </c>
      <c r="G60" s="3"/>
      <c r="L60" s="135" t="s">
        <v>106</v>
      </c>
      <c r="M60" s="2">
        <v>2.98</v>
      </c>
      <c r="N60" s="3">
        <f>AVERAGE(M57:M60)</f>
        <v>3.1175000000000002</v>
      </c>
      <c r="O60" s="3"/>
      <c r="P60" s="2"/>
      <c r="Q60" s="135" t="s">
        <v>106</v>
      </c>
      <c r="R60" s="3">
        <v>1.3068983441003814</v>
      </c>
      <c r="S60" s="2"/>
    </row>
    <row r="61" spans="1:25" x14ac:dyDescent="0.25">
      <c r="A61" t="s">
        <v>106</v>
      </c>
      <c r="B61" t="s">
        <v>12</v>
      </c>
      <c r="C61" s="1">
        <v>17.902000000000001</v>
      </c>
      <c r="F61" s="135" t="s">
        <v>106</v>
      </c>
      <c r="G61" s="3"/>
      <c r="L61" t="s">
        <v>194</v>
      </c>
      <c r="M61" s="204">
        <f>_xlfn.T.TEST(M52:M56,M57:M60,2,2)</f>
        <v>6.0319619544837104E-2</v>
      </c>
      <c r="N61" s="2"/>
      <c r="O61" s="2"/>
      <c r="P61" s="2"/>
      <c r="Q61" s="135" t="s">
        <v>106</v>
      </c>
      <c r="R61" s="3">
        <v>1.2829454518757242</v>
      </c>
      <c r="S61" s="2"/>
    </row>
    <row r="62" spans="1:25" x14ac:dyDescent="0.25">
      <c r="A62" t="s">
        <v>106</v>
      </c>
      <c r="B62" t="s">
        <v>117</v>
      </c>
      <c r="C62" s="1">
        <v>17.565999999999999</v>
      </c>
      <c r="F62" s="135" t="s">
        <v>106</v>
      </c>
      <c r="G62" s="3"/>
      <c r="L62" t="s">
        <v>105</v>
      </c>
      <c r="M62" s="3">
        <f>AVERAGE(M52:M60)</f>
        <v>3.5363866700666144</v>
      </c>
      <c r="N62" s="3">
        <f>AVERAGE(N56:N60)</f>
        <v>3.4944980030599533</v>
      </c>
      <c r="O62" s="3"/>
      <c r="P62" s="2"/>
      <c r="Q62" s="2" t="s">
        <v>194</v>
      </c>
      <c r="R62" s="230">
        <f>_xlfn.T.TEST(R52:R57,R58:R61,2,2)</f>
        <v>1.8600625879841346E-7</v>
      </c>
      <c r="S62" s="2"/>
    </row>
    <row r="63" spans="1:25" x14ac:dyDescent="0.25">
      <c r="A63" t="s">
        <v>106</v>
      </c>
      <c r="B63" t="s">
        <v>117</v>
      </c>
      <c r="C63" s="1">
        <v>17.55</v>
      </c>
      <c r="F63" s="135" t="s">
        <v>106</v>
      </c>
      <c r="G63" s="3"/>
      <c r="M63" s="2"/>
      <c r="N63" s="2"/>
      <c r="O63" s="2"/>
      <c r="P63" s="2"/>
      <c r="Q63" s="2" t="s">
        <v>105</v>
      </c>
      <c r="R63" s="3">
        <f>AVERAGE(R52:R61)</f>
        <v>1.8639679754568441</v>
      </c>
      <c r="S63" s="2"/>
    </row>
    <row r="64" spans="1:25" x14ac:dyDescent="0.25">
      <c r="A64" t="s">
        <v>106</v>
      </c>
      <c r="B64" t="s">
        <v>118</v>
      </c>
      <c r="C64" s="1">
        <v>16.754999999999999</v>
      </c>
      <c r="F64" s="135" t="s">
        <v>106</v>
      </c>
      <c r="G64" s="3"/>
      <c r="M64" s="2"/>
      <c r="N64" s="2"/>
      <c r="O64" s="2"/>
      <c r="P64" s="2"/>
      <c r="Q64" s="2"/>
      <c r="R64" s="2"/>
      <c r="S64" s="2"/>
    </row>
    <row r="65" spans="1:25" x14ac:dyDescent="0.25">
      <c r="A65" t="s">
        <v>106</v>
      </c>
      <c r="B65" s="2" t="s">
        <v>118</v>
      </c>
      <c r="C65" s="3">
        <v>16.774000000000001</v>
      </c>
      <c r="D65" s="2"/>
      <c r="E65" s="2"/>
      <c r="F65" s="135" t="s">
        <v>106</v>
      </c>
      <c r="G65" s="3"/>
      <c r="H65" s="2"/>
      <c r="M65" s="2"/>
      <c r="N65" s="2"/>
      <c r="O65" s="2"/>
      <c r="P65" s="2"/>
      <c r="Q65" s="2"/>
      <c r="R65" s="2"/>
      <c r="S65" s="2"/>
    </row>
    <row r="66" spans="1:25" x14ac:dyDescent="0.25">
      <c r="B66" s="2" t="s">
        <v>105</v>
      </c>
      <c r="C66" s="221">
        <f>AVERAGE(C52:C65)</f>
        <v>19.176999999999996</v>
      </c>
      <c r="D66" s="221"/>
      <c r="E66" s="2"/>
      <c r="F66" s="135" t="s">
        <v>106</v>
      </c>
      <c r="G66" s="3"/>
      <c r="H66" s="2"/>
      <c r="M66" s="2"/>
      <c r="N66" s="2"/>
      <c r="O66" s="2"/>
      <c r="P66" s="2"/>
      <c r="Q66" s="2"/>
      <c r="R66" s="2"/>
      <c r="S66" s="2"/>
    </row>
    <row r="67" spans="1:25" x14ac:dyDescent="0.25">
      <c r="B67" s="2"/>
      <c r="C67" s="2"/>
      <c r="D67" s="2"/>
      <c r="E67" s="2"/>
      <c r="F67" s="2" t="s">
        <v>194</v>
      </c>
      <c r="G67" s="2"/>
      <c r="H67" s="2"/>
    </row>
    <row r="68" spans="1:25" x14ac:dyDescent="0.25">
      <c r="B68" s="2"/>
      <c r="C68" s="2"/>
      <c r="D68" s="2"/>
      <c r="E68" s="2"/>
      <c r="F68" s="2" t="s">
        <v>105</v>
      </c>
      <c r="G68" s="3">
        <f>AVERAGE(G52:G56)</f>
        <v>24.915571397270948</v>
      </c>
      <c r="H68" s="2"/>
    </row>
    <row r="69" spans="1:25" x14ac:dyDescent="0.25">
      <c r="B69" s="2"/>
      <c r="C69" s="2"/>
      <c r="D69" s="2"/>
      <c r="E69" s="2"/>
      <c r="F69" s="2"/>
      <c r="G69" s="2"/>
      <c r="H69" s="2"/>
      <c r="Y69" s="1"/>
    </row>
    <row r="70" spans="1:25" ht="18.75" x14ac:dyDescent="0.3">
      <c r="B70" s="228" t="s">
        <v>30</v>
      </c>
      <c r="C70" s="228" t="s">
        <v>110</v>
      </c>
      <c r="D70" s="2"/>
      <c r="E70" s="2"/>
      <c r="F70" s="228" t="s">
        <v>30</v>
      </c>
      <c r="G70" s="228" t="s">
        <v>183</v>
      </c>
      <c r="H70" s="2"/>
      <c r="L70" s="173" t="s">
        <v>30</v>
      </c>
      <c r="M70" s="173" t="s">
        <v>135</v>
      </c>
      <c r="Q70" s="173" t="s">
        <v>30</v>
      </c>
      <c r="R70" s="173" t="s">
        <v>109</v>
      </c>
      <c r="U70" s="173" t="s">
        <v>30</v>
      </c>
      <c r="V70" s="173" t="s">
        <v>108</v>
      </c>
      <c r="Y70" s="1"/>
    </row>
    <row r="71" spans="1:25" x14ac:dyDescent="0.25">
      <c r="A71" t="s">
        <v>163</v>
      </c>
      <c r="B71" s="2" t="s">
        <v>20</v>
      </c>
      <c r="C71" s="2">
        <v>22</v>
      </c>
      <c r="D71" s="2"/>
      <c r="E71" s="2"/>
      <c r="F71" s="23" t="s">
        <v>163</v>
      </c>
      <c r="G71" s="23">
        <v>27.21</v>
      </c>
      <c r="H71" s="2" t="s">
        <v>193</v>
      </c>
      <c r="L71" s="22" t="s">
        <v>163</v>
      </c>
      <c r="M71" s="22">
        <v>4.07</v>
      </c>
      <c r="Q71" s="22" t="s">
        <v>163</v>
      </c>
      <c r="R71" s="1">
        <v>1.5038098004603719</v>
      </c>
      <c r="U71" s="2"/>
      <c r="V71" s="178">
        <f>100-G71</f>
        <v>72.789999999999992</v>
      </c>
      <c r="W71" s="3"/>
      <c r="X71" s="2"/>
      <c r="Y71" s="1"/>
    </row>
    <row r="72" spans="1:25" x14ac:dyDescent="0.25">
      <c r="A72" t="s">
        <v>163</v>
      </c>
      <c r="B72" s="2" t="s">
        <v>21</v>
      </c>
      <c r="C72" s="2">
        <v>22</v>
      </c>
      <c r="D72" s="2"/>
      <c r="E72" s="2"/>
      <c r="F72" s="23" t="s">
        <v>163</v>
      </c>
      <c r="G72" s="23">
        <v>24.97</v>
      </c>
      <c r="H72" s="2">
        <v>25.4</v>
      </c>
      <c r="L72" s="22" t="s">
        <v>163</v>
      </c>
      <c r="M72" s="22">
        <v>2.69</v>
      </c>
      <c r="N72" s="1">
        <f>AVERAGE(M71:M74)</f>
        <v>3.4325000000000001</v>
      </c>
      <c r="O72" s="1"/>
      <c r="Q72" s="22" t="s">
        <v>163</v>
      </c>
      <c r="R72" s="1">
        <v>1.1814882032668066</v>
      </c>
      <c r="U72" s="2"/>
      <c r="V72" s="178">
        <f t="shared" ref="V72:V85" si="4">100-G72</f>
        <v>75.03</v>
      </c>
      <c r="W72" s="3"/>
      <c r="X72" s="2"/>
      <c r="Y72" s="1"/>
    </row>
    <row r="73" spans="1:25" x14ac:dyDescent="0.25">
      <c r="A73" t="s">
        <v>120</v>
      </c>
      <c r="B73" s="2" t="s">
        <v>136</v>
      </c>
      <c r="C73" s="3">
        <v>18.459</v>
      </c>
      <c r="D73" s="2"/>
      <c r="E73" s="2"/>
      <c r="F73" s="2" t="s">
        <v>120</v>
      </c>
      <c r="G73" s="3">
        <v>19.615917640071416</v>
      </c>
      <c r="H73" s="2">
        <f>AVERAGE(G71:G72)</f>
        <v>26.09</v>
      </c>
      <c r="K73" s="1"/>
      <c r="L73" s="22" t="s">
        <v>163</v>
      </c>
      <c r="M73" s="22">
        <v>4.09</v>
      </c>
      <c r="Q73" t="s">
        <v>120</v>
      </c>
      <c r="R73" s="1">
        <v>1.5288077581288715</v>
      </c>
      <c r="U73" s="2"/>
      <c r="V73" s="216">
        <f t="shared" si="4"/>
        <v>80.384082359928584</v>
      </c>
      <c r="W73" s="3"/>
      <c r="X73" s="2"/>
      <c r="Y73" s="1"/>
    </row>
    <row r="74" spans="1:25" x14ac:dyDescent="0.25">
      <c r="A74" t="s">
        <v>120</v>
      </c>
      <c r="B74" s="2" t="s">
        <v>137</v>
      </c>
      <c r="C74" s="3">
        <v>18.486999999999998</v>
      </c>
      <c r="D74" s="2"/>
      <c r="E74" s="2"/>
      <c r="F74" s="2" t="s">
        <v>120</v>
      </c>
      <c r="G74" s="3">
        <v>23.806318790086387</v>
      </c>
      <c r="H74" s="2"/>
      <c r="K74" s="1"/>
      <c r="L74" s="22" t="s">
        <v>163</v>
      </c>
      <c r="M74" s="22">
        <v>2.88</v>
      </c>
      <c r="Q74" t="s">
        <v>120</v>
      </c>
      <c r="R74" s="1">
        <v>1.803109600030566</v>
      </c>
      <c r="U74" s="2"/>
      <c r="V74" s="216">
        <f t="shared" si="4"/>
        <v>76.19368120991362</v>
      </c>
      <c r="W74" s="3"/>
      <c r="X74" s="2"/>
      <c r="Y74" s="1"/>
    </row>
    <row r="75" spans="1:25" x14ac:dyDescent="0.25">
      <c r="A75" t="s">
        <v>120</v>
      </c>
      <c r="B75" s="2" t="s">
        <v>138</v>
      </c>
      <c r="C75" s="3">
        <v>18.329999999999998</v>
      </c>
      <c r="D75" s="2"/>
      <c r="E75" s="2"/>
      <c r="F75" s="2" t="s">
        <v>120</v>
      </c>
      <c r="G75" s="3">
        <v>22.154831268518574</v>
      </c>
      <c r="H75" s="2"/>
      <c r="L75" t="s">
        <v>120</v>
      </c>
      <c r="M75">
        <v>1.64</v>
      </c>
      <c r="Q75" t="s">
        <v>120</v>
      </c>
      <c r="R75" s="1">
        <v>1.6973368384958654</v>
      </c>
      <c r="U75" s="2"/>
      <c r="V75" s="216">
        <f t="shared" si="4"/>
        <v>77.845168731481422</v>
      </c>
      <c r="W75" s="3"/>
      <c r="X75" s="2"/>
      <c r="Y75" s="1"/>
    </row>
    <row r="76" spans="1:25" x14ac:dyDescent="0.25">
      <c r="A76" t="s">
        <v>120</v>
      </c>
      <c r="B76" s="2" t="s">
        <v>139</v>
      </c>
      <c r="C76" s="3">
        <v>18.382000000000001</v>
      </c>
      <c r="D76" s="2"/>
      <c r="E76" s="2"/>
      <c r="F76" s="2" t="s">
        <v>120</v>
      </c>
      <c r="G76" s="3">
        <v>24.888552778220141</v>
      </c>
      <c r="H76" s="2"/>
      <c r="L76" t="s">
        <v>120</v>
      </c>
      <c r="M76">
        <v>3</v>
      </c>
      <c r="Q76" t="s">
        <v>120</v>
      </c>
      <c r="R76" s="1">
        <v>1.58182566595449</v>
      </c>
      <c r="U76" s="2"/>
      <c r="V76" s="216">
        <f t="shared" si="4"/>
        <v>75.111447221779855</v>
      </c>
      <c r="W76" s="3"/>
      <c r="X76" s="2"/>
      <c r="Y76" s="1"/>
    </row>
    <row r="77" spans="1:25" x14ac:dyDescent="0.25">
      <c r="A77" t="s">
        <v>120</v>
      </c>
      <c r="B77" s="2" t="s">
        <v>140</v>
      </c>
      <c r="C77" s="3">
        <v>18.562000000000001</v>
      </c>
      <c r="D77" s="2"/>
      <c r="E77" s="2"/>
      <c r="F77" s="2" t="s">
        <v>120</v>
      </c>
      <c r="G77" s="3">
        <v>24.728228876417678</v>
      </c>
      <c r="H77" s="2"/>
      <c r="L77" t="s">
        <v>120</v>
      </c>
      <c r="M77" s="2">
        <v>2.44</v>
      </c>
      <c r="N77" s="2"/>
      <c r="O77" s="2"/>
      <c r="P77" s="2"/>
      <c r="Q77" s="2" t="s">
        <v>120</v>
      </c>
      <c r="R77" s="3">
        <v>1.6289262235209145</v>
      </c>
      <c r="U77" s="2"/>
      <c r="V77" s="216">
        <f t="shared" si="4"/>
        <v>75.271771123582326</v>
      </c>
      <c r="W77" s="3"/>
      <c r="X77" s="2"/>
      <c r="Y77" s="1"/>
    </row>
    <row r="78" spans="1:25" x14ac:dyDescent="0.25">
      <c r="A78" t="s">
        <v>120</v>
      </c>
      <c r="B78" s="2" t="s">
        <v>141</v>
      </c>
      <c r="C78" s="3">
        <v>18.396000000000001</v>
      </c>
      <c r="D78" s="2"/>
      <c r="E78" s="2"/>
      <c r="F78" s="2" t="s">
        <v>120</v>
      </c>
      <c r="G78" s="3">
        <v>24.262360051520911</v>
      </c>
      <c r="H78" s="2"/>
      <c r="L78" t="s">
        <v>120</v>
      </c>
      <c r="M78" s="2">
        <v>5.15</v>
      </c>
      <c r="N78" s="2"/>
      <c r="O78" s="2"/>
      <c r="P78" s="2"/>
      <c r="Q78" s="2" t="s">
        <v>194</v>
      </c>
      <c r="R78" s="204">
        <f>_xlfn.T.TEST(R71:R72,R73:R77,2,2)</f>
        <v>4.7378751425646091E-2</v>
      </c>
      <c r="U78" s="2"/>
      <c r="V78" s="216">
        <f t="shared" si="4"/>
        <v>75.737639948479085</v>
      </c>
      <c r="W78" s="2"/>
      <c r="X78" s="2"/>
      <c r="Y78" s="1"/>
    </row>
    <row r="79" spans="1:25" x14ac:dyDescent="0.25">
      <c r="A79" t="s">
        <v>120</v>
      </c>
      <c r="B79" s="2" t="s">
        <v>142</v>
      </c>
      <c r="C79" s="3">
        <v>18.373999999999999</v>
      </c>
      <c r="D79" s="2"/>
      <c r="E79" s="2"/>
      <c r="F79" s="2" t="s">
        <v>194</v>
      </c>
      <c r="G79" s="3">
        <f>_xlfn.T.TEST(G71:G72,G73:G78,2,2)</f>
        <v>0.12598102342286699</v>
      </c>
      <c r="H79" s="2"/>
      <c r="L79" t="s">
        <v>120</v>
      </c>
      <c r="M79" s="2">
        <v>4.4800000000000004</v>
      </c>
      <c r="N79" s="2"/>
      <c r="O79" s="2"/>
      <c r="P79" s="2"/>
      <c r="Q79" s="2"/>
      <c r="R79" s="3">
        <f>AVERAGE(R71:R77)</f>
        <v>1.560757727122555</v>
      </c>
      <c r="U79" s="2" t="s">
        <v>194</v>
      </c>
      <c r="V79" s="216">
        <f>_xlfn.T.TEST(V71:V72,V73:V78,2,2)</f>
        <v>0.12598102342286699</v>
      </c>
      <c r="W79" s="2"/>
      <c r="X79" s="2"/>
      <c r="Y79" s="1"/>
    </row>
    <row r="80" spans="1:25" x14ac:dyDescent="0.25">
      <c r="A80" t="s">
        <v>105</v>
      </c>
      <c r="B80" s="2"/>
      <c r="C80" s="221">
        <f>AVERAGE(C71:C79)</f>
        <v>19.22111111111111</v>
      </c>
      <c r="D80" s="2"/>
      <c r="E80" s="2"/>
      <c r="F80" s="135" t="s">
        <v>105</v>
      </c>
      <c r="G80" s="3">
        <f>AVERAGE(G71:G78,G81:G85)</f>
        <v>23.996617567778493</v>
      </c>
      <c r="H80" s="2"/>
      <c r="L80" t="s">
        <v>120</v>
      </c>
      <c r="M80" s="2">
        <v>3.44</v>
      </c>
      <c r="N80" s="3">
        <f>AVERAGE(M75:M82)</f>
        <v>3.2050000000000001</v>
      </c>
      <c r="O80" s="3"/>
      <c r="P80" s="2"/>
      <c r="Q80" s="2"/>
      <c r="R80" s="2"/>
      <c r="U80" s="2"/>
      <c r="V80" s="216"/>
      <c r="W80" s="2"/>
      <c r="X80" s="2"/>
      <c r="Y80" s="1"/>
    </row>
    <row r="81" spans="1:25" x14ac:dyDescent="0.25">
      <c r="B81" s="2"/>
      <c r="C81" s="2"/>
      <c r="D81" s="2"/>
      <c r="E81" s="2"/>
      <c r="F81" s="229" t="s">
        <v>120</v>
      </c>
      <c r="G81" s="216">
        <v>24.488013200038782</v>
      </c>
      <c r="H81" s="2" t="s">
        <v>186</v>
      </c>
      <c r="L81" t="s">
        <v>120</v>
      </c>
      <c r="M81" s="2">
        <v>3.09</v>
      </c>
      <c r="N81" s="2"/>
      <c r="O81" s="2"/>
      <c r="P81" s="2"/>
      <c r="Q81" s="2"/>
      <c r="R81" s="2"/>
      <c r="U81" s="2"/>
      <c r="V81" s="216">
        <f>100-G81</f>
        <v>75.511986799961221</v>
      </c>
      <c r="W81" s="2"/>
      <c r="X81" s="2"/>
      <c r="Y81" s="1"/>
    </row>
    <row r="82" spans="1:25" x14ac:dyDescent="0.25">
      <c r="B82" s="2"/>
      <c r="C82" s="2"/>
      <c r="D82" s="2"/>
      <c r="E82" s="2"/>
      <c r="F82" s="229" t="s">
        <v>120</v>
      </c>
      <c r="G82" s="216">
        <v>24.032929782082402</v>
      </c>
      <c r="H82" s="2"/>
      <c r="L82" t="s">
        <v>120</v>
      </c>
      <c r="M82" s="2">
        <v>2.4</v>
      </c>
      <c r="N82" s="3">
        <f>AVERAGE(N72:N80)</f>
        <v>3.3187500000000001</v>
      </c>
      <c r="O82" s="3"/>
      <c r="P82" s="2"/>
      <c r="Q82" s="2"/>
      <c r="R82" s="2"/>
      <c r="U82" s="2"/>
      <c r="V82" s="216">
        <f t="shared" si="4"/>
        <v>75.967070217917595</v>
      </c>
      <c r="W82" s="2"/>
      <c r="X82" s="2"/>
      <c r="Y82" s="1"/>
    </row>
    <row r="83" spans="1:25" x14ac:dyDescent="0.25">
      <c r="F83" s="203" t="s">
        <v>120</v>
      </c>
      <c r="G83" s="215">
        <v>24.571819158285365</v>
      </c>
      <c r="I83" s="2"/>
      <c r="J83" s="3"/>
      <c r="L83" t="s">
        <v>194</v>
      </c>
      <c r="M83" s="222">
        <f>_xlfn.T.TEST(M71:M72,M75:M82,2,2)</f>
        <v>0.84913042096378855</v>
      </c>
      <c r="N83" s="2"/>
      <c r="O83" s="2"/>
      <c r="P83" s="2"/>
      <c r="Q83" s="2"/>
      <c r="R83" s="2"/>
      <c r="U83" s="2"/>
      <c r="V83" s="216">
        <f t="shared" si="4"/>
        <v>75.428180841714635</v>
      </c>
      <c r="W83" s="2"/>
      <c r="X83" s="2"/>
      <c r="Y83" s="1"/>
    </row>
    <row r="84" spans="1:25" x14ac:dyDescent="0.25">
      <c r="F84" s="203" t="s">
        <v>120</v>
      </c>
      <c r="G84" s="215">
        <v>24.727447216890724</v>
      </c>
      <c r="I84" s="2"/>
      <c r="J84" s="3"/>
      <c r="L84" t="s">
        <v>105</v>
      </c>
      <c r="M84" s="3">
        <f>AVERAGE(M71:M82)</f>
        <v>3.2808333333333333</v>
      </c>
      <c r="N84" s="2"/>
      <c r="O84" s="2"/>
      <c r="P84" s="2"/>
      <c r="Q84" s="2"/>
      <c r="R84" s="2"/>
      <c r="V84" s="216">
        <f t="shared" si="4"/>
        <v>75.272552783109276</v>
      </c>
    </row>
    <row r="85" spans="1:25" x14ac:dyDescent="0.25">
      <c r="F85" s="203" t="s">
        <v>120</v>
      </c>
      <c r="G85" s="215">
        <v>22.49960961898805</v>
      </c>
      <c r="I85" s="2"/>
      <c r="J85" s="3"/>
      <c r="K85" s="1"/>
      <c r="M85" s="2"/>
      <c r="N85" s="2"/>
      <c r="O85" s="2"/>
      <c r="P85" s="2"/>
      <c r="Q85" s="2"/>
      <c r="R85" s="2"/>
      <c r="V85" s="216">
        <f t="shared" si="4"/>
        <v>77.500390381011954</v>
      </c>
    </row>
    <row r="86" spans="1:25" x14ac:dyDescent="0.25">
      <c r="F86" s="176" t="s">
        <v>120</v>
      </c>
      <c r="G86" s="177">
        <v>19.637069383794429</v>
      </c>
      <c r="I86" s="2"/>
      <c r="J86" s="3"/>
      <c r="K86" s="1"/>
      <c r="M86" s="2"/>
      <c r="N86" s="2"/>
      <c r="O86" s="2"/>
      <c r="P86" s="2"/>
      <c r="Q86" s="2"/>
      <c r="R86" s="2"/>
      <c r="V86" s="216">
        <f>AVERAGE(V71:V85)</f>
        <v>70.583568045878749</v>
      </c>
    </row>
    <row r="87" spans="1:25" x14ac:dyDescent="0.25">
      <c r="I87" s="2"/>
      <c r="J87" s="3"/>
      <c r="K87" s="1"/>
    </row>
    <row r="88" spans="1:25" x14ac:dyDescent="0.25">
      <c r="F88" s="176"/>
      <c r="G88" s="177"/>
      <c r="I88" s="2"/>
      <c r="J88" s="3"/>
      <c r="K88" s="1"/>
    </row>
    <row r="89" spans="1:25" x14ac:dyDescent="0.25">
      <c r="I89" s="2"/>
      <c r="J89" s="3"/>
    </row>
    <row r="90" spans="1:25" x14ac:dyDescent="0.25">
      <c r="I90" s="2"/>
      <c r="J90" s="3"/>
    </row>
    <row r="91" spans="1:25" ht="18.75" x14ac:dyDescent="0.3">
      <c r="B91" s="173" t="s">
        <v>185</v>
      </c>
      <c r="C91" s="173" t="s">
        <v>110</v>
      </c>
      <c r="F91" s="173" t="s">
        <v>185</v>
      </c>
      <c r="G91" s="173" t="s">
        <v>183</v>
      </c>
      <c r="I91" s="2"/>
      <c r="J91" s="3"/>
      <c r="L91" s="173" t="s">
        <v>185</v>
      </c>
      <c r="M91" s="173" t="s">
        <v>135</v>
      </c>
      <c r="Q91" s="173" t="s">
        <v>185</v>
      </c>
      <c r="R91" s="173" t="s">
        <v>109</v>
      </c>
      <c r="U91" s="173" t="s">
        <v>185</v>
      </c>
      <c r="V91" s="173" t="s">
        <v>108</v>
      </c>
      <c r="W91" s="3"/>
      <c r="X91" s="3"/>
    </row>
    <row r="92" spans="1:25" x14ac:dyDescent="0.25">
      <c r="A92" s="22" t="s">
        <v>164</v>
      </c>
      <c r="B92" s="22" t="s">
        <v>128</v>
      </c>
      <c r="C92" s="22">
        <v>19.2</v>
      </c>
      <c r="F92" s="22" t="s">
        <v>164</v>
      </c>
      <c r="G92" s="6">
        <v>22.970297029702905</v>
      </c>
      <c r="I92" s="2"/>
      <c r="J92" s="3"/>
      <c r="L92" s="22" t="s">
        <v>164</v>
      </c>
      <c r="M92" s="22">
        <v>3.35</v>
      </c>
      <c r="Q92" s="22" t="s">
        <v>164</v>
      </c>
      <c r="R92" s="6">
        <v>1.398547662043143</v>
      </c>
      <c r="U92" s="2"/>
      <c r="V92" s="23">
        <f>100-C92</f>
        <v>80.8</v>
      </c>
      <c r="W92" s="3"/>
      <c r="X92" s="3"/>
    </row>
    <row r="93" spans="1:25" x14ac:dyDescent="0.25">
      <c r="A93" s="22" t="s">
        <v>164</v>
      </c>
      <c r="B93" s="22" t="s">
        <v>128</v>
      </c>
      <c r="C93" s="22">
        <v>19.5</v>
      </c>
      <c r="F93" s="22" t="s">
        <v>164</v>
      </c>
      <c r="G93" s="6">
        <v>24.750499001995905</v>
      </c>
      <c r="I93" s="2"/>
      <c r="J93" s="3"/>
      <c r="L93" s="22" t="s">
        <v>164</v>
      </c>
      <c r="M93" s="22">
        <v>6.19</v>
      </c>
      <c r="Q93" s="22" t="s">
        <v>164</v>
      </c>
      <c r="R93" s="6">
        <v>1.3275582787520586</v>
      </c>
      <c r="U93" s="2"/>
      <c r="V93" s="23">
        <f t="shared" ref="V93:V104" si="5">100-C93</f>
        <v>80.5</v>
      </c>
      <c r="W93" s="3"/>
      <c r="X93" s="3"/>
    </row>
    <row r="94" spans="1:25" x14ac:dyDescent="0.25">
      <c r="A94" s="22" t="s">
        <v>164</v>
      </c>
      <c r="B94" s="22" t="s">
        <v>128</v>
      </c>
      <c r="C94" s="22">
        <v>19.399999999999999</v>
      </c>
      <c r="F94" s="22" t="s">
        <v>164</v>
      </c>
      <c r="G94" s="6">
        <v>23.260437375745557</v>
      </c>
      <c r="I94" s="2"/>
      <c r="J94" s="3"/>
      <c r="L94" s="22" t="s">
        <v>164</v>
      </c>
      <c r="M94" s="22">
        <v>5.4</v>
      </c>
      <c r="Q94" s="22" t="s">
        <v>164</v>
      </c>
      <c r="R94" s="6">
        <v>1.3202408008188047</v>
      </c>
      <c r="U94" s="2"/>
      <c r="V94" s="23">
        <f t="shared" si="5"/>
        <v>80.599999999999994</v>
      </c>
      <c r="W94" s="3"/>
      <c r="X94" s="3"/>
    </row>
    <row r="95" spans="1:25" x14ac:dyDescent="0.25">
      <c r="A95" t="s">
        <v>120</v>
      </c>
      <c r="B95" t="s">
        <v>128</v>
      </c>
      <c r="C95" s="1">
        <v>17.137</v>
      </c>
      <c r="F95" t="s">
        <v>189</v>
      </c>
      <c r="G95" s="1">
        <v>26.075858493199732</v>
      </c>
      <c r="L95" s="22" t="s">
        <v>164</v>
      </c>
      <c r="M95" s="22">
        <v>3.53</v>
      </c>
      <c r="N95" s="1">
        <f>AVERAGE(M92:M95)</f>
        <v>4.6175000000000006</v>
      </c>
      <c r="O95" s="1"/>
      <c r="Q95" t="s">
        <v>189</v>
      </c>
      <c r="R95" s="1">
        <v>1.1871588349810502</v>
      </c>
      <c r="U95" s="2"/>
      <c r="V95" s="3">
        <f t="shared" si="5"/>
        <v>82.863</v>
      </c>
      <c r="W95" s="3"/>
      <c r="X95" s="3"/>
    </row>
    <row r="96" spans="1:25" x14ac:dyDescent="0.25">
      <c r="A96" t="s">
        <v>120</v>
      </c>
      <c r="B96" t="s">
        <v>128</v>
      </c>
      <c r="C96" s="1">
        <v>17.396000000000001</v>
      </c>
      <c r="F96" t="s">
        <v>189</v>
      </c>
      <c r="G96" s="1">
        <v>22.120434353405798</v>
      </c>
      <c r="L96" t="s">
        <v>189</v>
      </c>
      <c r="M96">
        <v>5.88</v>
      </c>
      <c r="Q96" t="s">
        <v>189</v>
      </c>
      <c r="R96" s="1">
        <v>1.1954331766286188</v>
      </c>
      <c r="U96" s="2"/>
      <c r="V96" s="3">
        <f t="shared" si="5"/>
        <v>82.603999999999999</v>
      </c>
      <c r="W96" s="3"/>
      <c r="X96" s="3"/>
    </row>
    <row r="97" spans="1:24" x14ac:dyDescent="0.25">
      <c r="A97" t="s">
        <v>120</v>
      </c>
      <c r="B97" t="s">
        <v>128</v>
      </c>
      <c r="C97" s="1">
        <v>17.408000000000001</v>
      </c>
      <c r="F97" t="s">
        <v>189</v>
      </c>
      <c r="G97" s="1">
        <v>23.686102236421714</v>
      </c>
      <c r="L97" t="s">
        <v>189</v>
      </c>
      <c r="M97">
        <v>3.97</v>
      </c>
      <c r="Q97" t="s">
        <v>189</v>
      </c>
      <c r="R97" s="1">
        <v>1.189244078189315</v>
      </c>
      <c r="U97" s="2"/>
      <c r="V97" s="3">
        <f t="shared" si="5"/>
        <v>82.591999999999999</v>
      </c>
      <c r="W97" s="3"/>
      <c r="X97" s="3"/>
    </row>
    <row r="98" spans="1:24" x14ac:dyDescent="0.25">
      <c r="A98" t="s">
        <v>120</v>
      </c>
      <c r="B98" t="s">
        <v>128</v>
      </c>
      <c r="C98" s="1">
        <v>17.18</v>
      </c>
      <c r="F98" t="s">
        <v>189</v>
      </c>
      <c r="G98" s="1">
        <v>21.683587974371434</v>
      </c>
      <c r="L98" t="s">
        <v>189</v>
      </c>
      <c r="M98">
        <v>2.1800000000000002</v>
      </c>
      <c r="Q98" t="s">
        <v>189</v>
      </c>
      <c r="R98" s="1">
        <v>1.1849009761326201</v>
      </c>
      <c r="U98" s="2"/>
      <c r="V98" s="3">
        <f t="shared" si="5"/>
        <v>82.82</v>
      </c>
      <c r="W98" s="3"/>
      <c r="X98" s="3"/>
    </row>
    <row r="99" spans="1:24" x14ac:dyDescent="0.25">
      <c r="A99" t="s">
        <v>120</v>
      </c>
      <c r="B99" t="s">
        <v>128</v>
      </c>
      <c r="C99" s="1">
        <v>17.303999999999998</v>
      </c>
      <c r="F99" t="s">
        <v>189</v>
      </c>
      <c r="G99" s="1">
        <v>23.629474681296163</v>
      </c>
      <c r="L99" t="s">
        <v>189</v>
      </c>
      <c r="M99" s="2">
        <v>3.14</v>
      </c>
      <c r="N99" s="2"/>
      <c r="O99" s="2"/>
      <c r="P99" s="2"/>
      <c r="Q99" s="2" t="s">
        <v>189</v>
      </c>
      <c r="R99" s="3">
        <v>1.2034819185604579</v>
      </c>
      <c r="S99" s="2"/>
      <c r="T99" s="2"/>
      <c r="U99" s="2"/>
      <c r="V99" s="3">
        <f t="shared" si="5"/>
        <v>82.695999999999998</v>
      </c>
      <c r="W99" s="3"/>
      <c r="X99" s="3"/>
    </row>
    <row r="100" spans="1:24" x14ac:dyDescent="0.25">
      <c r="A100" t="s">
        <v>120</v>
      </c>
      <c r="B100" t="s">
        <v>128</v>
      </c>
      <c r="C100" s="1">
        <v>17.856999999999999</v>
      </c>
      <c r="F100" t="s">
        <v>189</v>
      </c>
      <c r="G100" s="1">
        <v>22.4541529686697</v>
      </c>
      <c r="L100" t="s">
        <v>189</v>
      </c>
      <c r="M100" s="2">
        <v>2.81</v>
      </c>
      <c r="N100" s="2"/>
      <c r="O100" s="2"/>
      <c r="P100" s="2"/>
      <c r="Q100" s="2" t="s">
        <v>189</v>
      </c>
      <c r="R100" s="3">
        <v>1.2618296529968283</v>
      </c>
      <c r="S100" s="2"/>
      <c r="T100" s="2"/>
      <c r="U100" s="2"/>
      <c r="V100" s="3">
        <f t="shared" si="5"/>
        <v>82.143000000000001</v>
      </c>
      <c r="W100" s="2"/>
    </row>
    <row r="101" spans="1:24" x14ac:dyDescent="0.25">
      <c r="A101" t="s">
        <v>120</v>
      </c>
      <c r="B101" t="s">
        <v>128</v>
      </c>
      <c r="C101" s="1">
        <v>17.829000000000001</v>
      </c>
      <c r="F101" t="s">
        <v>194</v>
      </c>
      <c r="G101" s="1">
        <f>_xlfn.T.TEST(G92:G94,G95:G100,2,2)</f>
        <v>0.7161157414114262</v>
      </c>
      <c r="L101" t="s">
        <v>189</v>
      </c>
      <c r="M101" s="2">
        <v>3.14</v>
      </c>
      <c r="N101" s="2"/>
      <c r="O101" s="2"/>
      <c r="P101" s="2"/>
      <c r="Q101" s="2" t="s">
        <v>194</v>
      </c>
      <c r="R101" s="222">
        <f>_xlfn.T.TEST(R92:R94,R95:R100,2,2)</f>
        <v>5.1047782445893532E-4</v>
      </c>
      <c r="S101" s="2"/>
      <c r="T101" s="2"/>
      <c r="U101" s="2"/>
      <c r="V101" s="3">
        <f t="shared" si="5"/>
        <v>82.170999999999992</v>
      </c>
      <c r="W101" s="2"/>
    </row>
    <row r="102" spans="1:24" x14ac:dyDescent="0.25">
      <c r="A102" t="s">
        <v>120</v>
      </c>
      <c r="B102" t="s">
        <v>128</v>
      </c>
      <c r="C102" s="1">
        <v>16.670000000000002</v>
      </c>
      <c r="F102" s="210" t="s">
        <v>105</v>
      </c>
      <c r="G102" s="211">
        <f>AVERAGE(G92:G100)</f>
        <v>23.403427123867651</v>
      </c>
      <c r="L102" t="s">
        <v>189</v>
      </c>
      <c r="M102" s="2">
        <v>3.17</v>
      </c>
      <c r="N102" s="2">
        <f>AVERAGE(M96:M102)</f>
        <v>3.4699999999999998</v>
      </c>
      <c r="O102" s="2"/>
      <c r="P102" s="2"/>
      <c r="Q102" s="2" t="s">
        <v>105</v>
      </c>
      <c r="R102" s="3">
        <f>AVERAGE(R92:R100)</f>
        <v>1.2520439310114329</v>
      </c>
      <c r="S102" s="2"/>
      <c r="T102" s="2"/>
      <c r="U102" s="2"/>
      <c r="V102" s="3">
        <f t="shared" si="5"/>
        <v>83.33</v>
      </c>
      <c r="W102" s="2"/>
    </row>
    <row r="103" spans="1:24" x14ac:dyDescent="0.25">
      <c r="A103" t="s">
        <v>120</v>
      </c>
      <c r="B103" t="s">
        <v>128</v>
      </c>
      <c r="C103" s="1">
        <v>16.657</v>
      </c>
      <c r="F103" s="176" t="s">
        <v>189</v>
      </c>
      <c r="G103" s="177">
        <v>22.314973838718767</v>
      </c>
      <c r="L103" t="s">
        <v>194</v>
      </c>
      <c r="M103" s="222">
        <f>_xlfn.T.TEST(M92:M95,M96:M102,2,2)</f>
        <v>0.18089105378776343</v>
      </c>
      <c r="N103" s="2"/>
      <c r="O103" s="2"/>
      <c r="P103" s="2"/>
      <c r="Q103" s="2"/>
      <c r="R103" s="2"/>
      <c r="S103" s="2"/>
      <c r="T103" s="2"/>
      <c r="U103" s="2"/>
      <c r="V103" s="3">
        <f t="shared" si="5"/>
        <v>83.343000000000004</v>
      </c>
      <c r="W103" s="2"/>
    </row>
    <row r="104" spans="1:24" x14ac:dyDescent="0.25">
      <c r="A104" t="s">
        <v>120</v>
      </c>
      <c r="B104" t="s">
        <v>128</v>
      </c>
      <c r="C104" s="1">
        <v>16.815000000000001</v>
      </c>
      <c r="F104" s="176" t="s">
        <v>189</v>
      </c>
      <c r="G104" s="177">
        <v>22.900869703663911</v>
      </c>
      <c r="L104" t="s">
        <v>105</v>
      </c>
      <c r="M104" s="231">
        <f>AVERAGE(M92:M102)</f>
        <v>3.8872727272727277</v>
      </c>
      <c r="N104" s="3">
        <f>AVERAGE(N92:N102)</f>
        <v>4.0437500000000002</v>
      </c>
      <c r="O104" s="3"/>
      <c r="P104" s="2"/>
      <c r="Q104" s="2"/>
      <c r="R104" s="2"/>
      <c r="S104" s="2"/>
      <c r="T104" s="2"/>
      <c r="U104" s="2"/>
      <c r="V104" s="3">
        <f t="shared" si="5"/>
        <v>83.185000000000002</v>
      </c>
      <c r="W104" s="2"/>
    </row>
    <row r="105" spans="1:24" x14ac:dyDescent="0.25">
      <c r="A105" t="s">
        <v>120</v>
      </c>
      <c r="B105" t="s">
        <v>128</v>
      </c>
      <c r="C105" s="1">
        <v>16.704999999999998</v>
      </c>
      <c r="F105" s="176" t="s">
        <v>189</v>
      </c>
      <c r="G105" s="177">
        <v>26.284229462322561</v>
      </c>
      <c r="H105" s="176" t="s">
        <v>191</v>
      </c>
      <c r="I105" s="176"/>
      <c r="J105" s="179"/>
      <c r="M105" s="2"/>
      <c r="N105" s="2"/>
      <c r="O105" s="2"/>
      <c r="P105" s="2"/>
      <c r="Q105" s="2"/>
      <c r="R105" s="2"/>
      <c r="S105" s="2"/>
      <c r="T105" s="2"/>
      <c r="U105" s="2"/>
      <c r="V105" s="3">
        <f>100-C105</f>
        <v>83.295000000000002</v>
      </c>
      <c r="W105" s="2"/>
    </row>
    <row r="106" spans="1:24" x14ac:dyDescent="0.25">
      <c r="B106" s="217" t="s">
        <v>105</v>
      </c>
      <c r="C106" s="218">
        <f>AVERAGE(C92:C105)</f>
        <v>17.647000000000002</v>
      </c>
      <c r="F106" s="176" t="s">
        <v>189</v>
      </c>
      <c r="G106" s="177">
        <v>21.640194874638723</v>
      </c>
      <c r="M106" s="2"/>
      <c r="N106" s="2"/>
      <c r="O106" s="2"/>
      <c r="P106" s="2"/>
      <c r="Q106" s="2"/>
      <c r="R106" s="2"/>
      <c r="S106" s="2"/>
      <c r="T106" s="2"/>
      <c r="U106" s="2"/>
      <c r="V106" s="3">
        <f>_xlfn.T.TEST(V92:V94,V95:V105,2,2)</f>
        <v>2.3623221895838295E-6</v>
      </c>
      <c r="W106" s="2"/>
    </row>
    <row r="107" spans="1:24" x14ac:dyDescent="0.25">
      <c r="F107" s="176" t="s">
        <v>189</v>
      </c>
      <c r="G107" s="177">
        <v>23.945299414766712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4" x14ac:dyDescent="0.25">
      <c r="F108" s="203" t="s">
        <v>105</v>
      </c>
      <c r="G108" s="17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4" x14ac:dyDescent="0.25">
      <c r="F109" s="176"/>
      <c r="G109" s="17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4" ht="18.75" x14ac:dyDescent="0.3">
      <c r="B110" s="173" t="s">
        <v>187</v>
      </c>
      <c r="C110" s="173" t="s">
        <v>110</v>
      </c>
      <c r="F110" s="173" t="s">
        <v>187</v>
      </c>
      <c r="G110" s="173" t="s">
        <v>183</v>
      </c>
      <c r="L110" s="173" t="s">
        <v>187</v>
      </c>
      <c r="M110" s="228" t="s">
        <v>135</v>
      </c>
      <c r="N110" s="2"/>
      <c r="O110" s="2"/>
      <c r="P110" s="2"/>
      <c r="Q110" s="228" t="s">
        <v>187</v>
      </c>
      <c r="R110" s="228" t="s">
        <v>109</v>
      </c>
      <c r="S110" s="2"/>
      <c r="T110" s="2"/>
      <c r="U110" s="228" t="s">
        <v>187</v>
      </c>
      <c r="V110" s="228" t="s">
        <v>108</v>
      </c>
      <c r="W110" s="3"/>
      <c r="X110" s="3"/>
    </row>
    <row r="111" spans="1:24" x14ac:dyDescent="0.25">
      <c r="A111" s="22" t="s">
        <v>159</v>
      </c>
      <c r="B111" s="22" t="s">
        <v>130</v>
      </c>
      <c r="C111" s="22">
        <v>19.3</v>
      </c>
      <c r="F111" s="22" t="s">
        <v>188</v>
      </c>
      <c r="G111" s="6">
        <v>17.261904761904852</v>
      </c>
      <c r="H111" s="22" t="s">
        <v>159</v>
      </c>
      <c r="I111" s="140">
        <v>18.622299999999999</v>
      </c>
      <c r="L111" s="22" t="s">
        <v>188</v>
      </c>
      <c r="M111" s="23">
        <v>0.72</v>
      </c>
      <c r="N111" s="2"/>
      <c r="O111" s="2"/>
      <c r="P111" s="2"/>
      <c r="Q111" s="23" t="s">
        <v>188</v>
      </c>
      <c r="R111" s="178">
        <v>1.7503731415611692</v>
      </c>
      <c r="S111" s="2"/>
      <c r="T111" s="2"/>
      <c r="U111" s="2"/>
      <c r="V111" s="23">
        <f>100-C111</f>
        <v>80.7</v>
      </c>
      <c r="W111" s="3"/>
      <c r="X111" s="3"/>
    </row>
    <row r="112" spans="1:24" x14ac:dyDescent="0.25">
      <c r="A112" s="22" t="s">
        <v>159</v>
      </c>
      <c r="B112" s="22" t="s">
        <v>131</v>
      </c>
      <c r="C112" s="22">
        <v>19.100000000000001</v>
      </c>
      <c r="F112" s="22" t="s">
        <v>188</v>
      </c>
      <c r="G112" s="6">
        <v>18.599999999999852</v>
      </c>
      <c r="H112" s="22" t="s">
        <v>159</v>
      </c>
      <c r="I112" s="140">
        <v>19.082707936384434</v>
      </c>
      <c r="L112" s="22" t="s">
        <v>188</v>
      </c>
      <c r="M112" s="23">
        <v>0.73</v>
      </c>
      <c r="N112" s="3">
        <f>AVERAGE(M111:M112)</f>
        <v>0.72499999999999998</v>
      </c>
      <c r="O112" s="3"/>
      <c r="P112" s="2"/>
      <c r="Q112" s="23" t="s">
        <v>188</v>
      </c>
      <c r="R112" s="178">
        <v>1.8053796449349873</v>
      </c>
      <c r="S112" s="3"/>
      <c r="T112" s="3"/>
      <c r="U112" s="2"/>
      <c r="V112" s="23">
        <f t="shared" ref="V112:V127" si="6">100-C112</f>
        <v>80.900000000000006</v>
      </c>
      <c r="W112" s="3"/>
      <c r="X112" s="3"/>
    </row>
    <row r="113" spans="1:24" x14ac:dyDescent="0.25">
      <c r="A113" s="22" t="s">
        <v>159</v>
      </c>
      <c r="B113" s="22" t="s">
        <v>132</v>
      </c>
      <c r="C113" s="22">
        <v>20.6</v>
      </c>
      <c r="F113" s="22" t="s">
        <v>188</v>
      </c>
      <c r="G113" s="6">
        <v>19.405940594059487</v>
      </c>
      <c r="H113" s="22" t="s">
        <v>159</v>
      </c>
      <c r="I113" s="140">
        <v>21.640194874638723</v>
      </c>
      <c r="L113" s="22" t="s">
        <v>188</v>
      </c>
      <c r="M113" s="23">
        <v>0.76</v>
      </c>
      <c r="N113" s="2">
        <f>AVERAGE(M113:M114)</f>
        <v>0.77</v>
      </c>
      <c r="O113" s="2"/>
      <c r="P113" s="2"/>
      <c r="Q113" s="23" t="s">
        <v>188</v>
      </c>
      <c r="R113" s="178">
        <v>1.1561769633291519</v>
      </c>
      <c r="S113" s="3"/>
      <c r="T113" s="3"/>
      <c r="U113" s="2"/>
      <c r="V113" s="23">
        <f t="shared" si="6"/>
        <v>79.400000000000006</v>
      </c>
      <c r="W113" s="3"/>
      <c r="X113" s="3"/>
    </row>
    <row r="114" spans="1:24" x14ac:dyDescent="0.25">
      <c r="A114" s="22" t="s">
        <v>159</v>
      </c>
      <c r="B114" s="22" t="s">
        <v>133</v>
      </c>
      <c r="C114" s="22">
        <v>20.100000000000001</v>
      </c>
      <c r="F114" s="22" t="s">
        <v>188</v>
      </c>
      <c r="G114" s="6">
        <v>18.540433925049545</v>
      </c>
      <c r="H114" s="22" t="s">
        <v>159</v>
      </c>
      <c r="I114" s="140">
        <v>23.945299414766712</v>
      </c>
      <c r="L114" s="22" t="s">
        <v>188</v>
      </c>
      <c r="M114" s="23">
        <v>0.78</v>
      </c>
      <c r="N114" s="2"/>
      <c r="O114" s="2"/>
      <c r="P114" s="2"/>
      <c r="Q114" s="23" t="s">
        <v>188</v>
      </c>
      <c r="R114" s="178">
        <v>1.3253852495402274</v>
      </c>
      <c r="S114" s="3"/>
      <c r="T114" s="3"/>
      <c r="U114" s="2"/>
      <c r="V114" s="23">
        <f t="shared" si="6"/>
        <v>79.900000000000006</v>
      </c>
      <c r="W114" s="3"/>
      <c r="X114" s="3"/>
    </row>
    <row r="115" spans="1:24" x14ac:dyDescent="0.25">
      <c r="A115" s="22" t="s">
        <v>159</v>
      </c>
      <c r="B115" s="22" t="s">
        <v>134</v>
      </c>
      <c r="C115" s="22">
        <v>19.2</v>
      </c>
      <c r="F115" s="22" t="s">
        <v>188</v>
      </c>
      <c r="G115" s="6">
        <v>18.525896414342483</v>
      </c>
      <c r="H115" s="22" t="s">
        <v>159</v>
      </c>
      <c r="I115" s="140">
        <v>22.3</v>
      </c>
      <c r="L115" s="22" t="s">
        <v>188</v>
      </c>
      <c r="M115" s="23">
        <v>0.82</v>
      </c>
      <c r="N115" s="3">
        <f>AVERAGE(M115:M116)</f>
        <v>0.77499999999999991</v>
      </c>
      <c r="O115" s="3"/>
      <c r="P115" s="2"/>
      <c r="Q115" s="23" t="s">
        <v>188</v>
      </c>
      <c r="R115" s="178">
        <v>1.120721635394522</v>
      </c>
      <c r="S115" s="3"/>
      <c r="T115" s="3"/>
      <c r="U115" s="2"/>
      <c r="V115" s="23">
        <f t="shared" si="6"/>
        <v>80.8</v>
      </c>
      <c r="W115" s="3"/>
      <c r="X115" s="3"/>
    </row>
    <row r="116" spans="1:24" x14ac:dyDescent="0.25">
      <c r="A116" t="s">
        <v>106</v>
      </c>
      <c r="C116" s="1">
        <v>16.207000000000001</v>
      </c>
      <c r="F116" t="s">
        <v>106</v>
      </c>
      <c r="G116" s="1">
        <v>18.622299999999999</v>
      </c>
      <c r="H116" t="s">
        <v>106</v>
      </c>
      <c r="I116" s="28">
        <v>24.5</v>
      </c>
      <c r="L116" s="22" t="s">
        <v>188</v>
      </c>
      <c r="M116" s="23">
        <v>0.73</v>
      </c>
      <c r="N116" s="2"/>
      <c r="O116" s="2"/>
      <c r="P116" s="2"/>
      <c r="Q116" s="2" t="s">
        <v>106</v>
      </c>
      <c r="R116" s="3">
        <v>4.8067422260970813</v>
      </c>
      <c r="S116" s="178"/>
      <c r="T116" s="3"/>
      <c r="U116" s="2"/>
      <c r="V116" s="3">
        <f t="shared" si="6"/>
        <v>83.793000000000006</v>
      </c>
      <c r="W116" s="3"/>
      <c r="X116" s="3"/>
    </row>
    <row r="117" spans="1:24" x14ac:dyDescent="0.25">
      <c r="A117" t="s">
        <v>106</v>
      </c>
      <c r="C117" s="1">
        <v>16.106000000000002</v>
      </c>
      <c r="F117" t="s">
        <v>106</v>
      </c>
      <c r="G117" s="1">
        <v>19.082707936384434</v>
      </c>
      <c r="H117" t="s">
        <v>106</v>
      </c>
      <c r="I117" s="28">
        <v>25</v>
      </c>
      <c r="L117" s="22" t="s">
        <v>188</v>
      </c>
      <c r="M117" s="178">
        <v>0.79</v>
      </c>
      <c r="N117" s="3">
        <f>AVERAGE(M117:M118)</f>
        <v>0.81</v>
      </c>
      <c r="O117" s="3"/>
      <c r="P117" s="2"/>
      <c r="Q117" s="2" t="s">
        <v>106</v>
      </c>
      <c r="R117" s="3">
        <v>4.6586940829903982</v>
      </c>
      <c r="S117" s="3"/>
      <c r="T117" s="3"/>
      <c r="U117" s="2"/>
      <c r="V117" s="3">
        <f t="shared" si="6"/>
        <v>83.894000000000005</v>
      </c>
      <c r="W117" s="3"/>
      <c r="X117" s="3"/>
    </row>
    <row r="118" spans="1:24" x14ac:dyDescent="0.25">
      <c r="A118" t="s">
        <v>106</v>
      </c>
      <c r="C118" s="1">
        <v>18.314</v>
      </c>
      <c r="F118" t="s">
        <v>194</v>
      </c>
      <c r="G118" s="1">
        <f>_xlfn.T.TEST(G111:G115,G116:G117,2,2)</f>
        <v>0.54061400360830336</v>
      </c>
      <c r="H118" t="s">
        <v>106</v>
      </c>
      <c r="I118" s="28">
        <v>17.261904761904852</v>
      </c>
      <c r="K118" s="1"/>
      <c r="L118" s="22" t="s">
        <v>188</v>
      </c>
      <c r="M118" s="178">
        <v>0.83</v>
      </c>
      <c r="N118" s="2"/>
      <c r="O118" s="2"/>
      <c r="P118" s="2"/>
      <c r="Q118" s="2" t="s">
        <v>106</v>
      </c>
      <c r="R118" s="3">
        <v>4.6667571076958874</v>
      </c>
      <c r="S118" s="3"/>
      <c r="T118" s="3"/>
      <c r="U118" s="2"/>
      <c r="V118" s="3">
        <f t="shared" si="6"/>
        <v>81.686000000000007</v>
      </c>
      <c r="W118" s="3"/>
      <c r="X118" s="3"/>
    </row>
    <row r="119" spans="1:24" x14ac:dyDescent="0.25">
      <c r="A119" t="s">
        <v>106</v>
      </c>
      <c r="C119" s="1">
        <v>18.305</v>
      </c>
      <c r="F119" t="s">
        <v>105</v>
      </c>
      <c r="G119" s="1">
        <f>AVERAGE(G111:G117)</f>
        <v>18.577026233105808</v>
      </c>
      <c r="H119" t="s">
        <v>106</v>
      </c>
      <c r="I119" s="28">
        <v>18.599999999999852</v>
      </c>
      <c r="K119" s="1"/>
      <c r="L119" s="22" t="s">
        <v>188</v>
      </c>
      <c r="M119" s="178">
        <v>0.84</v>
      </c>
      <c r="N119" s="178">
        <v>0.84</v>
      </c>
      <c r="O119" s="178"/>
      <c r="P119" s="3">
        <f>AVERAGE(N112:N119)</f>
        <v>0.78400000000000003</v>
      </c>
      <c r="Q119" s="2" t="s">
        <v>106</v>
      </c>
      <c r="R119" s="3">
        <v>2.7380974495197652</v>
      </c>
      <c r="S119" s="3"/>
      <c r="T119" s="3"/>
      <c r="U119" s="2"/>
      <c r="V119" s="3">
        <f t="shared" si="6"/>
        <v>81.694999999999993</v>
      </c>
      <c r="W119" s="3"/>
      <c r="X119" s="3"/>
    </row>
    <row r="120" spans="1:24" x14ac:dyDescent="0.25">
      <c r="A120" t="s">
        <v>106</v>
      </c>
      <c r="C120" s="1">
        <v>17.949000000000002</v>
      </c>
      <c r="H120" t="s">
        <v>106</v>
      </c>
      <c r="I120" s="28">
        <v>19.405940594059487</v>
      </c>
      <c r="K120" s="1"/>
      <c r="L120" t="s">
        <v>106</v>
      </c>
      <c r="M120" s="3">
        <v>0.65</v>
      </c>
      <c r="N120" s="2">
        <v>0.63</v>
      </c>
      <c r="O120" s="2"/>
      <c r="P120" s="2"/>
      <c r="Q120" s="2" t="s">
        <v>106</v>
      </c>
      <c r="R120" s="3">
        <v>1.39592695286357</v>
      </c>
      <c r="S120" s="3"/>
      <c r="T120" s="3"/>
      <c r="U120" s="2"/>
      <c r="V120" s="3">
        <f t="shared" si="6"/>
        <v>82.051000000000002</v>
      </c>
      <c r="W120" s="2"/>
      <c r="X120" s="2"/>
    </row>
    <row r="121" spans="1:24" x14ac:dyDescent="0.25">
      <c r="A121" t="s">
        <v>106</v>
      </c>
      <c r="C121" s="1">
        <v>17.946000000000002</v>
      </c>
      <c r="H121" t="s">
        <v>106</v>
      </c>
      <c r="I121" s="28">
        <v>18.540433925049545</v>
      </c>
      <c r="K121" s="1"/>
      <c r="L121" t="s">
        <v>106</v>
      </c>
      <c r="M121" s="3">
        <v>0.69</v>
      </c>
      <c r="N121" s="2">
        <v>0.62</v>
      </c>
      <c r="O121" s="2"/>
      <c r="P121" s="2"/>
      <c r="Q121" s="2" t="s">
        <v>194</v>
      </c>
      <c r="R121" s="204">
        <f>_xlfn.T.TEST(R111:R115,R116:R120,2,2)</f>
        <v>1.2886690287895819E-2</v>
      </c>
      <c r="S121" s="3"/>
      <c r="T121" s="3"/>
      <c r="U121" s="2"/>
      <c r="V121" s="3">
        <f t="shared" si="6"/>
        <v>82.054000000000002</v>
      </c>
      <c r="W121" s="2"/>
      <c r="X121" s="2"/>
    </row>
    <row r="122" spans="1:24" x14ac:dyDescent="0.25">
      <c r="A122" t="s">
        <v>106</v>
      </c>
      <c r="C122" s="1">
        <v>14.038</v>
      </c>
      <c r="H122" t="s">
        <v>106</v>
      </c>
      <c r="I122" s="28">
        <v>22.4</v>
      </c>
      <c r="L122" t="s">
        <v>106</v>
      </c>
      <c r="M122" s="3">
        <v>0.56999999999999995</v>
      </c>
      <c r="N122" s="2">
        <v>0.55000000000000004</v>
      </c>
      <c r="O122" s="2"/>
      <c r="P122" s="2"/>
      <c r="Q122" s="2" t="s">
        <v>105</v>
      </c>
      <c r="R122" s="3">
        <f>AVERAGE(R111:R120)</f>
        <v>2.5424254453926758</v>
      </c>
      <c r="S122" s="3"/>
      <c r="T122" s="3"/>
      <c r="U122" s="2"/>
      <c r="V122" s="3">
        <f t="shared" si="6"/>
        <v>85.962000000000003</v>
      </c>
      <c r="W122" s="2"/>
    </row>
    <row r="123" spans="1:24" x14ac:dyDescent="0.25">
      <c r="A123" t="s">
        <v>106</v>
      </c>
      <c r="C123" s="1">
        <v>14.065</v>
      </c>
      <c r="I123" s="220">
        <f>AVERAGE(I111:I122)</f>
        <v>20.941565125566967</v>
      </c>
      <c r="L123" t="s">
        <v>106</v>
      </c>
      <c r="M123" s="3">
        <v>0.64</v>
      </c>
      <c r="N123" s="2">
        <v>0.64</v>
      </c>
      <c r="O123" s="2"/>
      <c r="P123" s="2">
        <f>AVERAGE(N120:N123)</f>
        <v>0.61</v>
      </c>
      <c r="Q123" s="2"/>
      <c r="R123" s="3"/>
      <c r="S123" s="3"/>
      <c r="T123" s="3"/>
      <c r="U123" s="2"/>
      <c r="V123" s="3">
        <f t="shared" si="6"/>
        <v>85.935000000000002</v>
      </c>
      <c r="W123" s="2"/>
    </row>
    <row r="124" spans="1:24" x14ac:dyDescent="0.25">
      <c r="A124" t="s">
        <v>106</v>
      </c>
      <c r="C124" s="1">
        <v>16.73</v>
      </c>
      <c r="H124" s="2" t="s">
        <v>194</v>
      </c>
      <c r="I124" s="204">
        <f>_xlfn.T.TEST(I111:I115,I116:I122,2,2)</f>
        <v>0.8571798756532002</v>
      </c>
      <c r="L124" t="s">
        <v>194</v>
      </c>
      <c r="M124" s="2">
        <f>_xlfn.T.TEST(M111:M119,M120:M123,2,2)</f>
        <v>4.1956937727661577E-4</v>
      </c>
      <c r="N124" s="205">
        <f>_xlfn.T.TEST(N112:N119,N120:N123,2,2)</f>
        <v>4.8102231337160693E-4</v>
      </c>
      <c r="O124" s="205"/>
      <c r="P124" s="2"/>
      <c r="Q124" s="2"/>
      <c r="R124" s="3"/>
      <c r="S124" s="3"/>
      <c r="T124" s="3"/>
      <c r="U124" s="2"/>
      <c r="V124" s="3">
        <f t="shared" si="6"/>
        <v>83.27</v>
      </c>
      <c r="W124" s="2"/>
    </row>
    <row r="125" spans="1:24" x14ac:dyDescent="0.25">
      <c r="A125" t="s">
        <v>106</v>
      </c>
      <c r="C125" s="1">
        <v>16.745000000000001</v>
      </c>
      <c r="H125" s="1"/>
      <c r="I125" s="2"/>
      <c r="M125" s="117" t="s">
        <v>105</v>
      </c>
      <c r="N125" s="150">
        <f>AVERAGE(N112:N123)</f>
        <v>0.70666666666666655</v>
      </c>
      <c r="O125" s="150"/>
      <c r="P125" s="3">
        <f>AVERAGE(P119:P123)</f>
        <v>0.69700000000000006</v>
      </c>
      <c r="Q125" s="2"/>
      <c r="R125" s="3"/>
      <c r="S125" s="3"/>
      <c r="T125" s="3"/>
      <c r="U125" s="2"/>
      <c r="V125" s="3">
        <f t="shared" si="6"/>
        <v>83.254999999999995</v>
      </c>
      <c r="W125" s="2"/>
    </row>
    <row r="126" spans="1:24" x14ac:dyDescent="0.25">
      <c r="A126" t="s">
        <v>106</v>
      </c>
      <c r="C126" s="1">
        <v>17.581</v>
      </c>
      <c r="H126" s="1"/>
      <c r="I126" s="1"/>
      <c r="M126" s="3">
        <f>AVERAGE(M111:M123)</f>
        <v>0.73461538461538467</v>
      </c>
      <c r="N126" s="2"/>
      <c r="O126" s="2"/>
      <c r="P126" s="2"/>
      <c r="Q126" s="2"/>
      <c r="R126" s="3"/>
      <c r="S126" s="3"/>
      <c r="T126" s="3"/>
      <c r="U126" s="2"/>
      <c r="V126" s="3">
        <f t="shared" si="6"/>
        <v>82.418999999999997</v>
      </c>
      <c r="W126" s="2"/>
    </row>
    <row r="127" spans="1:24" x14ac:dyDescent="0.25">
      <c r="A127" t="s">
        <v>106</v>
      </c>
      <c r="C127" s="1">
        <v>17.518999999999998</v>
      </c>
      <c r="H127" s="1"/>
      <c r="I127" s="1"/>
      <c r="M127" s="2"/>
      <c r="N127" s="2"/>
      <c r="O127" s="2"/>
      <c r="P127" s="2"/>
      <c r="Q127" s="2"/>
      <c r="R127" s="3"/>
      <c r="S127" s="3"/>
      <c r="T127" s="3"/>
      <c r="U127" s="2"/>
      <c r="V127" s="3">
        <f t="shared" si="6"/>
        <v>82.480999999999995</v>
      </c>
      <c r="W127" s="2"/>
    </row>
    <row r="128" spans="1:24" x14ac:dyDescent="0.25">
      <c r="A128" s="102" t="s">
        <v>105</v>
      </c>
      <c r="B128" s="102"/>
      <c r="C128" s="219">
        <f>AVERAGE(C111:C127)</f>
        <v>17.635588235294119</v>
      </c>
      <c r="I128" s="1"/>
      <c r="M128" s="2"/>
      <c r="N128" s="2"/>
      <c r="O128" s="2"/>
      <c r="P128" s="2"/>
      <c r="Q128" s="2"/>
      <c r="R128" s="3"/>
      <c r="S128" s="3"/>
      <c r="T128" s="3"/>
      <c r="U128" s="2">
        <f>_xlfn.T.TEST(V111:V115,V116:V120,2,2)</f>
        <v>4.4079410300859366E-3</v>
      </c>
      <c r="V128" s="3">
        <f>_xlfn.T.TEST(V111:V115,V116:V127,2,2)</f>
        <v>9.6082405305661616E-4</v>
      </c>
      <c r="W128" s="2"/>
    </row>
    <row r="129" spans="1:23" x14ac:dyDescent="0.25">
      <c r="I129" s="1"/>
      <c r="M129" s="2"/>
      <c r="N129" s="2"/>
      <c r="O129" s="2"/>
      <c r="P129" s="2"/>
      <c r="Q129" s="2"/>
      <c r="R129" s="3"/>
      <c r="S129" s="3"/>
      <c r="T129" s="3"/>
      <c r="U129" s="2"/>
      <c r="V129" s="2"/>
      <c r="W129" s="2"/>
    </row>
    <row r="130" spans="1:23" x14ac:dyDescent="0.25">
      <c r="M130" s="2"/>
      <c r="N130" s="2"/>
      <c r="O130" s="2"/>
      <c r="P130" s="2"/>
      <c r="Q130" s="2"/>
      <c r="R130" s="3"/>
      <c r="S130" s="3"/>
      <c r="T130" s="3"/>
      <c r="U130" s="2"/>
      <c r="V130" s="2"/>
      <c r="W130" s="2"/>
    </row>
    <row r="131" spans="1:23" ht="18.75" x14ac:dyDescent="0.3">
      <c r="B131" s="173" t="s">
        <v>119</v>
      </c>
      <c r="C131" s="173" t="s">
        <v>110</v>
      </c>
      <c r="F131" s="173" t="s">
        <v>119</v>
      </c>
      <c r="G131" s="173" t="s">
        <v>183</v>
      </c>
      <c r="L131" s="173" t="s">
        <v>119</v>
      </c>
      <c r="M131" s="228" t="s">
        <v>135</v>
      </c>
      <c r="N131" s="205"/>
      <c r="O131" s="205"/>
      <c r="P131" s="2"/>
      <c r="Q131" s="228" t="s">
        <v>119</v>
      </c>
      <c r="R131" s="228" t="s">
        <v>109</v>
      </c>
      <c r="S131" s="3"/>
      <c r="T131" s="3"/>
      <c r="U131" s="228" t="s">
        <v>119</v>
      </c>
      <c r="V131" s="228" t="s">
        <v>108</v>
      </c>
      <c r="W131" s="2"/>
    </row>
    <row r="132" spans="1:23" x14ac:dyDescent="0.25">
      <c r="A132" s="22" t="s">
        <v>162</v>
      </c>
      <c r="B132" s="22" t="s">
        <v>143</v>
      </c>
      <c r="C132" s="22">
        <v>19.899999999999999</v>
      </c>
      <c r="F132" s="22" t="s">
        <v>162</v>
      </c>
      <c r="G132" s="22">
        <v>21.08</v>
      </c>
      <c r="L132" s="22" t="s">
        <v>162</v>
      </c>
      <c r="M132" s="232">
        <v>1.78</v>
      </c>
      <c r="N132" s="2"/>
      <c r="O132" s="2"/>
      <c r="P132" s="2"/>
      <c r="Q132" s="23" t="s">
        <v>162</v>
      </c>
      <c r="R132" s="178">
        <v>0.78411661221426099</v>
      </c>
      <c r="S132" s="23"/>
      <c r="T132" s="23"/>
      <c r="U132" s="23"/>
      <c r="V132" s="233">
        <f>100-C132</f>
        <v>80.099999999999994</v>
      </c>
      <c r="W132" s="2"/>
    </row>
    <row r="133" spans="1:23" x14ac:dyDescent="0.25">
      <c r="A133" s="22" t="s">
        <v>162</v>
      </c>
      <c r="B133" s="22" t="s">
        <v>144</v>
      </c>
      <c r="C133" s="22">
        <v>20.5</v>
      </c>
      <c r="F133" s="22" t="s">
        <v>162</v>
      </c>
      <c r="G133" s="22">
        <v>20.16</v>
      </c>
      <c r="L133" s="22" t="s">
        <v>162</v>
      </c>
      <c r="M133" s="232">
        <v>1.0900000000000001</v>
      </c>
      <c r="N133" s="2"/>
      <c r="O133" s="2"/>
      <c r="P133" s="2"/>
      <c r="Q133" s="23" t="s">
        <v>162</v>
      </c>
      <c r="R133" s="178">
        <v>0.77425163178028333</v>
      </c>
      <c r="S133" s="23"/>
      <c r="T133" s="23"/>
      <c r="U133" s="23"/>
      <c r="V133" s="233">
        <f t="shared" ref="V133:V145" si="7">100-C133</f>
        <v>79.5</v>
      </c>
      <c r="W133" s="2"/>
    </row>
    <row r="134" spans="1:23" x14ac:dyDescent="0.25">
      <c r="A134" s="22" t="s">
        <v>162</v>
      </c>
      <c r="B134" s="22" t="s">
        <v>145</v>
      </c>
      <c r="C134" s="22">
        <v>19.600000000000001</v>
      </c>
      <c r="F134" t="s">
        <v>107</v>
      </c>
      <c r="G134" s="1">
        <v>23.128209210683433</v>
      </c>
      <c r="L134" s="22" t="s">
        <v>162</v>
      </c>
      <c r="M134" s="232">
        <v>0.79</v>
      </c>
      <c r="N134" s="2"/>
      <c r="O134" s="2"/>
      <c r="P134" s="2"/>
      <c r="Q134" s="23" t="s">
        <v>162</v>
      </c>
      <c r="R134" s="178">
        <v>1.0030472320976547</v>
      </c>
      <c r="S134" s="23"/>
      <c r="T134" s="23"/>
      <c r="U134" s="23"/>
      <c r="V134" s="233">
        <f t="shared" si="7"/>
        <v>80.400000000000006</v>
      </c>
      <c r="W134" s="2"/>
    </row>
    <row r="135" spans="1:23" x14ac:dyDescent="0.25">
      <c r="A135" t="s">
        <v>107</v>
      </c>
      <c r="B135" t="s">
        <v>146</v>
      </c>
      <c r="C135" s="1">
        <v>16.776</v>
      </c>
      <c r="F135" t="s">
        <v>107</v>
      </c>
      <c r="G135" s="1">
        <v>18.246016769449238</v>
      </c>
      <c r="L135" s="22" t="s">
        <v>162</v>
      </c>
      <c r="M135" s="232">
        <v>0.91</v>
      </c>
      <c r="N135" s="3">
        <f>AVERAGE(M132:M135)</f>
        <v>1.1425000000000001</v>
      </c>
      <c r="O135" s="3"/>
      <c r="P135" s="2"/>
      <c r="Q135" s="2" t="s">
        <v>107</v>
      </c>
      <c r="R135" s="3">
        <v>1.2031577895473531</v>
      </c>
      <c r="S135" s="2"/>
      <c r="T135" s="2"/>
      <c r="U135" s="2"/>
      <c r="V135" s="221">
        <f t="shared" si="7"/>
        <v>83.224000000000004</v>
      </c>
      <c r="W135" s="2"/>
    </row>
    <row r="136" spans="1:23" x14ac:dyDescent="0.25">
      <c r="A136" t="s">
        <v>107</v>
      </c>
      <c r="B136" t="s">
        <v>146</v>
      </c>
      <c r="C136" s="1">
        <v>16.673999999999999</v>
      </c>
      <c r="F136" t="s">
        <v>107</v>
      </c>
      <c r="G136" s="1">
        <v>21.015125650085391</v>
      </c>
      <c r="L136" t="s">
        <v>107</v>
      </c>
      <c r="M136" s="2">
        <v>4.49</v>
      </c>
      <c r="N136" s="3"/>
      <c r="O136" s="3"/>
      <c r="P136" s="2"/>
      <c r="Q136" s="2" t="s">
        <v>107</v>
      </c>
      <c r="R136" s="3">
        <v>1.2082277361936942</v>
      </c>
      <c r="S136" s="2"/>
      <c r="T136" s="3"/>
      <c r="U136" s="2"/>
      <c r="V136" s="221">
        <f t="shared" si="7"/>
        <v>83.325999999999993</v>
      </c>
      <c r="W136" s="2"/>
    </row>
    <row r="137" spans="1:23" x14ac:dyDescent="0.25">
      <c r="A137" t="s">
        <v>107</v>
      </c>
      <c r="B137" t="s">
        <v>146</v>
      </c>
      <c r="C137" s="1">
        <v>16.954000000000001</v>
      </c>
      <c r="F137" t="s">
        <v>107</v>
      </c>
      <c r="G137" s="1">
        <v>20.046504233077719</v>
      </c>
      <c r="L137" t="s">
        <v>107</v>
      </c>
      <c r="M137" s="2">
        <v>2.0299999999999998</v>
      </c>
      <c r="N137" s="3"/>
      <c r="O137" s="3"/>
      <c r="P137" s="2"/>
      <c r="Q137" s="2" t="s">
        <v>107</v>
      </c>
      <c r="R137" s="3">
        <v>1.0963428707868008</v>
      </c>
      <c r="S137" s="2"/>
      <c r="T137" s="3"/>
      <c r="U137" s="2"/>
      <c r="V137" s="221">
        <f t="shared" si="7"/>
        <v>83.045999999999992</v>
      </c>
      <c r="W137" s="2"/>
    </row>
    <row r="138" spans="1:23" x14ac:dyDescent="0.25">
      <c r="A138" t="s">
        <v>107</v>
      </c>
      <c r="B138" t="s">
        <v>146</v>
      </c>
      <c r="C138" s="1">
        <v>16.966999999999999</v>
      </c>
      <c r="F138" t="s">
        <v>107</v>
      </c>
      <c r="G138" s="1">
        <v>22.444457517109068</v>
      </c>
      <c r="L138" t="s">
        <v>107</v>
      </c>
      <c r="M138" s="2">
        <v>2.2000000000000002</v>
      </c>
      <c r="N138" s="3"/>
      <c r="O138" s="3"/>
      <c r="P138" s="2"/>
      <c r="Q138" s="2" t="s">
        <v>107</v>
      </c>
      <c r="R138" s="3">
        <v>1.0983603330511553</v>
      </c>
      <c r="S138" s="2"/>
      <c r="T138" s="3"/>
      <c r="U138" s="2"/>
      <c r="V138" s="221">
        <f t="shared" si="7"/>
        <v>83.033000000000001</v>
      </c>
      <c r="W138" s="2"/>
    </row>
    <row r="139" spans="1:23" x14ac:dyDescent="0.25">
      <c r="A139" t="s">
        <v>107</v>
      </c>
      <c r="B139" t="s">
        <v>146</v>
      </c>
      <c r="C139" s="1">
        <v>16.033000000000001</v>
      </c>
      <c r="F139" t="s">
        <v>107</v>
      </c>
      <c r="G139" s="1">
        <v>20.544841896856976</v>
      </c>
      <c r="L139" t="s">
        <v>107</v>
      </c>
      <c r="M139" s="2">
        <v>4.46</v>
      </c>
      <c r="N139" s="3"/>
      <c r="O139" s="3"/>
      <c r="P139" s="2"/>
      <c r="Q139" s="2" t="s">
        <v>107</v>
      </c>
      <c r="R139" s="3">
        <v>1.1540221651844831</v>
      </c>
      <c r="S139" s="2"/>
      <c r="T139" s="3"/>
      <c r="U139" s="2"/>
      <c r="V139" s="221">
        <f t="shared" si="7"/>
        <v>83.966999999999999</v>
      </c>
      <c r="W139" s="2"/>
    </row>
    <row r="140" spans="1:23" x14ac:dyDescent="0.25">
      <c r="A140" t="s">
        <v>107</v>
      </c>
      <c r="B140" t="s">
        <v>146</v>
      </c>
      <c r="C140" s="1">
        <v>15.975</v>
      </c>
      <c r="F140" t="s">
        <v>194</v>
      </c>
      <c r="G140" s="1">
        <f>_xlfn.T.TEST(G132:G133,G134:G139,2,2)</f>
        <v>0.83668384876941393</v>
      </c>
      <c r="L140" t="s">
        <v>107</v>
      </c>
      <c r="M140" s="2">
        <v>2.09</v>
      </c>
      <c r="N140" s="3"/>
      <c r="O140" s="3"/>
      <c r="P140" s="2"/>
      <c r="Q140" s="2" t="s">
        <v>107</v>
      </c>
      <c r="R140" s="3">
        <v>1.4053342901567329</v>
      </c>
      <c r="S140" s="2"/>
      <c r="T140" s="3"/>
      <c r="U140" s="2"/>
      <c r="V140" s="221">
        <f t="shared" si="7"/>
        <v>84.025000000000006</v>
      </c>
      <c r="W140" s="2"/>
    </row>
    <row r="141" spans="1:23" x14ac:dyDescent="0.25">
      <c r="A141" t="s">
        <v>107</v>
      </c>
      <c r="B141" t="s">
        <v>146</v>
      </c>
      <c r="C141" s="1">
        <v>16.283000000000001</v>
      </c>
      <c r="F141" s="102" t="s">
        <v>105</v>
      </c>
      <c r="G141" s="206">
        <f>AVERAGE(G132:G139)</f>
        <v>20.833144409657731</v>
      </c>
      <c r="L141" t="s">
        <v>107</v>
      </c>
      <c r="M141" s="2">
        <v>1.67</v>
      </c>
      <c r="N141" s="3"/>
      <c r="O141" s="3"/>
      <c r="P141" s="2"/>
      <c r="Q141" s="135" t="s">
        <v>194</v>
      </c>
      <c r="R141" s="2">
        <f>_xlfn.T.TEST(R132:R134,R135:R140,2,2)</f>
        <v>4.8415452976102308E-3</v>
      </c>
      <c r="S141" s="2"/>
      <c r="T141" s="3"/>
      <c r="U141" s="2"/>
      <c r="V141" s="221">
        <f t="shared" si="7"/>
        <v>83.716999999999999</v>
      </c>
      <c r="W141" s="2"/>
    </row>
    <row r="142" spans="1:23" x14ac:dyDescent="0.25">
      <c r="A142" t="s">
        <v>107</v>
      </c>
      <c r="B142" t="s">
        <v>146</v>
      </c>
      <c r="C142" s="1">
        <v>16.326000000000001</v>
      </c>
      <c r="L142" t="s">
        <v>107</v>
      </c>
      <c r="M142" s="2">
        <v>2.37</v>
      </c>
      <c r="N142" s="3"/>
      <c r="O142" s="3"/>
      <c r="P142" s="2"/>
      <c r="Q142" s="117" t="s">
        <v>105</v>
      </c>
      <c r="R142" s="150">
        <f>AVERAGE(R132:R140)</f>
        <v>1.0807622956680463</v>
      </c>
      <c r="S142" s="2"/>
      <c r="T142" s="3"/>
      <c r="U142" s="2"/>
      <c r="V142" s="221">
        <f t="shared" si="7"/>
        <v>83.674000000000007</v>
      </c>
      <c r="W142" s="2"/>
    </row>
    <row r="143" spans="1:23" x14ac:dyDescent="0.25">
      <c r="A143" t="s">
        <v>107</v>
      </c>
      <c r="B143" t="s">
        <v>146</v>
      </c>
      <c r="C143" s="1">
        <v>16.218</v>
      </c>
      <c r="L143" t="s">
        <v>107</v>
      </c>
      <c r="M143" s="2">
        <v>2.64</v>
      </c>
      <c r="N143" s="3">
        <f>AVERAGE(M136:M143)</f>
        <v>2.7437499999999999</v>
      </c>
      <c r="O143" s="3"/>
      <c r="P143" s="2"/>
      <c r="Q143" s="2"/>
      <c r="R143" s="2"/>
      <c r="S143" s="2"/>
      <c r="T143" s="3"/>
      <c r="U143" s="2"/>
      <c r="V143" s="221">
        <f t="shared" si="7"/>
        <v>83.781999999999996</v>
      </c>
      <c r="W143" s="2"/>
    </row>
    <row r="144" spans="1:23" x14ac:dyDescent="0.25">
      <c r="A144" t="s">
        <v>107</v>
      </c>
      <c r="B144" t="s">
        <v>146</v>
      </c>
      <c r="C144" s="1">
        <v>16.077000000000002</v>
      </c>
      <c r="L144" t="s">
        <v>194</v>
      </c>
      <c r="M144" s="204">
        <f>_xlfn.T.TEST(M132:M135,M136:M143,2,2)</f>
        <v>2.0892169323668965E-2</v>
      </c>
      <c r="N144" s="2"/>
      <c r="O144" s="2"/>
      <c r="P144" s="2"/>
      <c r="Q144" s="2"/>
      <c r="R144" s="2"/>
      <c r="S144" s="2"/>
      <c r="T144" s="3"/>
      <c r="U144" s="2"/>
      <c r="V144" s="221">
        <f t="shared" si="7"/>
        <v>83.923000000000002</v>
      </c>
      <c r="W144" s="2"/>
    </row>
    <row r="145" spans="1:23" x14ac:dyDescent="0.25">
      <c r="A145" t="s">
        <v>107</v>
      </c>
      <c r="B145" t="s">
        <v>146</v>
      </c>
      <c r="C145" s="1">
        <v>16.03</v>
      </c>
      <c r="L145" s="102" t="s">
        <v>105</v>
      </c>
      <c r="M145" s="150">
        <f>AVERAGE(M132:M143)</f>
        <v>2.21</v>
      </c>
      <c r="N145" s="150">
        <f>AVERAGE(N132:N143)</f>
        <v>1.943125</v>
      </c>
      <c r="O145" s="150"/>
      <c r="P145" s="2"/>
      <c r="Q145" s="2"/>
      <c r="R145" s="2"/>
      <c r="S145" s="2"/>
      <c r="T145" s="2"/>
      <c r="U145" s="2"/>
      <c r="V145" s="221">
        <f t="shared" si="7"/>
        <v>83.97</v>
      </c>
      <c r="W145" s="2"/>
    </row>
    <row r="146" spans="1:23" x14ac:dyDescent="0.25">
      <c r="A146" t="s">
        <v>107</v>
      </c>
      <c r="B146" t="s">
        <v>146</v>
      </c>
      <c r="C146" s="1">
        <v>16.071999999999999</v>
      </c>
      <c r="M146" s="2"/>
      <c r="N146" s="2"/>
      <c r="O146" s="2"/>
      <c r="P146" s="2"/>
      <c r="Q146" s="2"/>
      <c r="R146" s="2"/>
      <c r="S146" s="2"/>
      <c r="T146" s="2"/>
      <c r="U146" s="2"/>
      <c r="V146" s="221">
        <f>100-C146</f>
        <v>83.927999999999997</v>
      </c>
      <c r="W146" s="2"/>
    </row>
    <row r="147" spans="1:23" x14ac:dyDescent="0.25">
      <c r="B147" s="102" t="s">
        <v>105</v>
      </c>
      <c r="C147" s="214">
        <f>AVERAGE(C132:C146)</f>
        <v>17.092333333333329</v>
      </c>
      <c r="M147" s="2"/>
      <c r="N147" s="2"/>
      <c r="O147" s="2"/>
      <c r="P147" s="2"/>
      <c r="Q147" s="2"/>
      <c r="R147" s="2"/>
      <c r="S147" s="2"/>
      <c r="T147" s="2"/>
      <c r="U147" s="2">
        <f>_xlfn.T.TEST(V132:V134,V135:V137,2,2)</f>
        <v>3.2092136042296101E-4</v>
      </c>
      <c r="V147" s="3">
        <f>_xlfn.T.TEST(V132:V134,V135:V146,2,2)</f>
        <v>2.1395993159536833E-9</v>
      </c>
      <c r="W147" s="2"/>
    </row>
    <row r="148" spans="1:23" x14ac:dyDescent="0.25"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K149" s="2"/>
      <c r="L149" s="23"/>
      <c r="M149" s="2"/>
      <c r="N149" s="3"/>
      <c r="O149" s="3"/>
      <c r="P149" s="23"/>
      <c r="Q149" s="3"/>
      <c r="R149" s="2"/>
      <c r="S149" s="2"/>
      <c r="T149" s="2"/>
      <c r="U149" s="2"/>
      <c r="V149" s="2"/>
      <c r="W149" s="2"/>
    </row>
    <row r="150" spans="1:23" x14ac:dyDescent="0.25">
      <c r="K150" s="2"/>
      <c r="L150" s="23"/>
      <c r="M150" s="2"/>
      <c r="N150" s="3"/>
      <c r="O150" s="3"/>
      <c r="P150" s="23"/>
      <c r="Q150" s="3"/>
      <c r="R150" s="2"/>
      <c r="S150" s="2"/>
      <c r="T150" s="2"/>
      <c r="U150" s="2"/>
      <c r="V150" s="2"/>
      <c r="W150" s="2"/>
    </row>
    <row r="151" spans="1:23" x14ac:dyDescent="0.25">
      <c r="K151" s="2"/>
      <c r="L151" s="23"/>
      <c r="M151" s="2"/>
      <c r="N151" s="3"/>
      <c r="O151" s="3"/>
      <c r="P151" s="23"/>
      <c r="Q151" s="2"/>
      <c r="R151" s="2"/>
      <c r="S151" s="2"/>
      <c r="T151" s="2"/>
      <c r="U151" s="2"/>
      <c r="V151" s="2"/>
      <c r="W151" s="2"/>
    </row>
    <row r="152" spans="1:23" x14ac:dyDescent="0.25">
      <c r="K152" s="2"/>
      <c r="L152" s="2"/>
      <c r="M152" s="2"/>
      <c r="N152" s="3"/>
      <c r="O152" s="3"/>
      <c r="P152" s="23"/>
      <c r="Q152" s="2"/>
      <c r="R152" s="2"/>
      <c r="S152" s="2"/>
      <c r="T152" s="2"/>
      <c r="U152" s="2"/>
      <c r="V152" s="2"/>
      <c r="W152" s="2"/>
    </row>
    <row r="153" spans="1:23" x14ac:dyDescent="0.25">
      <c r="K153" s="2"/>
      <c r="L153" s="2"/>
      <c r="M153" s="2"/>
      <c r="N153" s="3"/>
      <c r="O153" s="3"/>
      <c r="P153" s="23"/>
      <c r="Q153" s="2"/>
      <c r="R153" s="2"/>
      <c r="S153" s="2"/>
      <c r="T153" s="2"/>
      <c r="U153" s="2"/>
      <c r="V153" s="2"/>
      <c r="W153" s="2"/>
    </row>
    <row r="154" spans="1:23" x14ac:dyDescent="0.25">
      <c r="K154" s="2"/>
      <c r="L154" s="2"/>
      <c r="M154" s="2"/>
      <c r="N154" s="3"/>
      <c r="O154" s="3"/>
      <c r="P154" s="23"/>
      <c r="Q154" s="2"/>
      <c r="R154" s="2"/>
      <c r="S154" s="2"/>
      <c r="T154" s="2"/>
      <c r="U154" s="2"/>
      <c r="V154" s="2"/>
      <c r="W154" s="2"/>
    </row>
    <row r="155" spans="1:23" x14ac:dyDescent="0.25">
      <c r="K155" s="2"/>
      <c r="L155" s="2"/>
      <c r="M155" s="2"/>
      <c r="N155" s="3"/>
      <c r="O155" s="3"/>
      <c r="P155" s="23"/>
      <c r="Q155" s="2"/>
      <c r="R155" s="2"/>
      <c r="S155" s="2"/>
      <c r="T155" s="2"/>
      <c r="U155" s="2"/>
      <c r="V155" s="2"/>
      <c r="W155" s="2"/>
    </row>
    <row r="156" spans="1:23" x14ac:dyDescent="0.25">
      <c r="K156" s="2"/>
      <c r="L156" s="2"/>
      <c r="M156" s="2"/>
      <c r="N156" s="3"/>
      <c r="O156" s="3"/>
      <c r="P156" s="23"/>
      <c r="Q156" s="2"/>
      <c r="R156" s="2"/>
      <c r="S156" s="2"/>
      <c r="T156" s="2"/>
      <c r="U156" s="2"/>
      <c r="V156" s="2"/>
      <c r="W156" s="2"/>
    </row>
    <row r="157" spans="1:23" x14ac:dyDescent="0.25">
      <c r="K157" s="2"/>
      <c r="L157" s="2"/>
      <c r="M157" s="2"/>
      <c r="N157" s="3"/>
      <c r="O157" s="3"/>
      <c r="P157" s="23"/>
      <c r="Q157" s="2"/>
      <c r="R157" s="2"/>
      <c r="S157" s="2"/>
      <c r="T157" s="2"/>
      <c r="U157" s="2"/>
      <c r="V157" s="2"/>
      <c r="W157" s="2"/>
    </row>
    <row r="158" spans="1:23" x14ac:dyDescent="0.25">
      <c r="K158" s="2"/>
      <c r="L158" s="2"/>
      <c r="M158" s="2"/>
      <c r="N158" s="2"/>
      <c r="O158" s="2"/>
      <c r="P158" s="2"/>
      <c r="Q158" s="3"/>
      <c r="R158" s="2"/>
      <c r="S158" s="2"/>
      <c r="T158" s="2"/>
      <c r="U158" s="2"/>
      <c r="V158" s="2"/>
      <c r="W158" s="2"/>
    </row>
    <row r="159" spans="1:23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K160" s="2"/>
      <c r="L160" s="2"/>
      <c r="M160" s="2"/>
      <c r="N160" s="2"/>
      <c r="O160" s="2"/>
      <c r="P160" s="2"/>
      <c r="Q160" s="2"/>
      <c r="R160" s="2"/>
      <c r="S160" s="2"/>
    </row>
    <row r="161" spans="11:19" x14ac:dyDescent="0.25">
      <c r="K161" s="2"/>
      <c r="L161" s="2"/>
      <c r="M161" s="2"/>
      <c r="N161" s="2"/>
      <c r="O161" s="2"/>
      <c r="P161" s="2"/>
      <c r="Q161" s="2"/>
      <c r="R161" s="2"/>
      <c r="S161" s="2"/>
    </row>
    <row r="162" spans="11:19" x14ac:dyDescent="0.25">
      <c r="K162" s="2"/>
      <c r="L162" s="2"/>
      <c r="M162" s="2"/>
      <c r="N162" s="2"/>
      <c r="O162" s="2"/>
      <c r="P162" s="2"/>
      <c r="Q162" s="2"/>
      <c r="R162" s="2"/>
      <c r="S162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B1" workbookViewId="0">
      <selection activeCell="O8" sqref="O8"/>
    </sheetView>
  </sheetViews>
  <sheetFormatPr defaultRowHeight="15" x14ac:dyDescent="0.25"/>
  <cols>
    <col min="1" max="1" width="9.140625" customWidth="1"/>
    <col min="3" max="3" width="13.5703125" customWidth="1"/>
    <col min="4" max="4" width="20.42578125" customWidth="1"/>
    <col min="7" max="7" width="13" customWidth="1"/>
    <col min="8" max="8" width="10.5703125" customWidth="1"/>
    <col min="10" max="10" width="11" customWidth="1"/>
  </cols>
  <sheetData>
    <row r="1" spans="1:18" x14ac:dyDescent="0.25">
      <c r="C1" t="s">
        <v>248</v>
      </c>
    </row>
    <row r="2" spans="1:18" x14ac:dyDescent="0.25"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  <c r="K2" s="184"/>
      <c r="L2" s="184"/>
      <c r="N2" s="11" t="s">
        <v>202</v>
      </c>
      <c r="O2" s="11" t="s">
        <v>203</v>
      </c>
      <c r="P2" s="11"/>
    </row>
    <row r="3" spans="1:18" x14ac:dyDescent="0.25">
      <c r="B3" s="2"/>
      <c r="C3" s="11" t="s">
        <v>204</v>
      </c>
      <c r="D3" s="11" t="s">
        <v>205</v>
      </c>
      <c r="E3" s="11">
        <v>5.0214999999999996</v>
      </c>
      <c r="F3" s="11">
        <v>35.654400000000003</v>
      </c>
      <c r="G3" s="16">
        <v>40.6736</v>
      </c>
      <c r="H3" s="16">
        <v>35.7209</v>
      </c>
      <c r="I3" s="16">
        <v>34.426000000000002</v>
      </c>
      <c r="J3" s="16">
        <f t="shared" ref="J3:J45" si="0">G3-I3</f>
        <v>6.2475999999999985</v>
      </c>
      <c r="N3" s="185">
        <f t="shared" ref="N3:N45" si="1">H3-F3</f>
        <v>6.6499999999997783E-2</v>
      </c>
      <c r="O3" s="186">
        <f t="shared" ref="O3:O45" si="2">(N3*100)/E3</f>
        <v>1.3243054864083996</v>
      </c>
      <c r="P3" s="11"/>
    </row>
    <row r="4" spans="1:18" x14ac:dyDescent="0.25">
      <c r="B4" s="2"/>
      <c r="C4" s="11" t="s">
        <v>206</v>
      </c>
      <c r="D4" s="11" t="s">
        <v>207</v>
      </c>
      <c r="E4" s="11">
        <v>5.0423999999999998</v>
      </c>
      <c r="F4" s="11">
        <v>37.1494</v>
      </c>
      <c r="G4" s="16">
        <v>42.1907</v>
      </c>
      <c r="H4" s="16">
        <v>37.203899999999997</v>
      </c>
      <c r="I4" s="16">
        <v>34.785299999999999</v>
      </c>
      <c r="J4" s="16">
        <f t="shared" si="0"/>
        <v>7.4054000000000002</v>
      </c>
      <c r="N4" s="185">
        <f t="shared" si="1"/>
        <v>5.4499999999997328E-2</v>
      </c>
      <c r="O4" s="186">
        <f t="shared" si="2"/>
        <v>1.0808345232428473</v>
      </c>
      <c r="P4" s="11"/>
    </row>
    <row r="5" spans="1:18" x14ac:dyDescent="0.25">
      <c r="B5" s="2"/>
      <c r="C5" s="11" t="s">
        <v>208</v>
      </c>
      <c r="D5" s="11"/>
      <c r="E5" s="11">
        <v>5.0427</v>
      </c>
      <c r="F5" s="11">
        <v>34.365299999999998</v>
      </c>
      <c r="G5" s="16">
        <v>39.400100000000002</v>
      </c>
      <c r="H5" s="16">
        <v>34.422800000000002</v>
      </c>
      <c r="I5" s="16">
        <v>35.714799999999997</v>
      </c>
      <c r="J5" s="16">
        <f t="shared" si="0"/>
        <v>3.6853000000000051</v>
      </c>
      <c r="N5" s="185">
        <f t="shared" si="1"/>
        <v>5.7500000000004547E-2</v>
      </c>
      <c r="O5" s="186">
        <f t="shared" si="2"/>
        <v>1.1402621611439219</v>
      </c>
      <c r="P5" s="11"/>
    </row>
    <row r="6" spans="1:18" x14ac:dyDescent="0.25">
      <c r="B6" s="2"/>
      <c r="C6" s="11" t="s">
        <v>209</v>
      </c>
      <c r="D6" s="11" t="s">
        <v>210</v>
      </c>
      <c r="E6" s="11">
        <v>5.1494999999999997</v>
      </c>
      <c r="F6" s="11">
        <v>34.729900000000001</v>
      </c>
      <c r="G6" s="16">
        <v>39.877000000000002</v>
      </c>
      <c r="H6" s="16">
        <v>34.780799999999999</v>
      </c>
      <c r="I6" s="16">
        <v>36.243299999999998</v>
      </c>
      <c r="J6" s="16">
        <f t="shared" si="0"/>
        <v>3.6337000000000046</v>
      </c>
      <c r="N6" s="185">
        <f t="shared" si="1"/>
        <v>5.0899999999998613E-2</v>
      </c>
      <c r="O6" s="186">
        <f t="shared" si="2"/>
        <v>0.98844548014367639</v>
      </c>
      <c r="P6" s="11"/>
    </row>
    <row r="7" spans="1:18" x14ac:dyDescent="0.25">
      <c r="B7" s="2"/>
      <c r="C7" s="11" t="s">
        <v>211</v>
      </c>
      <c r="D7" s="11" t="s">
        <v>212</v>
      </c>
      <c r="E7" s="11">
        <v>5.1029999999999998</v>
      </c>
      <c r="F7" s="11">
        <v>36.182600000000001</v>
      </c>
      <c r="G7" s="16">
        <v>41.2834</v>
      </c>
      <c r="H7" s="16">
        <v>36.238500000000002</v>
      </c>
      <c r="I7" s="16">
        <v>37.203899999999997</v>
      </c>
      <c r="J7" s="16">
        <f t="shared" si="0"/>
        <v>4.079500000000003</v>
      </c>
      <c r="N7" s="185">
        <f t="shared" si="1"/>
        <v>5.5900000000001171E-2</v>
      </c>
      <c r="O7" s="186">
        <f t="shared" si="2"/>
        <v>1.0954340583970443</v>
      </c>
      <c r="P7" s="11"/>
    </row>
    <row r="8" spans="1:18" x14ac:dyDescent="0.25">
      <c r="B8" s="2"/>
      <c r="C8" s="11" t="s">
        <v>213</v>
      </c>
      <c r="D8" s="187">
        <v>344</v>
      </c>
      <c r="E8" s="11">
        <v>5.1132</v>
      </c>
      <c r="F8" s="11">
        <v>37.648000000000003</v>
      </c>
      <c r="G8" s="16">
        <v>42.759399999999999</v>
      </c>
      <c r="H8" s="16">
        <v>37.709600000000002</v>
      </c>
      <c r="I8" s="16">
        <v>37.7089</v>
      </c>
      <c r="J8" s="16">
        <f t="shared" si="0"/>
        <v>5.0504999999999995</v>
      </c>
      <c r="K8" s="1"/>
      <c r="L8" s="1"/>
      <c r="N8" s="185">
        <f t="shared" si="1"/>
        <v>6.1599999999998545E-2</v>
      </c>
      <c r="O8" s="186">
        <f t="shared" si="2"/>
        <v>1.2047250254243633</v>
      </c>
      <c r="P8" s="11"/>
      <c r="Q8" s="1">
        <f>AVERAGE(O3:O8)</f>
        <v>1.1390011224600423</v>
      </c>
      <c r="R8" s="1">
        <f>STDEV(O3:O8)</f>
        <v>0.11541869233931536</v>
      </c>
    </row>
    <row r="9" spans="1:18" x14ac:dyDescent="0.25">
      <c r="A9" t="s">
        <v>214</v>
      </c>
      <c r="C9" s="9" t="s">
        <v>215</v>
      </c>
      <c r="D9" s="9"/>
      <c r="E9" s="9">
        <v>5.0034999999999998</v>
      </c>
      <c r="F9" s="9">
        <v>35.572800000000001</v>
      </c>
      <c r="G9" s="137">
        <v>40.575299999999999</v>
      </c>
      <c r="H9" s="137">
        <v>35.633000000000003</v>
      </c>
      <c r="I9" s="137">
        <v>35.636899999999997</v>
      </c>
      <c r="J9" s="137">
        <f t="shared" si="0"/>
        <v>4.9384000000000015</v>
      </c>
      <c r="N9" s="188">
        <f t="shared" si="1"/>
        <v>6.0200000000001808E-2</v>
      </c>
      <c r="O9" s="201">
        <f t="shared" si="2"/>
        <v>1.2031577895473531</v>
      </c>
      <c r="P9" s="9"/>
    </row>
    <row r="10" spans="1:18" x14ac:dyDescent="0.25">
      <c r="C10" s="9" t="s">
        <v>216</v>
      </c>
      <c r="D10" s="9"/>
      <c r="E10" s="9">
        <v>5.0900999999999996</v>
      </c>
      <c r="F10" s="9">
        <v>33.450000000000003</v>
      </c>
      <c r="G10" s="137">
        <v>38.5411</v>
      </c>
      <c r="H10" s="137">
        <v>33.511499999999998</v>
      </c>
      <c r="I10" s="137">
        <v>33.5075</v>
      </c>
      <c r="J10" s="137">
        <f t="shared" si="0"/>
        <v>5.0335999999999999</v>
      </c>
      <c r="N10" s="188">
        <f t="shared" si="1"/>
        <v>6.1499999999995225E-2</v>
      </c>
      <c r="O10" s="201">
        <f t="shared" si="2"/>
        <v>1.2082277361936942</v>
      </c>
      <c r="P10" s="9"/>
    </row>
    <row r="11" spans="1:18" x14ac:dyDescent="0.25">
      <c r="C11" s="9" t="s">
        <v>217</v>
      </c>
      <c r="D11" s="9"/>
      <c r="E11" s="9">
        <v>5.0258000000000003</v>
      </c>
      <c r="F11" s="9">
        <v>37.0595</v>
      </c>
      <c r="G11" s="137">
        <v>42.084200000000003</v>
      </c>
      <c r="H11" s="137">
        <v>37.114600000000003</v>
      </c>
      <c r="I11" s="137">
        <v>37.110799999999998</v>
      </c>
      <c r="J11" s="137">
        <f t="shared" si="0"/>
        <v>4.9734000000000052</v>
      </c>
      <c r="N11" s="188">
        <f t="shared" si="1"/>
        <v>5.5100000000003035E-2</v>
      </c>
      <c r="O11" s="201">
        <f t="shared" si="2"/>
        <v>1.0963428707868008</v>
      </c>
      <c r="P11" s="9"/>
    </row>
    <row r="12" spans="1:18" x14ac:dyDescent="0.25">
      <c r="C12" s="9" t="s">
        <v>218</v>
      </c>
      <c r="D12" s="9"/>
      <c r="E12" s="9">
        <v>5.0803000000000003</v>
      </c>
      <c r="F12" s="9">
        <v>34.761000000000003</v>
      </c>
      <c r="G12" s="137">
        <v>39.839700000000001</v>
      </c>
      <c r="H12" s="137">
        <v>34.816800000000001</v>
      </c>
      <c r="I12" s="137">
        <v>34.812199999999997</v>
      </c>
      <c r="J12" s="137">
        <f t="shared" si="0"/>
        <v>5.0275000000000034</v>
      </c>
      <c r="N12" s="188">
        <f t="shared" si="1"/>
        <v>5.5799999999997851E-2</v>
      </c>
      <c r="O12" s="201">
        <f t="shared" si="2"/>
        <v>1.0983603330511553</v>
      </c>
      <c r="P12" s="9"/>
    </row>
    <row r="13" spans="1:18" x14ac:dyDescent="0.25">
      <c r="C13" s="9" t="s">
        <v>219</v>
      </c>
      <c r="D13" s="9"/>
      <c r="E13" s="9">
        <v>5.0259</v>
      </c>
      <c r="F13" s="9">
        <v>34.121899999999997</v>
      </c>
      <c r="G13" s="137">
        <v>39.1479</v>
      </c>
      <c r="H13" s="137">
        <v>34.179900000000004</v>
      </c>
      <c r="I13" s="137">
        <v>34.177199999999999</v>
      </c>
      <c r="J13" s="137">
        <f t="shared" si="0"/>
        <v>4.9707000000000008</v>
      </c>
      <c r="N13" s="188">
        <f t="shared" si="1"/>
        <v>5.8000000000006935E-2</v>
      </c>
      <c r="O13" s="201">
        <f t="shared" si="2"/>
        <v>1.1540221651844831</v>
      </c>
      <c r="P13" s="9"/>
    </row>
    <row r="14" spans="1:18" x14ac:dyDescent="0.25">
      <c r="C14" s="9" t="s">
        <v>220</v>
      </c>
      <c r="D14" s="9"/>
      <c r="E14" s="9">
        <v>5.0166000000000004</v>
      </c>
      <c r="F14" s="9">
        <v>37.394799999999996</v>
      </c>
      <c r="G14" s="137">
        <v>42.408999999999999</v>
      </c>
      <c r="H14" s="137">
        <v>37.465299999999999</v>
      </c>
      <c r="I14" s="137">
        <v>37.466000000000001</v>
      </c>
      <c r="J14" s="137">
        <f t="shared" si="0"/>
        <v>4.9429999999999978</v>
      </c>
      <c r="K14" s="1"/>
      <c r="L14" s="1"/>
      <c r="N14" s="188">
        <f t="shared" si="1"/>
        <v>7.0500000000002672E-2</v>
      </c>
      <c r="O14" s="201">
        <f t="shared" si="2"/>
        <v>1.4053342901567329</v>
      </c>
      <c r="P14" s="9"/>
      <c r="Q14" s="1">
        <f>AVERAGE(O9:O14)</f>
        <v>1.1942408641533699</v>
      </c>
      <c r="R14" s="1">
        <f>STDEV(O9:O14)</f>
        <v>0.11421927660967307</v>
      </c>
    </row>
    <row r="15" spans="1:18" x14ac:dyDescent="0.25">
      <c r="C15" s="8" t="s">
        <v>22</v>
      </c>
      <c r="D15" s="8"/>
      <c r="E15" s="8">
        <v>5.0640999999999998</v>
      </c>
      <c r="F15" s="8">
        <v>34.116599999999998</v>
      </c>
      <c r="G15" s="15">
        <v>39.177599999999998</v>
      </c>
      <c r="H15" s="15">
        <v>34.191600000000001</v>
      </c>
      <c r="I15" s="15">
        <v>34.192</v>
      </c>
      <c r="J15" s="15">
        <f t="shared" si="0"/>
        <v>4.985599999999998</v>
      </c>
      <c r="N15" s="190">
        <f t="shared" si="1"/>
        <v>7.5000000000002842E-2</v>
      </c>
      <c r="O15" s="191">
        <f t="shared" si="2"/>
        <v>1.481013408108111</v>
      </c>
      <c r="P15" s="8"/>
    </row>
    <row r="16" spans="1:18" x14ac:dyDescent="0.25">
      <c r="C16" s="8" t="s">
        <v>23</v>
      </c>
      <c r="D16" s="8"/>
      <c r="E16" s="8">
        <v>5.0388999999999999</v>
      </c>
      <c r="F16" s="8">
        <v>35.427</v>
      </c>
      <c r="G16" s="15">
        <v>40.461100000000002</v>
      </c>
      <c r="H16" s="15">
        <v>35.507300000000001</v>
      </c>
      <c r="I16" s="15">
        <v>35.509700000000002</v>
      </c>
      <c r="J16" s="15">
        <f t="shared" si="0"/>
        <v>4.9513999999999996</v>
      </c>
      <c r="N16" s="190">
        <f t="shared" si="1"/>
        <v>8.0300000000001148E-2</v>
      </c>
      <c r="O16" s="191">
        <f t="shared" si="2"/>
        <v>1.5936017781658924</v>
      </c>
      <c r="P16" s="8"/>
    </row>
    <row r="17" spans="3:18" x14ac:dyDescent="0.25">
      <c r="C17" s="8" t="s">
        <v>24</v>
      </c>
      <c r="D17" s="8"/>
      <c r="E17" s="8">
        <v>5.1561000000000003</v>
      </c>
      <c r="F17" s="8">
        <v>35.655299999999997</v>
      </c>
      <c r="G17" s="15">
        <v>40.806899999999999</v>
      </c>
      <c r="H17" s="15">
        <v>35.732599999999998</v>
      </c>
      <c r="I17" s="15">
        <v>35.732900000000001</v>
      </c>
      <c r="J17" s="15">
        <f t="shared" si="0"/>
        <v>5.0739999999999981</v>
      </c>
      <c r="N17" s="190">
        <f t="shared" si="1"/>
        <v>7.7300000000001035E-2</v>
      </c>
      <c r="O17" s="191">
        <f t="shared" si="2"/>
        <v>1.4991951281007163</v>
      </c>
      <c r="P17" s="8"/>
    </row>
    <row r="18" spans="3:18" x14ac:dyDescent="0.25">
      <c r="C18" s="8" t="s">
        <v>25</v>
      </c>
      <c r="D18" s="8"/>
      <c r="E18" s="8">
        <v>5.0481999999999996</v>
      </c>
      <c r="F18" s="8">
        <v>34.365200000000002</v>
      </c>
      <c r="G18" s="15">
        <v>39.411499999999997</v>
      </c>
      <c r="H18" s="15">
        <v>34.430999999999997</v>
      </c>
      <c r="I18" s="15">
        <v>34.4298</v>
      </c>
      <c r="J18" s="15">
        <f t="shared" si="0"/>
        <v>4.9816999999999965</v>
      </c>
      <c r="N18" s="190">
        <f t="shared" si="1"/>
        <v>6.5799999999995862E-2</v>
      </c>
      <c r="O18" s="191">
        <f t="shared" si="2"/>
        <v>1.3034348876826565</v>
      </c>
      <c r="P18" s="8"/>
    </row>
    <row r="19" spans="3:18" x14ac:dyDescent="0.25">
      <c r="C19" s="8" t="s">
        <v>26</v>
      </c>
      <c r="D19" s="8"/>
      <c r="E19" s="8">
        <v>5.2375999999999996</v>
      </c>
      <c r="F19" s="8">
        <v>37.151499999999999</v>
      </c>
      <c r="G19" s="15">
        <v>42.286900000000003</v>
      </c>
      <c r="H19" s="15">
        <v>37.231400000000001</v>
      </c>
      <c r="I19" s="15">
        <v>37.234200000000001</v>
      </c>
      <c r="J19" s="15">
        <f t="shared" si="0"/>
        <v>5.0527000000000015</v>
      </c>
      <c r="N19" s="190">
        <f t="shared" si="1"/>
        <v>7.990000000000208E-2</v>
      </c>
      <c r="O19" s="191">
        <f t="shared" si="2"/>
        <v>1.5255078661982986</v>
      </c>
      <c r="P19" s="8"/>
    </row>
    <row r="20" spans="3:18" x14ac:dyDescent="0.25">
      <c r="C20" s="8" t="s">
        <v>27</v>
      </c>
      <c r="D20" s="8"/>
      <c r="E20" s="8">
        <v>5.1063000000000001</v>
      </c>
      <c r="F20" s="8">
        <v>34.729500000000002</v>
      </c>
      <c r="G20" s="15">
        <v>39.834499999999998</v>
      </c>
      <c r="H20" s="15">
        <v>34.804600000000001</v>
      </c>
      <c r="I20" s="15">
        <v>34.808500000000002</v>
      </c>
      <c r="J20" s="15">
        <f t="shared" si="0"/>
        <v>5.0259999999999962</v>
      </c>
      <c r="K20" s="1"/>
      <c r="L20" s="1"/>
      <c r="N20" s="190">
        <f t="shared" si="1"/>
        <v>7.5099999999999056E-2</v>
      </c>
      <c r="O20" s="191">
        <f t="shared" si="2"/>
        <v>1.4707322327320966</v>
      </c>
      <c r="P20" s="8"/>
      <c r="Q20" s="1">
        <f>AVERAGE(O15:O20)</f>
        <v>1.4789142168312954</v>
      </c>
      <c r="R20" s="1">
        <f>STDEV(O15:O20)</f>
        <v>9.6540008985293635E-2</v>
      </c>
    </row>
    <row r="21" spans="3:18" x14ac:dyDescent="0.25">
      <c r="C21" s="4" t="s">
        <v>17</v>
      </c>
      <c r="D21" s="4"/>
      <c r="E21" s="4">
        <v>5.1615000000000002</v>
      </c>
      <c r="F21" s="4">
        <v>37.397300000000001</v>
      </c>
      <c r="G21" s="5">
        <v>42.5548</v>
      </c>
      <c r="H21" s="5">
        <v>37.645400000000002</v>
      </c>
      <c r="I21" s="5">
        <v>37.645400000000002</v>
      </c>
      <c r="J21" s="5">
        <f t="shared" si="0"/>
        <v>4.909399999999998</v>
      </c>
      <c r="N21" s="192">
        <f t="shared" si="1"/>
        <v>0.24810000000000088</v>
      </c>
      <c r="O21" s="193">
        <f t="shared" si="2"/>
        <v>4.8067422260970813</v>
      </c>
      <c r="P21" s="4"/>
    </row>
    <row r="22" spans="3:18" x14ac:dyDescent="0.25">
      <c r="C22" s="4" t="s">
        <v>18</v>
      </c>
      <c r="D22" s="4"/>
      <c r="E22" s="4">
        <v>5.1258999999999997</v>
      </c>
      <c r="F22" s="4">
        <v>36.180999999999997</v>
      </c>
      <c r="G22" s="5">
        <v>41.304000000000002</v>
      </c>
      <c r="H22" s="5">
        <v>36.419800000000002</v>
      </c>
      <c r="I22" s="5">
        <v>36.419800000000002</v>
      </c>
      <c r="J22" s="5">
        <f t="shared" si="0"/>
        <v>4.8841999999999999</v>
      </c>
      <c r="N22" s="192">
        <f t="shared" si="1"/>
        <v>0.23880000000000479</v>
      </c>
      <c r="O22" s="193">
        <f t="shared" si="2"/>
        <v>4.6586940829903982</v>
      </c>
      <c r="P22" s="4"/>
    </row>
    <row r="23" spans="3:18" x14ac:dyDescent="0.25">
      <c r="C23" s="4" t="s">
        <v>221</v>
      </c>
      <c r="D23" s="4"/>
      <c r="E23" s="4">
        <v>5.1599000000000004</v>
      </c>
      <c r="F23" s="4">
        <v>35.575699999999998</v>
      </c>
      <c r="G23" s="5">
        <v>40.738399999999999</v>
      </c>
      <c r="H23" s="5">
        <v>35.816499999999998</v>
      </c>
      <c r="I23" s="5">
        <v>35.816499999999998</v>
      </c>
      <c r="J23" s="5">
        <f t="shared" si="0"/>
        <v>4.9219000000000008</v>
      </c>
      <c r="N23" s="192">
        <f t="shared" si="1"/>
        <v>0.24080000000000013</v>
      </c>
      <c r="O23" s="193">
        <f t="shared" si="2"/>
        <v>4.6667571076958874</v>
      </c>
      <c r="P23" s="4"/>
    </row>
    <row r="24" spans="3:18" x14ac:dyDescent="0.25">
      <c r="C24" s="4" t="s">
        <v>222</v>
      </c>
      <c r="D24" s="4"/>
      <c r="E24" s="4">
        <v>5.3833000000000002</v>
      </c>
      <c r="F24" s="4">
        <v>37.054200000000002</v>
      </c>
      <c r="G24" s="5">
        <v>42.4358</v>
      </c>
      <c r="H24" s="5">
        <v>37.201599999999999</v>
      </c>
      <c r="I24" s="5">
        <v>37.201599999999999</v>
      </c>
      <c r="J24" s="5">
        <f t="shared" si="0"/>
        <v>5.2342000000000013</v>
      </c>
      <c r="N24" s="192">
        <f t="shared" si="1"/>
        <v>0.14739999999999753</v>
      </c>
      <c r="O24" s="193">
        <f t="shared" si="2"/>
        <v>2.7380974495197652</v>
      </c>
      <c r="P24" s="4"/>
    </row>
    <row r="25" spans="3:18" x14ac:dyDescent="0.25">
      <c r="C25" s="4" t="s">
        <v>19</v>
      </c>
      <c r="D25" s="4"/>
      <c r="E25" s="4">
        <v>5.2294999999999998</v>
      </c>
      <c r="F25" s="4">
        <v>35.654699999999998</v>
      </c>
      <c r="G25" s="5">
        <v>40.881500000000003</v>
      </c>
      <c r="H25" s="5">
        <v>35.727699999999999</v>
      </c>
      <c r="I25" s="5">
        <v>35.727699999999999</v>
      </c>
      <c r="J25" s="5">
        <f t="shared" si="0"/>
        <v>5.1538000000000039</v>
      </c>
      <c r="K25" s="1"/>
      <c r="L25" s="1"/>
      <c r="N25" s="192">
        <f t="shared" si="1"/>
        <v>7.3000000000000398E-2</v>
      </c>
      <c r="O25" s="193">
        <f t="shared" si="2"/>
        <v>1.39592695286357</v>
      </c>
      <c r="P25" s="4"/>
      <c r="Q25" s="1">
        <f>AVERAGE(O21:O25)</f>
        <v>3.6532435638333398</v>
      </c>
      <c r="R25" s="1">
        <f>STDEV(O21:O25)</f>
        <v>1.5249319908289003</v>
      </c>
    </row>
    <row r="26" spans="3:18" x14ac:dyDescent="0.25">
      <c r="C26" s="194" t="s">
        <v>223</v>
      </c>
      <c r="D26" s="194"/>
      <c r="E26" s="194">
        <v>5.2393999999999998</v>
      </c>
      <c r="F26" s="194">
        <v>35.429200000000002</v>
      </c>
      <c r="G26" s="183">
        <v>40.668500000000002</v>
      </c>
      <c r="H26" s="183">
        <v>35.491399999999999</v>
      </c>
      <c r="I26" s="183">
        <v>35.491399999999999</v>
      </c>
      <c r="J26" s="183">
        <f t="shared" si="0"/>
        <v>5.1771000000000029</v>
      </c>
      <c r="N26" s="195">
        <f t="shared" si="1"/>
        <v>6.2199999999997146E-2</v>
      </c>
      <c r="O26" s="196">
        <f t="shared" si="2"/>
        <v>1.1871588349810502</v>
      </c>
      <c r="P26" s="194"/>
    </row>
    <row r="27" spans="3:18" x14ac:dyDescent="0.25">
      <c r="C27" s="194" t="s">
        <v>224</v>
      </c>
      <c r="D27" s="194"/>
      <c r="E27" s="194">
        <v>5.2115</v>
      </c>
      <c r="F27" s="194">
        <v>37.649700000000003</v>
      </c>
      <c r="G27" s="183">
        <v>42.8583</v>
      </c>
      <c r="H27" s="183">
        <v>37.712000000000003</v>
      </c>
      <c r="I27" s="183">
        <v>37.712000000000003</v>
      </c>
      <c r="J27" s="183">
        <f t="shared" si="0"/>
        <v>5.1462999999999965</v>
      </c>
      <c r="N27" s="195">
        <f t="shared" si="1"/>
        <v>6.2300000000000466E-2</v>
      </c>
      <c r="O27" s="196">
        <f t="shared" si="2"/>
        <v>1.1954331766286188</v>
      </c>
      <c r="P27" s="194"/>
    </row>
    <row r="28" spans="3:18" x14ac:dyDescent="0.25">
      <c r="C28" s="194" t="s">
        <v>225</v>
      </c>
      <c r="D28" s="194"/>
      <c r="E28" s="194">
        <v>5.1208999999999998</v>
      </c>
      <c r="F28" s="194">
        <v>34.367800000000003</v>
      </c>
      <c r="G28" s="183">
        <v>39.484499999999997</v>
      </c>
      <c r="H28" s="183">
        <v>34.428699999999999</v>
      </c>
      <c r="I28" s="183">
        <v>34.428699999999999</v>
      </c>
      <c r="J28" s="183">
        <f t="shared" si="0"/>
        <v>5.0557999999999979</v>
      </c>
      <c r="N28" s="195">
        <f t="shared" si="1"/>
        <v>6.0899999999996624E-2</v>
      </c>
      <c r="O28" s="196">
        <f t="shared" si="2"/>
        <v>1.189244078189315</v>
      </c>
      <c r="P28" s="194"/>
    </row>
    <row r="29" spans="3:18" x14ac:dyDescent="0.25">
      <c r="C29" s="194" t="s">
        <v>226</v>
      </c>
      <c r="D29" s="194"/>
      <c r="E29" s="194">
        <v>5.3169000000000004</v>
      </c>
      <c r="F29" s="194">
        <v>33.454500000000003</v>
      </c>
      <c r="G29" s="183">
        <v>38.770600000000002</v>
      </c>
      <c r="H29" s="183">
        <v>33.517499999999998</v>
      </c>
      <c r="I29" s="183">
        <v>33.517499999999998</v>
      </c>
      <c r="J29" s="183">
        <f t="shared" si="0"/>
        <v>5.2531000000000034</v>
      </c>
      <c r="N29" s="195">
        <f t="shared" si="1"/>
        <v>6.2999999999995282E-2</v>
      </c>
      <c r="O29" s="196">
        <f t="shared" si="2"/>
        <v>1.1849009761326201</v>
      </c>
      <c r="P29" s="194"/>
    </row>
    <row r="30" spans="3:18" x14ac:dyDescent="0.25">
      <c r="C30" s="194" t="s">
        <v>227</v>
      </c>
      <c r="D30" s="194"/>
      <c r="E30" s="194">
        <v>5.1351000000000004</v>
      </c>
      <c r="F30" s="194">
        <v>37.154600000000002</v>
      </c>
      <c r="G30" s="194">
        <v>42.285699999999999</v>
      </c>
      <c r="H30" s="183">
        <v>37.2164</v>
      </c>
      <c r="I30" s="183">
        <v>37.2164</v>
      </c>
      <c r="J30" s="183">
        <f t="shared" si="0"/>
        <v>5.0692999999999984</v>
      </c>
      <c r="N30" s="195">
        <f t="shared" si="1"/>
        <v>6.1799999999998079E-2</v>
      </c>
      <c r="O30" s="196">
        <f t="shared" si="2"/>
        <v>1.2034819185604579</v>
      </c>
      <c r="P30" s="194"/>
    </row>
    <row r="31" spans="3:18" x14ac:dyDescent="0.25">
      <c r="C31" s="194" t="s">
        <v>228</v>
      </c>
      <c r="D31" s="194"/>
      <c r="E31" s="194">
        <v>5.1036999999999999</v>
      </c>
      <c r="F31" s="194">
        <v>34.125399999999999</v>
      </c>
      <c r="G31" s="194">
        <v>39.227200000000003</v>
      </c>
      <c r="H31" s="183">
        <v>34.189799999999998</v>
      </c>
      <c r="I31" s="183">
        <v>34.189799999999998</v>
      </c>
      <c r="J31" s="183">
        <f t="shared" si="0"/>
        <v>5.0374000000000052</v>
      </c>
      <c r="K31" s="1"/>
      <c r="L31" s="1"/>
      <c r="N31" s="195">
        <f t="shared" si="1"/>
        <v>6.4399999999999125E-2</v>
      </c>
      <c r="O31" s="196">
        <f t="shared" si="2"/>
        <v>1.2618296529968283</v>
      </c>
      <c r="P31" s="194"/>
      <c r="Q31" s="1">
        <f>AVERAGE(O26:O31)</f>
        <v>1.2036747729148152</v>
      </c>
      <c r="R31" s="1">
        <f>STDEV(O26:O31)</f>
        <v>2.9269191246809927E-2</v>
      </c>
    </row>
    <row r="32" spans="3:18" x14ac:dyDescent="0.25">
      <c r="C32" s="9" t="s">
        <v>20</v>
      </c>
      <c r="D32" s="9" t="s">
        <v>229</v>
      </c>
      <c r="E32" s="9">
        <v>5.2590000000000003</v>
      </c>
      <c r="F32" s="9">
        <v>35.6541</v>
      </c>
      <c r="G32" s="137">
        <v>40.913400000000003</v>
      </c>
      <c r="H32" s="137">
        <v>35.734499999999997</v>
      </c>
      <c r="I32" s="137">
        <v>35.734499999999997</v>
      </c>
      <c r="J32" s="137">
        <f t="shared" si="0"/>
        <v>5.1789000000000058</v>
      </c>
      <c r="N32" s="188">
        <f t="shared" si="1"/>
        <v>8.0399999999997362E-2</v>
      </c>
      <c r="O32" s="189">
        <f t="shared" si="2"/>
        <v>1.5288077581288715</v>
      </c>
      <c r="P32" s="9"/>
    </row>
    <row r="33" spans="3:18" x14ac:dyDescent="0.25">
      <c r="C33" s="9" t="s">
        <v>230</v>
      </c>
      <c r="D33" s="9" t="s">
        <v>231</v>
      </c>
      <c r="E33" s="9">
        <v>5.2354000000000003</v>
      </c>
      <c r="F33" s="9">
        <v>37.397500000000001</v>
      </c>
      <c r="G33" s="137">
        <v>42.6327</v>
      </c>
      <c r="H33" s="137">
        <v>37.491900000000001</v>
      </c>
      <c r="I33" s="137">
        <v>37.491900000000001</v>
      </c>
      <c r="J33" s="137">
        <f t="shared" si="0"/>
        <v>5.1407999999999987</v>
      </c>
      <c r="N33" s="188">
        <f t="shared" si="1"/>
        <v>9.4400000000000261E-2</v>
      </c>
      <c r="O33" s="189">
        <f t="shared" si="2"/>
        <v>1.803109600030566</v>
      </c>
      <c r="P33" s="9"/>
    </row>
    <row r="34" spans="3:18" x14ac:dyDescent="0.25">
      <c r="C34" s="9" t="s">
        <v>232</v>
      </c>
      <c r="D34" s="9" t="s">
        <v>233</v>
      </c>
      <c r="E34" s="9">
        <v>5.2493999999999996</v>
      </c>
      <c r="F34" s="9">
        <v>37.0533</v>
      </c>
      <c r="G34" s="137">
        <v>42.302999999999997</v>
      </c>
      <c r="H34" s="137">
        <v>37.142400000000002</v>
      </c>
      <c r="I34" s="137">
        <v>37.142400000000002</v>
      </c>
      <c r="J34" s="137">
        <f t="shared" si="0"/>
        <v>5.1605999999999952</v>
      </c>
      <c r="N34" s="188">
        <f t="shared" si="1"/>
        <v>8.9100000000001955E-2</v>
      </c>
      <c r="O34" s="189">
        <f t="shared" si="2"/>
        <v>1.6973368384958654</v>
      </c>
      <c r="P34" s="9"/>
    </row>
    <row r="35" spans="3:18" x14ac:dyDescent="0.25">
      <c r="C35" s="9" t="s">
        <v>234</v>
      </c>
      <c r="D35" s="9" t="s">
        <v>235</v>
      </c>
      <c r="E35" s="9">
        <v>5.1017000000000001</v>
      </c>
      <c r="F35" s="9">
        <v>34.729100000000003</v>
      </c>
      <c r="G35" s="137">
        <v>39.830800000000004</v>
      </c>
      <c r="H35" s="137">
        <v>34.809800000000003</v>
      </c>
      <c r="I35" s="137">
        <v>34.809800000000003</v>
      </c>
      <c r="J35" s="137">
        <f t="shared" si="0"/>
        <v>5.0210000000000008</v>
      </c>
      <c r="N35" s="188">
        <f t="shared" si="1"/>
        <v>8.0700000000000216E-2</v>
      </c>
      <c r="O35" s="189">
        <f t="shared" si="2"/>
        <v>1.58182566595449</v>
      </c>
      <c r="P35" s="9"/>
    </row>
    <row r="36" spans="3:18" x14ac:dyDescent="0.25">
      <c r="C36" s="9" t="s">
        <v>236</v>
      </c>
      <c r="D36" s="9" t="s">
        <v>237</v>
      </c>
      <c r="E36" s="9">
        <v>5.476</v>
      </c>
      <c r="F36" s="9">
        <v>35.429699999999997</v>
      </c>
      <c r="G36" s="137">
        <v>40.905799999999999</v>
      </c>
      <c r="H36" s="137">
        <v>35.518900000000002</v>
      </c>
      <c r="I36" s="137">
        <v>35.518900000000002</v>
      </c>
      <c r="J36" s="137">
        <f t="shared" si="0"/>
        <v>5.3868999999999971</v>
      </c>
      <c r="K36" s="1"/>
      <c r="L36" s="1"/>
      <c r="N36" s="188">
        <f t="shared" si="1"/>
        <v>8.9200000000005275E-2</v>
      </c>
      <c r="O36" s="189">
        <f t="shared" si="2"/>
        <v>1.6289262235209145</v>
      </c>
      <c r="P36" s="9"/>
      <c r="Q36" s="1">
        <f>AVERAGE(O32:O36)</f>
        <v>1.6480012172261413</v>
      </c>
      <c r="R36" s="1">
        <f>STDEV(O32:O36)</f>
        <v>0.10658653011146332</v>
      </c>
    </row>
    <row r="37" spans="3:18" x14ac:dyDescent="0.25">
      <c r="C37" s="26" t="s">
        <v>14</v>
      </c>
      <c r="D37" s="26" t="s">
        <v>238</v>
      </c>
      <c r="E37" s="26">
        <v>5.0204000000000004</v>
      </c>
      <c r="F37" s="26">
        <v>37.648200000000003</v>
      </c>
      <c r="G37" s="94">
        <v>42.6691</v>
      </c>
      <c r="H37" s="94">
        <v>37.711300000000001</v>
      </c>
      <c r="I37" s="94">
        <v>37.711300000000001</v>
      </c>
      <c r="J37" s="94">
        <f t="shared" si="0"/>
        <v>4.9577999999999989</v>
      </c>
      <c r="N37" s="197">
        <f t="shared" si="1"/>
        <v>6.3099999999998602E-2</v>
      </c>
      <c r="O37" s="198">
        <f t="shared" si="2"/>
        <v>1.2568719623934068</v>
      </c>
      <c r="P37" s="26"/>
    </row>
    <row r="38" spans="3:18" x14ac:dyDescent="0.25">
      <c r="C38" s="26" t="s">
        <v>239</v>
      </c>
      <c r="D38" s="26" t="s">
        <v>240</v>
      </c>
      <c r="E38" s="26">
        <v>5.2708000000000004</v>
      </c>
      <c r="F38" s="26">
        <v>34.115400000000001</v>
      </c>
      <c r="G38" s="94">
        <v>39.387900000000002</v>
      </c>
      <c r="H38" s="94">
        <v>34.183599999999998</v>
      </c>
      <c r="I38" s="94">
        <v>34.183599999999998</v>
      </c>
      <c r="J38" s="94">
        <f t="shared" si="0"/>
        <v>5.2043000000000035</v>
      </c>
      <c r="N38" s="197">
        <f t="shared" si="1"/>
        <v>6.8199999999997374E-2</v>
      </c>
      <c r="O38" s="198">
        <f t="shared" si="2"/>
        <v>1.2939212263792474</v>
      </c>
      <c r="P38" s="26"/>
    </row>
    <row r="39" spans="3:18" x14ac:dyDescent="0.25">
      <c r="C39" s="26" t="s">
        <v>13</v>
      </c>
      <c r="D39" s="26" t="s">
        <v>241</v>
      </c>
      <c r="E39" s="26">
        <v>5.3868</v>
      </c>
      <c r="F39" s="26">
        <v>37.152500000000003</v>
      </c>
      <c r="G39" s="94">
        <v>42.538499999999999</v>
      </c>
      <c r="H39" s="94">
        <v>37.222900000000003</v>
      </c>
      <c r="I39" s="94">
        <v>37.222900000000003</v>
      </c>
      <c r="J39" s="94">
        <f t="shared" si="0"/>
        <v>5.3155999999999963</v>
      </c>
      <c r="N39" s="197">
        <f t="shared" si="1"/>
        <v>7.0399999999999352E-2</v>
      </c>
      <c r="O39" s="198">
        <f t="shared" si="2"/>
        <v>1.3068983441003814</v>
      </c>
      <c r="P39" s="26"/>
    </row>
    <row r="40" spans="3:18" x14ac:dyDescent="0.25">
      <c r="C40" s="26" t="s">
        <v>12</v>
      </c>
      <c r="D40" s="26" t="s">
        <v>242</v>
      </c>
      <c r="E40" s="26">
        <v>5.4484000000000004</v>
      </c>
      <c r="F40" s="26">
        <v>35.574800000000003</v>
      </c>
      <c r="G40" s="94">
        <v>41.023600000000002</v>
      </c>
      <c r="H40" s="94">
        <v>35.6447</v>
      </c>
      <c r="I40" s="94">
        <v>35.6447</v>
      </c>
      <c r="J40" s="94">
        <f t="shared" si="0"/>
        <v>5.3789000000000016</v>
      </c>
      <c r="K40" s="1"/>
      <c r="L40" s="1"/>
      <c r="N40" s="197">
        <f t="shared" si="1"/>
        <v>6.9899999999996965E-2</v>
      </c>
      <c r="O40" s="198">
        <f t="shared" si="2"/>
        <v>1.2829454518757242</v>
      </c>
      <c r="P40" s="26"/>
      <c r="Q40" s="1">
        <f>AVERAGE(O37:O40)</f>
        <v>1.2851592461871899</v>
      </c>
      <c r="R40" s="1">
        <f>STDEV(O37:O40)</f>
        <v>2.1247995863522735E-2</v>
      </c>
    </row>
    <row r="41" spans="3:18" x14ac:dyDescent="0.25">
      <c r="C41" s="138" t="s">
        <v>28</v>
      </c>
      <c r="D41" s="138" t="s">
        <v>243</v>
      </c>
      <c r="E41" s="138">
        <v>5.0347999999999997</v>
      </c>
      <c r="F41" s="138">
        <v>36.181100000000001</v>
      </c>
      <c r="G41" s="139">
        <v>41.216500000000003</v>
      </c>
      <c r="H41" s="139">
        <v>36.268599999999999</v>
      </c>
      <c r="I41" s="139">
        <v>36.268599999999999</v>
      </c>
      <c r="J41" s="139">
        <f t="shared" si="0"/>
        <v>4.9479000000000042</v>
      </c>
      <c r="N41" s="199">
        <f t="shared" si="1"/>
        <v>8.7499999999998579E-2</v>
      </c>
      <c r="O41" s="200">
        <f t="shared" si="2"/>
        <v>1.73790418685943</v>
      </c>
      <c r="P41" s="138"/>
    </row>
    <row r="42" spans="3:18" x14ac:dyDescent="0.25">
      <c r="C42" s="138" t="s">
        <v>244</v>
      </c>
      <c r="D42" s="138" t="s">
        <v>245</v>
      </c>
      <c r="E42" s="138">
        <v>5.0941000000000001</v>
      </c>
      <c r="F42" s="138">
        <v>33.452199999999998</v>
      </c>
      <c r="G42" s="139">
        <v>36.550400000000003</v>
      </c>
      <c r="H42" s="139">
        <v>33.553400000000003</v>
      </c>
      <c r="I42" s="139">
        <v>33.553400000000003</v>
      </c>
      <c r="J42" s="139">
        <f t="shared" si="0"/>
        <v>2.9969999999999999</v>
      </c>
      <c r="N42" s="199">
        <f t="shared" si="1"/>
        <v>0.10120000000000573</v>
      </c>
      <c r="O42" s="200">
        <f t="shared" si="2"/>
        <v>1.9866119628591061</v>
      </c>
      <c r="P42" s="138"/>
    </row>
    <row r="43" spans="3:18" x14ac:dyDescent="0.25">
      <c r="C43" s="138" t="s">
        <v>246</v>
      </c>
      <c r="D43" s="138"/>
      <c r="E43" s="138">
        <v>5.2149999999999999</v>
      </c>
      <c r="F43" s="138">
        <v>34.124899999999997</v>
      </c>
      <c r="G43" s="139">
        <v>39.339199999999998</v>
      </c>
      <c r="H43" s="139">
        <v>34.210700000000003</v>
      </c>
      <c r="I43" s="139">
        <v>34.210700000000003</v>
      </c>
      <c r="J43" s="139">
        <f t="shared" si="0"/>
        <v>5.1284999999999954</v>
      </c>
      <c r="N43" s="199">
        <f t="shared" si="1"/>
        <v>8.5800000000006094E-2</v>
      </c>
      <c r="O43" s="200">
        <f t="shared" si="2"/>
        <v>1.6452540747843931</v>
      </c>
      <c r="P43" s="138"/>
    </row>
    <row r="44" spans="3:18" x14ac:dyDescent="0.25">
      <c r="C44" s="138" t="s">
        <v>246</v>
      </c>
      <c r="D44" s="138"/>
      <c r="E44" s="138">
        <v>5.1067</v>
      </c>
      <c r="F44" s="138">
        <v>34.366300000000003</v>
      </c>
      <c r="G44" s="139">
        <v>39.475200000000001</v>
      </c>
      <c r="H44" s="139">
        <v>34.643799999999999</v>
      </c>
      <c r="I44" s="139">
        <v>34.643799999999999</v>
      </c>
      <c r="J44" s="139">
        <f t="shared" si="0"/>
        <v>4.8314000000000021</v>
      </c>
      <c r="N44" s="199">
        <f t="shared" si="1"/>
        <v>0.27749999999999631</v>
      </c>
      <c r="O44" s="200">
        <f t="shared" si="2"/>
        <v>5.4340376368299745</v>
      </c>
      <c r="P44" s="138"/>
    </row>
    <row r="45" spans="3:18" x14ac:dyDescent="0.25">
      <c r="C45" s="138" t="s">
        <v>246</v>
      </c>
      <c r="D45" s="138" t="s">
        <v>247</v>
      </c>
      <c r="E45" s="138">
        <v>5.4470999999999998</v>
      </c>
      <c r="F45" s="138">
        <v>34.758800000000001</v>
      </c>
      <c r="G45" s="139">
        <v>40.204799999999999</v>
      </c>
      <c r="H45" s="139">
        <v>34.863</v>
      </c>
      <c r="I45" s="139">
        <v>34.863</v>
      </c>
      <c r="J45" s="139">
        <f t="shared" si="0"/>
        <v>5.3417999999999992</v>
      </c>
      <c r="K45" s="1"/>
      <c r="L45" s="1"/>
      <c r="N45" s="199">
        <f t="shared" si="1"/>
        <v>0.10419999999999874</v>
      </c>
      <c r="O45" s="200">
        <f t="shared" si="2"/>
        <v>1.912944502579331</v>
      </c>
      <c r="P45" s="138"/>
      <c r="Q45" s="1">
        <f>AVERAGE(O41:O45)</f>
        <v>2.5433504727824467</v>
      </c>
      <c r="R45" s="1">
        <f>STDEV(O41:O45)</f>
        <v>1.6216320941949809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M1" zoomScale="148" zoomScaleNormal="148" workbookViewId="0">
      <selection activeCell="X15" sqref="X15"/>
    </sheetView>
  </sheetViews>
  <sheetFormatPr defaultRowHeight="15" x14ac:dyDescent="0.25"/>
  <cols>
    <col min="14" max="14" width="12.7109375" customWidth="1"/>
    <col min="15" max="15" width="13.42578125" customWidth="1"/>
    <col min="16" max="16" width="14.7109375" customWidth="1"/>
    <col min="17" max="17" width="11.85546875" customWidth="1"/>
    <col min="18" max="18" width="14" customWidth="1"/>
    <col min="19" max="19" width="12.42578125" customWidth="1"/>
    <col min="20" max="20" width="15.85546875" customWidth="1"/>
    <col min="21" max="21" width="12.5703125" customWidth="1"/>
  </cols>
  <sheetData>
    <row r="1" spans="1:21" x14ac:dyDescent="0.25">
      <c r="M1" s="2"/>
      <c r="N1" s="2"/>
      <c r="O1" s="2"/>
      <c r="P1" s="2"/>
      <c r="Q1" s="2"/>
      <c r="R1" s="2"/>
      <c r="S1" s="2"/>
      <c r="T1" s="2"/>
      <c r="U1" s="2"/>
    </row>
    <row r="8" spans="1:21" x14ac:dyDescent="0.25">
      <c r="C8" s="101"/>
      <c r="D8" t="s">
        <v>114</v>
      </c>
      <c r="E8" t="s">
        <v>29</v>
      </c>
      <c r="F8" t="s">
        <v>129</v>
      </c>
      <c r="G8" t="s">
        <v>30</v>
      </c>
      <c r="H8" t="s">
        <v>154</v>
      </c>
      <c r="I8" t="s">
        <v>113</v>
      </c>
      <c r="J8" t="s">
        <v>155</v>
      </c>
    </row>
    <row r="9" spans="1:21" x14ac:dyDescent="0.25">
      <c r="C9" s="101"/>
      <c r="D9" s="7"/>
      <c r="E9" s="7"/>
      <c r="F9" s="7"/>
      <c r="G9" s="7"/>
      <c r="H9" s="7"/>
      <c r="I9" s="7"/>
      <c r="J9" s="7"/>
    </row>
    <row r="10" spans="1:21" ht="18.75" x14ac:dyDescent="0.3">
      <c r="A10" s="173" t="s">
        <v>157</v>
      </c>
      <c r="C10" s="101"/>
      <c r="D10" s="7"/>
      <c r="E10" s="7"/>
      <c r="F10" s="7"/>
      <c r="G10" s="7"/>
      <c r="H10" s="7"/>
      <c r="I10" s="7"/>
      <c r="J10" s="7"/>
    </row>
    <row r="11" spans="1:21" x14ac:dyDescent="0.25">
      <c r="C11" s="101" t="s">
        <v>40</v>
      </c>
      <c r="D11" s="7">
        <v>790.03640207226499</v>
      </c>
      <c r="E11" s="7">
        <v>379.04016717229149</v>
      </c>
      <c r="F11" s="7">
        <v>347.44976323637491</v>
      </c>
      <c r="G11" s="7">
        <v>305.8243788382963</v>
      </c>
      <c r="H11" s="7">
        <v>265.03629773139016</v>
      </c>
      <c r="I11" s="7">
        <v>225.74672383736237</v>
      </c>
      <c r="J11" s="7">
        <v>216.17397352726101</v>
      </c>
    </row>
    <row r="23" spans="15:21" x14ac:dyDescent="0.25">
      <c r="O23" s="91" t="s">
        <v>114</v>
      </c>
      <c r="P23" s="78" t="s">
        <v>30</v>
      </c>
      <c r="Q23" s="10" t="s">
        <v>250</v>
      </c>
      <c r="R23" s="12" t="s">
        <v>116</v>
      </c>
      <c r="S23" s="92" t="s">
        <v>113</v>
      </c>
      <c r="T23" s="26" t="s">
        <v>55</v>
      </c>
      <c r="U23" s="12" t="s">
        <v>156</v>
      </c>
    </row>
    <row r="24" spans="15:21" x14ac:dyDescent="0.25">
      <c r="O24" s="133">
        <v>471.05011874540003</v>
      </c>
      <c r="P24" s="133">
        <v>378.40752470034977</v>
      </c>
      <c r="Q24" s="133">
        <v>347.08977169812704</v>
      </c>
      <c r="R24" s="133">
        <v>281.40510884943916</v>
      </c>
      <c r="S24" s="133">
        <v>272.11412183758176</v>
      </c>
      <c r="T24" s="133">
        <v>245.07</v>
      </c>
      <c r="U24" s="133">
        <v>189.75184802198891</v>
      </c>
    </row>
  </sheetData>
  <hyperlinks>
    <hyperlink ref="P23" r:id="rId1" display="https://www.google.cz/search?dcr=0&amp;q=Brown+trout&amp;stick=H4sIAAAAAAAAAOPgE-LWT9c3NDLIqEoxzVLi1M_VNzAyTTLI0bLMTrbST8rMz8lPr9TPL0pPzMsszo1PzkksLs5My0xOLMnMz7PKyEzPSC1SQBUFAJEqjGZVAAAA&amp;sa=X&amp;ved=0ahUKEwjjg6-nkP_WAhVHaFAKHYD_CTYQmxMInwEoATAV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FAs</vt:lpstr>
      <vt:lpstr>Final FAs</vt:lpstr>
      <vt:lpstr>ALL individual data</vt:lpstr>
      <vt:lpstr>ASH</vt:lpstr>
      <vt:lpstr>EPA+DHA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2018-04-22T09:09:43Z</dcterms:modified>
</cp:coreProperties>
</file>