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DESORCIÓN" sheetId="7" r:id="rId1"/>
  </sheets>
  <calcPr calcId="114210"/>
</workbook>
</file>

<file path=xl/calcChain.xml><?xml version="1.0" encoding="utf-8"?>
<calcChain xmlns="http://schemas.openxmlformats.org/spreadsheetml/2006/main">
  <c r="W56" i="7"/>
  <c r="W53"/>
  <c r="W50"/>
  <c r="W47"/>
  <c r="W44"/>
  <c r="W41"/>
  <c r="W38"/>
  <c r="W28"/>
  <c r="W25"/>
  <c r="W22"/>
  <c r="W19"/>
  <c r="W16"/>
  <c r="W13"/>
  <c r="W10"/>
  <c r="L56"/>
  <c r="L53"/>
  <c r="L50"/>
  <c r="L47"/>
  <c r="L44"/>
  <c r="L41"/>
  <c r="L38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36"/>
  <c r="L28"/>
  <c r="L25"/>
  <c r="L22"/>
  <c r="L19"/>
  <c r="L16"/>
  <c r="L13"/>
  <c r="L10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8"/>
  <c r="AF22"/>
  <c r="AF21"/>
  <c r="Y35"/>
  <c r="Y36"/>
  <c r="Y37"/>
  <c r="Y38"/>
  <c r="Y39"/>
  <c r="Y40"/>
  <c r="Y41"/>
  <c r="Y42"/>
  <c r="Y43"/>
  <c r="Y34"/>
  <c r="J6"/>
  <c r="J7"/>
  <c r="J8"/>
  <c r="J9"/>
  <c r="J10"/>
  <c r="J11"/>
  <c r="J12"/>
  <c r="J13"/>
  <c r="J14"/>
  <c r="J15"/>
  <c r="J16"/>
  <c r="J17"/>
  <c r="J18"/>
  <c r="J19"/>
  <c r="J20"/>
  <c r="J21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H52"/>
  <c r="I52"/>
  <c r="H53"/>
  <c r="I53"/>
  <c r="H51"/>
  <c r="I51"/>
  <c r="E52"/>
  <c r="E53"/>
  <c r="E51"/>
  <c r="F51"/>
  <c r="Y7"/>
  <c r="Y8"/>
  <c r="Y9"/>
  <c r="Y10"/>
  <c r="Y11"/>
  <c r="Y12"/>
  <c r="Y13"/>
  <c r="Y6"/>
  <c r="F34"/>
  <c r="F35"/>
  <c r="F36"/>
  <c r="F37"/>
  <c r="F38"/>
  <c r="F39"/>
  <c r="F40"/>
  <c r="F41"/>
  <c r="F42"/>
  <c r="F43"/>
  <c r="F44"/>
  <c r="F45"/>
  <c r="F46"/>
  <c r="F47"/>
  <c r="F48"/>
  <c r="F49"/>
  <c r="F50"/>
  <c r="F52"/>
  <c r="F53"/>
  <c r="F54"/>
  <c r="F55"/>
  <c r="F56"/>
  <c r="F33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5"/>
  <c r="R6"/>
  <c r="R7"/>
  <c r="R8"/>
  <c r="R34"/>
  <c r="S34"/>
  <c r="X34"/>
  <c r="R35"/>
  <c r="S35"/>
  <c r="X35"/>
  <c r="R36"/>
  <c r="S36"/>
  <c r="X36"/>
  <c r="R37"/>
  <c r="S37"/>
  <c r="X37"/>
  <c r="R38"/>
  <c r="S38"/>
  <c r="X38"/>
  <c r="R39"/>
  <c r="S39"/>
  <c r="X39"/>
  <c r="R40"/>
  <c r="S40"/>
  <c r="X40"/>
  <c r="R41"/>
  <c r="S41"/>
  <c r="X41"/>
  <c r="R42"/>
  <c r="S42"/>
  <c r="X42"/>
  <c r="R43"/>
  <c r="S43"/>
  <c r="X43"/>
  <c r="R44"/>
  <c r="S44"/>
  <c r="X44"/>
  <c r="R45"/>
  <c r="S45"/>
  <c r="X45"/>
  <c r="R46"/>
  <c r="S46"/>
  <c r="X46"/>
  <c r="R47"/>
  <c r="S47"/>
  <c r="X47"/>
  <c r="R48"/>
  <c r="S48"/>
  <c r="X48"/>
  <c r="R49"/>
  <c r="S49"/>
  <c r="X49"/>
  <c r="R50"/>
  <c r="S50"/>
  <c r="X50"/>
  <c r="R51"/>
  <c r="S51"/>
  <c r="X51"/>
  <c r="R52"/>
  <c r="S52"/>
  <c r="X52"/>
  <c r="R53"/>
  <c r="S53"/>
  <c r="X53"/>
  <c r="R54"/>
  <c r="S54"/>
  <c r="X54"/>
  <c r="R55"/>
  <c r="S55"/>
  <c r="X55"/>
  <c r="R56"/>
  <c r="S56"/>
  <c r="X56"/>
  <c r="O34"/>
  <c r="O35"/>
  <c r="O36"/>
  <c r="O37"/>
  <c r="O38"/>
  <c r="O39"/>
  <c r="O40"/>
  <c r="O41"/>
  <c r="O42"/>
  <c r="O43"/>
  <c r="O44"/>
  <c r="O45"/>
  <c r="Q45"/>
  <c r="O46"/>
  <c r="O47"/>
  <c r="O48"/>
  <c r="O49"/>
  <c r="O50"/>
  <c r="O51"/>
  <c r="O52"/>
  <c r="O53"/>
  <c r="O54"/>
  <c r="O55"/>
  <c r="O56"/>
  <c r="R33"/>
  <c r="T33"/>
  <c r="O33"/>
  <c r="S6"/>
  <c r="X6"/>
  <c r="S7"/>
  <c r="X7"/>
  <c r="S8"/>
  <c r="X8"/>
  <c r="R9"/>
  <c r="S9"/>
  <c r="X9"/>
  <c r="R10"/>
  <c r="S10"/>
  <c r="X10"/>
  <c r="R11"/>
  <c r="S11"/>
  <c r="X11"/>
  <c r="R12"/>
  <c r="S12"/>
  <c r="X12"/>
  <c r="R13"/>
  <c r="S13"/>
  <c r="X13"/>
  <c r="R14"/>
  <c r="S14"/>
  <c r="X14"/>
  <c r="R15"/>
  <c r="S15"/>
  <c r="X15"/>
  <c r="R16"/>
  <c r="S16"/>
  <c r="X16"/>
  <c r="R17"/>
  <c r="S17"/>
  <c r="X17"/>
  <c r="R18"/>
  <c r="S18"/>
  <c r="X18"/>
  <c r="R19"/>
  <c r="S19"/>
  <c r="X19"/>
  <c r="R20"/>
  <c r="S20"/>
  <c r="X20"/>
  <c r="R21"/>
  <c r="S21"/>
  <c r="X21"/>
  <c r="R22"/>
  <c r="S22"/>
  <c r="X22"/>
  <c r="R23"/>
  <c r="S23"/>
  <c r="X23"/>
  <c r="R24"/>
  <c r="S24"/>
  <c r="X24"/>
  <c r="R25"/>
  <c r="S25"/>
  <c r="X25"/>
  <c r="R26"/>
  <c r="S26"/>
  <c r="X26"/>
  <c r="R27"/>
  <c r="S27"/>
  <c r="X27"/>
  <c r="R28"/>
  <c r="S28"/>
  <c r="X28"/>
  <c r="U33"/>
  <c r="U34"/>
  <c r="U35"/>
  <c r="U36"/>
  <c r="U37"/>
  <c r="U38"/>
  <c r="U40"/>
  <c r="V56"/>
  <c r="V54"/>
  <c r="V50"/>
  <c r="V48"/>
  <c r="V46"/>
  <c r="V44"/>
  <c r="V42"/>
  <c r="V40"/>
  <c r="V38"/>
  <c r="S33"/>
  <c r="X33"/>
  <c r="T34"/>
  <c r="T35"/>
  <c r="T36"/>
  <c r="T37"/>
  <c r="T38"/>
  <c r="T40"/>
  <c r="V36"/>
  <c r="V55"/>
  <c r="V53"/>
  <c r="V49"/>
  <c r="V47"/>
  <c r="V45"/>
  <c r="V43"/>
  <c r="V41"/>
  <c r="V39"/>
  <c r="V37"/>
  <c r="T7"/>
  <c r="T9"/>
  <c r="T11"/>
  <c r="U7"/>
  <c r="U9"/>
  <c r="U11"/>
  <c r="V8"/>
  <c r="V27"/>
  <c r="V25"/>
  <c r="V23"/>
  <c r="V21"/>
  <c r="V19"/>
  <c r="V17"/>
  <c r="V15"/>
  <c r="V13"/>
  <c r="V11"/>
  <c r="V9"/>
  <c r="T6"/>
  <c r="T8"/>
  <c r="T10"/>
  <c r="T12"/>
  <c r="U6"/>
  <c r="U8"/>
  <c r="U10"/>
  <c r="U12"/>
  <c r="V28"/>
  <c r="V26"/>
  <c r="V24"/>
  <c r="V22"/>
  <c r="V20"/>
  <c r="V18"/>
  <c r="V16"/>
  <c r="V14"/>
  <c r="V12"/>
  <c r="V10"/>
  <c r="R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5"/>
  <c r="U5"/>
  <c r="T5"/>
  <c r="S5"/>
  <c r="X5"/>
  <c r="P27"/>
  <c r="Q27"/>
  <c r="P23"/>
  <c r="Q23"/>
  <c r="P19"/>
  <c r="Q19"/>
  <c r="P15"/>
  <c r="Q15"/>
  <c r="P11"/>
  <c r="Q11"/>
  <c r="P7"/>
  <c r="Q7"/>
  <c r="P54"/>
  <c r="Q54"/>
  <c r="P50"/>
  <c r="Q50"/>
  <c r="P46"/>
  <c r="Q46"/>
  <c r="P43"/>
  <c r="Q43"/>
  <c r="P39"/>
  <c r="Q39"/>
  <c r="P35"/>
  <c r="Q35"/>
  <c r="P26"/>
  <c r="Q26"/>
  <c r="P22"/>
  <c r="Q22"/>
  <c r="P18"/>
  <c r="Q18"/>
  <c r="P14"/>
  <c r="Q14"/>
  <c r="P10"/>
  <c r="Q10"/>
  <c r="P6"/>
  <c r="Q6"/>
  <c r="P53"/>
  <c r="Q53"/>
  <c r="P49"/>
  <c r="Q49"/>
  <c r="P45"/>
  <c r="P42"/>
  <c r="Q42"/>
  <c r="P38"/>
  <c r="Q38"/>
  <c r="P34"/>
  <c r="Q34"/>
  <c r="P5"/>
  <c r="Q5"/>
  <c r="P25"/>
  <c r="Q25"/>
  <c r="P21"/>
  <c r="Q21"/>
  <c r="P17"/>
  <c r="Q17"/>
  <c r="P13"/>
  <c r="Q13"/>
  <c r="P9"/>
  <c r="Q9"/>
  <c r="P56"/>
  <c r="Q56"/>
  <c r="P52"/>
  <c r="Q52"/>
  <c r="P48"/>
  <c r="Q48"/>
  <c r="P41"/>
  <c r="Q41"/>
  <c r="P37"/>
  <c r="Q37"/>
  <c r="P28"/>
  <c r="Q28"/>
  <c r="P24"/>
  <c r="Q24"/>
  <c r="P20"/>
  <c r="Q20"/>
  <c r="P16"/>
  <c r="Q16"/>
  <c r="P12"/>
  <c r="Q12"/>
  <c r="P8"/>
  <c r="Q8"/>
  <c r="P33"/>
  <c r="Q33"/>
  <c r="P55"/>
  <c r="Q55"/>
  <c r="P51"/>
  <c r="Q51"/>
  <c r="P47"/>
  <c r="Q47"/>
  <c r="P44"/>
  <c r="Q44"/>
  <c r="P40"/>
  <c r="Q40"/>
  <c r="P36"/>
  <c r="Q36"/>
  <c r="V52"/>
  <c r="U39"/>
  <c r="T39"/>
  <c r="V51"/>
</calcChain>
</file>

<file path=xl/sharedStrings.xml><?xml version="1.0" encoding="utf-8"?>
<sst xmlns="http://schemas.openxmlformats.org/spreadsheetml/2006/main" count="61" uniqueCount="25">
  <si>
    <t>RWANDA</t>
  </si>
  <si>
    <t>mg/l</t>
  </si>
  <si>
    <t>g</t>
  </si>
  <si>
    <t>SD</t>
  </si>
  <si>
    <t xml:space="preserve">ug/l </t>
  </si>
  <si>
    <r>
      <t>µmol L</t>
    </r>
    <r>
      <rPr>
        <b/>
        <vertAlign val="superscript"/>
        <sz val="8.25"/>
        <rFont val="Arial"/>
        <family val="2"/>
      </rPr>
      <t>-1</t>
    </r>
  </si>
  <si>
    <r>
      <t>µmol P g</t>
    </r>
    <r>
      <rPr>
        <b/>
        <vertAlign val="superscript"/>
        <sz val="8.25"/>
        <rFont val="Arial"/>
        <family val="2"/>
      </rPr>
      <t>-1</t>
    </r>
  </si>
  <si>
    <r>
      <t>mol L</t>
    </r>
    <r>
      <rPr>
        <b/>
        <vertAlign val="superscript"/>
        <sz val="8.25"/>
        <rFont val="Arial"/>
        <family val="2"/>
      </rPr>
      <t>-1</t>
    </r>
  </si>
  <si>
    <t>A (L/g)</t>
  </si>
  <si>
    <t>A. silandico</t>
  </si>
  <si>
    <t>A. vitrico</t>
  </si>
  <si>
    <t>ADDED CONCENTRATION</t>
  </si>
  <si>
    <t>DRY WEIGHT</t>
  </si>
  <si>
    <t>equilibrium concentracion</t>
  </si>
  <si>
    <t>SORPTION</t>
  </si>
  <si>
    <t xml:space="preserve">sorbed concentracion </t>
  </si>
  <si>
    <t>µg P/g soil</t>
  </si>
  <si>
    <t>% sorption</t>
  </si>
  <si>
    <t>WEIGHT AFTER SORPTION</t>
  </si>
  <si>
    <t>DESORPTION</t>
  </si>
  <si>
    <t>P desorbed</t>
  </si>
  <si>
    <t>means P desorbed</t>
  </si>
  <si>
    <t>% desorbed</t>
  </si>
  <si>
    <t>P in solid phase after desorption</t>
  </si>
  <si>
    <t>SAO TOMÉ &amp; PRÍNCIPE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</si>
</sst>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"/>
    <numFmt numFmtId="166" formatCode="0.000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b/>
      <sz val="8.25"/>
      <color indexed="72"/>
      <name val="Arial"/>
      <family val="2"/>
    </font>
    <font>
      <b/>
      <vertAlign val="superscript"/>
      <sz val="8.25"/>
      <name val="Arial"/>
      <family val="2"/>
    </font>
    <font>
      <sz val="11"/>
      <color indexed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5" fontId="0" fillId="0" borderId="1" xfId="0" applyNumberFormat="1" applyBorder="1"/>
    <xf numFmtId="0" fontId="3" fillId="3" borderId="1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6" fontId="4" fillId="2" borderId="1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166" fontId="4" fillId="3" borderId="1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6" fillId="0" borderId="1" xfId="0" applyFont="1" applyBorder="1"/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anchor="t" anchorCtr="1"/>
          <a:lstStyle/>
          <a:p>
            <a:pPr algn="ctr">
              <a:defRPr sz="1600">
                <a:solidFill>
                  <a:schemeClr val="bg1"/>
                </a:solidFill>
              </a:defRPr>
            </a:pPr>
            <a:r>
              <a:rPr lang="es-ES" sz="1600">
                <a:solidFill>
                  <a:schemeClr val="bg1"/>
                </a:solidFill>
              </a:rPr>
              <a:t>Silandic</a:t>
            </a:r>
            <a:r>
              <a:rPr lang="es-ES" sz="1600" baseline="0">
                <a:solidFill>
                  <a:schemeClr val="bg1"/>
                </a:solidFill>
              </a:rPr>
              <a:t> </a:t>
            </a:r>
            <a:r>
              <a:rPr lang="es-ES" sz="1600">
                <a:solidFill>
                  <a:schemeClr val="bg1"/>
                </a:solidFill>
              </a:rPr>
              <a:t>Andosol (Rwanda)</a:t>
            </a:r>
          </a:p>
        </c:rich>
      </c:tx>
      <c:layout>
        <c:manualLayout>
          <c:xMode val="edge"/>
          <c:yMode val="edge"/>
          <c:x val="0.20486714441593676"/>
          <c:y val="0"/>
        </c:manualLayout>
      </c:layout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739129483814523"/>
          <c:y val="9.3067220764071562E-2"/>
          <c:w val="0.83518593883629699"/>
          <c:h val="0.69237241178186049"/>
        </c:manualLayout>
      </c:layout>
      <c:scatterChart>
        <c:scatterStyle val="lineMarker"/>
        <c:ser>
          <c:idx val="0"/>
          <c:order val="0"/>
          <c:tx>
            <c:v>P SORPTION</c:v>
          </c:tx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DESORCIÓN!$E$8:$E$28</c:f>
              <c:numCache>
                <c:formatCode>General</c:formatCode>
                <c:ptCount val="21"/>
                <c:pt idx="0">
                  <c:v>4.6383432501359465</c:v>
                </c:pt>
                <c:pt idx="1">
                  <c:v>4.997904742394546</c:v>
                </c:pt>
                <c:pt idx="2">
                  <c:v>8.5935196649805512</c:v>
                </c:pt>
                <c:pt idx="3">
                  <c:v>6.0765892191703479</c:v>
                </c:pt>
                <c:pt idx="4">
                  <c:v>5.3574662346531472</c:v>
                </c:pt>
                <c:pt idx="5">
                  <c:v>5.7170277269117475</c:v>
                </c:pt>
                <c:pt idx="6">
                  <c:v>7.1552736959461498</c:v>
                </c:pt>
                <c:pt idx="7">
                  <c:v>7.1552736959461498</c:v>
                </c:pt>
                <c:pt idx="8">
                  <c:v>8.5935196649805512</c:v>
                </c:pt>
                <c:pt idx="9">
                  <c:v>10.750888618532155</c:v>
                </c:pt>
                <c:pt idx="10">
                  <c:v>11.470011603049356</c:v>
                </c:pt>
                <c:pt idx="11">
                  <c:v>13.26781906434236</c:v>
                </c:pt>
                <c:pt idx="12">
                  <c:v>38.796685014702987</c:v>
                </c:pt>
                <c:pt idx="13">
                  <c:v>40.594492475995992</c:v>
                </c:pt>
                <c:pt idx="14">
                  <c:v>47.066599336650803</c:v>
                </c:pt>
                <c:pt idx="15">
                  <c:v>107.47293003609568</c:v>
                </c:pt>
                <c:pt idx="16">
                  <c:v>104.59643809802687</c:v>
                </c:pt>
                <c:pt idx="17">
                  <c:v>101.36038466769951</c:v>
                </c:pt>
                <c:pt idx="18">
                  <c:v>718.6478496881449</c:v>
                </c:pt>
                <c:pt idx="19">
                  <c:v>749.43238394418154</c:v>
                </c:pt>
                <c:pt idx="20">
                  <c:v>711.80684207569243</c:v>
                </c:pt>
              </c:numCache>
            </c:numRef>
          </c:xVal>
          <c:yVal>
            <c:numRef>
              <c:f>DESORCIÓN!$I$8:$I$28</c:f>
              <c:numCache>
                <c:formatCode>General</c:formatCode>
                <c:ptCount val="21"/>
                <c:pt idx="0">
                  <c:v>1.1653913069822104</c:v>
                </c:pt>
                <c:pt idx="1">
                  <c:v>1.1119962864692909</c:v>
                </c:pt>
                <c:pt idx="2">
                  <c:v>1.0437108861853877</c:v>
                </c:pt>
                <c:pt idx="3">
                  <c:v>2.4141470703902423</c:v>
                </c:pt>
                <c:pt idx="4">
                  <c:v>2.3812815586835328</c:v>
                </c:pt>
                <c:pt idx="5">
                  <c:v>2.4039990629598105</c:v>
                </c:pt>
                <c:pt idx="6">
                  <c:v>6.2190311656807591</c:v>
                </c:pt>
                <c:pt idx="7">
                  <c:v>6.1071427046137456</c:v>
                </c:pt>
                <c:pt idx="8">
                  <c:v>6.1615437280627035</c:v>
                </c:pt>
                <c:pt idx="9">
                  <c:v>12.412269571955393</c:v>
                </c:pt>
                <c:pt idx="10">
                  <c:v>12.060611966334406</c:v>
                </c:pt>
                <c:pt idx="11">
                  <c:v>12.444023412955481</c:v>
                </c:pt>
                <c:pt idx="12">
                  <c:v>24.391351945989985</c:v>
                </c:pt>
                <c:pt idx="13">
                  <c:v>23.672348893504431</c:v>
                </c:pt>
                <c:pt idx="14">
                  <c:v>23.842342947004649</c:v>
                </c:pt>
                <c:pt idx="15">
                  <c:v>36.022037457425697</c:v>
                </c:pt>
                <c:pt idx="16">
                  <c:v>35.111324163704268</c:v>
                </c:pt>
                <c:pt idx="17">
                  <c:v>35.112811531771463</c:v>
                </c:pt>
                <c:pt idx="18">
                  <c:v>47.908527903962316</c:v>
                </c:pt>
                <c:pt idx="19">
                  <c:v>47.612818582324643</c:v>
                </c:pt>
                <c:pt idx="20">
                  <c:v>47.585283227310669</c:v>
                </c:pt>
              </c:numCache>
            </c:numRef>
          </c:yVal>
        </c:ser>
        <c:ser>
          <c:idx val="1"/>
          <c:order val="1"/>
          <c:tx>
            <c:v>P DESORPTION</c:v>
          </c:tx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DESORCIÓN!$O$8:$O$28</c:f>
              <c:numCache>
                <c:formatCode>General</c:formatCode>
                <c:ptCount val="21"/>
                <c:pt idx="0">
                  <c:v>10.031765634014954</c:v>
                </c:pt>
                <c:pt idx="1">
                  <c:v>10.391327126273556</c:v>
                </c:pt>
                <c:pt idx="2">
                  <c:v>12.189134587566555</c:v>
                </c:pt>
                <c:pt idx="3">
                  <c:v>8.9530811572391524</c:v>
                </c:pt>
                <c:pt idx="4">
                  <c:v>11.110450110790753</c:v>
                </c:pt>
                <c:pt idx="5">
                  <c:v>9.3126426494977519</c:v>
                </c:pt>
                <c:pt idx="6">
                  <c:v>9.6722041417563549</c:v>
                </c:pt>
                <c:pt idx="7">
                  <c:v>10.031765634014954</c:v>
                </c:pt>
                <c:pt idx="8">
                  <c:v>8.9530811572391524</c:v>
                </c:pt>
                <c:pt idx="9">
                  <c:v>11.829573095307957</c:v>
                </c:pt>
                <c:pt idx="10">
                  <c:v>11.470011603049356</c:v>
                </c:pt>
                <c:pt idx="11">
                  <c:v>10.031765634014954</c:v>
                </c:pt>
                <c:pt idx="12">
                  <c:v>18.301679955962769</c:v>
                </c:pt>
                <c:pt idx="13">
                  <c:v>18.661241448221364</c:v>
                </c:pt>
                <c:pt idx="14">
                  <c:v>20.818610401772972</c:v>
                </c:pt>
                <c:pt idx="15">
                  <c:v>35.920193076634192</c:v>
                </c:pt>
                <c:pt idx="16">
                  <c:v>35.560631584375592</c:v>
                </c:pt>
                <c:pt idx="17">
                  <c:v>33.762824123082581</c:v>
                </c:pt>
                <c:pt idx="18">
                  <c:v>71.51678081023563</c:v>
                </c:pt>
                <c:pt idx="19">
                  <c:v>75.831518717338824</c:v>
                </c:pt>
                <c:pt idx="20">
                  <c:v>69.359411856684034</c:v>
                </c:pt>
              </c:numCache>
            </c:numRef>
          </c:xVal>
          <c:yVal>
            <c:numRef>
              <c:f>DESORCIÓN!$X$8:$X$28</c:f>
              <c:numCache>
                <c:formatCode>General</c:formatCode>
                <c:ptCount val="21"/>
                <c:pt idx="0">
                  <c:v>0.96065909657465876</c:v>
                </c:pt>
                <c:pt idx="1">
                  <c:v>0.90652629691409548</c:v>
                </c:pt>
                <c:pt idx="2">
                  <c:v>0.80485156901198496</c:v>
                </c:pt>
                <c:pt idx="3">
                  <c:v>2.2311115895013276</c:v>
                </c:pt>
                <c:pt idx="4">
                  <c:v>2.154676910152443</c:v>
                </c:pt>
                <c:pt idx="5">
                  <c:v>2.212441084602498</c:v>
                </c:pt>
                <c:pt idx="6">
                  <c:v>6.0202566398252051</c:v>
                </c:pt>
                <c:pt idx="7">
                  <c:v>5.9020683927593476</c:v>
                </c:pt>
                <c:pt idx="8">
                  <c:v>5.9815718883307039</c:v>
                </c:pt>
                <c:pt idx="9">
                  <c:v>12.17468949551079</c:v>
                </c:pt>
                <c:pt idx="10">
                  <c:v>11.83772017459229</c:v>
                </c:pt>
                <c:pt idx="11">
                  <c:v>12.246956023250949</c:v>
                </c:pt>
                <c:pt idx="12">
                  <c:v>24.051988090557575</c:v>
                </c:pt>
                <c:pt idx="13">
                  <c:v>23.34009995374765</c:v>
                </c:pt>
                <c:pt idx="14">
                  <c:v>23.468263763309352</c:v>
                </c:pt>
                <c:pt idx="15">
                  <c:v>35.391217736043565</c:v>
                </c:pt>
                <c:pt idx="16">
                  <c:v>34.489103388885191</c:v>
                </c:pt>
                <c:pt idx="17">
                  <c:v>34.52165276856843</c:v>
                </c:pt>
                <c:pt idx="18">
                  <c:v>47.460175452900579</c:v>
                </c:pt>
                <c:pt idx="19">
                  <c:v>47.146906820496106</c:v>
                </c:pt>
                <c:pt idx="20">
                  <c:v>46.839324788798706</c:v>
                </c:pt>
              </c:numCache>
            </c:numRef>
          </c:yVal>
        </c:ser>
        <c:ser>
          <c:idx val="2"/>
          <c:order val="2"/>
          <c:spPr>
            <a:ln w="1905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DESORCIÓN!$G$5:$G$21</c:f>
              <c:numCache>
                <c:formatCode>General</c:formatCode>
                <c:ptCount val="1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100</c:v>
                </c:pt>
                <c:pt idx="10">
                  <c:v>200</c:v>
                </c:pt>
                <c:pt idx="11">
                  <c:v>300</c:v>
                </c:pt>
                <c:pt idx="12">
                  <c:v>400</c:v>
                </c:pt>
                <c:pt idx="13">
                  <c:v>500</c:v>
                </c:pt>
                <c:pt idx="14">
                  <c:v>600</c:v>
                </c:pt>
                <c:pt idx="15">
                  <c:v>700</c:v>
                </c:pt>
                <c:pt idx="16">
                  <c:v>800</c:v>
                </c:pt>
              </c:numCache>
            </c:numRef>
          </c:xVal>
          <c:yVal>
            <c:numRef>
              <c:f>DESORCIÓN!$J$5:$J$21</c:f>
              <c:numCache>
                <c:formatCode>General</c:formatCode>
                <c:ptCount val="17"/>
                <c:pt idx="0">
                  <c:v>0</c:v>
                </c:pt>
                <c:pt idx="1">
                  <c:v>8.9479248160822404</c:v>
                </c:pt>
                <c:pt idx="2">
                  <c:v>15.660570056778914</c:v>
                </c:pt>
                <c:pt idx="3">
                  <c:v>19.587215803230812</c:v>
                </c:pt>
                <c:pt idx="4">
                  <c:v>22.373215297475596</c:v>
                </c:pt>
                <c:pt idx="5">
                  <c:v>24.534204391467796</c:v>
                </c:pt>
                <c:pt idx="6">
                  <c:v>26.299861043927493</c:v>
                </c:pt>
                <c:pt idx="7">
                  <c:v>27.792702472578611</c:v>
                </c:pt>
                <c:pt idx="8">
                  <c:v>29.08586053817227</c:v>
                </c:pt>
                <c:pt idx="9">
                  <c:v>31.246849632164484</c:v>
                </c:pt>
                <c:pt idx="10">
                  <c:v>37.95949487286115</c:v>
                </c:pt>
                <c:pt idx="11">
                  <c:v>41.886140619313046</c:v>
                </c:pt>
                <c:pt idx="12">
                  <c:v>44.67214011355783</c:v>
                </c:pt>
                <c:pt idx="13">
                  <c:v>46.83312920755003</c:v>
                </c:pt>
                <c:pt idx="14">
                  <c:v>48.598785860009727</c:v>
                </c:pt>
                <c:pt idx="15">
                  <c:v>50.091627288660845</c:v>
                </c:pt>
                <c:pt idx="16">
                  <c:v>51.384785354254504</c:v>
                </c:pt>
              </c:numCache>
            </c:numRef>
          </c:yVal>
        </c:ser>
        <c:ser>
          <c:idx val="3"/>
          <c:order val="3"/>
          <c:spPr>
            <a:ln w="1905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DESORCIÓN!$G$5:$G$13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</c:numCache>
            </c:numRef>
          </c:xVal>
          <c:yVal>
            <c:numRef>
              <c:f>DESORCIÓN!$Y$5:$Y$13</c:f>
              <c:numCache>
                <c:formatCode>General</c:formatCode>
                <c:ptCount val="9"/>
                <c:pt idx="0">
                  <c:v>0</c:v>
                </c:pt>
                <c:pt idx="1">
                  <c:v>5.538108237170924</c:v>
                </c:pt>
                <c:pt idx="2">
                  <c:v>20.797050270017543</c:v>
                </c:pt>
                <c:pt idx="3">
                  <c:v>29.72295915991068</c:v>
                </c:pt>
                <c:pt idx="4">
                  <c:v>36.05599230286419</c:v>
                </c:pt>
                <c:pt idx="5">
                  <c:v>40.968274441495204</c:v>
                </c:pt>
                <c:pt idx="6">
                  <c:v>44.981901192757313</c:v>
                </c:pt>
                <c:pt idx="7">
                  <c:v>48.375374258474586</c:v>
                </c:pt>
                <c:pt idx="8">
                  <c:v>51.314934335710809</c:v>
                </c:pt>
              </c:numCache>
            </c:numRef>
          </c:yVal>
        </c:ser>
        <c:ser>
          <c:idx val="4"/>
          <c:order val="4"/>
          <c:spPr>
            <a:ln w="28575">
              <a:noFill/>
            </a:ln>
          </c:spPr>
          <c:marker>
            <c:symbol val="none"/>
          </c:marker>
          <c:trendline>
            <c:spPr>
              <a:ln>
                <a:solidFill>
                  <a:schemeClr val="accent1"/>
                </a:solidFill>
              </a:ln>
            </c:spPr>
            <c:trendlineType val="linear"/>
            <c:intercept val="0"/>
          </c:trendline>
          <c:xVal>
            <c:numRef>
              <c:f>DESORCIÓN!$E$8:$E$25</c:f>
              <c:numCache>
                <c:formatCode>General</c:formatCode>
                <c:ptCount val="18"/>
                <c:pt idx="0">
                  <c:v>4.6383432501359465</c:v>
                </c:pt>
                <c:pt idx="1">
                  <c:v>4.997904742394546</c:v>
                </c:pt>
                <c:pt idx="2">
                  <c:v>8.5935196649805512</c:v>
                </c:pt>
                <c:pt idx="3">
                  <c:v>6.0765892191703479</c:v>
                </c:pt>
                <c:pt idx="4">
                  <c:v>5.3574662346531472</c:v>
                </c:pt>
                <c:pt idx="5">
                  <c:v>5.7170277269117475</c:v>
                </c:pt>
                <c:pt idx="6">
                  <c:v>7.1552736959461498</c:v>
                </c:pt>
                <c:pt idx="7">
                  <c:v>7.1552736959461498</c:v>
                </c:pt>
                <c:pt idx="8">
                  <c:v>8.5935196649805512</c:v>
                </c:pt>
                <c:pt idx="9">
                  <c:v>10.750888618532155</c:v>
                </c:pt>
                <c:pt idx="10">
                  <c:v>11.470011603049356</c:v>
                </c:pt>
                <c:pt idx="11">
                  <c:v>13.26781906434236</c:v>
                </c:pt>
                <c:pt idx="12">
                  <c:v>38.796685014702987</c:v>
                </c:pt>
                <c:pt idx="13">
                  <c:v>40.594492475995992</c:v>
                </c:pt>
                <c:pt idx="14">
                  <c:v>47.066599336650803</c:v>
                </c:pt>
                <c:pt idx="15">
                  <c:v>107.47293003609568</c:v>
                </c:pt>
                <c:pt idx="16">
                  <c:v>104.59643809802687</c:v>
                </c:pt>
                <c:pt idx="17">
                  <c:v>101.36038466769951</c:v>
                </c:pt>
              </c:numCache>
            </c:numRef>
          </c:xVal>
          <c:yVal>
            <c:numRef>
              <c:f>DESORCIÓN!$I$8:$I$25</c:f>
              <c:numCache>
                <c:formatCode>General</c:formatCode>
                <c:ptCount val="18"/>
                <c:pt idx="0">
                  <c:v>1.1653913069822104</c:v>
                </c:pt>
                <c:pt idx="1">
                  <c:v>1.1119962864692909</c:v>
                </c:pt>
                <c:pt idx="2">
                  <c:v>1.0437108861853877</c:v>
                </c:pt>
                <c:pt idx="3">
                  <c:v>2.4141470703902423</c:v>
                </c:pt>
                <c:pt idx="4">
                  <c:v>2.3812815586835328</c:v>
                </c:pt>
                <c:pt idx="5">
                  <c:v>2.4039990629598105</c:v>
                </c:pt>
                <c:pt idx="6">
                  <c:v>6.2190311656807591</c:v>
                </c:pt>
                <c:pt idx="7">
                  <c:v>6.1071427046137456</c:v>
                </c:pt>
                <c:pt idx="8">
                  <c:v>6.1615437280627035</c:v>
                </c:pt>
                <c:pt idx="9">
                  <c:v>12.412269571955393</c:v>
                </c:pt>
                <c:pt idx="10">
                  <c:v>12.060611966334406</c:v>
                </c:pt>
                <c:pt idx="11">
                  <c:v>12.444023412955481</c:v>
                </c:pt>
                <c:pt idx="12">
                  <c:v>24.391351945989985</c:v>
                </c:pt>
                <c:pt idx="13">
                  <c:v>23.672348893504431</c:v>
                </c:pt>
                <c:pt idx="14">
                  <c:v>23.842342947004649</c:v>
                </c:pt>
                <c:pt idx="15">
                  <c:v>36.022037457425697</c:v>
                </c:pt>
                <c:pt idx="16">
                  <c:v>35.111324163704268</c:v>
                </c:pt>
                <c:pt idx="17">
                  <c:v>35.112811531771463</c:v>
                </c:pt>
              </c:numCache>
            </c:numRef>
          </c:yVal>
        </c:ser>
        <c:ser>
          <c:idx val="5"/>
          <c:order val="5"/>
          <c:spPr>
            <a:ln w="28575">
              <a:noFill/>
            </a:ln>
          </c:spPr>
          <c:marker>
            <c:symbol val="none"/>
          </c:marker>
          <c:trendline>
            <c:spPr>
              <a:ln>
                <a:solidFill>
                  <a:schemeClr val="accent1"/>
                </a:solidFill>
              </a:ln>
            </c:spPr>
            <c:trendlineType val="linear"/>
          </c:trendline>
          <c:xVal>
            <c:numRef>
              <c:f>DESORCIÓN!$E$23:$E$28</c:f>
              <c:numCache>
                <c:formatCode>General</c:formatCode>
                <c:ptCount val="6"/>
                <c:pt idx="0">
                  <c:v>107.47293003609568</c:v>
                </c:pt>
                <c:pt idx="1">
                  <c:v>104.59643809802687</c:v>
                </c:pt>
                <c:pt idx="2">
                  <c:v>101.36038466769951</c:v>
                </c:pt>
                <c:pt idx="3">
                  <c:v>718.6478496881449</c:v>
                </c:pt>
                <c:pt idx="4">
                  <c:v>749.43238394418154</c:v>
                </c:pt>
                <c:pt idx="5">
                  <c:v>711.80684207569243</c:v>
                </c:pt>
              </c:numCache>
            </c:numRef>
          </c:xVal>
          <c:yVal>
            <c:numRef>
              <c:f>DESORCIÓN!$I$23:$I$28</c:f>
              <c:numCache>
                <c:formatCode>General</c:formatCode>
                <c:ptCount val="6"/>
                <c:pt idx="0">
                  <c:v>36.022037457425697</c:v>
                </c:pt>
                <c:pt idx="1">
                  <c:v>35.111324163704268</c:v>
                </c:pt>
                <c:pt idx="2">
                  <c:v>35.112811531771463</c:v>
                </c:pt>
                <c:pt idx="3">
                  <c:v>47.908527903962316</c:v>
                </c:pt>
                <c:pt idx="4">
                  <c:v>47.612818582324643</c:v>
                </c:pt>
                <c:pt idx="5">
                  <c:v>47.585283227310669</c:v>
                </c:pt>
              </c:numCache>
            </c:numRef>
          </c:yVal>
        </c:ser>
        <c:axId val="124187008"/>
        <c:axId val="124188928"/>
      </c:scatterChart>
      <c:valAx>
        <c:axId val="124187008"/>
        <c:scaling>
          <c:orientation val="minMax"/>
          <c:max val="1200"/>
        </c:scaling>
        <c:axPos val="b"/>
        <c:title>
          <c:tx>
            <c:rich>
              <a:bodyPr anchor="b" anchorCtr="1"/>
              <a:lstStyle/>
              <a:p>
                <a:pPr>
                  <a:defRPr sz="1000"/>
                </a:pPr>
                <a:r>
                  <a:rPr lang="es-ES" sz="900" b="1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P, µmol L</a:t>
                </a:r>
                <a:r>
                  <a:rPr lang="es-ES" sz="900" b="1" i="0" baseline="3000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-1</a:t>
                </a:r>
                <a:endParaRPr lang="es-ES" sz="9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80251119171901264"/>
              <c:y val="0.8734025955088946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24188928"/>
        <c:crosses val="autoZero"/>
        <c:crossBetween val="midCat"/>
      </c:valAx>
      <c:valAx>
        <c:axId val="12418892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900" b="1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P, mmol kg</a:t>
                </a:r>
                <a:r>
                  <a:rPr lang="es-ES" sz="900" b="1" i="0" baseline="3000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-1</a:t>
                </a:r>
                <a:endParaRPr lang="es-ES" sz="9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tickLblPos val="nextTo"/>
        <c:crossAx val="12418700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wMode val="edge"/>
          <c:hMode val="edge"/>
          <c:x val="0.28439670883836149"/>
          <c:y val="0.91628280839895015"/>
          <c:w val="0.76953563950573589"/>
          <c:h val="1"/>
        </c:manualLayout>
      </c:layout>
    </c:legend>
    <c:plotVisOnly val="1"/>
    <c:dispBlanksAs val="gap"/>
  </c:chart>
  <c:spPr>
    <a:solidFill>
      <a:srgbClr val="9CB4D0">
        <a:alpha val="49804"/>
      </a:srgbClr>
    </a:solidFill>
    <a:ln>
      <a:solidFill>
        <a:schemeClr val="accent1"/>
      </a:solidFill>
    </a:ln>
  </c:spPr>
  <c:printSettings>
    <c:headerFooter alignWithMargins="0"/>
    <c:pageMargins b="1" l="0.75000000000000289" r="0.75000000000000289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 algn="ctr">
              <a:defRPr sz="1600">
                <a:solidFill>
                  <a:schemeClr val="bg1"/>
                </a:solidFill>
              </a:defRPr>
            </a:pPr>
            <a:r>
              <a:rPr lang="es-ES" sz="1600">
                <a:solidFill>
                  <a:schemeClr val="bg1"/>
                </a:solidFill>
              </a:rPr>
              <a:t>Vitric Andosol (</a:t>
            </a:r>
            <a:r>
              <a:rPr lang="en-GB" sz="1600" b="1" i="0" u="none" strike="noStrike" baseline="0">
                <a:effectLst/>
              </a:rPr>
              <a:t>São </a:t>
            </a:r>
            <a:r>
              <a:rPr lang="es-ES" sz="1600" baseline="0">
                <a:solidFill>
                  <a:schemeClr val="bg1"/>
                </a:solidFill>
              </a:rPr>
              <a:t>Tomé and Príncipe)</a:t>
            </a:r>
            <a:endParaRPr lang="es-ES" sz="1600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12565238070073456"/>
          <c:y val="2.7777777777777776E-2"/>
        </c:manualLayout>
      </c:layout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739129483814523"/>
          <c:y val="9.306722076407159E-2"/>
          <c:w val="0.8222356098105188"/>
          <c:h val="0.6831131525226013"/>
        </c:manualLayout>
      </c:layout>
      <c:scatterChart>
        <c:scatterStyle val="lineMarker"/>
        <c:ser>
          <c:idx val="0"/>
          <c:order val="0"/>
          <c:tx>
            <c:v>P SORPTION</c:v>
          </c:tx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DESORCIÓN!$E$36:$E$56</c:f>
              <c:numCache>
                <c:formatCode>General</c:formatCode>
                <c:ptCount val="21"/>
                <c:pt idx="0">
                  <c:v>10.750888618532155</c:v>
                </c:pt>
                <c:pt idx="1">
                  <c:v>11.110450110790753</c:v>
                </c:pt>
                <c:pt idx="2">
                  <c:v>12.548696079825156</c:v>
                </c:pt>
                <c:pt idx="3">
                  <c:v>12.908257572083757</c:v>
                </c:pt>
                <c:pt idx="4">
                  <c:v>11.829573095307957</c:v>
                </c:pt>
                <c:pt idx="5">
                  <c:v>11.110450110790753</c:v>
                </c:pt>
                <c:pt idx="6">
                  <c:v>12.189134587566555</c:v>
                </c:pt>
                <c:pt idx="7">
                  <c:v>14.706065033376758</c:v>
                </c:pt>
                <c:pt idx="8">
                  <c:v>12.189134587566555</c:v>
                </c:pt>
                <c:pt idx="9">
                  <c:v>34.122385615341187</c:v>
                </c:pt>
                <c:pt idx="10">
                  <c:v>25.133348308876176</c:v>
                </c:pt>
                <c:pt idx="11">
                  <c:v>24.414225324358974</c:v>
                </c:pt>
                <c:pt idx="12">
                  <c:v>71.51678081023563</c:v>
                </c:pt>
                <c:pt idx="13">
                  <c:v>70.078534841201233</c:v>
                </c:pt>
                <c:pt idx="14">
                  <c:v>79.786695132183453</c:v>
                </c:pt>
                <c:pt idx="15">
                  <c:v>356.6136749498387</c:v>
                </c:pt>
                <c:pt idx="16">
                  <c:v>363.44894494300326</c:v>
                </c:pt>
                <c:pt idx="17">
                  <c:v>373.28291402994194</c:v>
                </c:pt>
                <c:pt idx="18">
                  <c:v>1074.3802455356797</c:v>
                </c:pt>
                <c:pt idx="19">
                  <c:v>1064.1187341170009</c:v>
                </c:pt>
                <c:pt idx="20">
                  <c:v>1118.8467950166216</c:v>
                </c:pt>
              </c:numCache>
            </c:numRef>
          </c:xVal>
          <c:yVal>
            <c:numRef>
              <c:f>DESORCIÓN!$I$36:$I$56</c:f>
              <c:numCache>
                <c:formatCode>General</c:formatCode>
                <c:ptCount val="21"/>
                <c:pt idx="0">
                  <c:v>1.0252105085114267</c:v>
                </c:pt>
                <c:pt idx="1">
                  <c:v>1.03930700634892</c:v>
                </c:pt>
                <c:pt idx="2">
                  <c:v>0.97728036765503168</c:v>
                </c:pt>
                <c:pt idx="3">
                  <c:v>2.2862751884398778</c:v>
                </c:pt>
                <c:pt idx="4">
                  <c:v>2.2553089467194694</c:v>
                </c:pt>
                <c:pt idx="5">
                  <c:v>2.2579081763722972</c:v>
                </c:pt>
                <c:pt idx="6">
                  <c:v>5.8312304184944148</c:v>
                </c:pt>
                <c:pt idx="7">
                  <c:v>5.8639518712187835</c:v>
                </c:pt>
                <c:pt idx="8">
                  <c:v>6.1078475800551564</c:v>
                </c:pt>
                <c:pt idx="9">
                  <c:v>15.093051937790962</c:v>
                </c:pt>
                <c:pt idx="10">
                  <c:v>12.132235760178778</c:v>
                </c:pt>
                <c:pt idx="11">
                  <c:v>11.668488442132512</c:v>
                </c:pt>
                <c:pt idx="12">
                  <c:v>23.631888765028819</c:v>
                </c:pt>
                <c:pt idx="13">
                  <c:v>23.241332657455011</c:v>
                </c:pt>
                <c:pt idx="14">
                  <c:v>22.629566519852094</c:v>
                </c:pt>
                <c:pt idx="15">
                  <c:v>29.907119719141029</c:v>
                </c:pt>
                <c:pt idx="16">
                  <c:v>30.418909359599969</c:v>
                </c:pt>
                <c:pt idx="17">
                  <c:v>28.886537461084508</c:v>
                </c:pt>
                <c:pt idx="18">
                  <c:v>41.581926876966712</c:v>
                </c:pt>
                <c:pt idx="19">
                  <c:v>42.36061391869265</c:v>
                </c:pt>
                <c:pt idx="20">
                  <c:v>40.793181257472149</c:v>
                </c:pt>
              </c:numCache>
            </c:numRef>
          </c:yVal>
        </c:ser>
        <c:ser>
          <c:idx val="1"/>
          <c:order val="1"/>
          <c:tx>
            <c:v>P DESORPTION</c:v>
          </c:tx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DESORCIÓN!$O$36:$O$56</c:f>
              <c:numCache>
                <c:formatCode>General</c:formatCode>
                <c:ptCount val="21"/>
                <c:pt idx="0">
                  <c:v>10.391327126273556</c:v>
                </c:pt>
                <c:pt idx="1">
                  <c:v>10.391327126273556</c:v>
                </c:pt>
                <c:pt idx="2">
                  <c:v>11.829573095307957</c:v>
                </c:pt>
                <c:pt idx="3">
                  <c:v>11.470011603049356</c:v>
                </c:pt>
                <c:pt idx="4">
                  <c:v>11.470011603049356</c:v>
                </c:pt>
                <c:pt idx="5">
                  <c:v>11.829573095307957</c:v>
                </c:pt>
                <c:pt idx="6">
                  <c:v>12.548696079825156</c:v>
                </c:pt>
                <c:pt idx="7">
                  <c:v>12.548696079825156</c:v>
                </c:pt>
                <c:pt idx="8">
                  <c:v>12.908257572083757</c:v>
                </c:pt>
                <c:pt idx="9">
                  <c:v>25.133348308876176</c:v>
                </c:pt>
                <c:pt idx="10">
                  <c:v>18.301679955962769</c:v>
                </c:pt>
                <c:pt idx="11">
                  <c:v>18.301679955962769</c:v>
                </c:pt>
                <c:pt idx="12">
                  <c:v>42.392299937288996</c:v>
                </c:pt>
                <c:pt idx="13">
                  <c:v>39.515807999220193</c:v>
                </c:pt>
                <c:pt idx="14">
                  <c:v>44.549668890840593</c:v>
                </c:pt>
                <c:pt idx="15">
                  <c:v>71.876342302494237</c:v>
                </c:pt>
                <c:pt idx="16">
                  <c:v>79.427133639924833</c:v>
                </c:pt>
                <c:pt idx="17">
                  <c:v>65.044673949580826</c:v>
                </c:pt>
                <c:pt idx="18">
                  <c:v>111.78766794319891</c:v>
                </c:pt>
                <c:pt idx="19">
                  <c:v>117.90021331159511</c:v>
                </c:pt>
                <c:pt idx="20">
                  <c:v>127.96793509483589</c:v>
                </c:pt>
              </c:numCache>
            </c:numRef>
          </c:xVal>
          <c:yVal>
            <c:numRef>
              <c:f>DESORCIÓN!$X$36:$X$56</c:f>
              <c:numCache>
                <c:formatCode>General</c:formatCode>
                <c:ptCount val="21"/>
                <c:pt idx="0">
                  <c:v>0.82257030849536061</c:v>
                </c:pt>
                <c:pt idx="1">
                  <c:v>0.83301855212187115</c:v>
                </c:pt>
                <c:pt idx="2">
                  <c:v>0.74987423144713761</c:v>
                </c:pt>
                <c:pt idx="3">
                  <c:v>2.0567409807976871</c:v>
                </c:pt>
                <c:pt idx="4">
                  <c:v>2.0299422996805734</c:v>
                </c:pt>
                <c:pt idx="5">
                  <c:v>2.0253898202915042</c:v>
                </c:pt>
                <c:pt idx="6">
                  <c:v>5.5899901873658528</c:v>
                </c:pt>
                <c:pt idx="7">
                  <c:v>5.6225617781810691</c:v>
                </c:pt>
                <c:pt idx="8">
                  <c:v>5.8474900792052047</c:v>
                </c:pt>
                <c:pt idx="9">
                  <c:v>14.46901717703733</c:v>
                </c:pt>
                <c:pt idx="10">
                  <c:v>11.773608351612939</c:v>
                </c:pt>
                <c:pt idx="11">
                  <c:v>11.323784820554211</c:v>
                </c:pt>
                <c:pt idx="12">
                  <c:v>22.824346282534975</c:v>
                </c:pt>
                <c:pt idx="13">
                  <c:v>22.504852328265777</c:v>
                </c:pt>
                <c:pt idx="14">
                  <c:v>21.812621101104376</c:v>
                </c:pt>
                <c:pt idx="15">
                  <c:v>28.828628941589983</c:v>
                </c:pt>
                <c:pt idx="16">
                  <c:v>29.181056800796426</c:v>
                </c:pt>
                <c:pt idx="17">
                  <c:v>27.991073060972727</c:v>
                </c:pt>
                <c:pt idx="18">
                  <c:v>40.706597690258455</c:v>
                </c:pt>
                <c:pt idx="19">
                  <c:v>41.48415316676374</c:v>
                </c:pt>
                <c:pt idx="20">
                  <c:v>39.529966264713977</c:v>
                </c:pt>
              </c:numCache>
            </c:numRef>
          </c:yVal>
        </c:ser>
        <c:ser>
          <c:idx val="2"/>
          <c:order val="2"/>
          <c:spPr>
            <a:ln w="1905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DESORCIÓN!$G$33:$G$53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100</c:v>
                </c:pt>
                <c:pt idx="10">
                  <c:v>200</c:v>
                </c:pt>
                <c:pt idx="11">
                  <c:v>300</c:v>
                </c:pt>
                <c:pt idx="12">
                  <c:v>400</c:v>
                </c:pt>
                <c:pt idx="13">
                  <c:v>500</c:v>
                </c:pt>
                <c:pt idx="14">
                  <c:v>600</c:v>
                </c:pt>
                <c:pt idx="15">
                  <c:v>700</c:v>
                </c:pt>
                <c:pt idx="16">
                  <c:v>800</c:v>
                </c:pt>
                <c:pt idx="17">
                  <c:v>900</c:v>
                </c:pt>
                <c:pt idx="18">
                  <c:v>1000</c:v>
                </c:pt>
                <c:pt idx="19">
                  <c:v>1100</c:v>
                </c:pt>
                <c:pt idx="20">
                  <c:v>1200</c:v>
                </c:pt>
              </c:numCache>
            </c:numRef>
          </c:xVal>
          <c:yVal>
            <c:numRef>
              <c:f>DESORCIÓN!$J$33:$J$53</c:f>
              <c:numCache>
                <c:formatCode>General</c:formatCode>
                <c:ptCount val="21"/>
                <c:pt idx="0">
                  <c:v>0</c:v>
                </c:pt>
                <c:pt idx="1">
                  <c:v>2.5932127345830658</c:v>
                </c:pt>
                <c:pt idx="2">
                  <c:v>8.3480672011820083</c:v>
                </c:pt>
                <c:pt idx="3">
                  <c:v>11.714441261250045</c:v>
                </c:pt>
                <c:pt idx="4">
                  <c:v>14.102921667780954</c:v>
                </c:pt>
                <c:pt idx="5">
                  <c:v>15.955571002567183</c:v>
                </c:pt>
                <c:pt idx="6">
                  <c:v>17.469295727848987</c:v>
                </c:pt>
                <c:pt idx="7">
                  <c:v>18.749131747114809</c:v>
                </c:pt>
                <c:pt idx="8">
                  <c:v>19.857776134379897</c:v>
                </c:pt>
                <c:pt idx="9">
                  <c:v>21.710425469166132</c:v>
                </c:pt>
                <c:pt idx="10">
                  <c:v>27.465279935765075</c:v>
                </c:pt>
                <c:pt idx="11">
                  <c:v>30.831653995833108</c:v>
                </c:pt>
                <c:pt idx="12">
                  <c:v>33.220134402364017</c:v>
                </c:pt>
                <c:pt idx="13">
                  <c:v>35.072783737150246</c:v>
                </c:pt>
                <c:pt idx="14">
                  <c:v>36.586508462432057</c:v>
                </c:pt>
                <c:pt idx="15">
                  <c:v>37.866344481697865</c:v>
                </c:pt>
                <c:pt idx="16">
                  <c:v>38.974988868962967</c:v>
                </c:pt>
                <c:pt idx="17">
                  <c:v>39.95288252250009</c:v>
                </c:pt>
                <c:pt idx="18">
                  <c:v>40.827638203749189</c:v>
                </c:pt>
                <c:pt idx="19">
                  <c:v>41.618950971574598</c:v>
                </c:pt>
                <c:pt idx="20">
                  <c:v>42.341362929031</c:v>
                </c:pt>
              </c:numCache>
            </c:numRef>
          </c:yVal>
        </c:ser>
        <c:ser>
          <c:idx val="3"/>
          <c:order val="3"/>
          <c:spPr>
            <a:ln w="1905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DESORCIÓN!$G$33:$G$43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100</c:v>
                </c:pt>
                <c:pt idx="10">
                  <c:v>200</c:v>
                </c:pt>
              </c:numCache>
            </c:numRef>
          </c:xVal>
          <c:yVal>
            <c:numRef>
              <c:f>DESORCIÓN!$Y$33:$Y$43</c:f>
              <c:numCache>
                <c:formatCode>General</c:formatCode>
                <c:ptCount val="11"/>
                <c:pt idx="0">
                  <c:v>0</c:v>
                </c:pt>
                <c:pt idx="1">
                  <c:v>0.5217034954560944</c:v>
                </c:pt>
                <c:pt idx="2">
                  <c:v>11.221123374579399</c:v>
                </c:pt>
                <c:pt idx="3">
                  <c:v>17.479882783337032</c:v>
                </c:pt>
                <c:pt idx="4">
                  <c:v>21.920543253702718</c:v>
                </c:pt>
                <c:pt idx="5">
                  <c:v>25.364987111788857</c:v>
                </c:pt>
                <c:pt idx="6">
                  <c:v>28.179302662460344</c:v>
                </c:pt>
                <c:pt idx="7">
                  <c:v>30.558772556273908</c:v>
                </c:pt>
                <c:pt idx="8">
                  <c:v>32.61996313282603</c:v>
                </c:pt>
                <c:pt idx="9">
                  <c:v>36.06440699091219</c:v>
                </c:pt>
                <c:pt idx="10">
                  <c:v>46.763826870035487</c:v>
                </c:pt>
              </c:numCache>
            </c:numRef>
          </c:yVal>
        </c:ser>
        <c:ser>
          <c:idx val="4"/>
          <c:order val="4"/>
          <c:spPr>
            <a:ln w="28575">
              <a:noFill/>
            </a:ln>
          </c:spPr>
          <c:marker>
            <c:symbol val="none"/>
          </c:marker>
          <c:trendline>
            <c:spPr>
              <a:ln>
                <a:solidFill>
                  <a:schemeClr val="accent1"/>
                </a:solidFill>
              </a:ln>
            </c:spPr>
            <c:trendlineType val="linear"/>
            <c:intercept val="0"/>
          </c:trendline>
          <c:xVal>
            <c:numRef>
              <c:f>DESORCIÓN!$E$36:$E$50</c:f>
              <c:numCache>
                <c:formatCode>General</c:formatCode>
                <c:ptCount val="15"/>
                <c:pt idx="0">
                  <c:v>10.750888618532155</c:v>
                </c:pt>
                <c:pt idx="1">
                  <c:v>11.110450110790753</c:v>
                </c:pt>
                <c:pt idx="2">
                  <c:v>12.548696079825156</c:v>
                </c:pt>
                <c:pt idx="3">
                  <c:v>12.908257572083757</c:v>
                </c:pt>
                <c:pt idx="4">
                  <c:v>11.829573095307957</c:v>
                </c:pt>
                <c:pt idx="5">
                  <c:v>11.110450110790753</c:v>
                </c:pt>
                <c:pt idx="6">
                  <c:v>12.189134587566555</c:v>
                </c:pt>
                <c:pt idx="7">
                  <c:v>14.706065033376758</c:v>
                </c:pt>
                <c:pt idx="8">
                  <c:v>12.189134587566555</c:v>
                </c:pt>
                <c:pt idx="9">
                  <c:v>34.122385615341187</c:v>
                </c:pt>
                <c:pt idx="10">
                  <c:v>25.133348308876176</c:v>
                </c:pt>
                <c:pt idx="11">
                  <c:v>24.414225324358974</c:v>
                </c:pt>
                <c:pt idx="12">
                  <c:v>71.51678081023563</c:v>
                </c:pt>
                <c:pt idx="13">
                  <c:v>70.078534841201233</c:v>
                </c:pt>
                <c:pt idx="14">
                  <c:v>79.786695132183453</c:v>
                </c:pt>
              </c:numCache>
            </c:numRef>
          </c:xVal>
          <c:yVal>
            <c:numRef>
              <c:f>DESORCIÓN!$I$36:$I$50</c:f>
              <c:numCache>
                <c:formatCode>General</c:formatCode>
                <c:ptCount val="15"/>
                <c:pt idx="0">
                  <c:v>1.0252105085114267</c:v>
                </c:pt>
                <c:pt idx="1">
                  <c:v>1.03930700634892</c:v>
                </c:pt>
                <c:pt idx="2">
                  <c:v>0.97728036765503168</c:v>
                </c:pt>
                <c:pt idx="3">
                  <c:v>2.2862751884398778</c:v>
                </c:pt>
                <c:pt idx="4">
                  <c:v>2.2553089467194694</c:v>
                </c:pt>
                <c:pt idx="5">
                  <c:v>2.2579081763722972</c:v>
                </c:pt>
                <c:pt idx="6">
                  <c:v>5.8312304184944148</c:v>
                </c:pt>
                <c:pt idx="7">
                  <c:v>5.8639518712187835</c:v>
                </c:pt>
                <c:pt idx="8">
                  <c:v>6.1078475800551564</c:v>
                </c:pt>
                <c:pt idx="9">
                  <c:v>15.093051937790962</c:v>
                </c:pt>
                <c:pt idx="10">
                  <c:v>12.132235760178778</c:v>
                </c:pt>
                <c:pt idx="11">
                  <c:v>11.668488442132512</c:v>
                </c:pt>
                <c:pt idx="12">
                  <c:v>23.631888765028819</c:v>
                </c:pt>
                <c:pt idx="13">
                  <c:v>23.241332657455011</c:v>
                </c:pt>
                <c:pt idx="14">
                  <c:v>22.629566519852094</c:v>
                </c:pt>
              </c:numCache>
            </c:numRef>
          </c:yVal>
        </c:ser>
        <c:ser>
          <c:idx val="5"/>
          <c:order val="5"/>
          <c:spPr>
            <a:ln w="28575">
              <a:noFill/>
            </a:ln>
          </c:spPr>
          <c:marker>
            <c:symbol val="none"/>
          </c:marker>
          <c:trendline>
            <c:spPr>
              <a:ln>
                <a:solidFill>
                  <a:schemeClr val="accent1"/>
                </a:solidFill>
              </a:ln>
            </c:spPr>
            <c:trendlineType val="linear"/>
          </c:trendline>
          <c:xVal>
            <c:numRef>
              <c:f>DESORCIÓN!$E$48:$E$56</c:f>
              <c:numCache>
                <c:formatCode>General</c:formatCode>
                <c:ptCount val="9"/>
                <c:pt idx="0">
                  <c:v>71.51678081023563</c:v>
                </c:pt>
                <c:pt idx="1">
                  <c:v>70.078534841201233</c:v>
                </c:pt>
                <c:pt idx="2">
                  <c:v>79.786695132183453</c:v>
                </c:pt>
                <c:pt idx="3">
                  <c:v>356.6136749498387</c:v>
                </c:pt>
                <c:pt idx="4">
                  <c:v>363.44894494300326</c:v>
                </c:pt>
                <c:pt idx="5">
                  <c:v>373.28291402994194</c:v>
                </c:pt>
                <c:pt idx="6">
                  <c:v>1074.3802455356797</c:v>
                </c:pt>
                <c:pt idx="7">
                  <c:v>1064.1187341170009</c:v>
                </c:pt>
                <c:pt idx="8">
                  <c:v>1118.8467950166216</c:v>
                </c:pt>
              </c:numCache>
            </c:numRef>
          </c:xVal>
          <c:yVal>
            <c:numRef>
              <c:f>DESORCIÓN!$I$48:$I$56</c:f>
              <c:numCache>
                <c:formatCode>General</c:formatCode>
                <c:ptCount val="9"/>
                <c:pt idx="0">
                  <c:v>23.631888765028819</c:v>
                </c:pt>
                <c:pt idx="1">
                  <c:v>23.241332657455011</c:v>
                </c:pt>
                <c:pt idx="2">
                  <c:v>22.629566519852094</c:v>
                </c:pt>
                <c:pt idx="3">
                  <c:v>29.907119719141029</c:v>
                </c:pt>
                <c:pt idx="4">
                  <c:v>30.418909359599969</c:v>
                </c:pt>
                <c:pt idx="5">
                  <c:v>28.886537461084508</c:v>
                </c:pt>
                <c:pt idx="6">
                  <c:v>41.581926876966712</c:v>
                </c:pt>
                <c:pt idx="7">
                  <c:v>42.36061391869265</c:v>
                </c:pt>
                <c:pt idx="8">
                  <c:v>40.793181257472149</c:v>
                </c:pt>
              </c:numCache>
            </c:numRef>
          </c:yVal>
        </c:ser>
        <c:axId val="127211776"/>
        <c:axId val="127222144"/>
      </c:scatterChart>
      <c:valAx>
        <c:axId val="127211776"/>
        <c:scaling>
          <c:orientation val="minMax"/>
          <c:max val="1200"/>
        </c:scaling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s-ES" sz="900" b="1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P, µmol L</a:t>
                </a:r>
                <a:r>
                  <a:rPr lang="es-ES" sz="900" b="1" i="0" baseline="3000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-1</a:t>
                </a:r>
                <a:endParaRPr lang="es-ES" sz="9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79786597145155513"/>
              <c:y val="0.86877296587926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27222144"/>
        <c:crosses val="autoZero"/>
        <c:crossBetween val="midCat"/>
      </c:valAx>
      <c:valAx>
        <c:axId val="127222144"/>
        <c:scaling>
          <c:orientation val="minMax"/>
          <c:max val="60"/>
        </c:scaling>
        <c:axPos val="l"/>
        <c:title>
          <c:tx>
            <c:rich>
              <a:bodyPr rot="-5400000" vert="horz"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900" b="1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P, mmol kg</a:t>
                </a:r>
                <a:r>
                  <a:rPr lang="es-ES" sz="900" b="1" i="0" baseline="3000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-1</a:t>
                </a:r>
                <a:endParaRPr lang="es-ES" sz="9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tickLblPos val="nextTo"/>
        <c:crossAx val="127211776"/>
        <c:crosses val="autoZero"/>
        <c:crossBetween val="midCat"/>
        <c:majorUnit val="10"/>
      </c:valAx>
      <c:spPr>
        <a:solidFill>
          <a:srgbClr val="9CB4D0">
            <a:alpha val="14902"/>
          </a:srgbClr>
        </a:solidFill>
        <a:ln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</c:legend>
    <c:plotVisOnly val="1"/>
    <c:dispBlanksAs val="gap"/>
  </c:chart>
  <c:spPr>
    <a:solidFill>
      <a:srgbClr val="9CB4D0">
        <a:alpha val="49804"/>
      </a:srgbClr>
    </a:solidFill>
    <a:ln>
      <a:solidFill>
        <a:schemeClr val="accent1"/>
      </a:solidFill>
    </a:ln>
  </c:spPr>
  <c:printSettings>
    <c:headerFooter alignWithMargins="0"/>
    <c:pageMargins b="1" l="0.75000000000000311" r="0.75000000000000311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silandic Andosol (Rwanda)</a:t>
            </a:r>
          </a:p>
        </c:rich>
      </c:tx>
      <c:layout>
        <c:manualLayout>
          <c:xMode val="edge"/>
          <c:yMode val="edge"/>
          <c:x val="0.20486714441593676"/>
          <c:y val="0"/>
        </c:manualLayout>
      </c:layout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739129483814523"/>
          <c:y val="9.3067220764071562E-2"/>
          <c:w val="0.83518593883629699"/>
          <c:h val="0.69237241178186049"/>
        </c:manualLayout>
      </c:layout>
      <c:scatterChart>
        <c:scatterStyle val="lineMarker"/>
        <c:ser>
          <c:idx val="0"/>
          <c:order val="0"/>
          <c:tx>
            <c:v>P SORPTION</c:v>
          </c:tx>
          <c:spPr>
            <a:ln w="28575">
              <a:noFill/>
            </a:ln>
          </c:spPr>
          <c:marker>
            <c:symbol val="circle"/>
            <c:size val="7"/>
          </c:marker>
          <c:trendline>
            <c:trendlineType val="linear"/>
            <c:dispRSqr val="1"/>
            <c:dispEq val="1"/>
            <c:trendlineLbl>
              <c:layout>
                <c:manualLayout>
                  <c:x val="5.5119053938482411E-2"/>
                  <c:y val="-1.5961650627004963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DESORCIÓN!$F$8:$F$28</c:f>
              <c:numCache>
                <c:formatCode>General</c:formatCode>
                <c:ptCount val="21"/>
                <c:pt idx="0">
                  <c:v>1.5343572443173648</c:v>
                </c:pt>
                <c:pt idx="1">
                  <c:v>1.6090187730863841</c:v>
                </c:pt>
                <c:pt idx="2">
                  <c:v>2.1510083918872032</c:v>
                </c:pt>
                <c:pt idx="3">
                  <c:v>1.8044435548787658</c:v>
                </c:pt>
                <c:pt idx="4">
                  <c:v>1.6784911459011516</c:v>
                </c:pt>
                <c:pt idx="5">
                  <c:v>1.7434490421759241</c:v>
                </c:pt>
                <c:pt idx="6">
                  <c:v>1.9678496646801849</c:v>
                </c:pt>
                <c:pt idx="7">
                  <c:v>1.9678496646801849</c:v>
                </c:pt>
                <c:pt idx="8">
                  <c:v>2.1510083918872032</c:v>
                </c:pt>
                <c:pt idx="9">
                  <c:v>2.374988413346379</c:v>
                </c:pt>
                <c:pt idx="10">
                  <c:v>2.439735942740537</c:v>
                </c:pt>
                <c:pt idx="11">
                  <c:v>2.5853414839962197</c:v>
                </c:pt>
                <c:pt idx="12">
                  <c:v>3.6583348052138271</c:v>
                </c:pt>
                <c:pt idx="13">
                  <c:v>3.7036324041053543</c:v>
                </c:pt>
                <c:pt idx="14">
                  <c:v>3.8515636058655924</c:v>
                </c:pt>
                <c:pt idx="15">
                  <c:v>4.67723900223963</c:v>
                </c:pt>
                <c:pt idx="16">
                  <c:v>4.6501094984508944</c:v>
                </c:pt>
                <c:pt idx="17">
                  <c:v>4.6186823310698051</c:v>
                </c:pt>
                <c:pt idx="18">
                  <c:v>6.5773714598382318</c:v>
                </c:pt>
                <c:pt idx="19">
                  <c:v>6.6193160985886976</c:v>
                </c:pt>
                <c:pt idx="20">
                  <c:v>6.5678065853868652</c:v>
                </c:pt>
              </c:numCache>
            </c:numRef>
          </c:xVal>
          <c:yVal>
            <c:numRef>
              <c:f>DESORCIÓN!$I$8:$I$28</c:f>
              <c:numCache>
                <c:formatCode>General</c:formatCode>
                <c:ptCount val="21"/>
                <c:pt idx="0">
                  <c:v>1.1653913069822104</c:v>
                </c:pt>
                <c:pt idx="1">
                  <c:v>1.1119962864692909</c:v>
                </c:pt>
                <c:pt idx="2">
                  <c:v>1.0437108861853877</c:v>
                </c:pt>
                <c:pt idx="3">
                  <c:v>2.4141470703902423</c:v>
                </c:pt>
                <c:pt idx="4">
                  <c:v>2.3812815586835328</c:v>
                </c:pt>
                <c:pt idx="5">
                  <c:v>2.4039990629598105</c:v>
                </c:pt>
                <c:pt idx="6">
                  <c:v>6.2190311656807591</c:v>
                </c:pt>
                <c:pt idx="7">
                  <c:v>6.1071427046137456</c:v>
                </c:pt>
                <c:pt idx="8">
                  <c:v>6.1615437280627035</c:v>
                </c:pt>
                <c:pt idx="9">
                  <c:v>12.412269571955393</c:v>
                </c:pt>
                <c:pt idx="10">
                  <c:v>12.060611966334406</c:v>
                </c:pt>
                <c:pt idx="11">
                  <c:v>12.444023412955481</c:v>
                </c:pt>
                <c:pt idx="12">
                  <c:v>24.391351945989985</c:v>
                </c:pt>
                <c:pt idx="13">
                  <c:v>23.672348893504431</c:v>
                </c:pt>
                <c:pt idx="14">
                  <c:v>23.842342947004649</c:v>
                </c:pt>
                <c:pt idx="15">
                  <c:v>36.022037457425697</c:v>
                </c:pt>
                <c:pt idx="16">
                  <c:v>35.111324163704268</c:v>
                </c:pt>
                <c:pt idx="17">
                  <c:v>35.112811531771463</c:v>
                </c:pt>
                <c:pt idx="18">
                  <c:v>47.908527903962316</c:v>
                </c:pt>
                <c:pt idx="19">
                  <c:v>47.612818582324643</c:v>
                </c:pt>
                <c:pt idx="20">
                  <c:v>47.585283227310669</c:v>
                </c:pt>
              </c:numCache>
            </c:numRef>
          </c:yVal>
        </c:ser>
        <c:ser>
          <c:idx val="1"/>
          <c:order val="1"/>
          <c:tx>
            <c:v>P DESORPTION</c:v>
          </c:tx>
          <c:spPr>
            <a:ln w="28575">
              <a:noFill/>
            </a:ln>
          </c:spPr>
          <c:marker>
            <c:symbol val="circle"/>
            <c:size val="7"/>
          </c:marker>
          <c:trendline>
            <c:trendlineType val="linear"/>
            <c:dispRSqr val="1"/>
            <c:dispEq val="1"/>
            <c:trendlineLbl>
              <c:layout>
                <c:manualLayout>
                  <c:x val="3.3204871862927254E-2"/>
                  <c:y val="1.8581948089822109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DESORCIÓN!$Q$8:$Q$28</c:f>
              <c:numCache>
                <c:formatCode>General</c:formatCode>
                <c:ptCount val="21"/>
                <c:pt idx="0">
                  <c:v>2.3057566217770584</c:v>
                </c:pt>
                <c:pt idx="1">
                  <c:v>2.3409715280681249</c:v>
                </c:pt>
                <c:pt idx="2">
                  <c:v>2.5005449473361425</c:v>
                </c:pt>
                <c:pt idx="3">
                  <c:v>2.1919977364204</c:v>
                </c:pt>
                <c:pt idx="4">
                  <c:v>2.4078861168534376</c:v>
                </c:pt>
                <c:pt idx="5">
                  <c:v>2.2313729016552304</c:v>
                </c:pt>
                <c:pt idx="6">
                  <c:v>2.2692562195575317</c:v>
                </c:pt>
                <c:pt idx="7">
                  <c:v>2.3057566217770584</c:v>
                </c:pt>
                <c:pt idx="8">
                  <c:v>2.1919977364204</c:v>
                </c:pt>
                <c:pt idx="9">
                  <c:v>2.4706025907210645</c:v>
                </c:pt>
                <c:pt idx="10">
                  <c:v>2.439735942740537</c:v>
                </c:pt>
                <c:pt idx="11">
                  <c:v>2.3057566217770584</c:v>
                </c:pt>
                <c:pt idx="12">
                  <c:v>2.9069928565062155</c:v>
                </c:pt>
                <c:pt idx="13">
                  <c:v>2.926448723121581</c:v>
                </c:pt>
                <c:pt idx="14">
                  <c:v>3.0358473175286877</c:v>
                </c:pt>
                <c:pt idx="15">
                  <c:v>3.5812996186042461</c:v>
                </c:pt>
                <c:pt idx="16">
                  <c:v>3.5712391715784046</c:v>
                </c:pt>
                <c:pt idx="17">
                  <c:v>3.5193603191639551</c:v>
                </c:pt>
                <c:pt idx="18">
                  <c:v>4.2699321188096651</c:v>
                </c:pt>
                <c:pt idx="19">
                  <c:v>4.3285140204344668</c:v>
                </c:pt>
                <c:pt idx="20">
                  <c:v>4.2393018528614217</c:v>
                </c:pt>
              </c:numCache>
            </c:numRef>
          </c:xVal>
          <c:yVal>
            <c:numRef>
              <c:f>DESORCIÓN!$X$8:$X$28</c:f>
              <c:numCache>
                <c:formatCode>General</c:formatCode>
                <c:ptCount val="21"/>
                <c:pt idx="0">
                  <c:v>0.96065909657465876</c:v>
                </c:pt>
                <c:pt idx="1">
                  <c:v>0.90652629691409548</c:v>
                </c:pt>
                <c:pt idx="2">
                  <c:v>0.80485156901198496</c:v>
                </c:pt>
                <c:pt idx="3">
                  <c:v>2.2311115895013276</c:v>
                </c:pt>
                <c:pt idx="4">
                  <c:v>2.154676910152443</c:v>
                </c:pt>
                <c:pt idx="5">
                  <c:v>2.212441084602498</c:v>
                </c:pt>
                <c:pt idx="6">
                  <c:v>6.0202566398252051</c:v>
                </c:pt>
                <c:pt idx="7">
                  <c:v>5.9020683927593476</c:v>
                </c:pt>
                <c:pt idx="8">
                  <c:v>5.9815718883307039</c:v>
                </c:pt>
                <c:pt idx="9">
                  <c:v>12.17468949551079</c:v>
                </c:pt>
                <c:pt idx="10">
                  <c:v>11.83772017459229</c:v>
                </c:pt>
                <c:pt idx="11">
                  <c:v>12.246956023250949</c:v>
                </c:pt>
                <c:pt idx="12">
                  <c:v>24.051988090557575</c:v>
                </c:pt>
                <c:pt idx="13">
                  <c:v>23.34009995374765</c:v>
                </c:pt>
                <c:pt idx="14">
                  <c:v>23.468263763309352</c:v>
                </c:pt>
                <c:pt idx="15">
                  <c:v>35.391217736043565</c:v>
                </c:pt>
                <c:pt idx="16">
                  <c:v>34.489103388885191</c:v>
                </c:pt>
                <c:pt idx="17">
                  <c:v>34.52165276856843</c:v>
                </c:pt>
                <c:pt idx="18">
                  <c:v>47.460175452900579</c:v>
                </c:pt>
                <c:pt idx="19">
                  <c:v>47.146906820496106</c:v>
                </c:pt>
                <c:pt idx="20">
                  <c:v>46.839324788798706</c:v>
                </c:pt>
              </c:numCache>
            </c:numRef>
          </c:yVal>
        </c:ser>
        <c:axId val="127407232"/>
        <c:axId val="127409152"/>
      </c:scatterChart>
      <c:valAx>
        <c:axId val="127407232"/>
        <c:scaling>
          <c:orientation val="minMax"/>
        </c:scaling>
        <c:axPos val="b"/>
        <c:title>
          <c:tx>
            <c:rich>
              <a:bodyPr anchor="b" anchorCtr="1"/>
              <a:lstStyle/>
              <a:p>
                <a:pPr>
                  <a:defRPr sz="1000"/>
                </a:pPr>
                <a:r>
                  <a:rPr lang="es-ES" sz="900" b="1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ln P, µmol L</a:t>
                </a:r>
                <a:r>
                  <a:rPr lang="es-ES" sz="900" b="1" i="0" baseline="3000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-1</a:t>
                </a:r>
                <a:endParaRPr lang="es-ES" sz="9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80251119171901264"/>
              <c:y val="0.8734025955088946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27409152"/>
        <c:crosses val="autoZero"/>
        <c:crossBetween val="midCat"/>
      </c:valAx>
      <c:valAx>
        <c:axId val="12740915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900" b="1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P, mmol kg</a:t>
                </a:r>
                <a:r>
                  <a:rPr lang="es-ES" sz="900" b="1" i="0" baseline="3000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-1</a:t>
                </a:r>
                <a:endParaRPr lang="es-ES" sz="9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tickLblPos val="nextTo"/>
        <c:crossAx val="127407232"/>
        <c:crosses val="autoZero"/>
        <c:crossBetween val="midCat"/>
      </c:valAx>
    </c:plotArea>
    <c:legend>
      <c:legendPos val="b"/>
      <c:layout>
        <c:manualLayout>
          <c:xMode val="edge"/>
          <c:yMode val="edge"/>
          <c:wMode val="edge"/>
          <c:hMode val="edge"/>
          <c:x val="0.25743041670353006"/>
          <c:y val="0.91628280839895015"/>
          <c:w val="0.77552814886903187"/>
          <c:h val="1"/>
        </c:manualLayout>
      </c:layout>
    </c:legend>
    <c:plotVisOnly val="1"/>
    <c:dispBlanksAs val="gap"/>
  </c:chart>
  <c:printSettings>
    <c:headerFooter alignWithMargins="0"/>
    <c:pageMargins b="1" l="0.75000000000000289" r="0.75000000000000289" t="1" header="0" footer="0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vitric Andosol (Sao Tomé &amp; Príncipe)</a:t>
            </a:r>
          </a:p>
        </c:rich>
      </c:tx>
      <c:layout>
        <c:manualLayout>
          <c:xMode val="edge"/>
          <c:yMode val="edge"/>
          <c:x val="0.14283053544481436"/>
          <c:y val="1.3888888888888888E-2"/>
        </c:manualLayout>
      </c:layout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739129483814523"/>
          <c:y val="9.306722076407159E-2"/>
          <c:w val="0.8222356098105188"/>
          <c:h val="0.6831131525226013"/>
        </c:manualLayout>
      </c:layout>
      <c:scatterChart>
        <c:scatterStyle val="lineMarker"/>
        <c:ser>
          <c:idx val="0"/>
          <c:order val="0"/>
          <c:tx>
            <c:v>P SORPTION</c:v>
          </c:tx>
          <c:spPr>
            <a:ln w="28575">
              <a:noFill/>
            </a:ln>
          </c:spPr>
          <c:marker>
            <c:symbol val="circle"/>
            <c:size val="5"/>
          </c:marker>
          <c:trendline>
            <c:trendlineType val="linear"/>
            <c:dispRSqr val="1"/>
            <c:dispEq val="1"/>
            <c:trendlineLbl>
              <c:layout>
                <c:manualLayout>
                  <c:x val="0.1711586722800589"/>
                  <c:y val="9.6046587926509192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DESORCIÓN!$F$36:$F$56</c:f>
              <c:numCache>
                <c:formatCode>General</c:formatCode>
                <c:ptCount val="21"/>
                <c:pt idx="0">
                  <c:v>2.374988413346379</c:v>
                </c:pt>
                <c:pt idx="1">
                  <c:v>2.4078861168534376</c:v>
                </c:pt>
                <c:pt idx="2">
                  <c:v>2.5296167621581196</c:v>
                </c:pt>
                <c:pt idx="3">
                  <c:v>2.5578672284439712</c:v>
                </c:pt>
                <c:pt idx="4">
                  <c:v>2.4706025907210645</c:v>
                </c:pt>
                <c:pt idx="5">
                  <c:v>2.4078861168534376</c:v>
                </c:pt>
                <c:pt idx="6">
                  <c:v>2.5005449473361425</c:v>
                </c:pt>
                <c:pt idx="7">
                  <c:v>2.6882599959984943</c:v>
                </c:pt>
                <c:pt idx="8">
                  <c:v>2.5005449473361425</c:v>
                </c:pt>
                <c:pt idx="9">
                  <c:v>3.5299536385656203</c:v>
                </c:pt>
                <c:pt idx="10">
                  <c:v>3.2241955821895028</c:v>
                </c:pt>
                <c:pt idx="11">
                  <c:v>3.1951659675143889</c:v>
                </c:pt>
                <c:pt idx="12">
                  <c:v>4.2699321188096651</c:v>
                </c:pt>
                <c:pt idx="13">
                  <c:v>4.2496165394632532</c:v>
                </c:pt>
                <c:pt idx="14">
                  <c:v>4.3793567628882863</c:v>
                </c:pt>
                <c:pt idx="15">
                  <c:v>5.8766530528425029</c:v>
                </c:pt>
                <c:pt idx="16">
                  <c:v>5.8956388330319562</c:v>
                </c:pt>
                <c:pt idx="17">
                  <c:v>5.9223366147952152</c:v>
                </c:pt>
                <c:pt idx="18">
                  <c:v>6.9794992585318774</c:v>
                </c:pt>
                <c:pt idx="19">
                  <c:v>6.9699022558908679</c:v>
                </c:pt>
                <c:pt idx="20">
                  <c:v>7.0200537865316148</c:v>
                </c:pt>
              </c:numCache>
            </c:numRef>
          </c:xVal>
          <c:yVal>
            <c:numRef>
              <c:f>DESORCIÓN!$I$36:$I$56</c:f>
              <c:numCache>
                <c:formatCode>General</c:formatCode>
                <c:ptCount val="21"/>
                <c:pt idx="0">
                  <c:v>1.0252105085114267</c:v>
                </c:pt>
                <c:pt idx="1">
                  <c:v>1.03930700634892</c:v>
                </c:pt>
                <c:pt idx="2">
                  <c:v>0.97728036765503168</c:v>
                </c:pt>
                <c:pt idx="3">
                  <c:v>2.2862751884398778</c:v>
                </c:pt>
                <c:pt idx="4">
                  <c:v>2.2553089467194694</c:v>
                </c:pt>
                <c:pt idx="5">
                  <c:v>2.2579081763722972</c:v>
                </c:pt>
                <c:pt idx="6">
                  <c:v>5.8312304184944148</c:v>
                </c:pt>
                <c:pt idx="7">
                  <c:v>5.8639518712187835</c:v>
                </c:pt>
                <c:pt idx="8">
                  <c:v>6.1078475800551564</c:v>
                </c:pt>
                <c:pt idx="9">
                  <c:v>15.093051937790962</c:v>
                </c:pt>
                <c:pt idx="10">
                  <c:v>12.132235760178778</c:v>
                </c:pt>
                <c:pt idx="11">
                  <c:v>11.668488442132512</c:v>
                </c:pt>
                <c:pt idx="12">
                  <c:v>23.631888765028819</c:v>
                </c:pt>
                <c:pt idx="13">
                  <c:v>23.241332657455011</c:v>
                </c:pt>
                <c:pt idx="14">
                  <c:v>22.629566519852094</c:v>
                </c:pt>
                <c:pt idx="15">
                  <c:v>29.907119719141029</c:v>
                </c:pt>
                <c:pt idx="16">
                  <c:v>30.418909359599969</c:v>
                </c:pt>
                <c:pt idx="17">
                  <c:v>28.886537461084508</c:v>
                </c:pt>
                <c:pt idx="18">
                  <c:v>41.581926876966712</c:v>
                </c:pt>
                <c:pt idx="19">
                  <c:v>42.36061391869265</c:v>
                </c:pt>
                <c:pt idx="20">
                  <c:v>40.793181257472149</c:v>
                </c:pt>
              </c:numCache>
            </c:numRef>
          </c:yVal>
        </c:ser>
        <c:ser>
          <c:idx val="1"/>
          <c:order val="1"/>
          <c:tx>
            <c:v>P DESORPTION</c:v>
          </c:tx>
          <c:spPr>
            <a:ln w="28575">
              <a:noFill/>
            </a:ln>
          </c:spPr>
          <c:marker>
            <c:symbol val="circle"/>
            <c:size val="5"/>
          </c:marker>
          <c:trendline>
            <c:trendlineType val="linear"/>
            <c:dispRSqr val="1"/>
            <c:dispEq val="1"/>
            <c:trendlineLbl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DESORCIÓN!$Q$36:$Q$56</c:f>
              <c:numCache>
                <c:formatCode>General</c:formatCode>
                <c:ptCount val="21"/>
                <c:pt idx="0">
                  <c:v>2.3409715280681249</c:v>
                </c:pt>
                <c:pt idx="1">
                  <c:v>2.3409715280681249</c:v>
                </c:pt>
                <c:pt idx="2">
                  <c:v>2.4706025907210645</c:v>
                </c:pt>
                <c:pt idx="3">
                  <c:v>2.439735942740537</c:v>
                </c:pt>
                <c:pt idx="4">
                  <c:v>2.439735942740537</c:v>
                </c:pt>
                <c:pt idx="5">
                  <c:v>2.4706025907210645</c:v>
                </c:pt>
                <c:pt idx="6">
                  <c:v>2.5296167621581196</c:v>
                </c:pt>
                <c:pt idx="7">
                  <c:v>2.5296167621581196</c:v>
                </c:pt>
                <c:pt idx="8">
                  <c:v>2.5578672284439712</c:v>
                </c:pt>
                <c:pt idx="9">
                  <c:v>3.2241955821895028</c:v>
                </c:pt>
                <c:pt idx="10">
                  <c:v>2.9069928565062155</c:v>
                </c:pt>
                <c:pt idx="11">
                  <c:v>2.9069928565062155</c:v>
                </c:pt>
                <c:pt idx="12">
                  <c:v>3.7469667404930633</c:v>
                </c:pt>
                <c:pt idx="13">
                  <c:v>3.6767007943593137</c:v>
                </c:pt>
                <c:pt idx="14">
                  <c:v>3.7966047215848349</c:v>
                </c:pt>
                <c:pt idx="15">
                  <c:v>4.2749471744560923</c:v>
                </c:pt>
                <c:pt idx="16">
                  <c:v>4.3748400433758095</c:v>
                </c:pt>
                <c:pt idx="17">
                  <c:v>4.1750743253509874</c:v>
                </c:pt>
                <c:pt idx="18">
                  <c:v>4.7166012500144463</c:v>
                </c:pt>
                <c:pt idx="19">
                  <c:v>4.7698386168003406</c:v>
                </c:pt>
                <c:pt idx="20">
                  <c:v>4.8517797254658852</c:v>
                </c:pt>
              </c:numCache>
            </c:numRef>
          </c:xVal>
          <c:yVal>
            <c:numRef>
              <c:f>DESORCIÓN!$X$36:$X$56</c:f>
              <c:numCache>
                <c:formatCode>General</c:formatCode>
                <c:ptCount val="21"/>
                <c:pt idx="0">
                  <c:v>0.82257030849536061</c:v>
                </c:pt>
                <c:pt idx="1">
                  <c:v>0.83301855212187115</c:v>
                </c:pt>
                <c:pt idx="2">
                  <c:v>0.74987423144713761</c:v>
                </c:pt>
                <c:pt idx="3">
                  <c:v>2.0567409807976871</c:v>
                </c:pt>
                <c:pt idx="4">
                  <c:v>2.0299422996805734</c:v>
                </c:pt>
                <c:pt idx="5">
                  <c:v>2.0253898202915042</c:v>
                </c:pt>
                <c:pt idx="6">
                  <c:v>5.5899901873658528</c:v>
                </c:pt>
                <c:pt idx="7">
                  <c:v>5.6225617781810691</c:v>
                </c:pt>
                <c:pt idx="8">
                  <c:v>5.8474900792052047</c:v>
                </c:pt>
                <c:pt idx="9">
                  <c:v>14.46901717703733</c:v>
                </c:pt>
                <c:pt idx="10">
                  <c:v>11.773608351612939</c:v>
                </c:pt>
                <c:pt idx="11">
                  <c:v>11.323784820554211</c:v>
                </c:pt>
                <c:pt idx="12">
                  <c:v>22.824346282534975</c:v>
                </c:pt>
                <c:pt idx="13">
                  <c:v>22.504852328265777</c:v>
                </c:pt>
                <c:pt idx="14">
                  <c:v>21.812621101104376</c:v>
                </c:pt>
                <c:pt idx="15">
                  <c:v>28.828628941589983</c:v>
                </c:pt>
                <c:pt idx="16">
                  <c:v>29.181056800796426</c:v>
                </c:pt>
                <c:pt idx="17">
                  <c:v>27.991073060972727</c:v>
                </c:pt>
                <c:pt idx="18">
                  <c:v>40.706597690258455</c:v>
                </c:pt>
                <c:pt idx="19">
                  <c:v>41.48415316676374</c:v>
                </c:pt>
                <c:pt idx="20">
                  <c:v>39.529966264713977</c:v>
                </c:pt>
              </c:numCache>
            </c:numRef>
          </c:yVal>
        </c:ser>
        <c:axId val="127440384"/>
        <c:axId val="127442304"/>
      </c:scatterChart>
      <c:valAx>
        <c:axId val="1274403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s-ES" sz="900" b="1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P, µmol L</a:t>
                </a:r>
                <a:r>
                  <a:rPr lang="es-ES" sz="900" b="1" i="0" baseline="3000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-1</a:t>
                </a:r>
                <a:endParaRPr lang="es-ES" sz="9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79786597145155513"/>
              <c:y val="0.86877296587926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27442304"/>
        <c:crosses val="autoZero"/>
        <c:crossBetween val="midCat"/>
      </c:valAx>
      <c:valAx>
        <c:axId val="127442304"/>
        <c:scaling>
          <c:orientation val="minMax"/>
          <c:max val="60"/>
        </c:scaling>
        <c:axPos val="l"/>
        <c:title>
          <c:tx>
            <c:rich>
              <a:bodyPr rot="-5400000" vert="horz"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900" b="1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P, mmol kg</a:t>
                </a:r>
                <a:r>
                  <a:rPr lang="es-ES" sz="900" b="1" i="0" baseline="3000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-1</a:t>
                </a:r>
                <a:endParaRPr lang="es-ES" sz="9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tickLblPos val="nextTo"/>
        <c:crossAx val="127440384"/>
        <c:crosses val="autoZero"/>
        <c:crossBetween val="midCat"/>
        <c:majorUnit val="10"/>
      </c:valAx>
    </c:plotArea>
    <c:legend>
      <c:legendPos val="b"/>
      <c:layout>
        <c:manualLayout>
          <c:xMode val="edge"/>
          <c:yMode val="edge"/>
          <c:wMode val="edge"/>
          <c:hMode val="edge"/>
          <c:x val="0.30027561990992735"/>
          <c:y val="0.9023939195100612"/>
          <c:w val="0.78324390659221288"/>
          <c:h val="0.98611111111111105"/>
        </c:manualLayout>
      </c:layout>
    </c:legend>
    <c:plotVisOnly val="1"/>
    <c:dispBlanksAs val="gap"/>
  </c:chart>
  <c:printSettings>
    <c:headerFooter alignWithMargins="0"/>
    <c:pageMargins b="1" l="0.75000000000000311" r="0.75000000000000311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449746281714786"/>
          <c:y val="5.1400554097404488E-2"/>
          <c:w val="0.80334492563429571"/>
          <c:h val="0.66461978710994463"/>
        </c:manualLayout>
      </c:layout>
      <c:scatterChart>
        <c:scatterStyle val="lineMarker"/>
        <c:ser>
          <c:idx val="0"/>
          <c:order val="0"/>
          <c:tx>
            <c:v>Silandic Andosol</c:v>
          </c:tx>
          <c:spPr>
            <a:ln w="28575">
              <a:noFill/>
            </a:ln>
          </c:spPr>
          <c:xVal>
            <c:numRef>
              <c:f>DESORCIÓN!$A$38:$A$56</c:f>
              <c:numCache>
                <c:formatCode>General</c:formatCode>
                <c:ptCount val="19"/>
                <c:pt idx="0">
                  <c:v>2</c:v>
                </c:pt>
                <c:pt idx="3">
                  <c:v>4</c:v>
                </c:pt>
                <c:pt idx="6">
                  <c:v>10</c:v>
                </c:pt>
                <c:pt idx="9">
                  <c:v>20</c:v>
                </c:pt>
                <c:pt idx="12">
                  <c:v>40</c:v>
                </c:pt>
                <c:pt idx="15">
                  <c:v>60</c:v>
                </c:pt>
                <c:pt idx="18">
                  <c:v>100</c:v>
                </c:pt>
              </c:numCache>
            </c:numRef>
          </c:xVal>
          <c:yVal>
            <c:numRef>
              <c:f>DESORCIÓN!$L$10:$L$28</c:f>
              <c:numCache>
                <c:formatCode>0.0</c:formatCode>
                <c:ptCount val="19"/>
                <c:pt idx="0">
                  <c:v>90.386803185437998</c:v>
                </c:pt>
                <c:pt idx="3">
                  <c:v>95.477815699658706</c:v>
                </c:pt>
                <c:pt idx="6">
                  <c:v>97.584376185058773</c:v>
                </c:pt>
                <c:pt idx="9">
                  <c:v>98.128555176336747</c:v>
                </c:pt>
                <c:pt idx="12">
                  <c:v>96.665718619643528</c:v>
                </c:pt>
                <c:pt idx="15">
                  <c:v>94.490582732903547</c:v>
                </c:pt>
                <c:pt idx="18">
                  <c:v>77.009379509379514</c:v>
                </c:pt>
              </c:numCache>
            </c:numRef>
          </c:yVal>
        </c:ser>
        <c:ser>
          <c:idx val="1"/>
          <c:order val="1"/>
          <c:tx>
            <c:v>Vitric Andosol</c:v>
          </c:tx>
          <c:spPr>
            <a:ln w="28575">
              <a:noFill/>
            </a:ln>
          </c:spPr>
          <c:marker>
            <c:symbol val="circle"/>
            <c:size val="7"/>
          </c:marker>
          <c:xVal>
            <c:numRef>
              <c:f>DESORCIÓN!$A$38:$A$56</c:f>
              <c:numCache>
                <c:formatCode>General</c:formatCode>
                <c:ptCount val="19"/>
                <c:pt idx="0">
                  <c:v>2</c:v>
                </c:pt>
                <c:pt idx="3">
                  <c:v>4</c:v>
                </c:pt>
                <c:pt idx="6">
                  <c:v>10</c:v>
                </c:pt>
                <c:pt idx="9">
                  <c:v>20</c:v>
                </c:pt>
                <c:pt idx="12">
                  <c:v>40</c:v>
                </c:pt>
                <c:pt idx="15">
                  <c:v>60</c:v>
                </c:pt>
                <c:pt idx="18">
                  <c:v>100</c:v>
                </c:pt>
              </c:numCache>
            </c:numRef>
          </c:xVal>
          <c:yVal>
            <c:numRef>
              <c:f>DESORCIÓN!$L$38:$L$56</c:f>
              <c:numCache>
                <c:formatCode>0.0</c:formatCode>
                <c:ptCount val="19"/>
                <c:pt idx="0">
                  <c:v>81.854379977246879</c:v>
                </c:pt>
                <c:pt idx="3">
                  <c:v>90.547971179370506</c:v>
                </c:pt>
                <c:pt idx="6">
                  <c:v>95.87789154342056</c:v>
                </c:pt>
                <c:pt idx="9">
                  <c:v>95.587789154342047</c:v>
                </c:pt>
                <c:pt idx="12">
                  <c:v>94.162874478574125</c:v>
                </c:pt>
                <c:pt idx="15">
                  <c:v>80.765217458765846</c:v>
                </c:pt>
                <c:pt idx="18">
                  <c:v>65.645743145743154</c:v>
                </c:pt>
              </c:numCache>
            </c:numRef>
          </c:yVal>
        </c:ser>
        <c:axId val="128487424"/>
        <c:axId val="128489728"/>
      </c:scatterChart>
      <c:valAx>
        <c:axId val="128487424"/>
        <c:scaling>
          <c:orientation val="minMax"/>
          <c:max val="1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P in the equilibrating solution, mg P L</a:t>
                </a:r>
                <a:r>
                  <a:rPr lang="es-ES" baseline="30000"/>
                  <a:t>-1</a:t>
                </a:r>
              </a:p>
            </c:rich>
          </c:tx>
          <c:layout>
            <c:manualLayout>
              <c:xMode val="edge"/>
              <c:yMode val="edge"/>
              <c:x val="0.48927207176026072"/>
              <c:y val="0.8042225878481608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28489728"/>
        <c:crosses val="autoZero"/>
        <c:crossBetween val="midCat"/>
      </c:valAx>
      <c:valAx>
        <c:axId val="128489728"/>
        <c:scaling>
          <c:orientation val="minMax"/>
          <c:max val="100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Percent sorption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tickLblPos val="nextTo"/>
        <c:crossAx val="12848742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395604395604395"/>
          <c:y val="0.87640769987600897"/>
          <c:w val="0.50769230769230766"/>
          <c:h val="8.9887969218052213E-2"/>
        </c:manualLayout>
      </c:layout>
    </c:legend>
    <c:plotVisOnly val="1"/>
    <c:dispBlanksAs val="gap"/>
  </c:chart>
  <c:spPr>
    <a:solidFill>
      <a:srgbClr val="9CB4D0"/>
    </a:solidFill>
    <a:ln>
      <a:solidFill>
        <a:schemeClr val="accent1">
          <a:lumMod val="60000"/>
          <a:lumOff val="40000"/>
        </a:schemeClr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anchor="t" anchorCtr="1"/>
          <a:lstStyle/>
          <a:p>
            <a:pPr algn="ctr">
              <a:defRPr sz="1600">
                <a:solidFill>
                  <a:schemeClr val="bg1"/>
                </a:solidFill>
              </a:defRPr>
            </a:pPr>
            <a:r>
              <a:rPr lang="es-ES" sz="1600">
                <a:solidFill>
                  <a:schemeClr val="bg1"/>
                </a:solidFill>
              </a:rPr>
              <a:t>Sorption isotherms</a:t>
            </a:r>
          </a:p>
        </c:rich>
      </c:tx>
      <c:layout>
        <c:manualLayout>
          <c:xMode val="edge"/>
          <c:yMode val="edge"/>
          <c:x val="0.33969860509009409"/>
          <c:y val="9.2592592592592587E-3"/>
        </c:manualLayout>
      </c:layout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739129483814523"/>
          <c:y val="9.3067220764071562E-2"/>
          <c:w val="0.83518593883629699"/>
          <c:h val="0.69237241178186049"/>
        </c:manualLayout>
      </c:layout>
      <c:scatterChart>
        <c:scatterStyle val="lineMarker"/>
        <c:ser>
          <c:idx val="0"/>
          <c:order val="0"/>
          <c:tx>
            <c:v>Silandic Andosol</c:v>
          </c:tx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DESORCIÓN!$E$8:$E$28</c:f>
              <c:numCache>
                <c:formatCode>General</c:formatCode>
                <c:ptCount val="21"/>
                <c:pt idx="0">
                  <c:v>4.6383432501359465</c:v>
                </c:pt>
                <c:pt idx="1">
                  <c:v>4.997904742394546</c:v>
                </c:pt>
                <c:pt idx="2">
                  <c:v>8.5935196649805512</c:v>
                </c:pt>
                <c:pt idx="3">
                  <c:v>6.0765892191703479</c:v>
                </c:pt>
                <c:pt idx="4">
                  <c:v>5.3574662346531472</c:v>
                </c:pt>
                <c:pt idx="5">
                  <c:v>5.7170277269117475</c:v>
                </c:pt>
                <c:pt idx="6">
                  <c:v>7.1552736959461498</c:v>
                </c:pt>
                <c:pt idx="7">
                  <c:v>7.1552736959461498</c:v>
                </c:pt>
                <c:pt idx="8">
                  <c:v>8.5935196649805512</c:v>
                </c:pt>
                <c:pt idx="9">
                  <c:v>10.750888618532155</c:v>
                </c:pt>
                <c:pt idx="10">
                  <c:v>11.470011603049356</c:v>
                </c:pt>
                <c:pt idx="11">
                  <c:v>13.26781906434236</c:v>
                </c:pt>
                <c:pt idx="12">
                  <c:v>38.796685014702987</c:v>
                </c:pt>
                <c:pt idx="13">
                  <c:v>40.594492475995992</c:v>
                </c:pt>
                <c:pt idx="14">
                  <c:v>47.066599336650803</c:v>
                </c:pt>
                <c:pt idx="15">
                  <c:v>107.47293003609568</c:v>
                </c:pt>
                <c:pt idx="16">
                  <c:v>104.59643809802687</c:v>
                </c:pt>
                <c:pt idx="17">
                  <c:v>101.36038466769951</c:v>
                </c:pt>
                <c:pt idx="18">
                  <c:v>718.6478496881449</c:v>
                </c:pt>
                <c:pt idx="19">
                  <c:v>749.43238394418154</c:v>
                </c:pt>
                <c:pt idx="20">
                  <c:v>711.80684207569243</c:v>
                </c:pt>
              </c:numCache>
            </c:numRef>
          </c:xVal>
          <c:yVal>
            <c:numRef>
              <c:f>DESORCIÓN!$I$8:$I$28</c:f>
              <c:numCache>
                <c:formatCode>General</c:formatCode>
                <c:ptCount val="21"/>
                <c:pt idx="0">
                  <c:v>1.1653913069822104</c:v>
                </c:pt>
                <c:pt idx="1">
                  <c:v>1.1119962864692909</c:v>
                </c:pt>
                <c:pt idx="2">
                  <c:v>1.0437108861853877</c:v>
                </c:pt>
                <c:pt idx="3">
                  <c:v>2.4141470703902423</c:v>
                </c:pt>
                <c:pt idx="4">
                  <c:v>2.3812815586835328</c:v>
                </c:pt>
                <c:pt idx="5">
                  <c:v>2.4039990629598105</c:v>
                </c:pt>
                <c:pt idx="6">
                  <c:v>6.2190311656807591</c:v>
                </c:pt>
                <c:pt idx="7">
                  <c:v>6.1071427046137456</c:v>
                </c:pt>
                <c:pt idx="8">
                  <c:v>6.1615437280627035</c:v>
                </c:pt>
                <c:pt idx="9">
                  <c:v>12.412269571955393</c:v>
                </c:pt>
                <c:pt idx="10">
                  <c:v>12.060611966334406</c:v>
                </c:pt>
                <c:pt idx="11">
                  <c:v>12.444023412955481</c:v>
                </c:pt>
                <c:pt idx="12">
                  <c:v>24.391351945989985</c:v>
                </c:pt>
                <c:pt idx="13">
                  <c:v>23.672348893504431</c:v>
                </c:pt>
                <c:pt idx="14">
                  <c:v>23.842342947004649</c:v>
                </c:pt>
                <c:pt idx="15">
                  <c:v>36.022037457425697</c:v>
                </c:pt>
                <c:pt idx="16">
                  <c:v>35.111324163704268</c:v>
                </c:pt>
                <c:pt idx="17">
                  <c:v>35.112811531771463</c:v>
                </c:pt>
                <c:pt idx="18">
                  <c:v>47.908527903962316</c:v>
                </c:pt>
                <c:pt idx="19">
                  <c:v>47.612818582324643</c:v>
                </c:pt>
                <c:pt idx="20">
                  <c:v>47.585283227310669</c:v>
                </c:pt>
              </c:numCache>
            </c:numRef>
          </c:yVal>
        </c:ser>
        <c:ser>
          <c:idx val="2"/>
          <c:order val="1"/>
          <c:spPr>
            <a:ln w="1905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DESORCIÓN!$G$5:$G$21</c:f>
              <c:numCache>
                <c:formatCode>General</c:formatCode>
                <c:ptCount val="1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100</c:v>
                </c:pt>
                <c:pt idx="10">
                  <c:v>200</c:v>
                </c:pt>
                <c:pt idx="11">
                  <c:v>300</c:v>
                </c:pt>
                <c:pt idx="12">
                  <c:v>400</c:v>
                </c:pt>
                <c:pt idx="13">
                  <c:v>500</c:v>
                </c:pt>
                <c:pt idx="14">
                  <c:v>600</c:v>
                </c:pt>
                <c:pt idx="15">
                  <c:v>700</c:v>
                </c:pt>
                <c:pt idx="16">
                  <c:v>800</c:v>
                </c:pt>
              </c:numCache>
            </c:numRef>
          </c:xVal>
          <c:yVal>
            <c:numRef>
              <c:f>DESORCIÓN!$J$5:$J$21</c:f>
              <c:numCache>
                <c:formatCode>General</c:formatCode>
                <c:ptCount val="17"/>
                <c:pt idx="0">
                  <c:v>0</c:v>
                </c:pt>
                <c:pt idx="1">
                  <c:v>8.9479248160822404</c:v>
                </c:pt>
                <c:pt idx="2">
                  <c:v>15.660570056778914</c:v>
                </c:pt>
                <c:pt idx="3">
                  <c:v>19.587215803230812</c:v>
                </c:pt>
                <c:pt idx="4">
                  <c:v>22.373215297475596</c:v>
                </c:pt>
                <c:pt idx="5">
                  <c:v>24.534204391467796</c:v>
                </c:pt>
                <c:pt idx="6">
                  <c:v>26.299861043927493</c:v>
                </c:pt>
                <c:pt idx="7">
                  <c:v>27.792702472578611</c:v>
                </c:pt>
                <c:pt idx="8">
                  <c:v>29.08586053817227</c:v>
                </c:pt>
                <c:pt idx="9">
                  <c:v>31.246849632164484</c:v>
                </c:pt>
                <c:pt idx="10">
                  <c:v>37.95949487286115</c:v>
                </c:pt>
                <c:pt idx="11">
                  <c:v>41.886140619313046</c:v>
                </c:pt>
                <c:pt idx="12">
                  <c:v>44.67214011355783</c:v>
                </c:pt>
                <c:pt idx="13">
                  <c:v>46.83312920755003</c:v>
                </c:pt>
                <c:pt idx="14">
                  <c:v>48.598785860009727</c:v>
                </c:pt>
                <c:pt idx="15">
                  <c:v>50.091627288660845</c:v>
                </c:pt>
                <c:pt idx="16">
                  <c:v>51.384785354254504</c:v>
                </c:pt>
              </c:numCache>
            </c:numRef>
          </c:yVal>
        </c:ser>
        <c:ser>
          <c:idx val="1"/>
          <c:order val="2"/>
          <c:tx>
            <c:v>Vitric Andosol</c:v>
          </c:tx>
          <c:spPr>
            <a:ln w="28575">
              <a:noFill/>
            </a:ln>
          </c:spPr>
          <c:marker>
            <c:symbol val="circle"/>
            <c:size val="7"/>
          </c:marker>
          <c:xVal>
            <c:numRef>
              <c:f>DESORCIÓN!$E$36:$E$56</c:f>
              <c:numCache>
                <c:formatCode>General</c:formatCode>
                <c:ptCount val="21"/>
                <c:pt idx="0">
                  <c:v>10.750888618532155</c:v>
                </c:pt>
                <c:pt idx="1">
                  <c:v>11.110450110790753</c:v>
                </c:pt>
                <c:pt idx="2">
                  <c:v>12.548696079825156</c:v>
                </c:pt>
                <c:pt idx="3">
                  <c:v>12.908257572083757</c:v>
                </c:pt>
                <c:pt idx="4">
                  <c:v>11.829573095307957</c:v>
                </c:pt>
                <c:pt idx="5">
                  <c:v>11.110450110790753</c:v>
                </c:pt>
                <c:pt idx="6">
                  <c:v>12.189134587566555</c:v>
                </c:pt>
                <c:pt idx="7">
                  <c:v>14.706065033376758</c:v>
                </c:pt>
                <c:pt idx="8">
                  <c:v>12.189134587566555</c:v>
                </c:pt>
                <c:pt idx="9">
                  <c:v>34.122385615341187</c:v>
                </c:pt>
                <c:pt idx="10">
                  <c:v>25.133348308876176</c:v>
                </c:pt>
                <c:pt idx="11">
                  <c:v>24.414225324358974</c:v>
                </c:pt>
                <c:pt idx="12">
                  <c:v>71.51678081023563</c:v>
                </c:pt>
                <c:pt idx="13">
                  <c:v>70.078534841201233</c:v>
                </c:pt>
                <c:pt idx="14">
                  <c:v>79.786695132183453</c:v>
                </c:pt>
                <c:pt idx="15">
                  <c:v>356.6136749498387</c:v>
                </c:pt>
                <c:pt idx="16">
                  <c:v>363.44894494300326</c:v>
                </c:pt>
                <c:pt idx="17">
                  <c:v>373.28291402994194</c:v>
                </c:pt>
                <c:pt idx="18">
                  <c:v>1074.3802455356797</c:v>
                </c:pt>
                <c:pt idx="19">
                  <c:v>1064.1187341170009</c:v>
                </c:pt>
                <c:pt idx="20">
                  <c:v>1118.8467950166216</c:v>
                </c:pt>
              </c:numCache>
            </c:numRef>
          </c:xVal>
          <c:yVal>
            <c:numRef>
              <c:f>DESORCIÓN!$I$36:$I$56</c:f>
              <c:numCache>
                <c:formatCode>General</c:formatCode>
                <c:ptCount val="21"/>
                <c:pt idx="0">
                  <c:v>1.0252105085114267</c:v>
                </c:pt>
                <c:pt idx="1">
                  <c:v>1.03930700634892</c:v>
                </c:pt>
                <c:pt idx="2">
                  <c:v>0.97728036765503168</c:v>
                </c:pt>
                <c:pt idx="3">
                  <c:v>2.2862751884398778</c:v>
                </c:pt>
                <c:pt idx="4">
                  <c:v>2.2553089467194694</c:v>
                </c:pt>
                <c:pt idx="5">
                  <c:v>2.2579081763722972</c:v>
                </c:pt>
                <c:pt idx="6">
                  <c:v>5.8312304184944148</c:v>
                </c:pt>
                <c:pt idx="7">
                  <c:v>5.8639518712187835</c:v>
                </c:pt>
                <c:pt idx="8">
                  <c:v>6.1078475800551564</c:v>
                </c:pt>
                <c:pt idx="9">
                  <c:v>15.093051937790962</c:v>
                </c:pt>
                <c:pt idx="10">
                  <c:v>12.132235760178778</c:v>
                </c:pt>
                <c:pt idx="11">
                  <c:v>11.668488442132512</c:v>
                </c:pt>
                <c:pt idx="12">
                  <c:v>23.631888765028819</c:v>
                </c:pt>
                <c:pt idx="13">
                  <c:v>23.241332657455011</c:v>
                </c:pt>
                <c:pt idx="14">
                  <c:v>22.629566519852094</c:v>
                </c:pt>
                <c:pt idx="15">
                  <c:v>29.907119719141029</c:v>
                </c:pt>
                <c:pt idx="16">
                  <c:v>30.418909359599969</c:v>
                </c:pt>
                <c:pt idx="17">
                  <c:v>28.886537461084508</c:v>
                </c:pt>
                <c:pt idx="18">
                  <c:v>41.581926876966712</c:v>
                </c:pt>
                <c:pt idx="19">
                  <c:v>42.36061391869265</c:v>
                </c:pt>
                <c:pt idx="20">
                  <c:v>40.793181257472149</c:v>
                </c:pt>
              </c:numCache>
            </c:numRef>
          </c:yVal>
        </c:ser>
        <c:ser>
          <c:idx val="3"/>
          <c:order val="3"/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DESORCIÓN!$G$33:$G$53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100</c:v>
                </c:pt>
                <c:pt idx="10">
                  <c:v>200</c:v>
                </c:pt>
                <c:pt idx="11">
                  <c:v>300</c:v>
                </c:pt>
                <c:pt idx="12">
                  <c:v>400</c:v>
                </c:pt>
                <c:pt idx="13">
                  <c:v>500</c:v>
                </c:pt>
                <c:pt idx="14">
                  <c:v>600</c:v>
                </c:pt>
                <c:pt idx="15">
                  <c:v>700</c:v>
                </c:pt>
                <c:pt idx="16">
                  <c:v>800</c:v>
                </c:pt>
                <c:pt idx="17">
                  <c:v>900</c:v>
                </c:pt>
                <c:pt idx="18">
                  <c:v>1000</c:v>
                </c:pt>
                <c:pt idx="19">
                  <c:v>1100</c:v>
                </c:pt>
                <c:pt idx="20">
                  <c:v>1200</c:v>
                </c:pt>
              </c:numCache>
            </c:numRef>
          </c:xVal>
          <c:yVal>
            <c:numRef>
              <c:f>DESORCIÓN!$J$33:$J$53</c:f>
              <c:numCache>
                <c:formatCode>General</c:formatCode>
                <c:ptCount val="21"/>
                <c:pt idx="0">
                  <c:v>0</c:v>
                </c:pt>
                <c:pt idx="1">
                  <c:v>2.5932127345830658</c:v>
                </c:pt>
                <c:pt idx="2">
                  <c:v>8.3480672011820083</c:v>
                </c:pt>
                <c:pt idx="3">
                  <c:v>11.714441261250045</c:v>
                </c:pt>
                <c:pt idx="4">
                  <c:v>14.102921667780954</c:v>
                </c:pt>
                <c:pt idx="5">
                  <c:v>15.955571002567183</c:v>
                </c:pt>
                <c:pt idx="6">
                  <c:v>17.469295727848987</c:v>
                </c:pt>
                <c:pt idx="7">
                  <c:v>18.749131747114809</c:v>
                </c:pt>
                <c:pt idx="8">
                  <c:v>19.857776134379897</c:v>
                </c:pt>
                <c:pt idx="9">
                  <c:v>21.710425469166132</c:v>
                </c:pt>
                <c:pt idx="10">
                  <c:v>27.465279935765075</c:v>
                </c:pt>
                <c:pt idx="11">
                  <c:v>30.831653995833108</c:v>
                </c:pt>
                <c:pt idx="12">
                  <c:v>33.220134402364017</c:v>
                </c:pt>
                <c:pt idx="13">
                  <c:v>35.072783737150246</c:v>
                </c:pt>
                <c:pt idx="14">
                  <c:v>36.586508462432057</c:v>
                </c:pt>
                <c:pt idx="15">
                  <c:v>37.866344481697865</c:v>
                </c:pt>
                <c:pt idx="16">
                  <c:v>38.974988868962967</c:v>
                </c:pt>
                <c:pt idx="17">
                  <c:v>39.95288252250009</c:v>
                </c:pt>
                <c:pt idx="18">
                  <c:v>40.827638203749189</c:v>
                </c:pt>
                <c:pt idx="19">
                  <c:v>41.618950971574598</c:v>
                </c:pt>
                <c:pt idx="20">
                  <c:v>42.341362929031</c:v>
                </c:pt>
              </c:numCache>
            </c:numRef>
          </c:yVal>
        </c:ser>
        <c:axId val="128541440"/>
        <c:axId val="128543360"/>
      </c:scatterChart>
      <c:valAx>
        <c:axId val="128541440"/>
        <c:scaling>
          <c:orientation val="minMax"/>
          <c:max val="1200"/>
        </c:scaling>
        <c:axPos val="b"/>
        <c:title>
          <c:tx>
            <c:rich>
              <a:bodyPr anchor="b" anchorCtr="1"/>
              <a:lstStyle/>
              <a:p>
                <a:pPr>
                  <a:defRPr sz="1000"/>
                </a:pPr>
                <a:r>
                  <a:rPr lang="es-ES" sz="900" b="1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P, µmol L</a:t>
                </a:r>
                <a:r>
                  <a:rPr lang="es-ES" sz="900" b="1" i="0" baseline="3000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-1</a:t>
                </a:r>
                <a:endParaRPr lang="es-ES" sz="9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80251119171901264"/>
              <c:y val="0.8734025955088946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28543360"/>
        <c:crosses val="autoZero"/>
        <c:crossBetween val="midCat"/>
      </c:valAx>
      <c:valAx>
        <c:axId val="12854336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900" b="1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P, mmol kg</a:t>
                </a:r>
                <a:r>
                  <a:rPr lang="es-ES" sz="900" b="1" i="0" baseline="3000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-1</a:t>
                </a:r>
                <a:endParaRPr lang="es-ES" sz="9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tickLblPos val="nextTo"/>
        <c:crossAx val="12854144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wMode val="edge"/>
          <c:hMode val="edge"/>
          <c:x val="0.28439670883836149"/>
          <c:y val="0.91628280839895015"/>
          <c:w val="0.80549258309003513"/>
          <c:h val="1"/>
        </c:manualLayout>
      </c:layout>
    </c:legend>
    <c:plotVisOnly val="1"/>
    <c:dispBlanksAs val="gap"/>
  </c:chart>
  <c:spPr>
    <a:solidFill>
      <a:srgbClr val="9CB4D0">
        <a:alpha val="49804"/>
      </a:srgbClr>
    </a:solidFill>
    <a:ln>
      <a:solidFill>
        <a:schemeClr val="accent1"/>
      </a:solidFill>
    </a:ln>
  </c:spPr>
  <c:printSettings>
    <c:headerFooter alignWithMargins="0"/>
    <c:pageMargins b="1" l="0.75000000000000289" r="0.750000000000002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95250</xdr:colOff>
      <xdr:row>3</xdr:row>
      <xdr:rowOff>161925</xdr:rowOff>
    </xdr:from>
    <xdr:to>
      <xdr:col>30</xdr:col>
      <xdr:colOff>523875</xdr:colOff>
      <xdr:row>18</xdr:row>
      <xdr:rowOff>47625</xdr:rowOff>
    </xdr:to>
    <xdr:graphicFrame macro="">
      <xdr:nvGraphicFramePr>
        <xdr:cNvPr id="102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47625</xdr:colOff>
      <xdr:row>31</xdr:row>
      <xdr:rowOff>180975</xdr:rowOff>
    </xdr:from>
    <xdr:to>
      <xdr:col>30</xdr:col>
      <xdr:colOff>495300</xdr:colOff>
      <xdr:row>46</xdr:row>
      <xdr:rowOff>66675</xdr:rowOff>
    </xdr:to>
    <xdr:graphicFrame macro="">
      <xdr:nvGraphicFramePr>
        <xdr:cNvPr id="102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733425</xdr:colOff>
      <xdr:row>3</xdr:row>
      <xdr:rowOff>180975</xdr:rowOff>
    </xdr:from>
    <xdr:to>
      <xdr:col>36</xdr:col>
      <xdr:colOff>400050</xdr:colOff>
      <xdr:row>18</xdr:row>
      <xdr:rowOff>66675</xdr:rowOff>
    </xdr:to>
    <xdr:graphicFrame macro="">
      <xdr:nvGraphicFramePr>
        <xdr:cNvPr id="1027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32</xdr:row>
      <xdr:rowOff>0</xdr:rowOff>
    </xdr:from>
    <xdr:to>
      <xdr:col>36</xdr:col>
      <xdr:colOff>447675</xdr:colOff>
      <xdr:row>46</xdr:row>
      <xdr:rowOff>76200</xdr:rowOff>
    </xdr:to>
    <xdr:graphicFrame macro="">
      <xdr:nvGraphicFramePr>
        <xdr:cNvPr id="1028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752475</xdr:colOff>
      <xdr:row>48</xdr:row>
      <xdr:rowOff>152400</xdr:rowOff>
    </xdr:from>
    <xdr:to>
      <xdr:col>30</xdr:col>
      <xdr:colOff>514350</xdr:colOff>
      <xdr:row>62</xdr:row>
      <xdr:rowOff>28575</xdr:rowOff>
    </xdr:to>
    <xdr:graphicFrame macro="">
      <xdr:nvGraphicFramePr>
        <xdr:cNvPr id="102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58</xdr:row>
      <xdr:rowOff>0</xdr:rowOff>
    </xdr:from>
    <xdr:to>
      <xdr:col>5</xdr:col>
      <xdr:colOff>219075</xdr:colOff>
      <xdr:row>72</xdr:row>
      <xdr:rowOff>76200</xdr:rowOff>
    </xdr:to>
    <xdr:graphicFrame macro="">
      <xdr:nvGraphicFramePr>
        <xdr:cNvPr id="1030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56"/>
  <sheetViews>
    <sheetView tabSelected="1" workbookViewId="0">
      <selection activeCell="B29" sqref="B29:X29"/>
    </sheetView>
  </sheetViews>
  <sheetFormatPr baseColWidth="10" defaultRowHeight="15"/>
  <cols>
    <col min="2" max="2" width="26" customWidth="1"/>
    <col min="9" max="9" width="17.42578125" customWidth="1"/>
    <col min="10" max="12" width="12.42578125" customWidth="1"/>
    <col min="13" max="13" width="20.85546875" customWidth="1"/>
    <col min="16" max="16" width="12" bestFit="1" customWidth="1"/>
    <col min="17" max="17" width="12" customWidth="1"/>
    <col min="20" max="20" width="21.7109375" customWidth="1"/>
    <col min="21" max="21" width="6.7109375" customWidth="1"/>
  </cols>
  <sheetData>
    <row r="1" spans="2:25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2:25">
      <c r="B2" s="10"/>
      <c r="C2" s="10"/>
      <c r="D2" s="37" t="s">
        <v>14</v>
      </c>
      <c r="E2" s="38"/>
      <c r="F2" s="38"/>
      <c r="G2" s="38"/>
      <c r="H2" s="38"/>
      <c r="I2" s="39"/>
      <c r="J2" s="18"/>
      <c r="K2" s="18"/>
      <c r="L2" s="18"/>
      <c r="M2" s="10"/>
      <c r="N2" s="37" t="s">
        <v>19</v>
      </c>
      <c r="O2" s="38"/>
      <c r="P2" s="38"/>
      <c r="Q2" s="38"/>
      <c r="R2" s="38"/>
      <c r="S2" s="39"/>
      <c r="T2" s="10"/>
      <c r="U2" s="11"/>
      <c r="V2" s="5"/>
      <c r="W2" s="5"/>
      <c r="X2" s="40" t="s">
        <v>23</v>
      </c>
    </row>
    <row r="3" spans="2:25">
      <c r="B3" s="3" t="s">
        <v>11</v>
      </c>
      <c r="C3" s="3" t="s">
        <v>12</v>
      </c>
      <c r="D3" s="41" t="s">
        <v>13</v>
      </c>
      <c r="E3" s="42"/>
      <c r="F3" s="17"/>
      <c r="G3" s="17"/>
      <c r="H3" s="15" t="s">
        <v>15</v>
      </c>
      <c r="I3" s="2"/>
      <c r="J3" s="2"/>
      <c r="K3" s="2"/>
      <c r="L3" s="2"/>
      <c r="M3" s="3" t="s">
        <v>18</v>
      </c>
      <c r="N3" s="41" t="s">
        <v>13</v>
      </c>
      <c r="O3" s="43"/>
      <c r="P3" s="42"/>
      <c r="Q3" s="2"/>
      <c r="R3" s="36" t="s">
        <v>20</v>
      </c>
      <c r="S3" s="36"/>
      <c r="T3" s="5" t="s">
        <v>21</v>
      </c>
      <c r="U3" s="12" t="s">
        <v>3</v>
      </c>
      <c r="V3" s="5"/>
      <c r="W3" s="5"/>
      <c r="X3" s="40"/>
    </row>
    <row r="4" spans="2:25">
      <c r="B4" s="3" t="s">
        <v>1</v>
      </c>
      <c r="C4" s="3" t="s">
        <v>2</v>
      </c>
      <c r="D4" s="4" t="s">
        <v>4</v>
      </c>
      <c r="E4" s="13" t="s">
        <v>5</v>
      </c>
      <c r="F4" s="13"/>
      <c r="G4" s="13"/>
      <c r="H4" s="4" t="s">
        <v>16</v>
      </c>
      <c r="I4" s="4" t="s">
        <v>6</v>
      </c>
      <c r="J4" s="4"/>
      <c r="K4" s="4" t="s">
        <v>17</v>
      </c>
      <c r="L4" s="4"/>
      <c r="M4" s="3" t="s">
        <v>2</v>
      </c>
      <c r="N4" s="4" t="s">
        <v>4</v>
      </c>
      <c r="O4" s="4" t="s">
        <v>5</v>
      </c>
      <c r="P4" s="4" t="s">
        <v>7</v>
      </c>
      <c r="Q4" s="4"/>
      <c r="R4" s="4" t="s">
        <v>16</v>
      </c>
      <c r="S4" s="4" t="s">
        <v>6</v>
      </c>
      <c r="T4" s="4" t="s">
        <v>16</v>
      </c>
      <c r="U4" s="14"/>
      <c r="V4" s="4" t="s">
        <v>22</v>
      </c>
      <c r="W4" s="4"/>
      <c r="X4" s="4" t="s">
        <v>6</v>
      </c>
    </row>
    <row r="5" spans="2:25">
      <c r="B5" s="1">
        <v>0</v>
      </c>
      <c r="C5" s="1">
        <v>0.49619999999999997</v>
      </c>
      <c r="D5" s="1">
        <v>143.6680438297108</v>
      </c>
      <c r="E5" s="1">
        <v>4.6383432501359465</v>
      </c>
      <c r="F5" s="1">
        <f>LN(E5)</f>
        <v>1.5343572443173648</v>
      </c>
      <c r="G5" s="1">
        <v>0</v>
      </c>
      <c r="H5" s="1">
        <v>-2.8953656555765983</v>
      </c>
      <c r="I5" s="1">
        <v>-9.3477292425150071E-2</v>
      </c>
      <c r="J5" s="1">
        <v>0</v>
      </c>
      <c r="K5" s="1"/>
      <c r="L5" s="1"/>
      <c r="M5" s="1">
        <v>0.9786999999999999</v>
      </c>
      <c r="N5" s="1">
        <v>377.54625471528647</v>
      </c>
      <c r="O5" s="1">
        <f>N5/30.974</f>
        <v>12.189134587566555</v>
      </c>
      <c r="P5" s="1">
        <f>O5*0.000001</f>
        <v>1.2189134587566553E-5</v>
      </c>
      <c r="Q5" s="1">
        <f>LN(O5)</f>
        <v>2.5005449473361425</v>
      </c>
      <c r="R5" s="1">
        <f t="shared" ref="R5:R28" si="0">((((10+(M5-C5))*N5)/1000)-((M5-C5)*D5)/1000)/C5</f>
        <v>7.8361724786480353</v>
      </c>
      <c r="S5" s="1">
        <f>R5/30.974</f>
        <v>0.2529919441676256</v>
      </c>
      <c r="T5" s="1">
        <f>AVERAGE(R5:R7)</f>
        <v>7.3623078365941756</v>
      </c>
      <c r="U5" s="1">
        <f>STDEV(R5:R7)</f>
        <v>0.92292493766239858</v>
      </c>
      <c r="V5" s="1"/>
      <c r="W5" s="1"/>
      <c r="X5" s="1">
        <f t="shared" ref="X5:X28" si="1">I5-S5</f>
        <v>-0.34646923659277568</v>
      </c>
      <c r="Y5">
        <v>0</v>
      </c>
    </row>
    <row r="6" spans="2:25">
      <c r="B6" s="1">
        <v>0</v>
      </c>
      <c r="C6" s="1">
        <v>0.52009999999999934</v>
      </c>
      <c r="D6" s="1">
        <v>132.53098616849294</v>
      </c>
      <c r="E6" s="1">
        <v>4.278781757877347</v>
      </c>
      <c r="F6" s="1">
        <f t="shared" ref="F6:F28" si="2">LN(E6)</f>
        <v>1.4536683330672222</v>
      </c>
      <c r="G6" s="1">
        <v>10</v>
      </c>
      <c r="H6" s="1">
        <v>-2.5481827757833706</v>
      </c>
      <c r="I6" s="1">
        <v>-8.2268443720002929E-2</v>
      </c>
      <c r="J6" s="1">
        <f>-13.351+9.6843*LN(G6)</f>
        <v>8.9479248160822404</v>
      </c>
      <c r="K6" s="1"/>
      <c r="L6" s="1"/>
      <c r="M6" s="1">
        <v>1.0350999999999999</v>
      </c>
      <c r="N6" s="1">
        <v>399.82037003772228</v>
      </c>
      <c r="O6" s="1">
        <f t="shared" ref="O6:O28" si="3">N6/30.974</f>
        <v>12.908257572083757</v>
      </c>
      <c r="P6" s="1">
        <f t="shared" ref="P6:P26" si="4">O6*0.000001</f>
        <v>1.2908257572083756E-5</v>
      </c>
      <c r="Q6" s="1">
        <f t="shared" ref="Q6:Q28" si="5">LN(O6)</f>
        <v>2.5578672284439712</v>
      </c>
      <c r="R6" s="1">
        <f t="shared" si="0"/>
        <v>7.9520433244950599</v>
      </c>
      <c r="S6" s="1">
        <f t="shared" ref="S6:S28" si="6">R6/30.974</f>
        <v>0.25673285092319559</v>
      </c>
      <c r="T6" s="1">
        <f>AVERAGE(R8:R10)</f>
        <v>6.7013438105917009</v>
      </c>
      <c r="U6" s="1">
        <f>STDEV(R8:R10)</f>
        <v>0.60380116013674645</v>
      </c>
      <c r="V6" s="1"/>
      <c r="W6" s="1"/>
      <c r="X6" s="1">
        <f t="shared" si="1"/>
        <v>-0.3390012946431985</v>
      </c>
      <c r="Y6">
        <f t="shared" ref="Y6:Y13" si="7">-45.151+22.014*LN(G6)</f>
        <v>5.538108237170924</v>
      </c>
    </row>
    <row r="7" spans="2:25">
      <c r="B7" s="1">
        <v>0</v>
      </c>
      <c r="C7" s="1">
        <v>0.50319999999999965</v>
      </c>
      <c r="D7" s="1">
        <v>188.21627447458235</v>
      </c>
      <c r="E7" s="1">
        <v>6.0765892191703479</v>
      </c>
      <c r="F7" s="1">
        <f t="shared" si="2"/>
        <v>1.8044435548787658</v>
      </c>
      <c r="G7" s="1">
        <v>20</v>
      </c>
      <c r="H7" s="1">
        <v>-3.74038701261094</v>
      </c>
      <c r="I7" s="1">
        <v>-0.12075892724901337</v>
      </c>
      <c r="J7" s="1">
        <f t="shared" ref="J7:J21" si="8">-13.351+9.6843*LN(G7)</f>
        <v>15.660570056778914</v>
      </c>
      <c r="K7" s="1"/>
      <c r="L7" s="1"/>
      <c r="M7" s="1">
        <v>1.0114999999999998</v>
      </c>
      <c r="N7" s="1">
        <v>310.72390874797918</v>
      </c>
      <c r="O7" s="1">
        <f t="shared" si="3"/>
        <v>10.031765634014954</v>
      </c>
      <c r="P7" s="1">
        <f t="shared" si="4"/>
        <v>1.0031765634014954E-5</v>
      </c>
      <c r="Q7" s="1">
        <f t="shared" si="5"/>
        <v>2.3057566217770584</v>
      </c>
      <c r="R7" s="1">
        <f t="shared" si="0"/>
        <v>6.2987077066394308</v>
      </c>
      <c r="S7" s="1">
        <f t="shared" si="6"/>
        <v>0.20335467510297123</v>
      </c>
      <c r="T7" s="1">
        <f>AVERAGE(R11:R13)</f>
        <v>6.2071700634315343</v>
      </c>
      <c r="U7" s="1">
        <f>STDEV(R11:R13)</f>
        <v>0.715221610574856</v>
      </c>
      <c r="V7" s="1"/>
      <c r="W7" s="1"/>
      <c r="X7" s="1">
        <f t="shared" si="1"/>
        <v>-0.32411360235198461</v>
      </c>
      <c r="Y7">
        <f t="shared" si="7"/>
        <v>20.797050270017543</v>
      </c>
    </row>
    <row r="8" spans="2:25">
      <c r="B8" s="1">
        <v>1.9578947368421054</v>
      </c>
      <c r="C8" s="1">
        <v>0.50260000000000105</v>
      </c>
      <c r="D8" s="1">
        <v>143.6680438297108</v>
      </c>
      <c r="E8" s="1">
        <v>4.6383432501359465</v>
      </c>
      <c r="F8" s="1">
        <f t="shared" si="2"/>
        <v>1.5343572443173648</v>
      </c>
      <c r="G8" s="1">
        <v>30</v>
      </c>
      <c r="H8" s="1">
        <v>36.096830342466987</v>
      </c>
      <c r="I8" s="1">
        <v>1.1653913069822104</v>
      </c>
      <c r="J8" s="1">
        <f t="shared" si="8"/>
        <v>19.587215803230812</v>
      </c>
      <c r="K8" s="1">
        <f>100*(B8-D8/1000)/B8</f>
        <v>92.662116040955624</v>
      </c>
      <c r="L8" s="1"/>
      <c r="M8" s="1">
        <v>0.98109999999999964</v>
      </c>
      <c r="N8" s="1">
        <v>310.72390874797918</v>
      </c>
      <c r="O8" s="1">
        <f t="shared" si="3"/>
        <v>10.031765634014954</v>
      </c>
      <c r="P8" s="1">
        <f t="shared" si="4"/>
        <v>1.0031765634014954E-5</v>
      </c>
      <c r="Q8" s="1">
        <f t="shared" si="5"/>
        <v>2.3057566217770584</v>
      </c>
      <c r="R8" s="1">
        <f t="shared" si="0"/>
        <v>6.3413754851635034</v>
      </c>
      <c r="S8" s="1">
        <f t="shared" si="6"/>
        <v>0.2047322104075516</v>
      </c>
      <c r="T8" s="1">
        <f>AVERAGE(R14:R16)</f>
        <v>6.0277538876956731</v>
      </c>
      <c r="U8" s="1">
        <f>STDEV(R14:R16)</f>
        <v>0.40451664842389551</v>
      </c>
      <c r="V8" s="1">
        <f t="shared" ref="V8:V28" si="9">100*R8/H8</f>
        <v>17.567679558011051</v>
      </c>
      <c r="W8" s="1"/>
      <c r="X8" s="1">
        <f t="shared" si="1"/>
        <v>0.96065909657465876</v>
      </c>
      <c r="Y8">
        <f t="shared" si="7"/>
        <v>29.72295915991068</v>
      </c>
    </row>
    <row r="9" spans="2:25">
      <c r="B9" s="1">
        <v>1.9578947368421054</v>
      </c>
      <c r="C9" s="1">
        <v>0.5235000000000003</v>
      </c>
      <c r="D9" s="1">
        <v>154.80510149092868</v>
      </c>
      <c r="E9" s="1">
        <v>4.997904742394546</v>
      </c>
      <c r="F9" s="1">
        <f t="shared" si="2"/>
        <v>1.6090187730863841</v>
      </c>
      <c r="G9" s="1">
        <v>40</v>
      </c>
      <c r="H9" s="1">
        <v>34.442972977099821</v>
      </c>
      <c r="I9" s="1">
        <v>1.1119962864692909</v>
      </c>
      <c r="J9" s="1">
        <f t="shared" si="8"/>
        <v>22.373215297475596</v>
      </c>
      <c r="K9" s="1">
        <f t="shared" ref="K9:K28" si="10">100*(B9-D9/1000)/B9</f>
        <v>92.093287827076225</v>
      </c>
      <c r="L9" s="1"/>
      <c r="M9" s="1">
        <v>1.2003000000000004</v>
      </c>
      <c r="N9" s="1">
        <v>321.86096640919709</v>
      </c>
      <c r="O9" s="1">
        <f t="shared" si="3"/>
        <v>10.391327126273556</v>
      </c>
      <c r="P9" s="1">
        <f t="shared" si="4"/>
        <v>1.0391327126273555E-5</v>
      </c>
      <c r="Q9" s="1">
        <f t="shared" si="5"/>
        <v>2.3409715280681249</v>
      </c>
      <c r="R9" s="1">
        <f t="shared" si="0"/>
        <v>6.3642274564826229</v>
      </c>
      <c r="S9" s="1">
        <f t="shared" si="6"/>
        <v>0.20546998955519541</v>
      </c>
      <c r="T9" s="1">
        <f>AVERAGE(R17:R19)</f>
        <v>6.7888736579745412</v>
      </c>
      <c r="U9" s="1">
        <f>STDEV(R17:R19)</f>
        <v>0.63527203762789741</v>
      </c>
      <c r="V9" s="1">
        <f t="shared" si="9"/>
        <v>18.477578752316248</v>
      </c>
      <c r="W9" s="1"/>
      <c r="X9" s="1">
        <f t="shared" si="1"/>
        <v>0.90652629691409548</v>
      </c>
      <c r="Y9">
        <f t="shared" si="7"/>
        <v>36.05599230286419</v>
      </c>
    </row>
    <row r="10" spans="2:25">
      <c r="B10" s="1">
        <v>1.9578947368421054</v>
      </c>
      <c r="C10" s="1">
        <v>0.52330000000000076</v>
      </c>
      <c r="D10" s="1">
        <v>266.1756781031076</v>
      </c>
      <c r="E10" s="1">
        <v>8.5935196649805512</v>
      </c>
      <c r="F10" s="1">
        <f t="shared" si="2"/>
        <v>2.1510083918872032</v>
      </c>
      <c r="G10" s="1">
        <v>50</v>
      </c>
      <c r="H10" s="1">
        <v>32.327900988706197</v>
      </c>
      <c r="I10" s="1">
        <v>1.0437108861853877</v>
      </c>
      <c r="J10" s="1">
        <f t="shared" si="8"/>
        <v>24.534204391467796</v>
      </c>
      <c r="K10" s="1">
        <f t="shared" si="10"/>
        <v>86.405005688282131</v>
      </c>
      <c r="L10" s="6">
        <f>AVERAGE(K8:K10)</f>
        <v>90.386803185437998</v>
      </c>
      <c r="M10" s="1">
        <v>1.3864999999999998</v>
      </c>
      <c r="N10" s="1">
        <v>377.54625471528647</v>
      </c>
      <c r="O10" s="1">
        <f t="shared" si="3"/>
        <v>12.189134587566555</v>
      </c>
      <c r="P10" s="1">
        <f t="shared" si="4"/>
        <v>1.2189134587566553E-5</v>
      </c>
      <c r="Q10" s="1">
        <f t="shared" si="5"/>
        <v>2.5005449473361425</v>
      </c>
      <c r="R10" s="1">
        <f t="shared" si="0"/>
        <v>7.3984284901289747</v>
      </c>
      <c r="S10" s="1">
        <f t="shared" si="6"/>
        <v>0.2388593171734027</v>
      </c>
      <c r="T10" s="1">
        <f>AVERAGE(R20:R22)</f>
        <v>10.796421117989395</v>
      </c>
      <c r="U10" s="1">
        <f>STDEV(R20:R22)</f>
        <v>0.69323951770473335</v>
      </c>
      <c r="V10" s="1">
        <f t="shared" si="9"/>
        <v>22.885582620144831</v>
      </c>
      <c r="W10" s="6">
        <f>AVERAGE(V8:V10)</f>
        <v>19.64361364349071</v>
      </c>
      <c r="X10" s="1">
        <f t="shared" si="1"/>
        <v>0.80485156901198496</v>
      </c>
      <c r="Y10">
        <f t="shared" si="7"/>
        <v>40.968274441495204</v>
      </c>
    </row>
    <row r="11" spans="2:25">
      <c r="B11" s="1">
        <v>3.9157894736842107</v>
      </c>
      <c r="C11" s="1">
        <v>0.49849999999999994</v>
      </c>
      <c r="D11" s="1">
        <v>188.21627447458235</v>
      </c>
      <c r="E11" s="1">
        <v>6.0765892191703479</v>
      </c>
      <c r="F11" s="1">
        <f t="shared" si="2"/>
        <v>1.8044435548787658</v>
      </c>
      <c r="G11" s="1">
        <v>60</v>
      </c>
      <c r="H11" s="1">
        <v>74.775791358267369</v>
      </c>
      <c r="I11" s="1">
        <v>2.4141470703902423</v>
      </c>
      <c r="J11" s="1">
        <f t="shared" si="8"/>
        <v>26.299861043927493</v>
      </c>
      <c r="K11" s="1">
        <f t="shared" si="10"/>
        <v>95.193401592718999</v>
      </c>
      <c r="L11" s="6"/>
      <c r="M11" s="1">
        <v>1.0937999999999999</v>
      </c>
      <c r="N11" s="1">
        <v>277.31273576432551</v>
      </c>
      <c r="O11" s="1">
        <f t="shared" si="3"/>
        <v>8.9530811572391524</v>
      </c>
      <c r="P11" s="1">
        <f t="shared" si="4"/>
        <v>8.9530811572391513E-6</v>
      </c>
      <c r="Q11" s="1">
        <f t="shared" si="5"/>
        <v>2.1919977364204</v>
      </c>
      <c r="R11" s="1">
        <f t="shared" si="0"/>
        <v>5.669340985053239</v>
      </c>
      <c r="S11" s="1">
        <f t="shared" si="6"/>
        <v>0.18303548088891455</v>
      </c>
      <c r="T11" s="1">
        <f>AVERAGE(R23:R25)</f>
        <v>19.040742620262346</v>
      </c>
      <c r="U11" s="1">
        <f>STDEV(R23:R25)</f>
        <v>0.64623449358702945</v>
      </c>
      <c r="V11" s="1">
        <f t="shared" si="9"/>
        <v>7.5817866746340012</v>
      </c>
      <c r="W11" s="6"/>
      <c r="X11" s="1">
        <f t="shared" si="1"/>
        <v>2.2311115895013276</v>
      </c>
      <c r="Y11">
        <f t="shared" si="7"/>
        <v>44.981901192757313</v>
      </c>
    </row>
    <row r="12" spans="2:25">
      <c r="B12" s="1">
        <v>3.9157894736842107</v>
      </c>
      <c r="C12" s="1">
        <v>0.50839999999999996</v>
      </c>
      <c r="D12" s="1">
        <v>165.94215915214659</v>
      </c>
      <c r="E12" s="1">
        <v>5.3574662346531472</v>
      </c>
      <c r="F12" s="1">
        <f t="shared" si="2"/>
        <v>1.6784911459011516</v>
      </c>
      <c r="G12" s="1">
        <v>70</v>
      </c>
      <c r="H12" s="1">
        <v>73.757814998663747</v>
      </c>
      <c r="I12" s="1">
        <v>2.3812815586835328</v>
      </c>
      <c r="J12" s="1">
        <f t="shared" si="8"/>
        <v>27.792702472578611</v>
      </c>
      <c r="K12" s="1">
        <f t="shared" si="10"/>
        <v>95.762229806598413</v>
      </c>
      <c r="L12" s="6"/>
      <c r="M12" s="1">
        <v>1.2213000000000012</v>
      </c>
      <c r="N12" s="1">
        <v>344.13508173163279</v>
      </c>
      <c r="O12" s="1">
        <f t="shared" si="3"/>
        <v>11.110450110790753</v>
      </c>
      <c r="P12" s="1">
        <f t="shared" si="4"/>
        <v>1.1110450110790752E-5</v>
      </c>
      <c r="Q12" s="1">
        <f t="shared" si="5"/>
        <v>2.4078861168534376</v>
      </c>
      <c r="R12" s="1">
        <f t="shared" si="0"/>
        <v>7.0188523836019749</v>
      </c>
      <c r="S12" s="1">
        <f t="shared" si="6"/>
        <v>0.22660464853108978</v>
      </c>
      <c r="T12" s="1">
        <f>AVERAGE(R26:R28)</f>
        <v>17.141245468177704</v>
      </c>
      <c r="U12" s="1">
        <f>STDEV(R26:R28)</f>
        <v>5.1721911167034058</v>
      </c>
      <c r="V12" s="1">
        <f t="shared" si="9"/>
        <v>9.5160795960795941</v>
      </c>
      <c r="W12" s="6"/>
      <c r="X12" s="1">
        <f t="shared" si="1"/>
        <v>2.154676910152443</v>
      </c>
      <c r="Y12">
        <f t="shared" si="7"/>
        <v>48.375374258474586</v>
      </c>
    </row>
    <row r="13" spans="2:25">
      <c r="B13" s="1">
        <v>3.9157894736842107</v>
      </c>
      <c r="C13" s="1">
        <v>0.50210000000000043</v>
      </c>
      <c r="D13" s="1">
        <v>177.07921681336447</v>
      </c>
      <c r="E13" s="1">
        <v>5.7170277269117475</v>
      </c>
      <c r="F13" s="1">
        <f t="shared" si="2"/>
        <v>1.7434490421759241</v>
      </c>
      <c r="G13" s="1">
        <v>80</v>
      </c>
      <c r="H13" s="1">
        <v>74.461466976117165</v>
      </c>
      <c r="I13" s="1">
        <v>2.4039990629598105</v>
      </c>
      <c r="J13" s="1">
        <f t="shared" si="8"/>
        <v>29.08586053817227</v>
      </c>
      <c r="K13" s="1">
        <f t="shared" si="10"/>
        <v>95.477815699658706</v>
      </c>
      <c r="L13" s="6">
        <f>AVERAGE(K11:K13)</f>
        <v>95.477815699658706</v>
      </c>
      <c r="M13" s="1">
        <v>1.351700000000001</v>
      </c>
      <c r="N13" s="1">
        <v>288.44979342554336</v>
      </c>
      <c r="O13" s="1">
        <f t="shared" si="3"/>
        <v>9.3126426494977519</v>
      </c>
      <c r="P13" s="1">
        <f t="shared" si="4"/>
        <v>9.3126426494977517E-6</v>
      </c>
      <c r="Q13" s="1">
        <f t="shared" si="5"/>
        <v>2.2313729016552304</v>
      </c>
      <c r="R13" s="1">
        <f t="shared" si="0"/>
        <v>5.9333168216393917</v>
      </c>
      <c r="S13" s="1">
        <f t="shared" si="6"/>
        <v>0.19155797835731231</v>
      </c>
      <c r="T13" s="1"/>
      <c r="U13" s="1"/>
      <c r="V13" s="1">
        <f t="shared" si="9"/>
        <v>7.9683050342567769</v>
      </c>
      <c r="W13" s="6">
        <f>AVERAGE(V11:V13)</f>
        <v>8.3553904349901238</v>
      </c>
      <c r="X13" s="1">
        <f t="shared" si="1"/>
        <v>2.212441084602498</v>
      </c>
      <c r="Y13">
        <f t="shared" si="7"/>
        <v>51.314934335710809</v>
      </c>
    </row>
    <row r="14" spans="2:25">
      <c r="B14" s="1">
        <v>9.7894736842105257</v>
      </c>
      <c r="C14" s="1">
        <v>0.49670000000000059</v>
      </c>
      <c r="D14" s="1">
        <v>221.62744745823605</v>
      </c>
      <c r="E14" s="1">
        <v>7.1552736959461498</v>
      </c>
      <c r="F14" s="1">
        <f t="shared" si="2"/>
        <v>1.9678496646801849</v>
      </c>
      <c r="G14" s="1">
        <v>100</v>
      </c>
      <c r="H14" s="1">
        <v>192.62827132579582</v>
      </c>
      <c r="I14" s="1">
        <v>6.2190311656807591</v>
      </c>
      <c r="J14" s="1">
        <f t="shared" si="8"/>
        <v>31.246849632164484</v>
      </c>
      <c r="K14" s="1">
        <f t="shared" si="10"/>
        <v>97.736063708759957</v>
      </c>
      <c r="L14" s="6"/>
      <c r="M14" s="1">
        <v>1.2949999999999999</v>
      </c>
      <c r="N14" s="1">
        <v>299.58685108676133</v>
      </c>
      <c r="O14" s="1">
        <f t="shared" si="3"/>
        <v>9.6722041417563549</v>
      </c>
      <c r="P14" s="1">
        <f t="shared" si="4"/>
        <v>9.6722041417563538E-6</v>
      </c>
      <c r="Q14" s="1">
        <f t="shared" si="5"/>
        <v>2.2692562195575317</v>
      </c>
      <c r="R14" s="1">
        <f t="shared" si="0"/>
        <v>6.156842163849932</v>
      </c>
      <c r="S14" s="1">
        <f t="shared" si="6"/>
        <v>0.19877452585555408</v>
      </c>
      <c r="T14" s="1"/>
      <c r="U14" s="1"/>
      <c r="V14" s="1">
        <f t="shared" si="9"/>
        <v>3.1962297753462932</v>
      </c>
      <c r="W14" s="6"/>
      <c r="X14" s="1">
        <f t="shared" si="1"/>
        <v>6.0202566398252051</v>
      </c>
    </row>
    <row r="15" spans="2:25">
      <c r="B15" s="1">
        <v>9.7894736842105257</v>
      </c>
      <c r="C15" s="1">
        <v>0.50580000000000069</v>
      </c>
      <c r="D15" s="1">
        <v>221.62744745823605</v>
      </c>
      <c r="E15" s="1">
        <v>7.1552736959461498</v>
      </c>
      <c r="F15" s="1">
        <f t="shared" si="2"/>
        <v>1.9678496646801849</v>
      </c>
      <c r="G15" s="1">
        <v>200</v>
      </c>
      <c r="H15" s="1">
        <v>189.16263813270615</v>
      </c>
      <c r="I15" s="1">
        <v>6.1071427046137456</v>
      </c>
      <c r="J15" s="1">
        <f t="shared" si="8"/>
        <v>37.95949487286115</v>
      </c>
      <c r="K15" s="1">
        <f t="shared" si="10"/>
        <v>97.736063708759957</v>
      </c>
      <c r="L15" s="6"/>
      <c r="M15" s="1">
        <v>1.690900000000001</v>
      </c>
      <c r="N15" s="1">
        <v>310.72390874797918</v>
      </c>
      <c r="O15" s="1">
        <f t="shared" si="3"/>
        <v>10.031765634014954</v>
      </c>
      <c r="P15" s="1">
        <f t="shared" si="4"/>
        <v>1.0031765634014954E-5</v>
      </c>
      <c r="Q15" s="1">
        <f t="shared" si="5"/>
        <v>2.3057566217770584</v>
      </c>
      <c r="R15" s="1">
        <f t="shared" si="0"/>
        <v>6.3519717353781378</v>
      </c>
      <c r="S15" s="1">
        <f t="shared" si="6"/>
        <v>0.20507431185439845</v>
      </c>
      <c r="T15" s="1"/>
      <c r="U15" s="1"/>
      <c r="V15" s="1">
        <f t="shared" si="9"/>
        <v>3.3579420323594462</v>
      </c>
      <c r="W15" s="6"/>
      <c r="X15" s="1">
        <f t="shared" si="1"/>
        <v>5.9020683927593476</v>
      </c>
    </row>
    <row r="16" spans="2:25">
      <c r="B16" s="1">
        <v>9.7894736842105257</v>
      </c>
      <c r="C16" s="1">
        <v>0.49900000000000055</v>
      </c>
      <c r="D16" s="1">
        <v>266.1756781031076</v>
      </c>
      <c r="E16" s="1">
        <v>8.5935196649805512</v>
      </c>
      <c r="F16" s="1">
        <f t="shared" si="2"/>
        <v>2.1510083918872032</v>
      </c>
      <c r="G16" s="1">
        <v>300</v>
      </c>
      <c r="H16" s="1">
        <v>190.84765543301418</v>
      </c>
      <c r="I16" s="1">
        <v>6.1615437280627035</v>
      </c>
      <c r="J16" s="1">
        <f t="shared" si="8"/>
        <v>41.886140619313046</v>
      </c>
      <c r="K16" s="1">
        <f t="shared" si="10"/>
        <v>97.281001137656418</v>
      </c>
      <c r="L16" s="6">
        <f>AVERAGE(K14:K16)</f>
        <v>97.584376185058773</v>
      </c>
      <c r="M16" s="1">
        <v>1.2642000000000007</v>
      </c>
      <c r="N16" s="1">
        <v>277.31273576432551</v>
      </c>
      <c r="O16" s="1">
        <f t="shared" si="3"/>
        <v>8.9530811572391524</v>
      </c>
      <c r="P16" s="1">
        <f t="shared" si="4"/>
        <v>8.9530811572391513E-6</v>
      </c>
      <c r="Q16" s="1">
        <f t="shared" si="5"/>
        <v>2.1919977364204</v>
      </c>
      <c r="R16" s="1">
        <f t="shared" si="0"/>
        <v>5.5744477638589496</v>
      </c>
      <c r="S16" s="1">
        <f t="shared" si="6"/>
        <v>0.1799718397319994</v>
      </c>
      <c r="T16" s="1"/>
      <c r="U16" s="1"/>
      <c r="V16" s="1">
        <f t="shared" si="9"/>
        <v>2.9208887849374348</v>
      </c>
      <c r="W16" s="6">
        <f>AVERAGE(V14:V16)</f>
        <v>3.1583535308810582</v>
      </c>
      <c r="X16" s="1">
        <f t="shared" si="1"/>
        <v>5.9815718883307039</v>
      </c>
    </row>
    <row r="17" spans="2:32">
      <c r="B17" s="1">
        <v>19.578947368421051</v>
      </c>
      <c r="C17" s="1">
        <v>0.50060000000000038</v>
      </c>
      <c r="D17" s="1">
        <v>332.998024070415</v>
      </c>
      <c r="E17" s="1">
        <v>10.750888618532155</v>
      </c>
      <c r="F17" s="1">
        <f t="shared" si="2"/>
        <v>2.374988413346379</v>
      </c>
      <c r="G17" s="1">
        <v>400</v>
      </c>
      <c r="H17" s="1">
        <v>384.45763772174638</v>
      </c>
      <c r="I17" s="1">
        <v>12.412269571955393</v>
      </c>
      <c r="J17" s="1">
        <f t="shared" si="8"/>
        <v>44.67214011355783</v>
      </c>
      <c r="K17" s="1">
        <f t="shared" si="10"/>
        <v>98.299203640500551</v>
      </c>
      <c r="L17" s="6"/>
      <c r="M17" s="1">
        <v>1.0910000000000011</v>
      </c>
      <c r="N17" s="1">
        <v>366.40919705406867</v>
      </c>
      <c r="O17" s="1">
        <f t="shared" si="3"/>
        <v>11.829573095307957</v>
      </c>
      <c r="P17" s="1">
        <f t="shared" si="4"/>
        <v>1.1829573095307956E-5</v>
      </c>
      <c r="Q17" s="1">
        <f t="shared" si="5"/>
        <v>2.4706025907210645</v>
      </c>
      <c r="R17" s="1">
        <f t="shared" si="0"/>
        <v>7.3588052877951116</v>
      </c>
      <c r="S17" s="1">
        <f t="shared" si="6"/>
        <v>0.2375800764446023</v>
      </c>
      <c r="T17" s="1"/>
      <c r="U17" s="1"/>
      <c r="V17" s="1">
        <f t="shared" si="9"/>
        <v>1.9140744169897574</v>
      </c>
      <c r="W17" s="6"/>
      <c r="X17" s="1">
        <f t="shared" si="1"/>
        <v>12.17468949551079</v>
      </c>
    </row>
    <row r="18" spans="2:32">
      <c r="B18" s="1">
        <v>19.578947368421051</v>
      </c>
      <c r="C18" s="1">
        <v>0.5146000000000015</v>
      </c>
      <c r="D18" s="1">
        <v>355.27213939285076</v>
      </c>
      <c r="E18" s="1">
        <v>11.470011603049356</v>
      </c>
      <c r="F18" s="1">
        <f t="shared" si="2"/>
        <v>2.439735942740537</v>
      </c>
      <c r="G18" s="1">
        <v>500</v>
      </c>
      <c r="H18" s="1">
        <v>373.56539504524187</v>
      </c>
      <c r="I18" s="1">
        <v>12.060611966334406</v>
      </c>
      <c r="J18" s="1">
        <f t="shared" si="8"/>
        <v>46.83312920755003</v>
      </c>
      <c r="K18" s="1">
        <f t="shared" si="10"/>
        <v>98.185437997724677</v>
      </c>
      <c r="L18" s="6"/>
      <c r="M18" s="1">
        <v>1.1221000000000014</v>
      </c>
      <c r="N18" s="1">
        <v>355.27213939285076</v>
      </c>
      <c r="O18" s="1">
        <f t="shared" si="3"/>
        <v>11.470011603049356</v>
      </c>
      <c r="P18" s="1">
        <f t="shared" si="4"/>
        <v>1.1470011603049356E-5</v>
      </c>
      <c r="Q18" s="1">
        <f t="shared" si="5"/>
        <v>2.439735942740537</v>
      </c>
      <c r="R18" s="1">
        <f t="shared" si="0"/>
        <v>6.9038503574203212</v>
      </c>
      <c r="S18" s="1">
        <f t="shared" si="6"/>
        <v>0.22289179174211665</v>
      </c>
      <c r="T18" s="1"/>
      <c r="U18" s="1"/>
      <c r="V18" s="1">
        <f t="shared" si="9"/>
        <v>1.8480968657667574</v>
      </c>
      <c r="W18" s="6"/>
      <c r="X18" s="1">
        <f t="shared" si="1"/>
        <v>11.83772017459229</v>
      </c>
    </row>
    <row r="19" spans="2:32">
      <c r="B19" s="1">
        <v>19.578947368421051</v>
      </c>
      <c r="C19" s="1">
        <v>0.49730000000000096</v>
      </c>
      <c r="D19" s="1">
        <v>410.95742769894025</v>
      </c>
      <c r="E19" s="1">
        <v>13.26781906434236</v>
      </c>
      <c r="F19" s="1">
        <f t="shared" si="2"/>
        <v>2.5853414839962197</v>
      </c>
      <c r="G19" s="1">
        <v>600</v>
      </c>
      <c r="H19" s="1">
        <v>385.44118119288305</v>
      </c>
      <c r="I19" s="1">
        <v>12.444023412955481</v>
      </c>
      <c r="J19" s="1">
        <f t="shared" si="8"/>
        <v>48.598785860009727</v>
      </c>
      <c r="K19" s="1">
        <f t="shared" si="10"/>
        <v>97.901023890784984</v>
      </c>
      <c r="L19" s="6">
        <f>AVERAGE(K17:K19)</f>
        <v>98.128555176336747</v>
      </c>
      <c r="M19" s="1">
        <v>1.213000000000001</v>
      </c>
      <c r="N19" s="1">
        <v>310.72390874797918</v>
      </c>
      <c r="O19" s="1">
        <f t="shared" si="3"/>
        <v>10.031765634014954</v>
      </c>
      <c r="P19" s="1">
        <f t="shared" si="4"/>
        <v>1.0031765634014954E-5</v>
      </c>
      <c r="Q19" s="1">
        <f t="shared" si="5"/>
        <v>2.3057566217770584</v>
      </c>
      <c r="R19" s="1">
        <f t="shared" si="0"/>
        <v>6.1039653287081901</v>
      </c>
      <c r="S19" s="1">
        <f t="shared" si="6"/>
        <v>0.19706738970453253</v>
      </c>
      <c r="T19" s="1"/>
      <c r="U19" s="1"/>
      <c r="V19" s="1">
        <f t="shared" si="9"/>
        <v>1.5836308175004359</v>
      </c>
      <c r="W19" s="6">
        <f>AVERAGE(V17:V19)</f>
        <v>1.7819340334189835</v>
      </c>
      <c r="X19" s="1">
        <f t="shared" si="1"/>
        <v>12.246956023250949</v>
      </c>
    </row>
    <row r="20" spans="2:32">
      <c r="B20" s="1">
        <v>39.157894736842103</v>
      </c>
      <c r="C20" s="1">
        <v>0.50239999999999974</v>
      </c>
      <c r="D20" s="1">
        <v>1201.6885216454104</v>
      </c>
      <c r="E20" s="1">
        <v>38.796685014702987</v>
      </c>
      <c r="F20" s="1">
        <f t="shared" si="2"/>
        <v>3.6583348052138271</v>
      </c>
      <c r="G20" s="1">
        <v>700</v>
      </c>
      <c r="H20" s="1">
        <v>755.49773517509379</v>
      </c>
      <c r="I20" s="1">
        <v>24.391351945989985</v>
      </c>
      <c r="J20" s="1">
        <f t="shared" si="8"/>
        <v>50.091627288660845</v>
      </c>
      <c r="K20" s="1">
        <f t="shared" si="10"/>
        <v>96.931171786120601</v>
      </c>
      <c r="L20" s="6"/>
      <c r="M20" s="1">
        <v>1.1132999999999988</v>
      </c>
      <c r="N20" s="1">
        <v>566.87623495599075</v>
      </c>
      <c r="O20" s="1">
        <f t="shared" si="3"/>
        <v>18.301679955962769</v>
      </c>
      <c r="P20" s="1">
        <f t="shared" si="4"/>
        <v>1.8301679955962767E-5</v>
      </c>
      <c r="Q20" s="1">
        <f t="shared" si="5"/>
        <v>2.9069928565062155</v>
      </c>
      <c r="R20" s="1">
        <f t="shared" si="0"/>
        <v>10.511456058163503</v>
      </c>
      <c r="S20" s="1">
        <f t="shared" si="6"/>
        <v>0.33936385543241115</v>
      </c>
      <c r="T20" s="1"/>
      <c r="U20" s="1"/>
      <c r="V20" s="1">
        <f t="shared" si="9"/>
        <v>1.3913285995129254</v>
      </c>
      <c r="W20" s="6"/>
      <c r="X20" s="1">
        <f t="shared" si="1"/>
        <v>24.051988090557575</v>
      </c>
      <c r="AF20" t="s">
        <v>8</v>
      </c>
    </row>
    <row r="21" spans="2:32">
      <c r="B21" s="1">
        <v>39.157894736842103</v>
      </c>
      <c r="C21" s="1">
        <v>0.51689999999999969</v>
      </c>
      <c r="D21" s="1">
        <v>1257.3738099514999</v>
      </c>
      <c r="E21" s="1">
        <v>40.594492475995992</v>
      </c>
      <c r="F21" s="1">
        <f t="shared" si="2"/>
        <v>3.7036324041053543</v>
      </c>
      <c r="G21" s="1">
        <v>800</v>
      </c>
      <c r="H21" s="1">
        <v>733.22733462740621</v>
      </c>
      <c r="I21" s="1">
        <v>23.672348893504431</v>
      </c>
      <c r="J21" s="1">
        <f t="shared" si="8"/>
        <v>51.384785354254504</v>
      </c>
      <c r="K21" s="1">
        <f t="shared" si="10"/>
        <v>96.788964732650726</v>
      </c>
      <c r="L21" s="6"/>
      <c r="M21" s="1">
        <v>1.1949999999999985</v>
      </c>
      <c r="N21" s="1">
        <v>578.01329261720855</v>
      </c>
      <c r="O21" s="1">
        <f t="shared" si="3"/>
        <v>18.661241448221364</v>
      </c>
      <c r="P21" s="1">
        <f t="shared" si="4"/>
        <v>1.8661241448221364E-5</v>
      </c>
      <c r="Q21" s="1">
        <f t="shared" si="5"/>
        <v>2.926448723121581</v>
      </c>
      <c r="R21" s="1">
        <f t="shared" si="0"/>
        <v>10.291078660026516</v>
      </c>
      <c r="S21" s="1">
        <f t="shared" si="6"/>
        <v>0.33224893975678038</v>
      </c>
      <c r="T21" s="1"/>
      <c r="U21" s="1"/>
      <c r="V21" s="1">
        <f t="shared" si="9"/>
        <v>1.4035317798477862</v>
      </c>
      <c r="W21" s="6"/>
      <c r="X21" s="1">
        <f t="shared" si="1"/>
        <v>23.34009995374765</v>
      </c>
      <c r="AE21" t="s">
        <v>9</v>
      </c>
      <c r="AF21">
        <f>EXP(-13.351/9.6843)</f>
        <v>0.25192518202328312</v>
      </c>
    </row>
    <row r="22" spans="2:32">
      <c r="B22" s="1">
        <v>39.157894736842103</v>
      </c>
      <c r="C22" s="1">
        <v>0.5105000000000004</v>
      </c>
      <c r="D22" s="1">
        <v>1457.840847853422</v>
      </c>
      <c r="E22" s="1">
        <v>47.066599336650803</v>
      </c>
      <c r="F22" s="1">
        <f t="shared" si="2"/>
        <v>3.8515636058655924</v>
      </c>
      <c r="G22" s="1"/>
      <c r="H22" s="1">
        <v>738.492730440522</v>
      </c>
      <c r="I22" s="1">
        <v>23.842342947004649</v>
      </c>
      <c r="J22" s="1"/>
      <c r="K22" s="1">
        <f t="shared" si="10"/>
        <v>96.277019340159271</v>
      </c>
      <c r="L22" s="6">
        <f>AVERAGE(K20:K22)</f>
        <v>96.665718619643528</v>
      </c>
      <c r="M22" s="1">
        <v>1.166500000000001</v>
      </c>
      <c r="N22" s="1">
        <v>644.835638584516</v>
      </c>
      <c r="O22" s="1">
        <f t="shared" si="3"/>
        <v>20.818610401772972</v>
      </c>
      <c r="P22" s="1">
        <f t="shared" si="4"/>
        <v>2.081861040177297E-5</v>
      </c>
      <c r="Q22" s="1">
        <f t="shared" si="5"/>
        <v>3.0358473175286877</v>
      </c>
      <c r="R22" s="1">
        <f t="shared" si="0"/>
        <v>11.586728635778163</v>
      </c>
      <c r="S22" s="1">
        <f t="shared" si="6"/>
        <v>0.37407918369529808</v>
      </c>
      <c r="T22" s="1"/>
      <c r="U22" s="1"/>
      <c r="V22" s="1">
        <f t="shared" si="9"/>
        <v>1.5689698974919504</v>
      </c>
      <c r="W22" s="6">
        <f>AVERAGE(V20:V22)</f>
        <v>1.4546100922842207</v>
      </c>
      <c r="X22" s="1">
        <f t="shared" si="1"/>
        <v>23.468263763309352</v>
      </c>
      <c r="AE22" t="s">
        <v>10</v>
      </c>
      <c r="AF22">
        <f>EXP(-16.524/8.3025)</f>
        <v>0.13666208916341974</v>
      </c>
    </row>
    <row r="23" spans="2:32">
      <c r="B23" s="1">
        <v>58.736842105263158</v>
      </c>
      <c r="C23" s="1">
        <v>0.49660000000000082</v>
      </c>
      <c r="D23" s="1">
        <v>3328.8665349380276</v>
      </c>
      <c r="E23" s="1">
        <v>107.47293003609568</v>
      </c>
      <c r="F23" s="1">
        <f t="shared" si="2"/>
        <v>4.67723900223963</v>
      </c>
      <c r="G23" s="1"/>
      <c r="H23" s="1">
        <v>1115.7465882063036</v>
      </c>
      <c r="I23" s="1">
        <v>36.022037457425697</v>
      </c>
      <c r="J23" s="1"/>
      <c r="K23" s="1">
        <f t="shared" si="10"/>
        <v>94.332574895714814</v>
      </c>
      <c r="L23" s="6"/>
      <c r="M23" s="1">
        <v>1.1386000000000003</v>
      </c>
      <c r="N23" s="1">
        <v>1112.5920603556674</v>
      </c>
      <c r="O23" s="1">
        <f t="shared" si="3"/>
        <v>35.920193076634192</v>
      </c>
      <c r="P23" s="1">
        <f t="shared" si="4"/>
        <v>3.5920193076634191E-5</v>
      </c>
      <c r="Q23" s="1">
        <f t="shared" si="5"/>
        <v>3.5812996186042461</v>
      </c>
      <c r="R23" s="1">
        <f t="shared" si="0"/>
        <v>19.539010050090184</v>
      </c>
      <c r="S23" s="1">
        <f t="shared" si="6"/>
        <v>0.63081972138213283</v>
      </c>
      <c r="T23" s="1"/>
      <c r="U23" s="1"/>
      <c r="V23" s="1">
        <f t="shared" si="9"/>
        <v>1.751205000904505</v>
      </c>
      <c r="W23" s="6"/>
      <c r="X23" s="1">
        <f t="shared" si="1"/>
        <v>35.391217736043565</v>
      </c>
    </row>
    <row r="24" spans="2:32">
      <c r="B24" s="1">
        <v>58.736842105263158</v>
      </c>
      <c r="C24" s="1">
        <v>0.51030000000000086</v>
      </c>
      <c r="D24" s="1">
        <v>3239.7700736482843</v>
      </c>
      <c r="E24" s="1">
        <v>104.59643809802687</v>
      </c>
      <c r="F24" s="1">
        <f t="shared" si="2"/>
        <v>4.6501094984508944</v>
      </c>
      <c r="G24" s="1"/>
      <c r="H24" s="1">
        <v>1087.538154646576</v>
      </c>
      <c r="I24" s="1">
        <v>35.111324163704268</v>
      </c>
      <c r="J24" s="1"/>
      <c r="K24" s="1">
        <f t="shared" si="10"/>
        <v>94.484262419415998</v>
      </c>
      <c r="L24" s="6"/>
      <c r="M24" s="1">
        <v>1.0620000000000012</v>
      </c>
      <c r="N24" s="1">
        <v>1101.4550026944496</v>
      </c>
      <c r="O24" s="1">
        <f t="shared" si="3"/>
        <v>35.560631584375592</v>
      </c>
      <c r="P24" s="1">
        <f t="shared" si="4"/>
        <v>3.556063158437559E-5</v>
      </c>
      <c r="Q24" s="1">
        <f t="shared" si="5"/>
        <v>3.5712391715784046</v>
      </c>
      <c r="R24" s="1">
        <f t="shared" si="0"/>
        <v>19.272666279246025</v>
      </c>
      <c r="S24" s="1">
        <f t="shared" si="6"/>
        <v>0.6222207748190749</v>
      </c>
      <c r="T24" s="1"/>
      <c r="U24" s="1"/>
      <c r="V24" s="1">
        <f t="shared" si="9"/>
        <v>1.7721370231382072</v>
      </c>
      <c r="W24" s="6"/>
      <c r="X24" s="1">
        <f t="shared" si="1"/>
        <v>34.489103388885191</v>
      </c>
    </row>
    <row r="25" spans="2:32">
      <c r="B25" s="1">
        <v>58.736842105263158</v>
      </c>
      <c r="C25" s="1">
        <v>0.51120000000000054</v>
      </c>
      <c r="D25" s="1">
        <v>3139.5365546973244</v>
      </c>
      <c r="E25" s="1">
        <v>101.36038466769951</v>
      </c>
      <c r="F25" s="1">
        <f t="shared" si="2"/>
        <v>4.6186823310698051</v>
      </c>
      <c r="G25" s="1"/>
      <c r="H25" s="1">
        <v>1087.5842243850893</v>
      </c>
      <c r="I25" s="1">
        <v>35.112811531771463</v>
      </c>
      <c r="J25" s="1"/>
      <c r="K25" s="1">
        <f t="shared" si="10"/>
        <v>94.654910883579831</v>
      </c>
      <c r="L25" s="6">
        <f>AVERAGE(K23:K25)</f>
        <v>94.490582732903547</v>
      </c>
      <c r="M25" s="1">
        <v>1.0352999999999994</v>
      </c>
      <c r="N25" s="1">
        <v>1045.7697143883599</v>
      </c>
      <c r="O25" s="1">
        <f t="shared" si="3"/>
        <v>33.762824123082581</v>
      </c>
      <c r="P25" s="1">
        <f t="shared" si="4"/>
        <v>3.3762824123082582E-5</v>
      </c>
      <c r="Q25" s="1">
        <f t="shared" si="5"/>
        <v>3.5193603191639551</v>
      </c>
      <c r="R25" s="1">
        <f t="shared" si="0"/>
        <v>18.310551531450827</v>
      </c>
      <c r="S25" s="1">
        <f t="shared" si="6"/>
        <v>0.59115876320303562</v>
      </c>
      <c r="T25" s="1"/>
      <c r="U25" s="1"/>
      <c r="V25" s="1">
        <f t="shared" si="9"/>
        <v>1.6835984856072599</v>
      </c>
      <c r="W25" s="6">
        <f>AVERAGE(V23:V25)</f>
        <v>1.7356468365499909</v>
      </c>
      <c r="X25" s="1">
        <f t="shared" si="1"/>
        <v>34.52165276856843</v>
      </c>
    </row>
    <row r="26" spans="2:32">
      <c r="B26" s="1">
        <v>97.89473684210526</v>
      </c>
      <c r="C26" s="1">
        <v>0.50969999999999871</v>
      </c>
      <c r="D26" s="1">
        <v>22259.398496240599</v>
      </c>
      <c r="E26" s="1">
        <v>718.6478496881449</v>
      </c>
      <c r="F26" s="1">
        <f t="shared" si="2"/>
        <v>6.5773714598382318</v>
      </c>
      <c r="G26" s="1"/>
      <c r="H26" s="1">
        <v>1483.9187432973288</v>
      </c>
      <c r="I26" s="1">
        <v>47.908527903962316</v>
      </c>
      <c r="J26" s="1"/>
      <c r="K26" s="1">
        <f t="shared" si="10"/>
        <v>77.261904761904759</v>
      </c>
      <c r="L26" s="6"/>
      <c r="M26" s="1">
        <v>1.2616999999999994</v>
      </c>
      <c r="N26" s="1">
        <v>2215.1607688162385</v>
      </c>
      <c r="O26" s="1">
        <f t="shared" si="3"/>
        <v>71.51678081023563</v>
      </c>
      <c r="P26" s="1">
        <f t="shared" si="4"/>
        <v>7.1516780810235625E-5</v>
      </c>
      <c r="Q26" s="1">
        <f t="shared" si="5"/>
        <v>4.2699321188096651</v>
      </c>
      <c r="R26" s="1">
        <f t="shared" si="0"/>
        <v>13.887268819186323</v>
      </c>
      <c r="S26" s="1">
        <f t="shared" si="6"/>
        <v>0.4483524510617396</v>
      </c>
      <c r="T26" s="1"/>
      <c r="U26" s="1"/>
      <c r="V26" s="1">
        <f t="shared" si="9"/>
        <v>0.93585102836077383</v>
      </c>
      <c r="W26" s="6"/>
      <c r="X26" s="1">
        <f t="shared" si="1"/>
        <v>47.460175452900579</v>
      </c>
    </row>
    <row r="27" spans="2:32">
      <c r="B27" s="1">
        <v>97.89473684210526</v>
      </c>
      <c r="C27" s="1">
        <v>0.5063999999999993</v>
      </c>
      <c r="D27" s="1">
        <v>23212.91866028708</v>
      </c>
      <c r="E27" s="1">
        <v>749.43238394418154</v>
      </c>
      <c r="F27" s="1">
        <f t="shared" si="2"/>
        <v>6.6193160985886976</v>
      </c>
      <c r="G27" s="1"/>
      <c r="H27" s="1">
        <v>1474.7594427689235</v>
      </c>
      <c r="I27" s="1">
        <v>47.612818582324643</v>
      </c>
      <c r="J27" s="1"/>
      <c r="K27" s="1">
        <f t="shared" si="10"/>
        <v>76.287878787878796</v>
      </c>
      <c r="L27" s="6"/>
      <c r="M27" s="1">
        <v>1.2818999999999985</v>
      </c>
      <c r="N27" s="1">
        <v>2348.8054607508529</v>
      </c>
      <c r="O27" s="1">
        <f t="shared" si="3"/>
        <v>75.831518717338824</v>
      </c>
      <c r="P27" s="1">
        <f>O27*0.000001</f>
        <v>7.5831518717338816E-5</v>
      </c>
      <c r="Q27" s="1">
        <f t="shared" si="5"/>
        <v>4.3285140204344668</v>
      </c>
      <c r="R27" s="1">
        <f t="shared" si="0"/>
        <v>14.431150910877195</v>
      </c>
      <c r="S27" s="1">
        <f t="shared" si="6"/>
        <v>0.46591176182853988</v>
      </c>
      <c r="T27" s="1"/>
      <c r="U27" s="1"/>
      <c r="V27" s="1">
        <f t="shared" si="9"/>
        <v>0.97854270278697775</v>
      </c>
      <c r="W27" s="6"/>
      <c r="X27" s="1">
        <f t="shared" si="1"/>
        <v>47.146906820496106</v>
      </c>
    </row>
    <row r="28" spans="2:32">
      <c r="B28" s="1">
        <v>97.89473684210526</v>
      </c>
      <c r="C28" s="1">
        <v>0.51459999999999972</v>
      </c>
      <c r="D28" s="1">
        <v>22047.505126452499</v>
      </c>
      <c r="E28" s="1">
        <v>711.80684207569243</v>
      </c>
      <c r="F28" s="1">
        <f t="shared" si="2"/>
        <v>6.5678065853868652</v>
      </c>
      <c r="G28" s="1"/>
      <c r="H28" s="1">
        <v>1473.9065626827207</v>
      </c>
      <c r="I28" s="1">
        <v>47.585283227310669</v>
      </c>
      <c r="J28" s="1"/>
      <c r="K28" s="1">
        <f t="shared" si="10"/>
        <v>77.478354978354957</v>
      </c>
      <c r="L28" s="6">
        <f>AVERAGE(K26:K28)</f>
        <v>77.009379509379514</v>
      </c>
      <c r="M28" s="1">
        <v>0.99669999999999881</v>
      </c>
      <c r="N28" s="1">
        <v>2148.3384228489313</v>
      </c>
      <c r="O28" s="1">
        <f t="shared" si="3"/>
        <v>69.359411856684034</v>
      </c>
      <c r="P28" s="1">
        <f>O28*0.000001</f>
        <v>6.9359411856684036E-5</v>
      </c>
      <c r="Q28" s="1">
        <f t="shared" si="5"/>
        <v>4.2393018528614217</v>
      </c>
      <c r="R28" s="1">
        <f t="shared" si="0"/>
        <v>23.105316674469602</v>
      </c>
      <c r="S28" s="1">
        <f t="shared" si="6"/>
        <v>0.74595843851196497</v>
      </c>
      <c r="T28" s="1"/>
      <c r="U28" s="1"/>
      <c r="V28" s="1">
        <f t="shared" si="9"/>
        <v>1.5676242483386884</v>
      </c>
      <c r="W28" s="6">
        <f>AVERAGE(V26:V28)</f>
        <v>1.1606726598288135</v>
      </c>
      <c r="X28" s="1">
        <f t="shared" si="1"/>
        <v>46.839324788798706</v>
      </c>
    </row>
    <row r="29" spans="2:32">
      <c r="B29" s="28" t="s">
        <v>24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</row>
    <row r="30" spans="2:32" ht="15" customHeight="1">
      <c r="B30" s="20"/>
      <c r="C30" s="20"/>
      <c r="D30" s="29" t="s">
        <v>14</v>
      </c>
      <c r="E30" s="30"/>
      <c r="F30" s="30"/>
      <c r="G30" s="30"/>
      <c r="H30" s="30"/>
      <c r="I30" s="31"/>
      <c r="J30" s="22"/>
      <c r="K30" s="22"/>
      <c r="L30" s="22"/>
      <c r="M30" s="20"/>
      <c r="N30" s="29" t="s">
        <v>19</v>
      </c>
      <c r="O30" s="30"/>
      <c r="P30" s="30"/>
      <c r="Q30" s="30"/>
      <c r="R30" s="30"/>
      <c r="S30" s="31"/>
      <c r="T30" s="20"/>
      <c r="U30" s="21"/>
      <c r="V30" s="7"/>
      <c r="W30" s="7"/>
      <c r="X30" s="32" t="s">
        <v>23</v>
      </c>
    </row>
    <row r="31" spans="2:32">
      <c r="B31" s="9" t="s">
        <v>11</v>
      </c>
      <c r="C31" s="9" t="s">
        <v>12</v>
      </c>
      <c r="D31" s="33" t="s">
        <v>13</v>
      </c>
      <c r="E31" s="34"/>
      <c r="F31" s="24"/>
      <c r="G31" s="24"/>
      <c r="H31" s="25" t="s">
        <v>15</v>
      </c>
      <c r="I31" s="23"/>
      <c r="J31" s="23"/>
      <c r="K31" s="23"/>
      <c r="L31" s="23"/>
      <c r="M31" s="9" t="s">
        <v>18</v>
      </c>
      <c r="N31" s="33" t="s">
        <v>13</v>
      </c>
      <c r="O31" s="35"/>
      <c r="P31" s="34"/>
      <c r="Q31" s="23"/>
      <c r="R31" s="28" t="s">
        <v>20</v>
      </c>
      <c r="S31" s="28"/>
      <c r="T31" s="7" t="s">
        <v>21</v>
      </c>
      <c r="U31" s="26" t="s">
        <v>3</v>
      </c>
      <c r="V31" s="7"/>
      <c r="W31" s="7"/>
      <c r="X31" s="32"/>
    </row>
    <row r="32" spans="2:32">
      <c r="B32" s="9" t="s">
        <v>1</v>
      </c>
      <c r="C32" s="9" t="s">
        <v>2</v>
      </c>
      <c r="D32" s="8" t="s">
        <v>4</v>
      </c>
      <c r="E32" s="16" t="s">
        <v>5</v>
      </c>
      <c r="F32" s="16"/>
      <c r="G32" s="16"/>
      <c r="H32" s="8" t="s">
        <v>16</v>
      </c>
      <c r="I32" s="8" t="s">
        <v>6</v>
      </c>
      <c r="J32" s="8"/>
      <c r="K32" s="8" t="s">
        <v>17</v>
      </c>
      <c r="L32" s="8"/>
      <c r="M32" s="9" t="s">
        <v>2</v>
      </c>
      <c r="N32" s="8" t="s">
        <v>4</v>
      </c>
      <c r="O32" s="8" t="s">
        <v>5</v>
      </c>
      <c r="P32" s="8" t="s">
        <v>7</v>
      </c>
      <c r="Q32" s="8"/>
      <c r="R32" s="8" t="s">
        <v>16</v>
      </c>
      <c r="S32" s="8" t="s">
        <v>6</v>
      </c>
      <c r="T32" s="8" t="s">
        <v>16</v>
      </c>
      <c r="U32" s="27"/>
      <c r="V32" s="8" t="s">
        <v>22</v>
      </c>
      <c r="W32" s="8"/>
      <c r="X32" s="8" t="s">
        <v>6</v>
      </c>
    </row>
    <row r="33" spans="1:25">
      <c r="B33" s="1">
        <v>0</v>
      </c>
      <c r="C33" s="1">
        <v>0.55470000000000041</v>
      </c>
      <c r="D33" s="1">
        <v>388.68331237650438</v>
      </c>
      <c r="E33" s="1">
        <v>12.548696079825156</v>
      </c>
      <c r="F33" s="1">
        <f>LN(E33)</f>
        <v>2.5296167621581196</v>
      </c>
      <c r="G33" s="1">
        <v>0</v>
      </c>
      <c r="H33" s="1">
        <v>-7.0070905422120804</v>
      </c>
      <c r="I33" s="1">
        <v>-0.22622491580719573</v>
      </c>
      <c r="J33" s="1">
        <v>0</v>
      </c>
      <c r="K33" s="1"/>
      <c r="L33" s="1"/>
      <c r="M33" s="1">
        <v>1.1000000000000014</v>
      </c>
      <c r="N33" s="1">
        <v>377.54625471528647</v>
      </c>
      <c r="O33" s="1">
        <f t="shared" ref="O33:P56" si="11">N33/30.974</f>
        <v>12.189134587566555</v>
      </c>
      <c r="P33" s="1">
        <f t="shared" si="11"/>
        <v>0.39352794561782639</v>
      </c>
      <c r="Q33" s="1">
        <f>LN(O33)</f>
        <v>2.5005449473361425</v>
      </c>
      <c r="R33" s="1">
        <f t="shared" ref="R33:R56" si="12">((((10+(M33-C33))*N33)/1000)-((M33-C33)*D33)/1000)/C33</f>
        <v>6.7953659809089588</v>
      </c>
      <c r="S33" s="1">
        <f t="shared" ref="S33:S56" si="13">R33/30.974</f>
        <v>0.2193893582007154</v>
      </c>
      <c r="T33" s="1">
        <f>AVERAGE(R33:R35)</f>
        <v>6.3078039287393706</v>
      </c>
      <c r="U33" s="1">
        <f>STDEV(R33:R35)</f>
        <v>0.4379349724232296</v>
      </c>
      <c r="V33" s="1"/>
      <c r="W33" s="1"/>
      <c r="X33" s="1">
        <f t="shared" ref="X33:X56" si="14">I33-S33</f>
        <v>-0.44561427400791109</v>
      </c>
      <c r="Y33">
        <v>0</v>
      </c>
    </row>
    <row r="34" spans="1:25">
      <c r="B34" s="1">
        <v>0</v>
      </c>
      <c r="C34" s="1">
        <v>0.51730000000000054</v>
      </c>
      <c r="D34" s="1">
        <v>355.27213939285076</v>
      </c>
      <c r="E34" s="1">
        <v>11.470011603049356</v>
      </c>
      <c r="F34" s="1">
        <f t="shared" ref="F34:F56" si="15">LN(E34)</f>
        <v>2.439735942740537</v>
      </c>
      <c r="G34" s="1">
        <v>10</v>
      </c>
      <c r="H34" s="1">
        <v>-6.8678163424096343</v>
      </c>
      <c r="I34" s="1">
        <v>-0.22172842843706445</v>
      </c>
      <c r="J34" s="1">
        <f>-16.524+8.3025*LN(G34)</f>
        <v>2.5932127345830658</v>
      </c>
      <c r="K34" s="1"/>
      <c r="L34" s="1"/>
      <c r="M34" s="1">
        <v>1.1634000000000011</v>
      </c>
      <c r="N34" s="1">
        <v>321.86096640919709</v>
      </c>
      <c r="O34" s="1">
        <f t="shared" si="11"/>
        <v>10.391327126273556</v>
      </c>
      <c r="P34" s="1">
        <f t="shared" si="11"/>
        <v>0.33548547576268983</v>
      </c>
      <c r="Q34" s="1">
        <f t="shared" ref="Q34:Q56" si="16">LN(O34)</f>
        <v>2.3409715280681249</v>
      </c>
      <c r="R34" s="1">
        <f t="shared" si="12"/>
        <v>6.180210139623485</v>
      </c>
      <c r="S34" s="1">
        <f t="shared" si="13"/>
        <v>0.1995289642804767</v>
      </c>
      <c r="T34" s="1">
        <f>AVERAGE(R36:R38)</f>
        <v>6.569944599809852</v>
      </c>
      <c r="U34" s="1">
        <f>STDEV(R36:R38)</f>
        <v>0.41413713823599302</v>
      </c>
      <c r="V34" s="1"/>
      <c r="W34" s="1"/>
      <c r="X34" s="1">
        <f t="shared" si="14"/>
        <v>-0.42125739271754115</v>
      </c>
      <c r="Y34">
        <f>-35.021+15.436*LN(G34)</f>
        <v>0.5217034954560944</v>
      </c>
    </row>
    <row r="35" spans="1:25">
      <c r="A35">
        <v>0</v>
      </c>
      <c r="B35" s="1">
        <v>0</v>
      </c>
      <c r="C35" s="1">
        <v>0.5561000000000007</v>
      </c>
      <c r="D35" s="1">
        <v>366.40919705406867</v>
      </c>
      <c r="E35" s="1">
        <v>11.829573095307957</v>
      </c>
      <c r="F35" s="1">
        <f t="shared" si="15"/>
        <v>2.4706025907210645</v>
      </c>
      <c r="G35" s="1">
        <v>20</v>
      </c>
      <c r="H35" s="1">
        <v>-6.5889084167248377</v>
      </c>
      <c r="I35" s="1">
        <v>-0.21272384634612376</v>
      </c>
      <c r="J35" s="1">
        <f t="shared" ref="J35:J53" si="17">-16.524+8.3025*LN(G35)</f>
        <v>8.3480672011820083</v>
      </c>
      <c r="K35" s="1"/>
      <c r="L35" s="1"/>
      <c r="M35" s="1">
        <v>1.2262000000000022</v>
      </c>
      <c r="N35" s="1">
        <v>332.998024070415</v>
      </c>
      <c r="O35" s="1">
        <f t="shared" si="11"/>
        <v>10.750888618532155</v>
      </c>
      <c r="P35" s="1">
        <f t="shared" si="11"/>
        <v>0.34709396973371714</v>
      </c>
      <c r="Q35" s="1">
        <f t="shared" si="16"/>
        <v>2.374988413346379</v>
      </c>
      <c r="R35" s="1">
        <f t="shared" si="12"/>
        <v>5.947835665685667</v>
      </c>
      <c r="S35" s="1">
        <f t="shared" si="13"/>
        <v>0.19202672130450271</v>
      </c>
      <c r="T35" s="1">
        <f>AVERAGE(R39:R41)</f>
        <v>7.0973742113794875</v>
      </c>
      <c r="U35" s="1">
        <f>STDEV(R39:R41)</f>
        <v>0.11126281992560169</v>
      </c>
      <c r="V35" s="1"/>
      <c r="W35" s="1"/>
      <c r="X35" s="1">
        <f t="shared" si="14"/>
        <v>-0.40475056765062645</v>
      </c>
      <c r="Y35">
        <f t="shared" ref="Y35:Y43" si="18">-35.021+15.436*LN(G35)</f>
        <v>11.221123374579399</v>
      </c>
    </row>
    <row r="36" spans="1:25">
      <c r="B36" s="1">
        <v>1.9578947368421054</v>
      </c>
      <c r="C36" s="1">
        <v>0.51170000000000115</v>
      </c>
      <c r="D36" s="1">
        <v>332.998024070415</v>
      </c>
      <c r="E36" s="1">
        <v>10.750888618532155</v>
      </c>
      <c r="F36" s="1">
        <f t="shared" si="15"/>
        <v>2.374988413346379</v>
      </c>
      <c r="G36" s="1">
        <v>30</v>
      </c>
      <c r="H36" s="1">
        <v>31.75487029063293</v>
      </c>
      <c r="I36" s="1">
        <v>1.0252105085114267</v>
      </c>
      <c r="J36" s="1">
        <f t="shared" si="17"/>
        <v>11.714441261250045</v>
      </c>
      <c r="K36" s="1">
        <f>100*(B36-D36/1000)/B36</f>
        <v>82.992036405005678</v>
      </c>
      <c r="L36" s="1"/>
      <c r="M36" s="1">
        <v>1.1298999999999992</v>
      </c>
      <c r="N36" s="1">
        <v>321.86096640919709</v>
      </c>
      <c r="O36" s="1">
        <f t="shared" si="11"/>
        <v>10.391327126273556</v>
      </c>
      <c r="P36" s="1">
        <f t="shared" si="11"/>
        <v>0.33548547576268983</v>
      </c>
      <c r="Q36" s="1">
        <f t="shared" si="16"/>
        <v>2.3409715280681249</v>
      </c>
      <c r="R36" s="1">
        <f t="shared" si="12"/>
        <v>6.2765775552976324</v>
      </c>
      <c r="S36" s="1">
        <f t="shared" si="13"/>
        <v>0.20264020001606614</v>
      </c>
      <c r="T36" s="1">
        <f>AVERAGE(R42:R44)</f>
        <v>7.6711016306842197</v>
      </c>
      <c r="U36" s="1">
        <f>STDEV(R42:R44)</f>
        <v>0.34053914428352694</v>
      </c>
      <c r="V36" s="1">
        <f t="shared" ref="V36:V56" si="19">100*R36/H36</f>
        <v>19.765716244002736</v>
      </c>
      <c r="W36" s="1"/>
      <c r="X36" s="1">
        <f t="shared" si="14"/>
        <v>0.82257030849536061</v>
      </c>
      <c r="Y36">
        <f t="shared" si="18"/>
        <v>17.479882783337032</v>
      </c>
    </row>
    <row r="37" spans="1:25">
      <c r="B37" s="1">
        <v>1.9578947368421054</v>
      </c>
      <c r="C37" s="1">
        <v>0.50129999999999875</v>
      </c>
      <c r="D37" s="1">
        <v>344.13508173163279</v>
      </c>
      <c r="E37" s="1">
        <v>11.110450110790753</v>
      </c>
      <c r="F37" s="1">
        <f t="shared" si="15"/>
        <v>2.4078861168534376</v>
      </c>
      <c r="G37" s="1">
        <v>40</v>
      </c>
      <c r="H37" s="1">
        <v>32.191495214651447</v>
      </c>
      <c r="I37" s="1">
        <v>1.03930700634892</v>
      </c>
      <c r="J37" s="1">
        <f t="shared" si="17"/>
        <v>14.102921667780954</v>
      </c>
      <c r="K37" s="1">
        <f t="shared" ref="K37:K56" si="20">100*(B37-D37/1000)/B37</f>
        <v>82.423208191126278</v>
      </c>
      <c r="L37" s="1"/>
      <c r="M37" s="1">
        <v>1.1977999999999991</v>
      </c>
      <c r="N37" s="1">
        <v>321.86096640919709</v>
      </c>
      <c r="O37" s="1">
        <f t="shared" si="11"/>
        <v>10.391327126273556</v>
      </c>
      <c r="P37" s="1">
        <f t="shared" si="11"/>
        <v>0.33548547576268983</v>
      </c>
      <c r="Q37" s="1">
        <f t="shared" si="16"/>
        <v>2.3409715280681249</v>
      </c>
      <c r="R37" s="1">
        <f t="shared" si="12"/>
        <v>6.3895785812286103</v>
      </c>
      <c r="S37" s="1">
        <f t="shared" si="13"/>
        <v>0.20628845422704883</v>
      </c>
      <c r="T37" s="1">
        <f>AVERAGE(R45:R47)</f>
        <v>13.704609335755871</v>
      </c>
      <c r="U37" s="1">
        <f>STDEV(R45:R47)</f>
        <v>4.8755086407356627</v>
      </c>
      <c r="V37" s="1">
        <f t="shared" si="19"/>
        <v>19.848654244306413</v>
      </c>
      <c r="W37" s="1"/>
      <c r="X37" s="1">
        <f t="shared" si="14"/>
        <v>0.83301855212187115</v>
      </c>
      <c r="Y37">
        <f t="shared" si="18"/>
        <v>21.920543253702718</v>
      </c>
    </row>
    <row r="38" spans="1:25">
      <c r="A38">
        <v>2</v>
      </c>
      <c r="B38" s="1">
        <v>1.9578947368421054</v>
      </c>
      <c r="C38" s="1">
        <v>0.51839999999999975</v>
      </c>
      <c r="D38" s="1">
        <v>388.68331237650438</v>
      </c>
      <c r="E38" s="1">
        <v>12.548696079825156</v>
      </c>
      <c r="F38" s="1">
        <f t="shared" si="15"/>
        <v>2.5296167621581196</v>
      </c>
      <c r="G38" s="1">
        <v>50</v>
      </c>
      <c r="H38" s="1">
        <v>30.270282107746951</v>
      </c>
      <c r="I38" s="1">
        <v>0.97728036765503168</v>
      </c>
      <c r="J38" s="1">
        <f t="shared" si="17"/>
        <v>15.955571002567183</v>
      </c>
      <c r="K38" s="1">
        <f t="shared" si="20"/>
        <v>80.147895335608652</v>
      </c>
      <c r="L38" s="6">
        <f>AVERAGE(K36:K38)</f>
        <v>81.854379977246879</v>
      </c>
      <c r="M38" s="1">
        <v>1.0863000000000014</v>
      </c>
      <c r="N38" s="1">
        <v>366.40919705406867</v>
      </c>
      <c r="O38" s="1">
        <f t="shared" si="11"/>
        <v>11.829573095307957</v>
      </c>
      <c r="P38" s="1">
        <f t="shared" si="11"/>
        <v>0.38191945164679914</v>
      </c>
      <c r="Q38" s="1">
        <f t="shared" si="16"/>
        <v>2.4706025907210645</v>
      </c>
      <c r="R38" s="1">
        <f t="shared" si="12"/>
        <v>7.0436776629033124</v>
      </c>
      <c r="S38" s="1">
        <f t="shared" si="13"/>
        <v>0.22740613620789413</v>
      </c>
      <c r="T38" s="1">
        <f>AVERAGE(R48:R50)</f>
        <v>24.376209989787839</v>
      </c>
      <c r="U38" s="1">
        <f>STDEV(R48:R50)</f>
        <v>1.3626726943426459</v>
      </c>
      <c r="V38" s="1">
        <f t="shared" si="19"/>
        <v>23.26928317955997</v>
      </c>
      <c r="W38" s="6">
        <f>AVERAGE(V36:V38)</f>
        <v>20.961217889289706</v>
      </c>
      <c r="X38" s="1">
        <f t="shared" si="14"/>
        <v>0.74987423144713761</v>
      </c>
      <c r="Y38">
        <f t="shared" si="18"/>
        <v>25.364987111788857</v>
      </c>
    </row>
    <row r="39" spans="1:25">
      <c r="B39" s="1">
        <v>3.9157894736842107</v>
      </c>
      <c r="C39" s="1">
        <v>0.49650000000000105</v>
      </c>
      <c r="D39" s="1">
        <v>399.82037003772228</v>
      </c>
      <c r="E39" s="1">
        <v>12.908257572083757</v>
      </c>
      <c r="F39" s="1">
        <f t="shared" si="15"/>
        <v>2.5578672284439712</v>
      </c>
      <c r="G39" s="1">
        <v>60</v>
      </c>
      <c r="H39" s="1">
        <v>70.815087686736774</v>
      </c>
      <c r="I39" s="1">
        <v>2.2862751884398778</v>
      </c>
      <c r="J39" s="1">
        <f t="shared" si="17"/>
        <v>17.469295727848987</v>
      </c>
      <c r="K39" s="1">
        <f t="shared" si="20"/>
        <v>89.789533560864626</v>
      </c>
      <c r="L39" s="6"/>
      <c r="M39" s="1">
        <v>1.0085000000000015</v>
      </c>
      <c r="N39" s="1">
        <v>355.27213939285076</v>
      </c>
      <c r="O39" s="1">
        <f t="shared" si="11"/>
        <v>11.470011603049356</v>
      </c>
      <c r="P39" s="1">
        <f t="shared" si="11"/>
        <v>0.37031095767577182</v>
      </c>
      <c r="Q39" s="1">
        <f t="shared" si="16"/>
        <v>2.439735942740537</v>
      </c>
      <c r="R39" s="1">
        <f t="shared" si="12"/>
        <v>7.1095925475092168</v>
      </c>
      <c r="S39" s="1">
        <f t="shared" si="13"/>
        <v>0.22953420764219076</v>
      </c>
      <c r="T39" s="1">
        <f>AVERAGE(R51:R53)</f>
        <v>33.160844276436443</v>
      </c>
      <c r="U39" s="1">
        <f>STDEV(R51:R53)</f>
        <v>5.306785513475111</v>
      </c>
      <c r="V39" s="1">
        <f t="shared" si="19"/>
        <v>10.039657903072539</v>
      </c>
      <c r="W39" s="6"/>
      <c r="X39" s="1">
        <f t="shared" si="14"/>
        <v>2.0567409807976871</v>
      </c>
      <c r="Y39">
        <f t="shared" si="18"/>
        <v>28.179302662460344</v>
      </c>
    </row>
    <row r="40" spans="1:25">
      <c r="B40" s="1">
        <v>3.9157894736842107</v>
      </c>
      <c r="C40" s="1">
        <v>0.50809999999999889</v>
      </c>
      <c r="D40" s="1">
        <v>366.40919705406867</v>
      </c>
      <c r="E40" s="1">
        <v>11.829573095307957</v>
      </c>
      <c r="F40" s="1">
        <f t="shared" si="15"/>
        <v>2.4706025907210645</v>
      </c>
      <c r="G40" s="1">
        <v>70</v>
      </c>
      <c r="H40" s="1">
        <v>69.855939315688843</v>
      </c>
      <c r="I40" s="1">
        <v>2.2553089467194694</v>
      </c>
      <c r="J40" s="1">
        <f t="shared" si="17"/>
        <v>18.749131747114809</v>
      </c>
      <c r="K40" s="1">
        <f t="shared" si="20"/>
        <v>90.642775881683733</v>
      </c>
      <c r="L40" s="6"/>
      <c r="M40" s="1">
        <v>1.0401999999999987</v>
      </c>
      <c r="N40" s="1">
        <v>355.27213939285076</v>
      </c>
      <c r="O40" s="1">
        <f t="shared" si="11"/>
        <v>11.470011603049356</v>
      </c>
      <c r="P40" s="1">
        <f t="shared" si="11"/>
        <v>0.37031095767577182</v>
      </c>
      <c r="Q40" s="1">
        <f t="shared" si="16"/>
        <v>2.439735942740537</v>
      </c>
      <c r="R40" s="1">
        <f t="shared" si="12"/>
        <v>6.9805065253827614</v>
      </c>
      <c r="S40" s="1">
        <f t="shared" si="13"/>
        <v>0.22536664703889589</v>
      </c>
      <c r="T40" s="1">
        <f>AVERAGE(R54:R56)</f>
        <v>31.128920915013079</v>
      </c>
      <c r="U40" s="1">
        <f>STDEV(R54:R56)</f>
        <v>6.9264069808712749</v>
      </c>
      <c r="V40" s="1">
        <f t="shared" si="19"/>
        <v>9.9927172889865066</v>
      </c>
      <c r="W40" s="6"/>
      <c r="X40" s="1">
        <f t="shared" si="14"/>
        <v>2.0299422996805734</v>
      </c>
      <c r="Y40">
        <f t="shared" si="18"/>
        <v>30.558772556273908</v>
      </c>
    </row>
    <row r="41" spans="1:25">
      <c r="A41">
        <v>4</v>
      </c>
      <c r="B41" s="1">
        <v>3.9157894736842107</v>
      </c>
      <c r="C41" s="1">
        <v>0.51069999999999993</v>
      </c>
      <c r="D41" s="1">
        <v>344.13508173163279</v>
      </c>
      <c r="E41" s="1">
        <v>11.110450110790753</v>
      </c>
      <c r="F41" s="1">
        <f t="shared" si="15"/>
        <v>2.4078861168534376</v>
      </c>
      <c r="G41" s="1">
        <v>80</v>
      </c>
      <c r="H41" s="1">
        <v>69.936447854955532</v>
      </c>
      <c r="I41" s="1">
        <v>2.2579081763722972</v>
      </c>
      <c r="J41" s="1">
        <f t="shared" si="17"/>
        <v>19.857776134379897</v>
      </c>
      <c r="K41" s="1">
        <f t="shared" si="20"/>
        <v>91.211604095563146</v>
      </c>
      <c r="L41" s="6">
        <f>AVERAGE(K39:K41)</f>
        <v>90.547971179370506</v>
      </c>
      <c r="M41" s="1">
        <v>1.1384000000000007</v>
      </c>
      <c r="N41" s="1">
        <v>366.40919705406867</v>
      </c>
      <c r="O41" s="1">
        <f t="shared" si="11"/>
        <v>11.829573095307957</v>
      </c>
      <c r="P41" s="1">
        <f t="shared" si="11"/>
        <v>0.38191945164679914</v>
      </c>
      <c r="Q41" s="1">
        <f t="shared" si="16"/>
        <v>2.4706025907210645</v>
      </c>
      <c r="R41" s="1">
        <f t="shared" si="12"/>
        <v>7.2020235612464854</v>
      </c>
      <c r="S41" s="1">
        <f t="shared" si="13"/>
        <v>0.2325183560807931</v>
      </c>
      <c r="T41" s="1"/>
      <c r="U41" s="1"/>
      <c r="V41" s="1">
        <f t="shared" si="19"/>
        <v>10.29795447458684</v>
      </c>
      <c r="W41" s="6">
        <f>AVERAGE(V39:V41)</f>
        <v>10.110109888881963</v>
      </c>
      <c r="X41" s="1">
        <f t="shared" si="14"/>
        <v>2.0253898202915042</v>
      </c>
      <c r="Y41">
        <f t="shared" si="18"/>
        <v>32.61996313282603</v>
      </c>
    </row>
    <row r="42" spans="1:25">
      <c r="B42" s="1">
        <v>9.7894736842105257</v>
      </c>
      <c r="C42" s="1">
        <v>0.52109999999999879</v>
      </c>
      <c r="D42" s="1">
        <v>377.54625471528647</v>
      </c>
      <c r="E42" s="1">
        <v>12.189134587566555</v>
      </c>
      <c r="F42" s="1">
        <f t="shared" si="15"/>
        <v>2.5005449473361425</v>
      </c>
      <c r="G42" s="1">
        <v>100</v>
      </c>
      <c r="H42" s="1">
        <v>180.61653098244599</v>
      </c>
      <c r="I42" s="1">
        <v>5.8312304184944148</v>
      </c>
      <c r="J42" s="1">
        <f t="shared" si="17"/>
        <v>21.710425469166132</v>
      </c>
      <c r="K42" s="1">
        <f t="shared" si="20"/>
        <v>96.143344709897619</v>
      </c>
      <c r="L42" s="6"/>
      <c r="M42" s="1">
        <v>1.1422000000000008</v>
      </c>
      <c r="N42" s="1">
        <v>388.68331237650438</v>
      </c>
      <c r="O42" s="1">
        <f t="shared" si="11"/>
        <v>12.548696079825156</v>
      </c>
      <c r="P42" s="1">
        <f t="shared" si="11"/>
        <v>0.40513643958885376</v>
      </c>
      <c r="Q42" s="1">
        <f t="shared" si="16"/>
        <v>2.5296167621581196</v>
      </c>
      <c r="R42" s="1">
        <f t="shared" si="12"/>
        <v>7.4721749189760791</v>
      </c>
      <c r="S42" s="1">
        <f t="shared" si="13"/>
        <v>0.24124023112856199</v>
      </c>
      <c r="T42" s="1"/>
      <c r="U42" s="1"/>
      <c r="V42" s="1">
        <f t="shared" si="19"/>
        <v>4.1370382203289546</v>
      </c>
      <c r="W42" s="6"/>
      <c r="X42" s="1">
        <f t="shared" si="14"/>
        <v>5.5899901873658528</v>
      </c>
      <c r="Y42">
        <f t="shared" si="18"/>
        <v>36.06440699091219</v>
      </c>
    </row>
    <row r="43" spans="1:25">
      <c r="B43" s="1">
        <v>9.7894736842105257</v>
      </c>
      <c r="C43" s="1">
        <v>0.51389999999999958</v>
      </c>
      <c r="D43" s="1">
        <v>455.50565834381172</v>
      </c>
      <c r="E43" s="1">
        <v>14.706065033376758</v>
      </c>
      <c r="F43" s="1">
        <f t="shared" si="15"/>
        <v>2.6882599959984943</v>
      </c>
      <c r="G43" s="1">
        <v>200</v>
      </c>
      <c r="H43" s="1">
        <v>181.63004525913061</v>
      </c>
      <c r="I43" s="1">
        <v>5.8639518712187835</v>
      </c>
      <c r="J43" s="1">
        <f t="shared" si="17"/>
        <v>27.465279935765075</v>
      </c>
      <c r="K43" s="1">
        <f t="shared" si="20"/>
        <v>95.346985210466428</v>
      </c>
      <c r="L43" s="6"/>
      <c r="M43" s="1">
        <v>1.1798000000000002</v>
      </c>
      <c r="N43" s="1">
        <v>388.68331237650438</v>
      </c>
      <c r="O43" s="1">
        <f t="shared" si="11"/>
        <v>12.548696079825156</v>
      </c>
      <c r="P43" s="1">
        <f t="shared" si="11"/>
        <v>0.40513643958885376</v>
      </c>
      <c r="Q43" s="1">
        <f t="shared" si="16"/>
        <v>2.5296167621581196</v>
      </c>
      <c r="R43" s="1">
        <f t="shared" si="12"/>
        <v>7.4768167417501781</v>
      </c>
      <c r="S43" s="1">
        <f t="shared" si="13"/>
        <v>0.2413900930377148</v>
      </c>
      <c r="T43" s="1"/>
      <c r="U43" s="1"/>
      <c r="V43" s="1">
        <f t="shared" si="19"/>
        <v>4.1165087698365346</v>
      </c>
      <c r="W43" s="6"/>
      <c r="X43" s="1">
        <f t="shared" si="14"/>
        <v>5.6225617781810691</v>
      </c>
      <c r="Y43">
        <f t="shared" si="18"/>
        <v>46.763826870035487</v>
      </c>
    </row>
    <row r="44" spans="1:25">
      <c r="A44">
        <v>10</v>
      </c>
      <c r="B44" s="1">
        <v>9.7894736842105257</v>
      </c>
      <c r="C44" s="1">
        <v>0.49749999999999872</v>
      </c>
      <c r="D44" s="1">
        <v>377.54625471528647</v>
      </c>
      <c r="E44" s="1">
        <v>12.189134587566555</v>
      </c>
      <c r="F44" s="1">
        <f t="shared" si="15"/>
        <v>2.5005449473361425</v>
      </c>
      <c r="G44" s="1">
        <v>300</v>
      </c>
      <c r="H44" s="1">
        <v>189.1844709446284</v>
      </c>
      <c r="I44" s="1">
        <v>6.1078475800551564</v>
      </c>
      <c r="J44" s="1">
        <f t="shared" si="17"/>
        <v>30.831653995833108</v>
      </c>
      <c r="K44" s="1">
        <f t="shared" si="20"/>
        <v>96.143344709897619</v>
      </c>
      <c r="L44" s="6">
        <f>AVERAGE(K42:K44)</f>
        <v>95.87789154342056</v>
      </c>
      <c r="M44" s="1">
        <v>1.116699999999998</v>
      </c>
      <c r="N44" s="1">
        <v>399.82037003772228</v>
      </c>
      <c r="O44" s="1">
        <f t="shared" si="11"/>
        <v>12.908257572083757</v>
      </c>
      <c r="P44" s="1">
        <f t="shared" si="11"/>
        <v>0.41674493355988107</v>
      </c>
      <c r="Q44" s="1">
        <f t="shared" si="16"/>
        <v>2.5578672284439712</v>
      </c>
      <c r="R44" s="1">
        <f t="shared" si="12"/>
        <v>8.0643132313264019</v>
      </c>
      <c r="S44" s="1">
        <f t="shared" si="13"/>
        <v>0.26035750084995163</v>
      </c>
      <c r="T44" s="1"/>
      <c r="U44" s="1"/>
      <c r="V44" s="1">
        <f t="shared" si="19"/>
        <v>4.2626718731511062</v>
      </c>
      <c r="W44" s="6">
        <f>AVERAGE(V42:V44)</f>
        <v>4.1720729544388648</v>
      </c>
      <c r="X44" s="1">
        <f t="shared" si="14"/>
        <v>5.8474900792052047</v>
      </c>
    </row>
    <row r="45" spans="1:25">
      <c r="B45" s="1">
        <v>19.578947368421051</v>
      </c>
      <c r="C45" s="1">
        <v>0.39620000000000033</v>
      </c>
      <c r="D45" s="1">
        <v>1056.906772049578</v>
      </c>
      <c r="E45" s="1">
        <v>34.122385615341187</v>
      </c>
      <c r="F45" s="1">
        <f t="shared" si="15"/>
        <v>3.5299536385656203</v>
      </c>
      <c r="G45" s="1">
        <v>400</v>
      </c>
      <c r="H45" s="1">
        <v>467.49219072113726</v>
      </c>
      <c r="I45" s="1">
        <v>15.093051937790962</v>
      </c>
      <c r="J45" s="1">
        <f t="shared" si="17"/>
        <v>33.220134402364017</v>
      </c>
      <c r="K45" s="1">
        <f t="shared" si="20"/>
        <v>94.601820250284405</v>
      </c>
      <c r="L45" s="6"/>
      <c r="M45" s="1">
        <v>0.85130000000000194</v>
      </c>
      <c r="N45" s="1">
        <v>778.48033051913069</v>
      </c>
      <c r="O45" s="1">
        <f t="shared" si="11"/>
        <v>25.133348308876176</v>
      </c>
      <c r="P45" s="1">
        <f t="shared" si="11"/>
        <v>0.81143372857481033</v>
      </c>
      <c r="Q45" s="1">
        <f t="shared" si="16"/>
        <v>3.2241955821895028</v>
      </c>
      <c r="R45" s="1">
        <f t="shared" si="12"/>
        <v>19.328852679583022</v>
      </c>
      <c r="S45" s="1">
        <f t="shared" si="13"/>
        <v>0.62403476075363284</v>
      </c>
      <c r="T45" s="1"/>
      <c r="U45" s="1"/>
      <c r="V45" s="1">
        <f t="shared" si="19"/>
        <v>4.1345830076363423</v>
      </c>
      <c r="W45" s="6"/>
      <c r="X45" s="1">
        <f t="shared" si="14"/>
        <v>14.46901717703733</v>
      </c>
    </row>
    <row r="46" spans="1:25">
      <c r="B46" s="1">
        <v>19.578947368421051</v>
      </c>
      <c r="C46" s="1">
        <v>0.5002999999999993</v>
      </c>
      <c r="D46" s="1">
        <v>778.48033051913069</v>
      </c>
      <c r="E46" s="1">
        <v>25.133348308876176</v>
      </c>
      <c r="F46" s="1">
        <f t="shared" si="15"/>
        <v>3.2241955821895028</v>
      </c>
      <c r="G46" s="1">
        <v>500</v>
      </c>
      <c r="H46" s="1">
        <v>375.78387043577749</v>
      </c>
      <c r="I46" s="1">
        <v>12.132235760178778</v>
      </c>
      <c r="J46" s="1">
        <f t="shared" si="17"/>
        <v>35.072783737150246</v>
      </c>
      <c r="K46" s="1">
        <f t="shared" si="20"/>
        <v>96.023890784982939</v>
      </c>
      <c r="L46" s="6"/>
      <c r="M46" s="1">
        <v>1.026600000000002</v>
      </c>
      <c r="N46" s="1">
        <v>566.87623495599075</v>
      </c>
      <c r="O46" s="1">
        <f t="shared" si="11"/>
        <v>18.301679955962769</v>
      </c>
      <c r="P46" s="1">
        <f t="shared" si="11"/>
        <v>0.59087234312529113</v>
      </c>
      <c r="Q46" s="1">
        <f t="shared" si="16"/>
        <v>2.9069928565062155</v>
      </c>
      <c r="R46" s="1">
        <f t="shared" si="12"/>
        <v>11.108125352918318</v>
      </c>
      <c r="S46" s="1">
        <f t="shared" si="13"/>
        <v>0.35862740856583969</v>
      </c>
      <c r="T46" s="1"/>
      <c r="U46" s="1"/>
      <c r="V46" s="1">
        <f t="shared" si="19"/>
        <v>2.9559877969314621</v>
      </c>
      <c r="W46" s="6"/>
      <c r="X46" s="1">
        <f t="shared" si="14"/>
        <v>11.773608351612939</v>
      </c>
    </row>
    <row r="47" spans="1:25">
      <c r="A47">
        <v>20</v>
      </c>
      <c r="B47" s="1">
        <v>19.578947368421051</v>
      </c>
      <c r="C47" s="1">
        <v>0.52079999999999949</v>
      </c>
      <c r="D47" s="1">
        <v>756.20621519669487</v>
      </c>
      <c r="E47" s="1">
        <v>24.414225324358974</v>
      </c>
      <c r="F47" s="1">
        <f t="shared" si="15"/>
        <v>3.1951659675143889</v>
      </c>
      <c r="G47" s="1">
        <v>600</v>
      </c>
      <c r="H47" s="1">
        <v>361.41976100661242</v>
      </c>
      <c r="I47" s="1">
        <v>11.668488442132512</v>
      </c>
      <c r="J47" s="1">
        <f t="shared" si="17"/>
        <v>36.586508462432057</v>
      </c>
      <c r="K47" s="1">
        <f t="shared" si="20"/>
        <v>96.137656427758813</v>
      </c>
      <c r="L47" s="6">
        <f>AVERAGE(K45:K47)</f>
        <v>95.587789154342047</v>
      </c>
      <c r="M47" s="1">
        <v>1.0925999999999991</v>
      </c>
      <c r="N47" s="1">
        <v>566.87623495599075</v>
      </c>
      <c r="O47" s="1">
        <f t="shared" si="11"/>
        <v>18.301679955962769</v>
      </c>
      <c r="P47" s="1">
        <f t="shared" si="11"/>
        <v>0.59087234312529113</v>
      </c>
      <c r="Q47" s="1">
        <f t="shared" si="16"/>
        <v>2.9069928565062155</v>
      </c>
      <c r="R47" s="1">
        <f t="shared" si="12"/>
        <v>10.676849974766277</v>
      </c>
      <c r="S47" s="1">
        <f t="shared" si="13"/>
        <v>0.34470362157830042</v>
      </c>
      <c r="T47" s="1"/>
      <c r="U47" s="1"/>
      <c r="V47" s="1">
        <f t="shared" si="19"/>
        <v>2.9541411750783979</v>
      </c>
      <c r="W47" s="6">
        <f>AVERAGE(V45:V47)</f>
        <v>3.348237326548734</v>
      </c>
      <c r="X47" s="1">
        <f t="shared" si="14"/>
        <v>11.323784820554211</v>
      </c>
    </row>
    <row r="48" spans="1:25">
      <c r="B48" s="1">
        <v>39.157894736842103</v>
      </c>
      <c r="C48" s="1">
        <v>0.5046999999999997</v>
      </c>
      <c r="D48" s="1">
        <v>2215.1607688162385</v>
      </c>
      <c r="E48" s="1">
        <v>71.51678081023563</v>
      </c>
      <c r="F48" s="1">
        <f t="shared" si="15"/>
        <v>4.2699321188096651</v>
      </c>
      <c r="G48" s="1">
        <v>700</v>
      </c>
      <c r="H48" s="1">
        <v>731.97412260800263</v>
      </c>
      <c r="I48" s="1">
        <v>23.631888765028819</v>
      </c>
      <c r="J48" s="1">
        <f t="shared" si="17"/>
        <v>37.866344481697865</v>
      </c>
      <c r="K48" s="1">
        <f t="shared" si="20"/>
        <v>94.343003412969281</v>
      </c>
      <c r="L48" s="6"/>
      <c r="M48" s="1">
        <v>1.0662999999999982</v>
      </c>
      <c r="N48" s="1">
        <v>1313.0590982575893</v>
      </c>
      <c r="O48" s="1">
        <f t="shared" si="11"/>
        <v>42.392299937288996</v>
      </c>
      <c r="P48" s="1">
        <f t="shared" si="11"/>
        <v>1.368641439184122</v>
      </c>
      <c r="Q48" s="1">
        <f t="shared" si="16"/>
        <v>3.7469667404930633</v>
      </c>
      <c r="R48" s="1">
        <f t="shared" si="12"/>
        <v>25.012820852764346</v>
      </c>
      <c r="S48" s="1">
        <f t="shared" si="13"/>
        <v>0.80754248249384475</v>
      </c>
      <c r="T48" s="1"/>
      <c r="U48" s="1"/>
      <c r="V48" s="1">
        <f t="shared" si="19"/>
        <v>3.4171728316903316</v>
      </c>
      <c r="W48" s="6"/>
      <c r="X48" s="1">
        <f t="shared" si="14"/>
        <v>22.824346282534975</v>
      </c>
    </row>
    <row r="49" spans="1:24">
      <c r="B49" s="1">
        <v>39.157894736842103</v>
      </c>
      <c r="C49" s="1">
        <v>0.51379999999999981</v>
      </c>
      <c r="D49" s="1">
        <v>2170.6125381713669</v>
      </c>
      <c r="E49" s="1">
        <v>70.078534841201233</v>
      </c>
      <c r="F49" s="1">
        <f t="shared" si="15"/>
        <v>4.2496165394632532</v>
      </c>
      <c r="G49" s="1">
        <v>800</v>
      </c>
      <c r="H49" s="1">
        <v>719.87703773201156</v>
      </c>
      <c r="I49" s="1">
        <v>23.241332657455011</v>
      </c>
      <c r="J49" s="1">
        <f t="shared" si="17"/>
        <v>38.974988868962967</v>
      </c>
      <c r="K49" s="1">
        <f t="shared" si="20"/>
        <v>94.456769055745156</v>
      </c>
      <c r="L49" s="6"/>
      <c r="M49" s="1">
        <v>1.0620000000000012</v>
      </c>
      <c r="N49" s="1">
        <v>1223.9626369678463</v>
      </c>
      <c r="O49" s="1">
        <f t="shared" si="11"/>
        <v>39.515807999220193</v>
      </c>
      <c r="P49" s="1">
        <f t="shared" si="11"/>
        <v>1.2757734874159035</v>
      </c>
      <c r="Q49" s="1">
        <f t="shared" si="16"/>
        <v>3.6767007943593137</v>
      </c>
      <c r="R49" s="1">
        <f t="shared" si="12"/>
        <v>22.811741716307306</v>
      </c>
      <c r="S49" s="1">
        <f t="shared" si="13"/>
        <v>0.73648032918923312</v>
      </c>
      <c r="T49" s="1"/>
      <c r="U49" s="1"/>
      <c r="V49" s="1">
        <f t="shared" si="19"/>
        <v>3.1688386378007278</v>
      </c>
      <c r="W49" s="6"/>
      <c r="X49" s="1">
        <f t="shared" si="14"/>
        <v>22.504852328265777</v>
      </c>
    </row>
    <row r="50" spans="1:24">
      <c r="A50">
        <v>40</v>
      </c>
      <c r="B50" s="1">
        <v>39.157894736842103</v>
      </c>
      <c r="C50" s="1">
        <v>0.52339999999999876</v>
      </c>
      <c r="D50" s="1">
        <v>2471.3130950242503</v>
      </c>
      <c r="E50" s="1">
        <v>79.786695132183453</v>
      </c>
      <c r="F50" s="1">
        <f t="shared" si="15"/>
        <v>4.3793567628882863</v>
      </c>
      <c r="G50" s="1">
        <v>900</v>
      </c>
      <c r="H50" s="1">
        <v>700.92819338589879</v>
      </c>
      <c r="I50" s="1">
        <v>22.629566519852094</v>
      </c>
      <c r="J50" s="1">
        <f t="shared" si="17"/>
        <v>39.95288252250009</v>
      </c>
      <c r="K50" s="1">
        <f t="shared" si="20"/>
        <v>93.688850967007966</v>
      </c>
      <c r="L50" s="6">
        <f>AVERAGE(K48:K50)</f>
        <v>94.162874478574125</v>
      </c>
      <c r="M50" s="1">
        <v>1.031600000000001</v>
      </c>
      <c r="N50" s="1">
        <v>1379.8814442248965</v>
      </c>
      <c r="O50" s="1">
        <f t="shared" si="11"/>
        <v>44.549668890840593</v>
      </c>
      <c r="P50" s="1">
        <f t="shared" si="11"/>
        <v>1.4382924030102857</v>
      </c>
      <c r="Q50" s="1">
        <f t="shared" si="16"/>
        <v>3.7966047215848349</v>
      </c>
      <c r="R50" s="1">
        <f t="shared" si="12"/>
        <v>25.304067400291867</v>
      </c>
      <c r="S50" s="1">
        <f t="shared" si="13"/>
        <v>0.81694541874771964</v>
      </c>
      <c r="T50" s="1"/>
      <c r="U50" s="1"/>
      <c r="V50" s="1">
        <f t="shared" si="19"/>
        <v>3.6100798397134257</v>
      </c>
      <c r="W50" s="6">
        <f>AVERAGE(V48:V50)</f>
        <v>3.3986971030681619</v>
      </c>
      <c r="X50" s="1">
        <f t="shared" si="14"/>
        <v>21.812621101104376</v>
      </c>
    </row>
    <row r="51" spans="1:24">
      <c r="B51" s="1">
        <v>58.736842105263158</v>
      </c>
      <c r="C51" s="1">
        <v>0.51430000000000042</v>
      </c>
      <c r="D51" s="19">
        <v>11055.023923445</v>
      </c>
      <c r="E51" s="19">
        <f>D51/31</f>
        <v>356.6136749498387</v>
      </c>
      <c r="F51" s="1">
        <f t="shared" si="15"/>
        <v>5.8766530528425029</v>
      </c>
      <c r="G51" s="1">
        <v>1000</v>
      </c>
      <c r="H51" s="19">
        <f>(10*B51-10*D51*0.001)/C51</f>
        <v>927.12071129337187</v>
      </c>
      <c r="I51" s="19">
        <f>H51/31</f>
        <v>29.907119719141029</v>
      </c>
      <c r="J51" s="1">
        <f t="shared" si="17"/>
        <v>40.827638203749189</v>
      </c>
      <c r="K51" s="1">
        <f t="shared" si="20"/>
        <v>81.178722710980736</v>
      </c>
      <c r="L51" s="6"/>
      <c r="M51" s="1">
        <v>1.0900000000000016</v>
      </c>
      <c r="N51" s="1">
        <v>2226.2978264774565</v>
      </c>
      <c r="O51" s="1">
        <f t="shared" si="11"/>
        <v>71.876342302494237</v>
      </c>
      <c r="P51" s="1">
        <f t="shared" si="11"/>
        <v>2.320537944808363</v>
      </c>
      <c r="Q51" s="1">
        <f t="shared" si="16"/>
        <v>4.2749471744560923</v>
      </c>
      <c r="R51" s="1">
        <f t="shared" si="12"/>
        <v>33.405173343866082</v>
      </c>
      <c r="S51" s="1">
        <f t="shared" si="13"/>
        <v>1.0784907775510455</v>
      </c>
      <c r="T51" s="1"/>
      <c r="U51" s="1"/>
      <c r="V51" s="1">
        <f t="shared" si="19"/>
        <v>3.6031093833794823</v>
      </c>
      <c r="W51" s="6"/>
      <c r="X51" s="1">
        <f t="shared" si="14"/>
        <v>28.828628941589983</v>
      </c>
    </row>
    <row r="52" spans="1:24">
      <c r="B52" s="1">
        <v>58.736842105263158</v>
      </c>
      <c r="C52" s="1">
        <v>0.50339999999999918</v>
      </c>
      <c r="D52" s="19">
        <v>11266.9172932331</v>
      </c>
      <c r="E52" s="19">
        <f>D52/31</f>
        <v>363.44894494300326</v>
      </c>
      <c r="F52" s="1">
        <f t="shared" si="15"/>
        <v>5.8956388330319562</v>
      </c>
      <c r="G52" s="1">
        <v>1100</v>
      </c>
      <c r="H52" s="19">
        <f>(10*B52-10*D52*0.001)/C52</f>
        <v>942.98619014759902</v>
      </c>
      <c r="I52" s="19">
        <f>H52/31</f>
        <v>30.418909359599969</v>
      </c>
      <c r="J52" s="1">
        <f t="shared" si="17"/>
        <v>41.618950971574598</v>
      </c>
      <c r="K52" s="1">
        <f t="shared" si="20"/>
        <v>80.817972350230391</v>
      </c>
      <c r="L52" s="6"/>
      <c r="M52" s="1">
        <v>1.1052999999999997</v>
      </c>
      <c r="N52" s="1">
        <v>2460.1760373630318</v>
      </c>
      <c r="O52" s="1">
        <f t="shared" si="11"/>
        <v>79.427133639924833</v>
      </c>
      <c r="P52" s="1">
        <f t="shared" si="11"/>
        <v>2.5643163181999364</v>
      </c>
      <c r="Q52" s="1">
        <f t="shared" si="16"/>
        <v>4.3748400433758095</v>
      </c>
      <c r="R52" s="1">
        <f t="shared" si="12"/>
        <v>38.341245156380914</v>
      </c>
      <c r="S52" s="1">
        <f t="shared" si="13"/>
        <v>1.2378525588035421</v>
      </c>
      <c r="T52" s="1"/>
      <c r="U52" s="1"/>
      <c r="V52" s="1">
        <f t="shared" si="19"/>
        <v>4.0659392000618402</v>
      </c>
      <c r="W52" s="6"/>
      <c r="X52" s="1">
        <f t="shared" si="14"/>
        <v>29.181056800796426</v>
      </c>
    </row>
    <row r="53" spans="1:24">
      <c r="A53">
        <v>60</v>
      </c>
      <c r="B53" s="1">
        <v>58.736842105263158</v>
      </c>
      <c r="C53" s="1">
        <v>0.52669999999999995</v>
      </c>
      <c r="D53" s="19">
        <v>11571.7703349282</v>
      </c>
      <c r="E53" s="19">
        <f>D53/31</f>
        <v>373.28291402994194</v>
      </c>
      <c r="F53" s="1">
        <f t="shared" si="15"/>
        <v>5.9223366147952152</v>
      </c>
      <c r="G53" s="1">
        <v>1200</v>
      </c>
      <c r="H53" s="19">
        <f>(10*B53-10*D53*0.001)/C53</f>
        <v>895.4826612936198</v>
      </c>
      <c r="I53" s="19">
        <f>H53/31</f>
        <v>28.886537461084508</v>
      </c>
      <c r="J53" s="1">
        <f t="shared" si="17"/>
        <v>42.341362929031</v>
      </c>
      <c r="K53" s="1">
        <f t="shared" si="20"/>
        <v>80.298957315086412</v>
      </c>
      <c r="L53" s="6">
        <f>AVERAGE(K51:K53)</f>
        <v>80.765217458765846</v>
      </c>
      <c r="M53" s="1">
        <v>1.1061999999999994</v>
      </c>
      <c r="N53" s="1">
        <v>2014.6937309143166</v>
      </c>
      <c r="O53" s="1">
        <f t="shared" si="11"/>
        <v>65.044673949580826</v>
      </c>
      <c r="P53" s="1">
        <f t="shared" si="11"/>
        <v>2.0999765593588435</v>
      </c>
      <c r="Q53" s="1">
        <f t="shared" si="16"/>
        <v>4.1750743253509874</v>
      </c>
      <c r="R53" s="1">
        <f t="shared" si="12"/>
        <v>27.736114329062332</v>
      </c>
      <c r="S53" s="1">
        <f t="shared" si="13"/>
        <v>0.89546440011178186</v>
      </c>
      <c r="T53" s="1"/>
      <c r="U53" s="1"/>
      <c r="V53" s="1">
        <f t="shared" si="19"/>
        <v>3.0973368360917863</v>
      </c>
      <c r="W53" s="6">
        <f>AVERAGE(V51:V53)</f>
        <v>3.5887951398443696</v>
      </c>
      <c r="X53" s="1">
        <f t="shared" si="14"/>
        <v>27.991073060972727</v>
      </c>
    </row>
    <row r="54" spans="1:24">
      <c r="B54" s="1">
        <v>97.89473684210526</v>
      </c>
      <c r="C54" s="1">
        <v>0.50169999999999959</v>
      </c>
      <c r="D54" s="1">
        <v>33277.853725222143</v>
      </c>
      <c r="E54" s="1">
        <v>1074.3802455356797</v>
      </c>
      <c r="F54" s="1">
        <f t="shared" si="15"/>
        <v>6.9794992585318774</v>
      </c>
      <c r="G54" s="1"/>
      <c r="H54" s="1">
        <v>1287.9586030871669</v>
      </c>
      <c r="I54" s="1">
        <v>41.581926876966712</v>
      </c>
      <c r="J54" s="1"/>
      <c r="K54" s="1">
        <f t="shared" si="20"/>
        <v>66.006493506493513</v>
      </c>
      <c r="L54" s="6"/>
      <c r="M54" s="1">
        <v>1.2067999999999977</v>
      </c>
      <c r="N54" s="1">
        <v>3462.511226872643</v>
      </c>
      <c r="O54" s="1">
        <f t="shared" si="11"/>
        <v>111.78766794319891</v>
      </c>
      <c r="P54" s="1">
        <f t="shared" si="11"/>
        <v>3.609080775592397</v>
      </c>
      <c r="Q54" s="1">
        <f t="shared" si="16"/>
        <v>4.7166012500144463</v>
      </c>
      <c r="R54" s="1">
        <f t="shared" si="12"/>
        <v>27.112446229101586</v>
      </c>
      <c r="S54" s="1">
        <f t="shared" si="13"/>
        <v>0.8753291867082581</v>
      </c>
      <c r="T54" s="1"/>
      <c r="U54" s="1"/>
      <c r="V54" s="1">
        <f t="shared" si="19"/>
        <v>2.1050712471747559</v>
      </c>
      <c r="W54" s="6"/>
      <c r="X54" s="1">
        <f t="shared" si="14"/>
        <v>40.706597690258455</v>
      </c>
    </row>
    <row r="55" spans="1:24">
      <c r="B55" s="1">
        <v>97.89473684210526</v>
      </c>
      <c r="C55" s="1">
        <v>0.49489999999999945</v>
      </c>
      <c r="D55" s="1">
        <v>32960.013670539985</v>
      </c>
      <c r="E55" s="1">
        <v>1064.1187341170009</v>
      </c>
      <c r="F55" s="1">
        <f t="shared" si="15"/>
        <v>6.9699022558908679</v>
      </c>
      <c r="G55" s="1"/>
      <c r="H55" s="1">
        <v>1312.0776555175862</v>
      </c>
      <c r="I55" s="1">
        <v>42.36061391869265</v>
      </c>
      <c r="J55" s="1"/>
      <c r="K55" s="1">
        <f t="shared" si="20"/>
        <v>66.331168831168839</v>
      </c>
      <c r="L55" s="6"/>
      <c r="M55" s="1">
        <v>1.2824999999999953</v>
      </c>
      <c r="N55" s="1">
        <v>3651.8412071133471</v>
      </c>
      <c r="O55" s="1">
        <f t="shared" si="11"/>
        <v>117.90021331159511</v>
      </c>
      <c r="P55" s="1">
        <f t="shared" si="11"/>
        <v>3.8064251730998615</v>
      </c>
      <c r="Q55" s="1">
        <f t="shared" si="16"/>
        <v>4.7698386168003406</v>
      </c>
      <c r="R55" s="1">
        <f t="shared" si="12"/>
        <v>27.147495330246073</v>
      </c>
      <c r="S55" s="1">
        <f t="shared" si="13"/>
        <v>0.87646075192891049</v>
      </c>
      <c r="T55" s="1"/>
      <c r="U55" s="1"/>
      <c r="V55" s="1">
        <f t="shared" si="19"/>
        <v>2.0690463873143985</v>
      </c>
      <c r="W55" s="6"/>
      <c r="X55" s="1">
        <f t="shared" si="14"/>
        <v>41.48415316676374</v>
      </c>
    </row>
    <row r="56" spans="1:24">
      <c r="A56">
        <v>100</v>
      </c>
      <c r="B56" s="1">
        <v>97.89473684210526</v>
      </c>
      <c r="C56" s="1">
        <v>0.50049999999999883</v>
      </c>
      <c r="D56" s="1">
        <v>34655.160628844838</v>
      </c>
      <c r="E56" s="1">
        <v>1118.8467950166216</v>
      </c>
      <c r="F56" s="1">
        <f t="shared" si="15"/>
        <v>7.0200537865316148</v>
      </c>
      <c r="G56" s="1"/>
      <c r="H56" s="1">
        <v>1263.5279962689424</v>
      </c>
      <c r="I56" s="1">
        <v>40.793181257472149</v>
      </c>
      <c r="J56" s="1"/>
      <c r="K56" s="1">
        <f t="shared" si="20"/>
        <v>64.599567099567096</v>
      </c>
      <c r="L56" s="6">
        <f>AVERAGE(K54:K56)</f>
        <v>65.645743145743154</v>
      </c>
      <c r="M56" s="1">
        <v>1.1539000000000001</v>
      </c>
      <c r="N56" s="1">
        <v>3963.6788216274472</v>
      </c>
      <c r="O56" s="1">
        <f t="shared" si="11"/>
        <v>127.96793509483589</v>
      </c>
      <c r="P56" s="1">
        <f t="shared" si="11"/>
        <v>4.1314630042886256</v>
      </c>
      <c r="Q56" s="1">
        <f t="shared" si="16"/>
        <v>4.8517797254658852</v>
      </c>
      <c r="R56" s="1">
        <f t="shared" si="12"/>
        <v>39.126821185691576</v>
      </c>
      <c r="S56" s="1">
        <f t="shared" si="13"/>
        <v>1.2632149927581706</v>
      </c>
      <c r="T56" s="1"/>
      <c r="U56" s="1"/>
      <c r="V56" s="1">
        <f t="shared" si="19"/>
        <v>3.0966327062976622</v>
      </c>
      <c r="W56" s="6">
        <f>AVERAGE(V54:V56)</f>
        <v>2.423583446928939</v>
      </c>
      <c r="X56" s="1">
        <f t="shared" si="14"/>
        <v>39.529966264713977</v>
      </c>
    </row>
  </sheetData>
  <mergeCells count="14">
    <mergeCell ref="B1:X1"/>
    <mergeCell ref="D2:I2"/>
    <mergeCell ref="N2:S2"/>
    <mergeCell ref="X2:X3"/>
    <mergeCell ref="D3:E3"/>
    <mergeCell ref="N3:P3"/>
    <mergeCell ref="R3:S3"/>
    <mergeCell ref="B29:X29"/>
    <mergeCell ref="D30:I30"/>
    <mergeCell ref="N30:S30"/>
    <mergeCell ref="X30:X31"/>
    <mergeCell ref="D31:E31"/>
    <mergeCell ref="N31:P31"/>
    <mergeCell ref="R31:S3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DESORCIÓN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Akima</dc:creator>
  <cp:lastModifiedBy>Marisa</cp:lastModifiedBy>
  <dcterms:created xsi:type="dcterms:W3CDTF">2014-07-02T18:33:21Z</dcterms:created>
  <dcterms:modified xsi:type="dcterms:W3CDTF">2018-04-30T17:33:27Z</dcterms:modified>
</cp:coreProperties>
</file>