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392" windowHeight="7788" firstSheet="1" activeTab="1"/>
  </bookViews>
  <sheets>
    <sheet name="工作表1" sheetId="1" r:id="rId1"/>
    <sheet name="105.07.22" sheetId="2" r:id="rId2"/>
  </sheets>
  <definedNames/>
  <calcPr fullCalcOnLoad="1"/>
</workbook>
</file>

<file path=xl/sharedStrings.xml><?xml version="1.0" encoding="utf-8"?>
<sst xmlns="http://schemas.openxmlformats.org/spreadsheetml/2006/main" count="88" uniqueCount="25">
  <si>
    <t>Relative activity (%)</t>
  </si>
  <si>
    <t>protein (OD 515)</t>
  </si>
  <si>
    <t>protein (OD 515) avg</t>
  </si>
  <si>
    <t>proline/min (μM/min)</t>
  </si>
  <si>
    <t>proline/min (U=μmloe/min)</t>
  </si>
  <si>
    <t>protein con. in mixture (mg/ml)</t>
  </si>
  <si>
    <t>specific activity (U/mg)</t>
  </si>
  <si>
    <t>proline (μM)</t>
  </si>
  <si>
    <t>proline (μM)</t>
  </si>
  <si>
    <t>protein (mg/ml)</t>
  </si>
  <si>
    <t>protein (OD 595)</t>
  </si>
  <si>
    <t>avg</t>
  </si>
  <si>
    <r>
      <t>25</t>
    </r>
    <r>
      <rPr>
        <sz val="10"/>
        <color indexed="8"/>
        <rFont val="細明體"/>
        <family val="3"/>
      </rPr>
      <t>℃</t>
    </r>
  </si>
  <si>
    <r>
      <t>16</t>
    </r>
    <r>
      <rPr>
        <sz val="10"/>
        <color indexed="8"/>
        <rFont val="細明體"/>
        <family val="3"/>
      </rPr>
      <t>℃</t>
    </r>
  </si>
  <si>
    <r>
      <t>37</t>
    </r>
    <r>
      <rPr>
        <sz val="10"/>
        <color indexed="8"/>
        <rFont val="細明體"/>
        <family val="3"/>
      </rPr>
      <t>℃</t>
    </r>
  </si>
  <si>
    <r>
      <t>4</t>
    </r>
    <r>
      <rPr>
        <sz val="10"/>
        <color indexed="8"/>
        <rFont val="細明體"/>
        <family val="3"/>
      </rPr>
      <t>℃</t>
    </r>
  </si>
  <si>
    <r>
      <t>4</t>
    </r>
    <r>
      <rPr>
        <sz val="10"/>
        <color indexed="8"/>
        <rFont val="細明體"/>
        <family val="3"/>
      </rPr>
      <t>℃</t>
    </r>
    <r>
      <rPr>
        <sz val="10"/>
        <color indexed="8"/>
        <rFont val="Arial"/>
        <family val="2"/>
      </rPr>
      <t xml:space="preserve"> (200x)</t>
    </r>
  </si>
  <si>
    <r>
      <t>16</t>
    </r>
    <r>
      <rPr>
        <sz val="10"/>
        <color indexed="8"/>
        <rFont val="標楷體"/>
        <family val="4"/>
      </rPr>
      <t>℃</t>
    </r>
    <r>
      <rPr>
        <sz val="10"/>
        <color indexed="8"/>
        <rFont val="Arial"/>
        <family val="2"/>
      </rPr>
      <t xml:space="preserve"> (200x)</t>
    </r>
  </si>
  <si>
    <r>
      <t>25</t>
    </r>
    <r>
      <rPr>
        <sz val="10"/>
        <color indexed="8"/>
        <rFont val="標楷體"/>
        <family val="4"/>
      </rPr>
      <t>℃</t>
    </r>
    <r>
      <rPr>
        <sz val="10"/>
        <color indexed="8"/>
        <rFont val="Arial"/>
        <family val="2"/>
      </rPr>
      <t xml:space="preserve"> (200x)</t>
    </r>
  </si>
  <si>
    <r>
      <t>37</t>
    </r>
    <r>
      <rPr>
        <sz val="10"/>
        <color indexed="8"/>
        <rFont val="標楷體"/>
        <family val="4"/>
      </rPr>
      <t>℃</t>
    </r>
    <r>
      <rPr>
        <sz val="10"/>
        <color indexed="8"/>
        <rFont val="Arial"/>
        <family val="2"/>
      </rPr>
      <t xml:space="preserve"> (200x)</t>
    </r>
  </si>
  <si>
    <t>Relative activity (%)</t>
  </si>
  <si>
    <t>Reaction concentration (mg/ml)</t>
  </si>
  <si>
    <t>Reaction concentration (mg/ml)</t>
  </si>
  <si>
    <t>Reaction concentration (mg/ml)</t>
  </si>
  <si>
    <t>Reaction concentration (mg/ml)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</si>
</sst>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trike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2" fillId="6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zoomScale="80" zoomScaleNormal="80" zoomScalePageLayoutView="0" workbookViewId="0" topLeftCell="A1">
      <selection activeCell="R20" sqref="R20:R21"/>
    </sheetView>
  </sheetViews>
  <sheetFormatPr defaultColWidth="9.00390625" defaultRowHeight="15.75"/>
  <cols>
    <col min="1" max="1" width="23.25390625" style="2" customWidth="1"/>
    <col min="2" max="7" width="6.625" style="2" customWidth="1"/>
    <col min="8" max="8" width="22.75390625" style="2" customWidth="1"/>
    <col min="9" max="14" width="6.625" style="2" customWidth="1"/>
    <col min="15" max="15" width="9.875" style="2" customWidth="1"/>
    <col min="16" max="16384" width="9.00390625" style="2" customWidth="1"/>
  </cols>
  <sheetData>
    <row r="1" ht="16.5" customHeight="1" thickBot="1"/>
    <row r="2" spans="1:14" ht="14.25" thickBot="1">
      <c r="A2" s="1" t="s">
        <v>16</v>
      </c>
      <c r="B2" s="1">
        <v>0</v>
      </c>
      <c r="C2" s="1">
        <v>0.005</v>
      </c>
      <c r="D2" s="1">
        <v>0.01</v>
      </c>
      <c r="E2" s="1">
        <v>0.05</v>
      </c>
      <c r="F2" s="1">
        <v>0.1</v>
      </c>
      <c r="G2" s="1">
        <v>0.5</v>
      </c>
      <c r="H2" s="1" t="s">
        <v>17</v>
      </c>
      <c r="I2" s="1">
        <v>0</v>
      </c>
      <c r="J2" s="1">
        <v>0.005</v>
      </c>
      <c r="K2" s="1">
        <v>0.01</v>
      </c>
      <c r="L2" s="1">
        <v>0.05</v>
      </c>
      <c r="M2" s="1">
        <v>0.1</v>
      </c>
      <c r="N2" s="1">
        <v>0.5</v>
      </c>
    </row>
    <row r="3" spans="1:14" ht="12.75">
      <c r="A3" s="3"/>
      <c r="B3" s="3">
        <v>0.127</v>
      </c>
      <c r="C3" s="3">
        <v>0.135</v>
      </c>
      <c r="D3" s="3">
        <v>0.15</v>
      </c>
      <c r="E3" s="3">
        <v>0.167</v>
      </c>
      <c r="F3" s="3">
        <v>0.196</v>
      </c>
      <c r="G3" s="3">
        <v>0.173</v>
      </c>
      <c r="H3" s="3"/>
      <c r="I3" s="4">
        <v>0.161</v>
      </c>
      <c r="J3" s="4">
        <v>0.162</v>
      </c>
      <c r="K3" s="4">
        <v>0.135</v>
      </c>
      <c r="L3" s="4">
        <v>0.181</v>
      </c>
      <c r="M3" s="4">
        <v>0.321</v>
      </c>
      <c r="N3" s="4">
        <v>0.29</v>
      </c>
    </row>
    <row r="4" spans="1:14" ht="12.75">
      <c r="A4" s="4" t="s">
        <v>1</v>
      </c>
      <c r="B4" s="4">
        <v>0.127</v>
      </c>
      <c r="C4" s="4">
        <v>0.162</v>
      </c>
      <c r="D4" s="4">
        <v>0.146</v>
      </c>
      <c r="E4" s="4">
        <v>0.164</v>
      </c>
      <c r="F4" s="4">
        <v>0.189</v>
      </c>
      <c r="G4" s="4">
        <v>0.186</v>
      </c>
      <c r="H4" s="4" t="s">
        <v>1</v>
      </c>
      <c r="I4" s="4">
        <v>0.125</v>
      </c>
      <c r="J4" s="4">
        <v>0.153</v>
      </c>
      <c r="K4" s="4">
        <v>0.15</v>
      </c>
      <c r="L4" s="4">
        <v>0.162</v>
      </c>
      <c r="M4" s="4">
        <v>0.331</v>
      </c>
      <c r="N4" s="4">
        <v>0.277</v>
      </c>
    </row>
    <row r="5" spans="1:14" ht="13.5" thickBot="1">
      <c r="A5" s="5"/>
      <c r="B5" s="5">
        <v>0.122</v>
      </c>
      <c r="C5" s="5">
        <v>0.129</v>
      </c>
      <c r="D5" s="5">
        <v>0.154</v>
      </c>
      <c r="E5" s="5">
        <v>0.181</v>
      </c>
      <c r="F5" s="5">
        <v>0.195</v>
      </c>
      <c r="G5" s="5">
        <v>0.179</v>
      </c>
      <c r="H5" s="5"/>
      <c r="I5" s="5">
        <v>0.147</v>
      </c>
      <c r="J5" s="5">
        <v>0.166</v>
      </c>
      <c r="K5" s="5">
        <v>0.23</v>
      </c>
      <c r="L5" s="5">
        <v>0.172</v>
      </c>
      <c r="M5" s="5">
        <v>0.306</v>
      </c>
      <c r="N5" s="5">
        <v>0.261</v>
      </c>
    </row>
    <row r="6" spans="1:14" ht="13.5" thickBot="1">
      <c r="A6" s="6" t="s">
        <v>2</v>
      </c>
      <c r="B6" s="6">
        <f aca="true" t="shared" si="0" ref="B6:G6">AVERAGE(B3,B4,B5)</f>
        <v>0.12533333333333332</v>
      </c>
      <c r="C6" s="6">
        <f t="shared" si="0"/>
        <v>0.14200000000000002</v>
      </c>
      <c r="D6" s="6">
        <f t="shared" si="0"/>
        <v>0.15</v>
      </c>
      <c r="E6" s="6">
        <f t="shared" si="0"/>
        <v>0.17066666666666666</v>
      </c>
      <c r="F6" s="6">
        <f t="shared" si="0"/>
        <v>0.19333333333333336</v>
      </c>
      <c r="G6" s="6">
        <f t="shared" si="0"/>
        <v>0.17933333333333334</v>
      </c>
      <c r="H6" s="6" t="s">
        <v>2</v>
      </c>
      <c r="I6" s="6">
        <f aca="true" t="shared" si="1" ref="I6:N6">AVERAGE(I3,I4,I5)</f>
        <v>0.14433333333333334</v>
      </c>
      <c r="J6" s="6">
        <f t="shared" si="1"/>
        <v>0.16033333333333333</v>
      </c>
      <c r="K6" s="6">
        <f t="shared" si="1"/>
        <v>0.17166666666666666</v>
      </c>
      <c r="L6" s="6">
        <f t="shared" si="1"/>
        <v>0.17166666666666663</v>
      </c>
      <c r="M6" s="6">
        <f t="shared" si="1"/>
        <v>0.3193333333333333</v>
      </c>
      <c r="N6" s="6">
        <f t="shared" si="1"/>
        <v>0.27599999999999997</v>
      </c>
    </row>
    <row r="7" spans="1:14" s="14" customFormat="1" ht="13.5" thickBot="1">
      <c r="A7" s="13" t="s">
        <v>7</v>
      </c>
      <c r="B7" s="13">
        <f aca="true" t="shared" si="2" ref="B7:G7">((B6-0.0028)/1.5011)*1000</f>
        <v>81.62902760198077</v>
      </c>
      <c r="C7" s="13">
        <f t="shared" si="2"/>
        <v>92.7319965358737</v>
      </c>
      <c r="D7" s="13">
        <f t="shared" si="2"/>
        <v>98.06142162414228</v>
      </c>
      <c r="E7" s="13">
        <f t="shared" si="2"/>
        <v>111.82910310216951</v>
      </c>
      <c r="F7" s="13">
        <f t="shared" si="2"/>
        <v>126.9291408522639</v>
      </c>
      <c r="G7" s="13">
        <f t="shared" si="2"/>
        <v>117.60264694779384</v>
      </c>
      <c r="H7" s="13" t="s">
        <v>7</v>
      </c>
      <c r="I7" s="13">
        <f aca="true" t="shared" si="3" ref="I7:N7">((I6-0.0028)/1.5011)*1000</f>
        <v>94.2864121866187</v>
      </c>
      <c r="J7" s="13">
        <f t="shared" si="3"/>
        <v>104.9452623631559</v>
      </c>
      <c r="K7" s="13">
        <f t="shared" si="3"/>
        <v>112.49528123820309</v>
      </c>
      <c r="L7" s="13">
        <f t="shared" si="3"/>
        <v>112.49528123820308</v>
      </c>
      <c r="M7" s="13">
        <f t="shared" si="3"/>
        <v>210.86758599249433</v>
      </c>
      <c r="N7" s="13">
        <f t="shared" si="3"/>
        <v>181.99986676437274</v>
      </c>
    </row>
    <row r="8" spans="1:14" ht="13.5" thickBot="1">
      <c r="A8" s="6" t="s">
        <v>3</v>
      </c>
      <c r="B8" s="6">
        <f aca="true" t="shared" si="4" ref="B8:G8">B7/10</f>
        <v>8.162902760198076</v>
      </c>
      <c r="C8" s="6">
        <f t="shared" si="4"/>
        <v>9.27319965358737</v>
      </c>
      <c r="D8" s="6">
        <f t="shared" si="4"/>
        <v>9.806142162414229</v>
      </c>
      <c r="E8" s="6">
        <f t="shared" si="4"/>
        <v>11.18291031021695</v>
      </c>
      <c r="F8" s="6">
        <f t="shared" si="4"/>
        <v>12.69291408522639</v>
      </c>
      <c r="G8" s="6">
        <f t="shared" si="4"/>
        <v>11.760264694779384</v>
      </c>
      <c r="H8" s="6" t="s">
        <v>3</v>
      </c>
      <c r="I8" s="6">
        <f aca="true" t="shared" si="5" ref="I8:N8">I7/10</f>
        <v>9.42864121866187</v>
      </c>
      <c r="J8" s="6">
        <f t="shared" si="5"/>
        <v>10.49452623631559</v>
      </c>
      <c r="K8" s="6">
        <f t="shared" si="5"/>
        <v>11.249528123820308</v>
      </c>
      <c r="L8" s="6">
        <f t="shared" si="5"/>
        <v>11.249528123820308</v>
      </c>
      <c r="M8" s="6">
        <f t="shared" si="5"/>
        <v>21.086758599249432</v>
      </c>
      <c r="N8" s="6">
        <f t="shared" si="5"/>
        <v>18.199986676437273</v>
      </c>
    </row>
    <row r="9" spans="1:14" ht="13.5" thickBot="1">
      <c r="A9" s="6" t="s">
        <v>4</v>
      </c>
      <c r="B9" s="6">
        <f aca="true" t="shared" si="6" ref="B9:G9">B8*500*10^-6</f>
        <v>0.004081451380099038</v>
      </c>
      <c r="C9" s="6">
        <f t="shared" si="6"/>
        <v>0.0046365998267936855</v>
      </c>
      <c r="D9" s="6">
        <f t="shared" si="6"/>
        <v>0.004903071081207114</v>
      </c>
      <c r="E9" s="6">
        <f t="shared" si="6"/>
        <v>0.005591455155108475</v>
      </c>
      <c r="F9" s="6">
        <f t="shared" si="6"/>
        <v>0.006346457042613195</v>
      </c>
      <c r="G9" s="6">
        <f t="shared" si="6"/>
        <v>0.005880132347389691</v>
      </c>
      <c r="H9" s="6" t="s">
        <v>4</v>
      </c>
      <c r="I9" s="6">
        <f aca="true" t="shared" si="7" ref="I9:N9">I8*500*10^-6</f>
        <v>0.004714320609330934</v>
      </c>
      <c r="J9" s="6">
        <f t="shared" si="7"/>
        <v>0.005247263118157795</v>
      </c>
      <c r="K9" s="6">
        <f t="shared" si="7"/>
        <v>0.005624764061910154</v>
      </c>
      <c r="L9" s="6">
        <f t="shared" si="7"/>
        <v>0.005624764061910154</v>
      </c>
      <c r="M9" s="6">
        <f t="shared" si="7"/>
        <v>0.010543379299624716</v>
      </c>
      <c r="N9" s="6">
        <f t="shared" si="7"/>
        <v>0.009099993338218636</v>
      </c>
    </row>
    <row r="10" spans="1:14" ht="13.5" thickBot="1">
      <c r="A10" s="6" t="s">
        <v>5</v>
      </c>
      <c r="B10" s="6">
        <v>0.00054</v>
      </c>
      <c r="C10" s="6">
        <v>0.00054</v>
      </c>
      <c r="D10" s="6">
        <v>0.00054</v>
      </c>
      <c r="E10" s="6">
        <v>0.00054</v>
      </c>
      <c r="F10" s="6">
        <v>0.00054</v>
      </c>
      <c r="G10" s="6">
        <v>0.00054</v>
      </c>
      <c r="H10" s="6" t="s">
        <v>5</v>
      </c>
      <c r="I10" s="6">
        <v>0.00054</v>
      </c>
      <c r="J10" s="6">
        <v>0.00054</v>
      </c>
      <c r="K10" s="6">
        <v>0.00054</v>
      </c>
      <c r="L10" s="6">
        <v>0.00054</v>
      </c>
      <c r="M10" s="6">
        <v>0.00054</v>
      </c>
      <c r="N10" s="6">
        <v>0.00054</v>
      </c>
    </row>
    <row r="11" spans="1:14" ht="13.5" thickBot="1">
      <c r="A11" s="10" t="s">
        <v>6</v>
      </c>
      <c r="B11" s="10">
        <f aca="true" t="shared" si="8" ref="B11:G11">B9/B10</f>
        <v>7.5582432964796995</v>
      </c>
      <c r="C11" s="10">
        <f t="shared" si="8"/>
        <v>8.586295975543862</v>
      </c>
      <c r="D11" s="10">
        <f t="shared" si="8"/>
        <v>9.079761261494655</v>
      </c>
      <c r="E11" s="10">
        <f t="shared" si="8"/>
        <v>10.354546583534212</v>
      </c>
      <c r="F11" s="10">
        <f t="shared" si="8"/>
        <v>11.752698227061472</v>
      </c>
      <c r="G11" s="10">
        <f t="shared" si="8"/>
        <v>10.889133976647576</v>
      </c>
      <c r="H11" s="10" t="s">
        <v>6</v>
      </c>
      <c r="I11" s="10">
        <f aca="true" t="shared" si="9" ref="I11:N11">I9/I10</f>
        <v>8.73022335061284</v>
      </c>
      <c r="J11" s="10">
        <f t="shared" si="9"/>
        <v>9.717153922514434</v>
      </c>
      <c r="K11" s="10">
        <f t="shared" si="9"/>
        <v>10.416229744278063</v>
      </c>
      <c r="L11" s="10">
        <f t="shared" si="9"/>
        <v>10.416229744278063</v>
      </c>
      <c r="M11" s="10">
        <f t="shared" si="9"/>
        <v>19.52477648078651</v>
      </c>
      <c r="N11" s="10">
        <f t="shared" si="9"/>
        <v>16.851839515219694</v>
      </c>
    </row>
    <row r="12" spans="1:14" ht="13.5" thickBot="1">
      <c r="A12" s="6" t="s">
        <v>0</v>
      </c>
      <c r="B12" s="6">
        <f aca="true" t="shared" si="10" ref="B12:G12">B11/$F$11*100</f>
        <v>64.3107067879636</v>
      </c>
      <c r="C12" s="6">
        <f t="shared" si="10"/>
        <v>73.05808257522744</v>
      </c>
      <c r="D12" s="6">
        <f t="shared" si="10"/>
        <v>77.25682295311404</v>
      </c>
      <c r="E12" s="6">
        <f t="shared" si="10"/>
        <v>88.10356892932117</v>
      </c>
      <c r="F12" s="6">
        <f t="shared" si="10"/>
        <v>100</v>
      </c>
      <c r="G12" s="6">
        <f t="shared" si="10"/>
        <v>92.65220433869837</v>
      </c>
      <c r="H12" s="6" t="s">
        <v>0</v>
      </c>
      <c r="I12" s="6">
        <f aca="true" t="shared" si="11" ref="I12:N12">I11/$M$11*100</f>
        <v>44.71356360572874</v>
      </c>
      <c r="J12" s="6">
        <f t="shared" si="11"/>
        <v>49.76832350463354</v>
      </c>
      <c r="K12" s="6">
        <f t="shared" si="11"/>
        <v>53.34877843302445</v>
      </c>
      <c r="L12" s="6">
        <f t="shared" si="11"/>
        <v>53.34877843302445</v>
      </c>
      <c r="M12" s="6">
        <f t="shared" si="11"/>
        <v>100</v>
      </c>
      <c r="N12" s="6">
        <f t="shared" si="11"/>
        <v>86.31002527379948</v>
      </c>
    </row>
    <row r="13" ht="13.5" thickBot="1">
      <c r="A13" s="15"/>
    </row>
    <row r="14" spans="1:14" ht="14.25" thickBot="1">
      <c r="A14" s="1" t="s">
        <v>18</v>
      </c>
      <c r="B14" s="1">
        <v>0</v>
      </c>
      <c r="C14" s="1">
        <v>0.005</v>
      </c>
      <c r="D14" s="1">
        <v>0.01</v>
      </c>
      <c r="E14" s="1">
        <v>0.05</v>
      </c>
      <c r="F14" s="1">
        <v>0.1</v>
      </c>
      <c r="G14" s="1">
        <v>0.5</v>
      </c>
      <c r="H14" s="1" t="s">
        <v>19</v>
      </c>
      <c r="I14" s="1">
        <v>0</v>
      </c>
      <c r="J14" s="1">
        <v>0.005</v>
      </c>
      <c r="K14" s="1">
        <v>0.01</v>
      </c>
      <c r="L14" s="1">
        <v>0.05</v>
      </c>
      <c r="M14" s="1">
        <v>0.1</v>
      </c>
      <c r="N14" s="1">
        <v>0.5</v>
      </c>
    </row>
    <row r="15" spans="1:14" ht="12.75">
      <c r="A15" s="3"/>
      <c r="B15" s="2">
        <v>0.115</v>
      </c>
      <c r="C15" s="3">
        <v>0.112</v>
      </c>
      <c r="D15" s="3">
        <v>0.19</v>
      </c>
      <c r="E15" s="3">
        <v>0.235</v>
      </c>
      <c r="F15" s="3">
        <v>0.67</v>
      </c>
      <c r="G15" s="3">
        <v>0.297</v>
      </c>
      <c r="H15" s="3"/>
      <c r="I15" s="3">
        <v>0.065</v>
      </c>
      <c r="J15" s="3">
        <v>0.067</v>
      </c>
      <c r="K15" s="3">
        <v>0.052</v>
      </c>
      <c r="L15" s="3">
        <v>0.089</v>
      </c>
      <c r="M15" s="3">
        <v>0.265</v>
      </c>
      <c r="N15" s="3">
        <v>0.062</v>
      </c>
    </row>
    <row r="16" spans="1:14" ht="12.75">
      <c r="A16" s="4" t="s">
        <v>1</v>
      </c>
      <c r="B16" s="2">
        <v>0.111</v>
      </c>
      <c r="C16" s="4">
        <v>0.202</v>
      </c>
      <c r="D16" s="4">
        <v>0.196</v>
      </c>
      <c r="E16" s="4">
        <v>0.225</v>
      </c>
      <c r="F16" s="4">
        <v>0.624</v>
      </c>
      <c r="G16" s="4">
        <v>0.202</v>
      </c>
      <c r="H16" s="4" t="s">
        <v>1</v>
      </c>
      <c r="I16" s="4"/>
      <c r="J16" s="4">
        <v>0.071</v>
      </c>
      <c r="K16" s="4">
        <v>0.053</v>
      </c>
      <c r="L16" s="4">
        <v>0.085</v>
      </c>
      <c r="M16" s="4">
        <v>0.266</v>
      </c>
      <c r="N16" s="4">
        <v>0.065</v>
      </c>
    </row>
    <row r="17" spans="1:14" ht="13.5" thickBot="1">
      <c r="A17" s="5"/>
      <c r="B17" s="2">
        <v>0.181</v>
      </c>
      <c r="C17" s="5">
        <v>0.124</v>
      </c>
      <c r="D17" s="5">
        <v>0.211</v>
      </c>
      <c r="E17" s="5">
        <v>0.219</v>
      </c>
      <c r="F17" s="5">
        <v>0.688</v>
      </c>
      <c r="G17" s="5">
        <v>0.281</v>
      </c>
      <c r="H17" s="5"/>
      <c r="I17" s="5">
        <v>0.057</v>
      </c>
      <c r="J17" s="5">
        <v>0.063</v>
      </c>
      <c r="K17" s="5">
        <v>0.06</v>
      </c>
      <c r="L17" s="5">
        <v>0.057</v>
      </c>
      <c r="M17" s="5">
        <v>0.23</v>
      </c>
      <c r="N17" s="5">
        <v>0.114</v>
      </c>
    </row>
    <row r="18" spans="1:14" ht="13.5" thickBot="1">
      <c r="A18" s="6" t="s">
        <v>2</v>
      </c>
      <c r="B18" s="6">
        <f aca="true" t="shared" si="12" ref="B18:G18">AVERAGE(B15,B16,B17)</f>
        <v>0.13566666666666669</v>
      </c>
      <c r="C18" s="6">
        <f t="shared" si="12"/>
        <v>0.146</v>
      </c>
      <c r="D18" s="6">
        <f t="shared" si="12"/>
        <v>0.19899999999999998</v>
      </c>
      <c r="E18" s="6">
        <f t="shared" si="12"/>
        <v>0.2263333333333333</v>
      </c>
      <c r="F18" s="6">
        <f t="shared" si="12"/>
        <v>0.6606666666666666</v>
      </c>
      <c r="G18" s="6">
        <f t="shared" si="12"/>
        <v>0.26</v>
      </c>
      <c r="H18" s="6" t="s">
        <v>2</v>
      </c>
      <c r="I18" s="6">
        <f aca="true" t="shared" si="13" ref="I18:N18">AVERAGE(I15,I16,I17)</f>
        <v>0.061</v>
      </c>
      <c r="J18" s="6">
        <f t="shared" si="13"/>
        <v>0.067</v>
      </c>
      <c r="K18" s="6">
        <f t="shared" si="13"/>
        <v>0.05499999999999999</v>
      </c>
      <c r="L18" s="6">
        <f t="shared" si="13"/>
        <v>0.077</v>
      </c>
      <c r="M18" s="6">
        <f t="shared" si="13"/>
        <v>0.25366666666666665</v>
      </c>
      <c r="N18" s="6">
        <f t="shared" si="13"/>
        <v>0.08033333333333333</v>
      </c>
    </row>
    <row r="19" spans="1:14" s="14" customFormat="1" ht="13.5" thickBot="1">
      <c r="A19" s="13" t="s">
        <v>8</v>
      </c>
      <c r="B19" s="13">
        <f aca="true" t="shared" si="14" ref="B19:G19">((B18-0.0028)/1.5011)*1000</f>
        <v>88.51286834099439</v>
      </c>
      <c r="C19" s="13">
        <f t="shared" si="14"/>
        <v>95.39670908000798</v>
      </c>
      <c r="D19" s="13">
        <f t="shared" si="14"/>
        <v>130.70415028978746</v>
      </c>
      <c r="E19" s="13">
        <f t="shared" si="14"/>
        <v>148.91301934137186</v>
      </c>
      <c r="F19" s="13">
        <f t="shared" si="14"/>
        <v>438.25638975862137</v>
      </c>
      <c r="G19" s="13">
        <f t="shared" si="14"/>
        <v>171.34101658783558</v>
      </c>
      <c r="H19" s="13" t="s">
        <v>8</v>
      </c>
      <c r="I19" s="13">
        <f aca="true" t="shared" si="15" ref="I19:N19">((I18-0.0028)/1.5011)*1000</f>
        <v>38.77156751715408</v>
      </c>
      <c r="J19" s="13">
        <f t="shared" si="15"/>
        <v>42.768636333355545</v>
      </c>
      <c r="K19" s="13">
        <f t="shared" si="15"/>
        <v>34.77449870095263</v>
      </c>
      <c r="L19" s="13">
        <f t="shared" si="15"/>
        <v>49.43041769369129</v>
      </c>
      <c r="M19" s="13">
        <f t="shared" si="15"/>
        <v>167.12188839295624</v>
      </c>
      <c r="N19" s="13">
        <f t="shared" si="15"/>
        <v>51.65101148046987</v>
      </c>
    </row>
    <row r="20" spans="1:14" ht="13.5" thickBot="1">
      <c r="A20" s="6" t="s">
        <v>3</v>
      </c>
      <c r="B20" s="6">
        <f aca="true" t="shared" si="16" ref="B20:G20">B19/10</f>
        <v>8.851286834099438</v>
      </c>
      <c r="C20" s="6">
        <f t="shared" si="16"/>
        <v>9.539670908000797</v>
      </c>
      <c r="D20" s="6">
        <f t="shared" si="16"/>
        <v>13.070415028978747</v>
      </c>
      <c r="E20" s="6">
        <f t="shared" si="16"/>
        <v>14.891301934137186</v>
      </c>
      <c r="F20" s="6">
        <f t="shared" si="16"/>
        <v>43.825638975862134</v>
      </c>
      <c r="G20" s="6">
        <f t="shared" si="16"/>
        <v>17.134101658783557</v>
      </c>
      <c r="H20" s="6" t="s">
        <v>3</v>
      </c>
      <c r="I20" s="6">
        <f aca="true" t="shared" si="17" ref="I20:N20">I19/10</f>
        <v>3.8771567517154084</v>
      </c>
      <c r="J20" s="6">
        <f t="shared" si="17"/>
        <v>4.276863633335554</v>
      </c>
      <c r="K20" s="6">
        <f t="shared" si="17"/>
        <v>3.4774498700952625</v>
      </c>
      <c r="L20" s="6">
        <f t="shared" si="17"/>
        <v>4.943041769369129</v>
      </c>
      <c r="M20" s="6">
        <f t="shared" si="17"/>
        <v>16.712188839295624</v>
      </c>
      <c r="N20" s="6">
        <f t="shared" si="17"/>
        <v>5.165101148046987</v>
      </c>
    </row>
    <row r="21" spans="1:14" ht="13.5" thickBot="1">
      <c r="A21" s="6" t="s">
        <v>4</v>
      </c>
      <c r="B21" s="6">
        <f aca="true" t="shared" si="18" ref="B21:G21">B20*500*10^-6</f>
        <v>0.004425643417049719</v>
      </c>
      <c r="C21" s="6">
        <f t="shared" si="18"/>
        <v>0.004769835454000398</v>
      </c>
      <c r="D21" s="6">
        <f t="shared" si="18"/>
        <v>0.006535207514489373</v>
      </c>
      <c r="E21" s="6">
        <f t="shared" si="18"/>
        <v>0.007445650967068593</v>
      </c>
      <c r="F21" s="6">
        <f t="shared" si="18"/>
        <v>0.021912819487931067</v>
      </c>
      <c r="G21" s="6">
        <f t="shared" si="18"/>
        <v>0.008567050829391779</v>
      </c>
      <c r="H21" s="6" t="s">
        <v>4</v>
      </c>
      <c r="I21" s="6">
        <f aca="true" t="shared" si="19" ref="I21:N21">I20*500*10^-6</f>
        <v>0.0019385783758577042</v>
      </c>
      <c r="J21" s="6">
        <f t="shared" si="19"/>
        <v>0.002138431816667777</v>
      </c>
      <c r="K21" s="6">
        <f t="shared" si="19"/>
        <v>0.0017387249350476312</v>
      </c>
      <c r="L21" s="6">
        <f t="shared" si="19"/>
        <v>0.002471520884684565</v>
      </c>
      <c r="M21" s="6">
        <f t="shared" si="19"/>
        <v>0.008356094419647811</v>
      </c>
      <c r="N21" s="6">
        <f t="shared" si="19"/>
        <v>0.0025825505740234935</v>
      </c>
    </row>
    <row r="22" spans="1:14" ht="13.5" thickBot="1">
      <c r="A22" s="6" t="s">
        <v>5</v>
      </c>
      <c r="B22" s="6">
        <v>0.00054</v>
      </c>
      <c r="C22" s="6">
        <v>0.00054</v>
      </c>
      <c r="D22" s="6">
        <v>0.00054</v>
      </c>
      <c r="E22" s="6">
        <v>0.00054</v>
      </c>
      <c r="F22" s="6">
        <v>0.00054</v>
      </c>
      <c r="G22" s="6">
        <v>0.00054</v>
      </c>
      <c r="H22" s="6" t="s">
        <v>5</v>
      </c>
      <c r="I22" s="6">
        <v>0.00054</v>
      </c>
      <c r="J22" s="6">
        <v>0.00054</v>
      </c>
      <c r="K22" s="6">
        <v>0.00054</v>
      </c>
      <c r="L22" s="6">
        <v>0.00054</v>
      </c>
      <c r="M22" s="6">
        <v>0.00054</v>
      </c>
      <c r="N22" s="6">
        <v>0.00054</v>
      </c>
    </row>
    <row r="23" spans="1:14" ht="13.5" thickBot="1">
      <c r="A23" s="10" t="s">
        <v>6</v>
      </c>
      <c r="B23" s="10">
        <f aca="true" t="shared" si="20" ref="B23:G23">B21/B22</f>
        <v>8.19563595749948</v>
      </c>
      <c r="C23" s="10">
        <f t="shared" si="20"/>
        <v>8.833028618519256</v>
      </c>
      <c r="D23" s="10">
        <f t="shared" si="20"/>
        <v>12.102236137943283</v>
      </c>
      <c r="E23" s="10">
        <f t="shared" si="20"/>
        <v>13.788242531608505</v>
      </c>
      <c r="F23" s="10">
        <f t="shared" si="20"/>
        <v>40.579295348020494</v>
      </c>
      <c r="G23" s="10">
        <f t="shared" si="20"/>
        <v>15.86490894331811</v>
      </c>
      <c r="H23" s="10" t="s">
        <v>6</v>
      </c>
      <c r="I23" s="10">
        <f aca="true" t="shared" si="21" ref="I23:N23">I21/I22</f>
        <v>3.589959955292045</v>
      </c>
      <c r="J23" s="10">
        <f t="shared" si="21"/>
        <v>3.9600589197551423</v>
      </c>
      <c r="K23" s="10">
        <f t="shared" si="21"/>
        <v>3.2198609908289466</v>
      </c>
      <c r="L23" s="10">
        <f t="shared" si="21"/>
        <v>4.576890527193639</v>
      </c>
      <c r="M23" s="10">
        <f t="shared" si="21"/>
        <v>15.474248925273724</v>
      </c>
      <c r="N23" s="10">
        <f t="shared" si="21"/>
        <v>4.782501063006469</v>
      </c>
    </row>
    <row r="24" spans="1:14" ht="13.5" thickBot="1">
      <c r="A24" s="6" t="s">
        <v>0</v>
      </c>
      <c r="B24" s="6">
        <f aca="true" t="shared" si="22" ref="B24:G24">B23/$F$23*100</f>
        <v>20.19659505472234</v>
      </c>
      <c r="C24" s="6">
        <f t="shared" si="22"/>
        <v>21.767328739359545</v>
      </c>
      <c r="D24" s="6">
        <f t="shared" si="22"/>
        <v>29.823672476692337</v>
      </c>
      <c r="E24" s="6">
        <f t="shared" si="22"/>
        <v>33.97851641670045</v>
      </c>
      <c r="F24" s="6">
        <f t="shared" si="22"/>
        <v>100</v>
      </c>
      <c r="G24" s="6">
        <f t="shared" si="22"/>
        <v>39.09606809890556</v>
      </c>
      <c r="H24" s="6" t="s">
        <v>0</v>
      </c>
      <c r="I24" s="6">
        <f aca="true" t="shared" si="23" ref="I24:N24">I23/$M$23*100</f>
        <v>23.19957480733458</v>
      </c>
      <c r="J24" s="6">
        <f t="shared" si="23"/>
        <v>25.591283550358764</v>
      </c>
      <c r="K24" s="6">
        <f t="shared" si="23"/>
        <v>20.80786606431039</v>
      </c>
      <c r="L24" s="6">
        <f t="shared" si="23"/>
        <v>29.57746478873241</v>
      </c>
      <c r="M24" s="6">
        <f t="shared" si="23"/>
        <v>100</v>
      </c>
      <c r="N24" s="6">
        <f t="shared" si="23"/>
        <v>30.90619186819028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170" zoomScaleNormal="170" zoomScalePageLayoutView="0" workbookViewId="0" topLeftCell="A19">
      <selection activeCell="I26" sqref="I26"/>
    </sheetView>
  </sheetViews>
  <sheetFormatPr defaultColWidth="9.00390625" defaultRowHeight="15.75"/>
  <cols>
    <col min="1" max="1" width="22.875" style="2" customWidth="1"/>
    <col min="2" max="7" width="6.625" style="2" customWidth="1"/>
    <col min="8" max="8" width="2.50390625" style="2" customWidth="1"/>
    <col min="9" max="9" width="22.875" style="2" customWidth="1"/>
    <col min="10" max="15" width="6.625" style="2" customWidth="1"/>
    <col min="16" max="16" width="9.875" style="2" customWidth="1"/>
    <col min="17" max="21" width="10.50390625" style="2" bestFit="1" customWidth="1"/>
    <col min="22" max="22" width="9.875" style="2" customWidth="1"/>
    <col min="23" max="16384" width="9.00390625" style="2" customWidth="1"/>
  </cols>
  <sheetData>
    <row r="1" spans="1:23" ht="14.25" thickBot="1">
      <c r="A1" s="1" t="s">
        <v>15</v>
      </c>
      <c r="B1" s="1">
        <v>0</v>
      </c>
      <c r="C1" s="1">
        <v>0.005</v>
      </c>
      <c r="D1" s="1">
        <v>0.01</v>
      </c>
      <c r="E1" s="1">
        <v>0.05</v>
      </c>
      <c r="F1" s="1">
        <v>0.1</v>
      </c>
      <c r="G1" s="1">
        <v>0.5</v>
      </c>
      <c r="I1" s="1" t="s">
        <v>12</v>
      </c>
      <c r="J1" s="1">
        <v>0</v>
      </c>
      <c r="K1" s="1">
        <v>0.005</v>
      </c>
      <c r="L1" s="1">
        <v>0.01</v>
      </c>
      <c r="M1" s="1">
        <v>0.05</v>
      </c>
      <c r="N1" s="1">
        <v>0.1</v>
      </c>
      <c r="O1" s="1">
        <v>0.5</v>
      </c>
      <c r="R1" s="2">
        <v>0.9647726833099076</v>
      </c>
      <c r="S1" s="2">
        <v>5.04159219288521</v>
      </c>
      <c r="T1" s="2">
        <v>7.30408681946047</v>
      </c>
      <c r="U1" s="2">
        <v>12.23443969320573</v>
      </c>
      <c r="V1" s="2">
        <v>16.6180230321953</v>
      </c>
      <c r="W1" s="2">
        <v>11.112619440862163</v>
      </c>
    </row>
    <row r="2" spans="1:23" ht="16.5" customHeight="1">
      <c r="A2" s="3"/>
      <c r="B2" s="4">
        <v>0.084</v>
      </c>
      <c r="C2" s="4">
        <v>0.108</v>
      </c>
      <c r="D2" s="4">
        <v>0.118</v>
      </c>
      <c r="E2" s="3">
        <v>0.131</v>
      </c>
      <c r="F2" s="3">
        <v>0.118</v>
      </c>
      <c r="G2" s="3">
        <v>0.144</v>
      </c>
      <c r="I2" s="3"/>
      <c r="J2" s="4"/>
      <c r="K2" s="4">
        <v>0.336</v>
      </c>
      <c r="L2" s="4">
        <v>0.431</v>
      </c>
      <c r="M2" s="3">
        <v>0.576</v>
      </c>
      <c r="N2" s="3">
        <v>0.574</v>
      </c>
      <c r="O2" s="3">
        <v>0.634</v>
      </c>
      <c r="R2" s="2">
        <v>0.7779500754454939</v>
      </c>
      <c r="S2" s="2">
        <v>4.080031976590722</v>
      </c>
      <c r="T2" s="2">
        <v>6.813879650369165</v>
      </c>
      <c r="U2" s="2">
        <v>18.861663536882432</v>
      </c>
      <c r="V2" s="2">
        <v>20.973325188352682</v>
      </c>
      <c r="W2" s="2">
        <v>17.80583271114731</v>
      </c>
    </row>
    <row r="3" spans="1:23" ht="12.75">
      <c r="A3" s="4" t="s">
        <v>10</v>
      </c>
      <c r="B3" s="4">
        <v>0.096</v>
      </c>
      <c r="C3" s="4">
        <v>0.101</v>
      </c>
      <c r="D3" s="4">
        <v>0.098</v>
      </c>
      <c r="E3" s="4">
        <v>0.116</v>
      </c>
      <c r="F3" s="4">
        <v>0.105</v>
      </c>
      <c r="G3" s="4">
        <v>0.136</v>
      </c>
      <c r="I3" s="4" t="s">
        <v>10</v>
      </c>
      <c r="J3" s="4">
        <v>0.351</v>
      </c>
      <c r="K3" s="4">
        <v>0.338</v>
      </c>
      <c r="L3" s="4"/>
      <c r="M3" s="4">
        <v>0.588</v>
      </c>
      <c r="N3" s="4">
        <v>0.565</v>
      </c>
      <c r="O3" s="4">
        <v>0.652</v>
      </c>
      <c r="R3" s="2">
        <v>0.44210551016509386</v>
      </c>
      <c r="S3" s="2">
        <v>4.529358247460061</v>
      </c>
      <c r="T3" s="2">
        <v>7.109895079422262</v>
      </c>
      <c r="U3" s="2">
        <v>28.352874280135133</v>
      </c>
      <c r="V3" s="2">
        <v>36.87896797293824</v>
      </c>
      <c r="W3" s="2">
        <v>35.227424400482434</v>
      </c>
    </row>
    <row r="4" spans="1:23" ht="13.5" thickBot="1">
      <c r="A4" s="5"/>
      <c r="B4" s="4">
        <v>0.091</v>
      </c>
      <c r="C4" s="4">
        <v>0.098</v>
      </c>
      <c r="D4" s="4">
        <v>0.098</v>
      </c>
      <c r="E4" s="5">
        <v>0.118</v>
      </c>
      <c r="F4" s="5">
        <v>0.112</v>
      </c>
      <c r="G4" s="5">
        <v>0.144</v>
      </c>
      <c r="I4" s="5"/>
      <c r="J4" s="4">
        <v>0.351</v>
      </c>
      <c r="K4" s="4"/>
      <c r="L4" s="4">
        <v>0.447</v>
      </c>
      <c r="M4" s="5">
        <v>0.59</v>
      </c>
      <c r="N4" s="5">
        <v>0.622</v>
      </c>
      <c r="O4" s="5"/>
      <c r="R4" s="2">
        <v>0.7180385385609097</v>
      </c>
      <c r="S4" s="2">
        <v>4.5616416661010435</v>
      </c>
      <c r="T4" s="2">
        <v>19.728953143736284</v>
      </c>
      <c r="U4" s="2">
        <v>26.8181029736721</v>
      </c>
      <c r="V4" s="2">
        <v>27.666538458637824</v>
      </c>
      <c r="W4" s="2">
        <v>25.59258505094384</v>
      </c>
    </row>
    <row r="5" spans="1:15" ht="13.5" thickBot="1">
      <c r="A5" s="6" t="s">
        <v>11</v>
      </c>
      <c r="B5" s="6">
        <f aca="true" t="shared" si="0" ref="B5:G5">AVERAGE(B2,B3,B4)</f>
        <v>0.09033333333333333</v>
      </c>
      <c r="C5" s="6">
        <f t="shared" si="0"/>
        <v>0.10233333333333335</v>
      </c>
      <c r="D5" s="6">
        <f t="shared" si="0"/>
        <v>0.10466666666666667</v>
      </c>
      <c r="E5" s="6">
        <f t="shared" si="0"/>
        <v>0.12166666666666666</v>
      </c>
      <c r="F5" s="6">
        <f t="shared" si="0"/>
        <v>0.11166666666666665</v>
      </c>
      <c r="G5" s="6">
        <f t="shared" si="0"/>
        <v>0.14133333333333334</v>
      </c>
      <c r="I5" s="6" t="s">
        <v>11</v>
      </c>
      <c r="J5" s="6">
        <f>AVERAGE(J3,J4)</f>
        <v>0.351</v>
      </c>
      <c r="K5" s="6">
        <f>AVERAGE(K2,K3,K4)</f>
        <v>0.337</v>
      </c>
      <c r="L5" s="6">
        <f>AVERAGE(L2,L3,L4)</f>
        <v>0.439</v>
      </c>
      <c r="M5" s="6">
        <f>AVERAGE(M2,M3,M4)</f>
        <v>0.5846666666666667</v>
      </c>
      <c r="N5" s="6">
        <f>AVERAGE(N2,N3,N4)</f>
        <v>0.5869999999999999</v>
      </c>
      <c r="O5" s="6">
        <f>AVERAGE(O2,O3,O4)</f>
        <v>0.643</v>
      </c>
    </row>
    <row r="6" spans="1:15" ht="13.5" thickBot="1">
      <c r="A6" s="4" t="s">
        <v>9</v>
      </c>
      <c r="B6" s="4">
        <f aca="true" t="shared" si="1" ref="B6:G6">(B5-0.0456)/0.0009*10/1000</f>
        <v>0.497037037037037</v>
      </c>
      <c r="C6" s="4">
        <f t="shared" si="1"/>
        <v>0.6303703703703706</v>
      </c>
      <c r="D6" s="4">
        <f t="shared" si="1"/>
        <v>0.6562962962962963</v>
      </c>
      <c r="E6" s="4">
        <f t="shared" si="1"/>
        <v>0.845185185185185</v>
      </c>
      <c r="F6" s="4">
        <f t="shared" si="1"/>
        <v>0.7340740740740739</v>
      </c>
      <c r="G6" s="4">
        <f t="shared" si="1"/>
        <v>1.0637037037037038</v>
      </c>
      <c r="I6" s="4" t="s">
        <v>9</v>
      </c>
      <c r="J6" s="4">
        <f aca="true" t="shared" si="2" ref="J6:O6">((J5-0.0456)/0.0009)*5/1000</f>
        <v>1.696666666666667</v>
      </c>
      <c r="K6" s="4">
        <f t="shared" si="2"/>
        <v>1.6188888888888888</v>
      </c>
      <c r="L6" s="4">
        <f t="shared" si="2"/>
        <v>2.1855555555555557</v>
      </c>
      <c r="M6" s="4">
        <f t="shared" si="2"/>
        <v>2.994814814814815</v>
      </c>
      <c r="N6" s="4">
        <f t="shared" si="2"/>
        <v>3.007777777777777</v>
      </c>
      <c r="O6" s="4">
        <f t="shared" si="2"/>
        <v>3.318888888888889</v>
      </c>
    </row>
    <row r="7" spans="1:15" ht="13.5" thickBot="1">
      <c r="A7" s="18" t="s">
        <v>21</v>
      </c>
      <c r="B7" s="7">
        <v>0.493</v>
      </c>
      <c r="C7" s="7">
        <v>0.03</v>
      </c>
      <c r="D7" s="7">
        <v>0.03</v>
      </c>
      <c r="E7" s="7">
        <v>0.03</v>
      </c>
      <c r="F7" s="7">
        <v>0.03</v>
      </c>
      <c r="G7" s="7">
        <v>0.03</v>
      </c>
      <c r="I7" s="18" t="s">
        <v>22</v>
      </c>
      <c r="J7" s="7">
        <v>1.69</v>
      </c>
      <c r="K7" s="7">
        <v>0.03</v>
      </c>
      <c r="L7" s="7">
        <v>0.03</v>
      </c>
      <c r="M7" s="7">
        <v>0.03</v>
      </c>
      <c r="N7" s="7">
        <v>0.03</v>
      </c>
      <c r="O7" s="7">
        <v>0.03</v>
      </c>
    </row>
    <row r="8" spans="1:15" ht="12.75">
      <c r="A8" s="3"/>
      <c r="B8" s="3">
        <v>0.282</v>
      </c>
      <c r="C8" s="3">
        <v>0.109</v>
      </c>
      <c r="D8" s="3">
        <v>0.131</v>
      </c>
      <c r="E8" s="3">
        <v>0.257</v>
      </c>
      <c r="F8" s="3">
        <v>0.303</v>
      </c>
      <c r="G8" s="3">
        <v>0.222</v>
      </c>
      <c r="H8" s="3"/>
      <c r="I8" s="3"/>
      <c r="J8" s="2">
        <v>0.376</v>
      </c>
      <c r="K8" s="3">
        <v>0.068</v>
      </c>
      <c r="L8" s="3">
        <v>0.14</v>
      </c>
      <c r="M8" s="3">
        <v>0.518</v>
      </c>
      <c r="N8" s="3">
        <v>0.601</v>
      </c>
      <c r="O8" s="3">
        <v>0.564</v>
      </c>
    </row>
    <row r="9" spans="1:15" ht="12.75">
      <c r="A9" s="4" t="s">
        <v>1</v>
      </c>
      <c r="B9" s="8">
        <v>0.244</v>
      </c>
      <c r="C9" s="4">
        <v>0.101</v>
      </c>
      <c r="D9" s="4">
        <v>0.148</v>
      </c>
      <c r="E9" s="4">
        <v>0.202</v>
      </c>
      <c r="F9" s="4">
        <v>0.3</v>
      </c>
      <c r="G9" s="4">
        <v>0.189</v>
      </c>
      <c r="H9" s="4"/>
      <c r="I9" s="4" t="s">
        <v>1</v>
      </c>
      <c r="J9" s="2">
        <v>0.414</v>
      </c>
      <c r="K9" s="4">
        <v>0.073</v>
      </c>
      <c r="L9" s="4">
        <v>0.099</v>
      </c>
      <c r="M9" s="4">
        <v>0.431</v>
      </c>
      <c r="N9" s="4">
        <v>0.575</v>
      </c>
      <c r="O9" s="4">
        <v>0.58</v>
      </c>
    </row>
    <row r="10" spans="1:15" ht="13.5" thickBot="1">
      <c r="A10" s="5"/>
      <c r="B10" s="5">
        <v>0.293</v>
      </c>
      <c r="C10" s="5">
        <v>0.079</v>
      </c>
      <c r="D10" s="5">
        <v>0.13</v>
      </c>
      <c r="E10" s="5">
        <v>0.245</v>
      </c>
      <c r="F10" s="5">
        <v>0.3</v>
      </c>
      <c r="G10" s="5">
        <v>0.2</v>
      </c>
      <c r="H10" s="5"/>
      <c r="I10" s="5"/>
      <c r="J10" s="2">
        <v>0.438</v>
      </c>
      <c r="K10" s="5">
        <v>0.1</v>
      </c>
      <c r="L10" s="5">
        <v>0.127</v>
      </c>
      <c r="M10" s="5">
        <v>0.446</v>
      </c>
      <c r="N10" s="5">
        <v>0.632</v>
      </c>
      <c r="O10" s="5">
        <v>0.584</v>
      </c>
    </row>
    <row r="11" spans="1:15" ht="13.5" thickBot="1">
      <c r="A11" s="6" t="s">
        <v>11</v>
      </c>
      <c r="B11" s="6">
        <f>AVERAGE(B8,B10)</f>
        <v>0.2875</v>
      </c>
      <c r="C11" s="6">
        <f>AVERAGE(C8,C9,C10)</f>
        <v>0.09633333333333334</v>
      </c>
      <c r="D11" s="6">
        <f>AVERAGE(D8,D9,D10)</f>
        <v>0.13633333333333333</v>
      </c>
      <c r="E11" s="6">
        <f>AVERAGE(E9,E10)</f>
        <v>0.2235</v>
      </c>
      <c r="F11" s="6">
        <f>AVERAGE(F8,F9,F10)</f>
        <v>0.301</v>
      </c>
      <c r="G11" s="6">
        <f>AVERAGE(G8,G9,G10)</f>
        <v>0.20366666666666666</v>
      </c>
      <c r="I11" s="6" t="s">
        <v>2</v>
      </c>
      <c r="J11" s="6">
        <f aca="true" t="shared" si="3" ref="J11:O11">AVERAGE(J8,J9,J10)</f>
        <v>0.4093333333333333</v>
      </c>
      <c r="K11" s="6">
        <f t="shared" si="3"/>
        <v>0.08033333333333334</v>
      </c>
      <c r="L11" s="6">
        <f t="shared" si="3"/>
        <v>0.122</v>
      </c>
      <c r="M11" s="6">
        <f t="shared" si="3"/>
        <v>0.465</v>
      </c>
      <c r="N11" s="6">
        <f t="shared" si="3"/>
        <v>0.6026666666666666</v>
      </c>
      <c r="O11" s="6">
        <f t="shared" si="3"/>
        <v>0.576</v>
      </c>
    </row>
    <row r="12" spans="1:15" s="17" customFormat="1" ht="13.5" thickBot="1">
      <c r="A12" s="16" t="s">
        <v>7</v>
      </c>
      <c r="B12" s="16">
        <f aca="true" t="shared" si="4" ref="B12:G12">((B11-0.0072)/1.4733)*1000</f>
        <v>190.25317314871376</v>
      </c>
      <c r="C12" s="16">
        <f t="shared" si="4"/>
        <v>60.49910631462251</v>
      </c>
      <c r="D12" s="16">
        <f t="shared" si="4"/>
        <v>87.64904183352563</v>
      </c>
      <c r="E12" s="16">
        <f t="shared" si="4"/>
        <v>146.81327631846875</v>
      </c>
      <c r="F12" s="16">
        <f t="shared" si="4"/>
        <v>199.41627638634358</v>
      </c>
      <c r="G12" s="16">
        <f t="shared" si="4"/>
        <v>133.35143329034594</v>
      </c>
      <c r="I12" s="16" t="s">
        <v>7</v>
      </c>
      <c r="J12" s="16">
        <f aca="true" t="shared" si="5" ref="J12:O12">((J11-0.0072)/1.4733)*1000</f>
        <v>272.9473517500396</v>
      </c>
      <c r="K12" s="16">
        <f t="shared" si="5"/>
        <v>49.63913210706125</v>
      </c>
      <c r="L12" s="16">
        <f t="shared" si="5"/>
        <v>77.92031493925201</v>
      </c>
      <c r="M12" s="16">
        <f t="shared" si="5"/>
        <v>310.7310120138465</v>
      </c>
      <c r="N12" s="16">
        <f t="shared" si="5"/>
        <v>404.1720400914047</v>
      </c>
      <c r="O12" s="16">
        <f t="shared" si="5"/>
        <v>386.0720830788026</v>
      </c>
    </row>
    <row r="13" spans="1:15" ht="13.5" thickBot="1">
      <c r="A13" s="6" t="s">
        <v>3</v>
      </c>
      <c r="B13" s="6">
        <f aca="true" t="shared" si="6" ref="B13:G13">B12/10</f>
        <v>19.025317314871376</v>
      </c>
      <c r="C13" s="6">
        <f t="shared" si="6"/>
        <v>6.049910631462251</v>
      </c>
      <c r="D13" s="6">
        <f t="shared" si="6"/>
        <v>8.764904183352563</v>
      </c>
      <c r="E13" s="6">
        <f t="shared" si="6"/>
        <v>14.681327631846875</v>
      </c>
      <c r="F13" s="6">
        <f t="shared" si="6"/>
        <v>19.94162763863436</v>
      </c>
      <c r="G13" s="6">
        <f t="shared" si="6"/>
        <v>13.335143329034594</v>
      </c>
      <c r="I13" s="6" t="s">
        <v>3</v>
      </c>
      <c r="J13" s="6">
        <f aca="true" t="shared" si="7" ref="J13:O13">J12/10</f>
        <v>27.29473517500396</v>
      </c>
      <c r="K13" s="6">
        <f t="shared" si="7"/>
        <v>4.963913210706125</v>
      </c>
      <c r="L13" s="6">
        <f t="shared" si="7"/>
        <v>7.792031493925201</v>
      </c>
      <c r="M13" s="6">
        <f t="shared" si="7"/>
        <v>31.073101201384652</v>
      </c>
      <c r="N13" s="6">
        <f t="shared" si="7"/>
        <v>40.41720400914047</v>
      </c>
      <c r="O13" s="6">
        <f t="shared" si="7"/>
        <v>38.60720830788026</v>
      </c>
    </row>
    <row r="14" spans="1:16" ht="13.5" thickBot="1">
      <c r="A14" s="6" t="s">
        <v>4</v>
      </c>
      <c r="B14" s="6">
        <f aca="true" t="shared" si="8" ref="B14:G14">B13*500*10^-6</f>
        <v>0.009512658657435688</v>
      </c>
      <c r="C14" s="6">
        <f t="shared" si="8"/>
        <v>0.0030249553157311255</v>
      </c>
      <c r="D14" s="6">
        <f t="shared" si="8"/>
        <v>0.004382452091676281</v>
      </c>
      <c r="E14" s="6">
        <f t="shared" si="8"/>
        <v>0.007340663815923437</v>
      </c>
      <c r="F14" s="6">
        <f t="shared" si="8"/>
        <v>0.009970813819317179</v>
      </c>
      <c r="G14" s="6">
        <f t="shared" si="8"/>
        <v>0.006667571664517297</v>
      </c>
      <c r="I14" s="6" t="s">
        <v>4</v>
      </c>
      <c r="J14" s="6">
        <f aca="true" t="shared" si="9" ref="J14:O14">J13*499.1*10^-6</f>
        <v>0.013622802325844476</v>
      </c>
      <c r="K14" s="6">
        <f t="shared" si="9"/>
        <v>0.002477489083463427</v>
      </c>
      <c r="L14" s="6">
        <f t="shared" si="9"/>
        <v>0.0038890029186180674</v>
      </c>
      <c r="M14" s="6">
        <f t="shared" si="9"/>
        <v>0.01550858480961108</v>
      </c>
      <c r="N14" s="6">
        <f t="shared" si="9"/>
        <v>0.020172226520962008</v>
      </c>
      <c r="O14" s="6">
        <f t="shared" si="9"/>
        <v>0.01926885766646304</v>
      </c>
      <c r="P14" s="9"/>
    </row>
    <row r="15" spans="1:16" ht="13.5" thickBot="1">
      <c r="A15" s="7" t="s">
        <v>5</v>
      </c>
      <c r="B15" s="7">
        <f>B7*10/500</f>
        <v>0.009859999999999999</v>
      </c>
      <c r="C15" s="7">
        <f>0.03*10/500</f>
        <v>0.0006</v>
      </c>
      <c r="D15" s="7">
        <f>0.03*10/500</f>
        <v>0.0006</v>
      </c>
      <c r="E15" s="7">
        <f>0.03*10/500</f>
        <v>0.0006</v>
      </c>
      <c r="F15" s="7">
        <f>0.03*10/500</f>
        <v>0.0006</v>
      </c>
      <c r="G15" s="7">
        <f>0.03*10/500</f>
        <v>0.0006</v>
      </c>
      <c r="I15" s="7" t="s">
        <v>5</v>
      </c>
      <c r="J15" s="7">
        <f aca="true" t="shared" si="10" ref="J15:O15">J7*9.1/499.1</f>
        <v>0.03081346423562412</v>
      </c>
      <c r="K15" s="7">
        <f t="shared" si="10"/>
        <v>0.000546984572230014</v>
      </c>
      <c r="L15" s="7">
        <f t="shared" si="10"/>
        <v>0.000546984572230014</v>
      </c>
      <c r="M15" s="7">
        <f t="shared" si="10"/>
        <v>0.000546984572230014</v>
      </c>
      <c r="N15" s="7">
        <f t="shared" si="10"/>
        <v>0.000546984572230014</v>
      </c>
      <c r="O15" s="7">
        <f t="shared" si="10"/>
        <v>0.000546984572230014</v>
      </c>
      <c r="P15" s="9"/>
    </row>
    <row r="16" spans="1:16" ht="13.5" thickBot="1">
      <c r="A16" s="10" t="s">
        <v>6</v>
      </c>
      <c r="B16" s="10">
        <f aca="true" t="shared" si="11" ref="B16:G16">B14/B15</f>
        <v>0.9647726833099076</v>
      </c>
      <c r="C16" s="10">
        <f t="shared" si="11"/>
        <v>5.04159219288521</v>
      </c>
      <c r="D16" s="10">
        <f t="shared" si="11"/>
        <v>7.30408681946047</v>
      </c>
      <c r="E16" s="10">
        <f t="shared" si="11"/>
        <v>12.23443969320573</v>
      </c>
      <c r="F16" s="10">
        <f t="shared" si="11"/>
        <v>16.6180230321953</v>
      </c>
      <c r="G16" s="10">
        <f t="shared" si="11"/>
        <v>11.112619440862163</v>
      </c>
      <c r="I16" s="10" t="s">
        <v>6</v>
      </c>
      <c r="J16" s="10">
        <f aca="true" t="shared" si="12" ref="J16:O16">J14/J15</f>
        <v>0.44210551016509386</v>
      </c>
      <c r="K16" s="10">
        <f t="shared" si="12"/>
        <v>4.529358247460061</v>
      </c>
      <c r="L16" s="10">
        <f t="shared" si="12"/>
        <v>7.109895079422262</v>
      </c>
      <c r="M16" s="10">
        <f t="shared" si="12"/>
        <v>28.352874280135133</v>
      </c>
      <c r="N16" s="10">
        <f t="shared" si="12"/>
        <v>36.87896797293824</v>
      </c>
      <c r="O16" s="10">
        <f t="shared" si="12"/>
        <v>35.227424400482434</v>
      </c>
      <c r="P16" s="9"/>
    </row>
    <row r="17" spans="1:16" ht="13.5" thickBot="1">
      <c r="A17" s="6" t="s">
        <v>20</v>
      </c>
      <c r="B17" s="6">
        <f aca="true" t="shared" si="13" ref="B17:G17">B16/$F$16*100</f>
        <v>5.805580371628945</v>
      </c>
      <c r="C17" s="6">
        <f t="shared" si="13"/>
        <v>30.338098479691407</v>
      </c>
      <c r="D17" s="6">
        <f t="shared" si="13"/>
        <v>43.952802359882</v>
      </c>
      <c r="E17" s="6">
        <f t="shared" si="13"/>
        <v>73.6215112321307</v>
      </c>
      <c r="F17" s="6">
        <f t="shared" si="13"/>
        <v>100</v>
      </c>
      <c r="G17" s="6">
        <f t="shared" si="13"/>
        <v>66.87088722486953</v>
      </c>
      <c r="I17" s="6" t="s">
        <v>0</v>
      </c>
      <c r="J17" s="6">
        <f aca="true" t="shared" si="14" ref="J17:O17">J16/$N$16*100</f>
        <v>1.198801198801199</v>
      </c>
      <c r="K17" s="6">
        <f t="shared" si="14"/>
        <v>12.281683833407975</v>
      </c>
      <c r="L17" s="6">
        <f t="shared" si="14"/>
        <v>19.27899686520376</v>
      </c>
      <c r="M17" s="6">
        <f t="shared" si="14"/>
        <v>76.88087774294674</v>
      </c>
      <c r="N17" s="6">
        <f t="shared" si="14"/>
        <v>100</v>
      </c>
      <c r="O17" s="6">
        <f t="shared" si="14"/>
        <v>95.5217196596507</v>
      </c>
      <c r="P17" s="9"/>
    </row>
    <row r="18" ht="13.5" thickBot="1">
      <c r="P18" s="9"/>
    </row>
    <row r="19" spans="1:16" ht="14.25" thickBot="1">
      <c r="A19" s="1" t="s">
        <v>13</v>
      </c>
      <c r="B19" s="1">
        <v>0</v>
      </c>
      <c r="C19" s="1">
        <v>0.005</v>
      </c>
      <c r="D19" s="1">
        <v>0.01</v>
      </c>
      <c r="E19" s="1">
        <v>0.05</v>
      </c>
      <c r="F19" s="1">
        <v>0.1</v>
      </c>
      <c r="G19" s="1">
        <v>0.5</v>
      </c>
      <c r="I19" s="1" t="s">
        <v>14</v>
      </c>
      <c r="J19" s="1">
        <v>0</v>
      </c>
      <c r="K19" s="1">
        <v>0.005</v>
      </c>
      <c r="L19" s="1">
        <v>0.01</v>
      </c>
      <c r="M19" s="1">
        <v>0.05</v>
      </c>
      <c r="N19" s="1">
        <v>0.1</v>
      </c>
      <c r="O19" s="1">
        <v>0.5</v>
      </c>
      <c r="P19" s="9"/>
    </row>
    <row r="20" spans="1:16" ht="12.75">
      <c r="A20" s="3"/>
      <c r="B20" s="4">
        <v>0.302</v>
      </c>
      <c r="C20" s="4">
        <v>0.35</v>
      </c>
      <c r="D20" s="4">
        <v>0.354</v>
      </c>
      <c r="E20" s="3">
        <v>0.384</v>
      </c>
      <c r="F20" s="3">
        <v>0.411</v>
      </c>
      <c r="G20" s="3">
        <v>0.342</v>
      </c>
      <c r="I20" s="3"/>
      <c r="J20" s="4">
        <v>0.398</v>
      </c>
      <c r="K20" s="4">
        <v>0.404</v>
      </c>
      <c r="L20" s="4">
        <v>0.501</v>
      </c>
      <c r="M20" s="3">
        <v>0.418</v>
      </c>
      <c r="N20" s="3">
        <v>0.47</v>
      </c>
      <c r="O20" s="3">
        <v>0.505</v>
      </c>
      <c r="P20" s="9"/>
    </row>
    <row r="21" spans="1:21" ht="12.75">
      <c r="A21" s="4" t="s">
        <v>10</v>
      </c>
      <c r="B21" s="4">
        <v>0.347</v>
      </c>
      <c r="C21" s="4">
        <v>0.33</v>
      </c>
      <c r="D21" s="4">
        <v>0.345</v>
      </c>
      <c r="E21" s="8">
        <v>0.363</v>
      </c>
      <c r="F21" s="4">
        <v>0.418</v>
      </c>
      <c r="G21" s="4">
        <v>0.339</v>
      </c>
      <c r="I21" s="4" t="s">
        <v>10</v>
      </c>
      <c r="J21" s="4">
        <v>0.426</v>
      </c>
      <c r="K21" s="4">
        <v>0.408</v>
      </c>
      <c r="L21" s="4">
        <v>0.499</v>
      </c>
      <c r="M21" s="4">
        <v>0.421</v>
      </c>
      <c r="N21" s="4">
        <v>0.475</v>
      </c>
      <c r="O21" s="4">
        <v>0.517</v>
      </c>
      <c r="P21" s="9"/>
      <c r="Q21" s="9"/>
      <c r="R21" s="9"/>
      <c r="S21" s="9"/>
      <c r="T21" s="9"/>
      <c r="U21" s="9"/>
    </row>
    <row r="22" spans="1:21" ht="13.5" thickBot="1">
      <c r="A22" s="5"/>
      <c r="B22" s="4">
        <v>0.351</v>
      </c>
      <c r="C22" s="4">
        <v>0.356</v>
      </c>
      <c r="D22" s="8">
        <v>0.379</v>
      </c>
      <c r="E22" s="5">
        <v>0.413</v>
      </c>
      <c r="F22" s="11">
        <v>0.433</v>
      </c>
      <c r="G22" s="11">
        <v>0.374</v>
      </c>
      <c r="I22" s="5"/>
      <c r="J22" s="4">
        <v>0.421</v>
      </c>
      <c r="K22" s="4"/>
      <c r="L22" s="4">
        <v>0.501</v>
      </c>
      <c r="M22" s="5"/>
      <c r="N22" s="5">
        <v>0.483</v>
      </c>
      <c r="O22" s="5">
        <v>0.494</v>
      </c>
      <c r="P22" s="9"/>
      <c r="Q22" s="9"/>
      <c r="R22" s="9"/>
      <c r="S22" s="9"/>
      <c r="T22" s="9"/>
      <c r="U22" s="9"/>
    </row>
    <row r="23" spans="1:21" ht="13.5" thickBot="1">
      <c r="A23" s="6" t="s">
        <v>11</v>
      </c>
      <c r="B23" s="6">
        <f>AVERAGE(B21,B22)</f>
        <v>0.349</v>
      </c>
      <c r="C23" s="6">
        <f>AVERAGE(C20,C21,C22)</f>
        <v>0.3453333333333333</v>
      </c>
      <c r="D23" s="6">
        <f>AVERAGE(D20,D21)</f>
        <v>0.3495</v>
      </c>
      <c r="E23" s="6">
        <f>AVERAGE(E20,E22)</f>
        <v>0.39849999999999997</v>
      </c>
      <c r="F23" s="6">
        <f>AVERAGE(F20,F21)</f>
        <v>0.4145</v>
      </c>
      <c r="G23" s="6">
        <f>AVERAGE(G20,G21)</f>
        <v>0.3405</v>
      </c>
      <c r="I23" s="6" t="s">
        <v>11</v>
      </c>
      <c r="J23" s="6">
        <f aca="true" t="shared" si="15" ref="J23:O23">AVERAGE(J20,J21,J22)</f>
        <v>0.41500000000000004</v>
      </c>
      <c r="K23" s="6">
        <f t="shared" si="15"/>
        <v>0.406</v>
      </c>
      <c r="L23" s="6">
        <f t="shared" si="15"/>
        <v>0.5003333333333333</v>
      </c>
      <c r="M23" s="6">
        <f t="shared" si="15"/>
        <v>0.4195</v>
      </c>
      <c r="N23" s="6">
        <f t="shared" si="15"/>
        <v>0.476</v>
      </c>
      <c r="O23" s="6">
        <f t="shared" si="15"/>
        <v>0.5053333333333333</v>
      </c>
      <c r="P23" s="9"/>
      <c r="Q23" s="9"/>
      <c r="R23" s="9"/>
      <c r="S23" s="9"/>
      <c r="T23" s="9"/>
      <c r="U23" s="9"/>
    </row>
    <row r="24" spans="1:21" ht="13.5" thickBot="1">
      <c r="A24" s="4" t="s">
        <v>9</v>
      </c>
      <c r="B24" s="4">
        <f aca="true" t="shared" si="16" ref="B24:G24">(B23-0.0456)/0.0009*5/1000</f>
        <v>1.6855555555555557</v>
      </c>
      <c r="C24" s="4">
        <f t="shared" si="16"/>
        <v>1.665185185185185</v>
      </c>
      <c r="D24" s="4">
        <f t="shared" si="16"/>
        <v>1.688333333333333</v>
      </c>
      <c r="E24" s="4">
        <f t="shared" si="16"/>
        <v>1.9605555555555554</v>
      </c>
      <c r="F24" s="4">
        <f t="shared" si="16"/>
        <v>2.049444444444444</v>
      </c>
      <c r="G24" s="4">
        <f t="shared" si="16"/>
        <v>1.6383333333333336</v>
      </c>
      <c r="I24" s="4" t="s">
        <v>9</v>
      </c>
      <c r="J24" s="4">
        <f aca="true" t="shared" si="17" ref="J24:O24">(J23-0.0456)/0.0009*5/1000</f>
        <v>2.052222222222223</v>
      </c>
      <c r="K24" s="4">
        <f t="shared" si="17"/>
        <v>2.0022222222222226</v>
      </c>
      <c r="L24" s="4">
        <f t="shared" si="17"/>
        <v>2.5262962962962963</v>
      </c>
      <c r="M24" s="4">
        <f t="shared" si="17"/>
        <v>2.0772222222222223</v>
      </c>
      <c r="N24" s="4">
        <f t="shared" si="17"/>
        <v>2.3911111111111114</v>
      </c>
      <c r="O24" s="4">
        <f t="shared" si="17"/>
        <v>2.5540740740740744</v>
      </c>
      <c r="P24" s="9"/>
      <c r="Q24" s="9"/>
      <c r="R24" s="9"/>
      <c r="S24" s="9"/>
      <c r="T24" s="9"/>
      <c r="U24" s="9"/>
    </row>
    <row r="25" spans="1:15" ht="13.5" thickBot="1">
      <c r="A25" s="18" t="s">
        <v>23</v>
      </c>
      <c r="B25" s="7">
        <v>1.69</v>
      </c>
      <c r="C25" s="7">
        <v>0.03</v>
      </c>
      <c r="D25" s="7">
        <v>0.03</v>
      </c>
      <c r="E25" s="7">
        <v>0.03</v>
      </c>
      <c r="F25" s="7">
        <v>0.03</v>
      </c>
      <c r="G25" s="7">
        <v>0.03</v>
      </c>
      <c r="I25" s="18" t="s">
        <v>24</v>
      </c>
      <c r="J25" s="7">
        <v>2.05</v>
      </c>
      <c r="K25" s="7">
        <v>0.5</v>
      </c>
      <c r="L25" s="7">
        <v>0.03</v>
      </c>
      <c r="M25" s="7">
        <v>0.03</v>
      </c>
      <c r="N25" s="7">
        <v>0.03</v>
      </c>
      <c r="O25" s="7">
        <v>0.03</v>
      </c>
    </row>
    <row r="26" spans="1:15" ht="12.75">
      <c r="A26" s="3"/>
      <c r="B26" s="4">
        <v>0.772</v>
      </c>
      <c r="C26" s="4">
        <v>0.087</v>
      </c>
      <c r="D26" s="4">
        <v>0.14</v>
      </c>
      <c r="E26" s="4">
        <v>0.339</v>
      </c>
      <c r="F26" s="4">
        <v>0.409</v>
      </c>
      <c r="G26" s="4">
        <v>0.307</v>
      </c>
      <c r="I26" s="3"/>
      <c r="J26" s="3">
        <v>0.867</v>
      </c>
      <c r="K26" s="3">
        <v>1.342</v>
      </c>
      <c r="L26" s="3">
        <v>0.43</v>
      </c>
      <c r="M26" s="3">
        <v>0.474</v>
      </c>
      <c r="N26" s="3">
        <v>0.485</v>
      </c>
      <c r="O26" s="3">
        <v>0.471</v>
      </c>
    </row>
    <row r="27" spans="1:15" ht="12.75">
      <c r="A27" s="4" t="s">
        <v>1</v>
      </c>
      <c r="B27" s="4">
        <v>0.825</v>
      </c>
      <c r="C27" s="4">
        <v>0.066</v>
      </c>
      <c r="D27" s="4">
        <v>0.124</v>
      </c>
      <c r="E27" s="4">
        <v>0.339</v>
      </c>
      <c r="F27" s="4">
        <v>0.366</v>
      </c>
      <c r="G27" s="4">
        <v>0.324</v>
      </c>
      <c r="I27" s="4" t="s">
        <v>1</v>
      </c>
      <c r="J27" s="4">
        <v>0.912</v>
      </c>
      <c r="K27" s="4">
        <v>1.388</v>
      </c>
      <c r="L27" s="4">
        <v>0.32</v>
      </c>
      <c r="M27" s="4">
        <v>0.474</v>
      </c>
      <c r="N27" s="4">
        <v>0.481</v>
      </c>
      <c r="O27" s="4">
        <v>0.466</v>
      </c>
    </row>
    <row r="28" spans="1:15" ht="13.5" thickBot="1">
      <c r="A28" s="5"/>
      <c r="B28" s="5">
        <v>0.749</v>
      </c>
      <c r="C28" s="5">
        <v>0.085</v>
      </c>
      <c r="D28" s="5">
        <v>0.119</v>
      </c>
      <c r="E28" s="5">
        <v>0.344</v>
      </c>
      <c r="F28" s="5">
        <v>0.359</v>
      </c>
      <c r="G28" s="5">
        <v>0.335</v>
      </c>
      <c r="I28" s="5"/>
      <c r="J28" s="5">
        <v>0.845</v>
      </c>
      <c r="K28" s="5">
        <v>1.324</v>
      </c>
      <c r="L28" s="5">
        <v>0.318</v>
      </c>
      <c r="M28" s="5">
        <v>0.496</v>
      </c>
      <c r="N28" s="5">
        <v>0.523</v>
      </c>
      <c r="O28" s="5">
        <v>0.442</v>
      </c>
    </row>
    <row r="29" spans="1:15" ht="13.5" thickBot="1">
      <c r="A29" s="6" t="s">
        <v>2</v>
      </c>
      <c r="B29" s="6">
        <f aca="true" t="shared" si="18" ref="B29:G29">AVERAGE(B26,B27,B28)</f>
        <v>0.782</v>
      </c>
      <c r="C29" s="6">
        <f t="shared" si="18"/>
        <v>0.07933333333333333</v>
      </c>
      <c r="D29" s="6">
        <f t="shared" si="18"/>
        <v>0.12766666666666668</v>
      </c>
      <c r="E29" s="6">
        <f t="shared" si="18"/>
        <v>0.3406666666666667</v>
      </c>
      <c r="F29" s="6">
        <f t="shared" si="18"/>
        <v>0.37799999999999995</v>
      </c>
      <c r="G29" s="6">
        <f t="shared" si="18"/>
        <v>0.322</v>
      </c>
      <c r="I29" s="6" t="s">
        <v>2</v>
      </c>
      <c r="J29" s="6">
        <f aca="true" t="shared" si="19" ref="J29:O29">AVERAGE(J26,J27,J28)</f>
        <v>0.8746666666666666</v>
      </c>
      <c r="K29" s="6">
        <f t="shared" si="19"/>
        <v>1.3513333333333335</v>
      </c>
      <c r="L29" s="6">
        <f t="shared" si="19"/>
        <v>0.35600000000000004</v>
      </c>
      <c r="M29" s="6">
        <f t="shared" si="19"/>
        <v>0.48133333333333334</v>
      </c>
      <c r="N29" s="6">
        <f t="shared" si="19"/>
        <v>0.4963333333333333</v>
      </c>
      <c r="O29" s="6">
        <f t="shared" si="19"/>
        <v>0.45966666666666667</v>
      </c>
    </row>
    <row r="30" spans="1:15" s="17" customFormat="1" ht="13.5" thickBot="1">
      <c r="A30" s="16" t="s">
        <v>7</v>
      </c>
      <c r="B30" s="16">
        <f aca="true" t="shared" si="20" ref="B30:G30">((B29-0.0072)/1.4733)*1000</f>
        <v>525.8942510011539</v>
      </c>
      <c r="C30" s="16">
        <f t="shared" si="20"/>
        <v>48.96038371908866</v>
      </c>
      <c r="D30" s="16">
        <f t="shared" si="20"/>
        <v>81.76655580442997</v>
      </c>
      <c r="E30" s="16">
        <f t="shared" si="20"/>
        <v>226.33996244258918</v>
      </c>
      <c r="F30" s="16">
        <f t="shared" si="20"/>
        <v>251.67990226023213</v>
      </c>
      <c r="G30" s="16">
        <f t="shared" si="20"/>
        <v>213.66999253376773</v>
      </c>
      <c r="I30" s="16" t="s">
        <v>7</v>
      </c>
      <c r="J30" s="16">
        <f aca="true" t="shared" si="21" ref="J30:O30">((J29-0.0072)/1.4733)*1000</f>
        <v>588.791601619946</v>
      </c>
      <c r="K30" s="16">
        <f t="shared" si="21"/>
        <v>912.3283332202086</v>
      </c>
      <c r="L30" s="16">
        <f t="shared" si="21"/>
        <v>236.7474377248354</v>
      </c>
      <c r="M30" s="16">
        <f t="shared" si="21"/>
        <v>321.8172356840652</v>
      </c>
      <c r="N30" s="16">
        <f t="shared" si="21"/>
        <v>331.9984615036539</v>
      </c>
      <c r="O30" s="16">
        <f t="shared" si="21"/>
        <v>307.11102061132607</v>
      </c>
    </row>
    <row r="31" spans="1:15" ht="13.5" thickBot="1">
      <c r="A31" s="6" t="s">
        <v>3</v>
      </c>
      <c r="B31" s="6">
        <f aca="true" t="shared" si="22" ref="B31:G31">B30/10</f>
        <v>52.589425100115385</v>
      </c>
      <c r="C31" s="6">
        <f t="shared" si="22"/>
        <v>4.896038371908866</v>
      </c>
      <c r="D31" s="6">
        <f t="shared" si="22"/>
        <v>8.176655580442997</v>
      </c>
      <c r="E31" s="6">
        <f t="shared" si="22"/>
        <v>22.633996244258917</v>
      </c>
      <c r="F31" s="6">
        <f t="shared" si="22"/>
        <v>25.167990226023214</v>
      </c>
      <c r="G31" s="6">
        <f t="shared" si="22"/>
        <v>21.366999253376772</v>
      </c>
      <c r="I31" s="6" t="s">
        <v>3</v>
      </c>
      <c r="J31" s="6">
        <f aca="true" t="shared" si="23" ref="J31:O31">J30/10</f>
        <v>58.879160161994605</v>
      </c>
      <c r="K31" s="6">
        <f t="shared" si="23"/>
        <v>91.23283332202087</v>
      </c>
      <c r="L31" s="6">
        <f t="shared" si="23"/>
        <v>23.67474377248354</v>
      </c>
      <c r="M31" s="6">
        <f t="shared" si="23"/>
        <v>32.181723568406525</v>
      </c>
      <c r="N31" s="6">
        <f t="shared" si="23"/>
        <v>33.19984615036539</v>
      </c>
      <c r="O31" s="6">
        <f t="shared" si="23"/>
        <v>30.711102061132607</v>
      </c>
    </row>
    <row r="32" spans="1:15" ht="13.5" thickBot="1">
      <c r="A32" s="6" t="s">
        <v>4</v>
      </c>
      <c r="B32" s="6">
        <f aca="true" t="shared" si="24" ref="B32:G32">B31*500*10^-6</f>
        <v>0.02629471255005769</v>
      </c>
      <c r="C32" s="6">
        <f t="shared" si="24"/>
        <v>0.002448019185954433</v>
      </c>
      <c r="D32" s="6">
        <f t="shared" si="24"/>
        <v>0.004088327790221499</v>
      </c>
      <c r="E32" s="6">
        <f t="shared" si="24"/>
        <v>0.011316998122129458</v>
      </c>
      <c r="F32" s="6">
        <f t="shared" si="24"/>
        <v>0.012583995113011608</v>
      </c>
      <c r="G32" s="6">
        <f t="shared" si="24"/>
        <v>0.010683499626688386</v>
      </c>
      <c r="I32" s="6" t="s">
        <v>4</v>
      </c>
      <c r="J32" s="6">
        <f>J31*500*10^-6</f>
        <v>0.0294395800809973</v>
      </c>
      <c r="K32" s="6">
        <f>K31*500*10^-6</f>
        <v>0.045616416661010434</v>
      </c>
      <c r="L32" s="6">
        <f>L31*500*10^-6</f>
        <v>0.01183737188624177</v>
      </c>
      <c r="M32" s="6">
        <f>M31*500*10^-6</f>
        <v>0.01609086178420326</v>
      </c>
      <c r="N32" s="6">
        <f>N31*500*10^-6</f>
        <v>0.016599923075182692</v>
      </c>
      <c r="O32" s="6">
        <f>O31*500*10^-6</f>
        <v>0.015355551030566301</v>
      </c>
    </row>
    <row r="33" spans="1:15" s="12" customFormat="1" ht="13.5" thickBot="1">
      <c r="A33" s="7" t="s">
        <v>5</v>
      </c>
      <c r="B33" s="7">
        <f aca="true" t="shared" si="25" ref="B33:G33">B25*10/500</f>
        <v>0.0338</v>
      </c>
      <c r="C33" s="7">
        <f t="shared" si="25"/>
        <v>0.0006</v>
      </c>
      <c r="D33" s="7">
        <f t="shared" si="25"/>
        <v>0.0006</v>
      </c>
      <c r="E33" s="7">
        <f t="shared" si="25"/>
        <v>0.0006</v>
      </c>
      <c r="F33" s="7">
        <f t="shared" si="25"/>
        <v>0.0006</v>
      </c>
      <c r="G33" s="7">
        <f t="shared" si="25"/>
        <v>0.0006</v>
      </c>
      <c r="H33" s="2"/>
      <c r="I33" s="7" t="s">
        <v>5</v>
      </c>
      <c r="J33" s="7">
        <f aca="true" t="shared" si="26" ref="J33:O33">J25*10/500</f>
        <v>0.041</v>
      </c>
      <c r="K33" s="7">
        <f t="shared" si="26"/>
        <v>0.01</v>
      </c>
      <c r="L33" s="7">
        <f t="shared" si="26"/>
        <v>0.0006</v>
      </c>
      <c r="M33" s="7">
        <f t="shared" si="26"/>
        <v>0.0006</v>
      </c>
      <c r="N33" s="7">
        <f t="shared" si="26"/>
        <v>0.0006</v>
      </c>
      <c r="O33" s="7">
        <f t="shared" si="26"/>
        <v>0.0006</v>
      </c>
    </row>
    <row r="34" spans="1:15" ht="13.5" thickBot="1">
      <c r="A34" s="10" t="s">
        <v>6</v>
      </c>
      <c r="B34" s="10">
        <f aca="true" t="shared" si="27" ref="B34:G34">B32/B33</f>
        <v>0.7779500754454939</v>
      </c>
      <c r="C34" s="10">
        <f t="shared" si="27"/>
        <v>4.080031976590722</v>
      </c>
      <c r="D34" s="10">
        <f t="shared" si="27"/>
        <v>6.813879650369165</v>
      </c>
      <c r="E34" s="10">
        <f t="shared" si="27"/>
        <v>18.861663536882432</v>
      </c>
      <c r="F34" s="10">
        <f t="shared" si="27"/>
        <v>20.973325188352682</v>
      </c>
      <c r="G34" s="10">
        <f t="shared" si="27"/>
        <v>17.80583271114731</v>
      </c>
      <c r="I34" s="10" t="s">
        <v>6</v>
      </c>
      <c r="J34" s="10">
        <f aca="true" t="shared" si="28" ref="J34:O34">J32/J33</f>
        <v>0.7180385385609097</v>
      </c>
      <c r="K34" s="10">
        <f t="shared" si="28"/>
        <v>4.5616416661010435</v>
      </c>
      <c r="L34" s="10">
        <f t="shared" si="28"/>
        <v>19.728953143736284</v>
      </c>
      <c r="M34" s="10">
        <f t="shared" si="28"/>
        <v>26.8181029736721</v>
      </c>
      <c r="N34" s="10">
        <f t="shared" si="28"/>
        <v>27.666538458637824</v>
      </c>
      <c r="O34" s="10">
        <f t="shared" si="28"/>
        <v>25.59258505094384</v>
      </c>
    </row>
    <row r="35" spans="1:15" ht="13.5" thickBot="1">
      <c r="A35" s="6" t="s">
        <v>0</v>
      </c>
      <c r="B35" s="6">
        <f aca="true" t="shared" si="29" ref="B35:G35">B34/$F$34*100</f>
        <v>3.709235748070699</v>
      </c>
      <c r="C35" s="6">
        <f t="shared" si="29"/>
        <v>19.453434016540808</v>
      </c>
      <c r="D35" s="6">
        <f t="shared" si="29"/>
        <v>32.48831355627472</v>
      </c>
      <c r="E35" s="6">
        <f t="shared" si="29"/>
        <v>89.93167925206758</v>
      </c>
      <c r="F35" s="6">
        <f t="shared" si="29"/>
        <v>100</v>
      </c>
      <c r="G35" s="6">
        <f t="shared" si="29"/>
        <v>84.89751887810138</v>
      </c>
      <c r="I35" s="6" t="s">
        <v>0</v>
      </c>
      <c r="J35" s="6">
        <f aca="true" t="shared" si="30" ref="J35:O35">J34/$N$34*100</f>
        <v>2.595332045728798</v>
      </c>
      <c r="K35" s="6">
        <f t="shared" si="30"/>
        <v>16.487937849257193</v>
      </c>
      <c r="L35" s="6">
        <f t="shared" si="30"/>
        <v>71.30979964563174</v>
      </c>
      <c r="M35" s="6">
        <f t="shared" si="30"/>
        <v>96.93335150606515</v>
      </c>
      <c r="N35" s="6">
        <f t="shared" si="30"/>
        <v>100</v>
      </c>
      <c r="O35" s="6">
        <f t="shared" si="30"/>
        <v>92.50374812593705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2016-06-09T10:54:45Z</dcterms:created>
  <dcterms:modified xsi:type="dcterms:W3CDTF">2018-08-20T09:33:17Z</dcterms:modified>
  <cp:category/>
  <cp:version/>
  <cp:contentType/>
  <cp:contentStatus/>
</cp:coreProperties>
</file>