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Vida Acadêmica\Pos-Doc\Artigo mlt Amanda\Final_outubro-2018\MINOR-OCT\RAW_DATA\"/>
    </mc:Choice>
  </mc:AlternateContent>
  <bookViews>
    <workbookView xWindow="0" yWindow="0" windowWidth="20730" windowHeight="9810" activeTab="2"/>
  </bookViews>
  <sheets>
    <sheet name="ΔmltB2.1-ΔmltB2.2" sheetId="6" r:id="rId1"/>
    <sheet name="ΔmltB2.2" sheetId="3" r:id="rId2"/>
    <sheet name="XccA" sheetId="4" r:id="rId3"/>
    <sheet name="ΔmltB2.1" sheetId="7" r:id="rId4"/>
    <sheet name="Curve" sheetId="2" r:id="rId5"/>
  </sheets>
  <calcPr calcId="162913"/>
</workbook>
</file>

<file path=xl/calcChain.xml><?xml version="1.0" encoding="utf-8"?>
<calcChain xmlns="http://schemas.openxmlformats.org/spreadsheetml/2006/main">
  <c r="X37" i="3" l="1"/>
  <c r="Y33" i="3"/>
  <c r="E43" i="6" l="1"/>
  <c r="E42" i="6"/>
  <c r="D51" i="3"/>
  <c r="D44" i="3"/>
  <c r="D33" i="3"/>
  <c r="E24" i="3"/>
  <c r="W52" i="7" l="1"/>
  <c r="W53" i="7"/>
  <c r="W54" i="7"/>
  <c r="W51" i="7"/>
  <c r="N52" i="7"/>
  <c r="N53" i="7"/>
  <c r="N54" i="7"/>
  <c r="N51" i="7"/>
  <c r="E52" i="7"/>
  <c r="E53" i="7"/>
  <c r="E54" i="7"/>
  <c r="E51" i="7"/>
  <c r="W43" i="7" l="1"/>
  <c r="W44" i="7"/>
  <c r="W45" i="7"/>
  <c r="W42" i="7"/>
  <c r="N43" i="7"/>
  <c r="N44" i="7"/>
  <c r="N45" i="7"/>
  <c r="N42" i="7"/>
  <c r="E43" i="7"/>
  <c r="E44" i="7"/>
  <c r="E45" i="7"/>
  <c r="E42" i="7"/>
  <c r="O24" i="2" l="1"/>
  <c r="N24" i="2"/>
  <c r="M24" i="2"/>
  <c r="N16" i="7"/>
  <c r="N17" i="7"/>
  <c r="N18" i="7"/>
  <c r="N15" i="7"/>
  <c r="D34" i="3"/>
  <c r="D35" i="3"/>
  <c r="D36" i="3"/>
  <c r="M33" i="3"/>
  <c r="V33" i="3"/>
  <c r="W16" i="3"/>
  <c r="W17" i="3"/>
  <c r="W18" i="3"/>
  <c r="W15" i="3"/>
  <c r="N16" i="3"/>
  <c r="N17" i="3"/>
  <c r="N18" i="3"/>
  <c r="N15" i="3"/>
  <c r="E16" i="3"/>
  <c r="E17" i="3"/>
  <c r="E18" i="3"/>
  <c r="E15" i="3"/>
  <c r="T34" i="7"/>
  <c r="T35" i="7"/>
  <c r="T36" i="7"/>
  <c r="T33" i="7"/>
  <c r="L34" i="7"/>
  <c r="L35" i="7"/>
  <c r="L36" i="7"/>
  <c r="L33" i="7"/>
  <c r="D34" i="7"/>
  <c r="D35" i="7"/>
  <c r="D36" i="7"/>
  <c r="D33" i="7"/>
  <c r="T52" i="4"/>
  <c r="T53" i="4"/>
  <c r="T54" i="4"/>
  <c r="T51" i="4"/>
  <c r="L52" i="4"/>
  <c r="L53" i="4"/>
  <c r="L54" i="4"/>
  <c r="L51" i="4"/>
  <c r="D52" i="4"/>
  <c r="D53" i="4"/>
  <c r="D54" i="4"/>
  <c r="D51" i="4"/>
  <c r="T52" i="3"/>
  <c r="T53" i="3"/>
  <c r="T54" i="3"/>
  <c r="T51" i="3"/>
  <c r="L52" i="3"/>
  <c r="L53" i="3"/>
  <c r="L54" i="3"/>
  <c r="L51" i="3"/>
  <c r="D52" i="3"/>
  <c r="D53" i="3"/>
  <c r="D54" i="3"/>
  <c r="W52" i="6"/>
  <c r="W53" i="6"/>
  <c r="W54" i="6"/>
  <c r="W51" i="6"/>
  <c r="N52" i="6"/>
  <c r="N53" i="6"/>
  <c r="N54" i="6"/>
  <c r="N51" i="6"/>
  <c r="E52" i="6"/>
  <c r="F52" i="6" s="1"/>
  <c r="E53" i="6"/>
  <c r="F53" i="6" s="1"/>
  <c r="E54" i="6"/>
  <c r="F54" i="6" s="1"/>
  <c r="E55" i="6"/>
  <c r="E51" i="6"/>
  <c r="F51" i="6" s="1"/>
  <c r="R5" i="2" l="1"/>
  <c r="O25" i="2"/>
  <c r="M25" i="2"/>
  <c r="N25" i="2"/>
  <c r="D6" i="6"/>
  <c r="E26" i="7"/>
  <c r="E25" i="7"/>
  <c r="E24" i="7"/>
  <c r="N25" i="7"/>
  <c r="N26" i="7"/>
  <c r="N27" i="7"/>
  <c r="N24" i="7"/>
  <c r="D33" i="6" l="1"/>
  <c r="W25" i="7"/>
  <c r="W26" i="7"/>
  <c r="W27" i="7"/>
  <c r="W24" i="7"/>
  <c r="E27" i="7"/>
  <c r="T43" i="4"/>
  <c r="T44" i="4"/>
  <c r="T45" i="4"/>
  <c r="T47" i="4"/>
  <c r="T42" i="4"/>
  <c r="L43" i="4"/>
  <c r="L44" i="4"/>
  <c r="L45" i="4"/>
  <c r="L42" i="4"/>
  <c r="D43" i="4"/>
  <c r="D44" i="4"/>
  <c r="D45" i="4"/>
  <c r="D42" i="4"/>
  <c r="T43" i="3"/>
  <c r="T44" i="3"/>
  <c r="T45" i="3"/>
  <c r="T42" i="3"/>
  <c r="L43" i="3"/>
  <c r="L44" i="3"/>
  <c r="L45" i="3"/>
  <c r="L42" i="3"/>
  <c r="D43" i="3"/>
  <c r="D45" i="3"/>
  <c r="D42" i="3"/>
  <c r="W43" i="6"/>
  <c r="W44" i="6"/>
  <c r="W45" i="6"/>
  <c r="W42" i="6"/>
  <c r="T34" i="6"/>
  <c r="T35" i="6"/>
  <c r="T36" i="6"/>
  <c r="T33" i="6"/>
  <c r="L34" i="6"/>
  <c r="L35" i="6"/>
  <c r="L36" i="6"/>
  <c r="L33" i="6"/>
  <c r="N43" i="6"/>
  <c r="N44" i="6"/>
  <c r="N45" i="6"/>
  <c r="N42" i="6"/>
  <c r="D36" i="6"/>
  <c r="D34" i="6"/>
  <c r="D35" i="6"/>
  <c r="F43" i="6"/>
  <c r="F42" i="6"/>
  <c r="E44" i="6"/>
  <c r="F44" i="6" s="1"/>
  <c r="E45" i="6"/>
  <c r="F45" i="6" s="1"/>
  <c r="W16" i="7" l="1"/>
  <c r="W17" i="7"/>
  <c r="W18" i="7"/>
  <c r="W15" i="7"/>
  <c r="E16" i="7"/>
  <c r="E17" i="7"/>
  <c r="E18" i="7"/>
  <c r="E15" i="7"/>
  <c r="T7" i="7"/>
  <c r="T8" i="7"/>
  <c r="T9" i="7"/>
  <c r="T6" i="7"/>
  <c r="L7" i="7"/>
  <c r="L8" i="7"/>
  <c r="L9" i="7"/>
  <c r="L6" i="7"/>
  <c r="D7" i="7"/>
  <c r="D8" i="7"/>
  <c r="D9" i="7"/>
  <c r="D6" i="7"/>
  <c r="D37" i="6"/>
  <c r="T34" i="4"/>
  <c r="T35" i="4"/>
  <c r="T36" i="4"/>
  <c r="T33" i="4"/>
  <c r="L34" i="4"/>
  <c r="L35" i="4"/>
  <c r="L36" i="4"/>
  <c r="L33" i="4"/>
  <c r="D34" i="4"/>
  <c r="D35" i="4"/>
  <c r="D36" i="4"/>
  <c r="D33" i="4"/>
  <c r="U28" i="3"/>
  <c r="W27" i="3"/>
  <c r="W28" i="3"/>
  <c r="V34" i="3"/>
  <c r="V35" i="3"/>
  <c r="V36" i="3"/>
  <c r="M36" i="3"/>
  <c r="M34" i="3"/>
  <c r="M35" i="3"/>
  <c r="E34" i="6"/>
  <c r="E35" i="6"/>
  <c r="E36" i="6"/>
  <c r="E33" i="6"/>
  <c r="E24" i="6"/>
  <c r="E25" i="6"/>
  <c r="E26" i="6"/>
  <c r="E27" i="6"/>
  <c r="S5" i="2" l="1"/>
  <c r="W25" i="4"/>
  <c r="W26" i="4"/>
  <c r="W27" i="4"/>
  <c r="W24" i="4"/>
  <c r="N25" i="4"/>
  <c r="N26" i="4"/>
  <c r="N27" i="4"/>
  <c r="N24" i="4"/>
  <c r="E25" i="4"/>
  <c r="E26" i="4"/>
  <c r="E27" i="4"/>
  <c r="E24" i="4"/>
  <c r="C28" i="4"/>
  <c r="W16" i="4"/>
  <c r="W17" i="4"/>
  <c r="W18" i="4"/>
  <c r="W15" i="4"/>
  <c r="N16" i="4"/>
  <c r="N17" i="4"/>
  <c r="N18" i="4"/>
  <c r="N15" i="4"/>
  <c r="E16" i="4"/>
  <c r="E17" i="4"/>
  <c r="E18" i="4"/>
  <c r="E15" i="4"/>
  <c r="W7" i="4"/>
  <c r="W8" i="4"/>
  <c r="W9" i="4"/>
  <c r="W6" i="4"/>
  <c r="N9" i="4"/>
  <c r="N7" i="4"/>
  <c r="N8" i="4"/>
  <c r="N6" i="4"/>
  <c r="E7" i="4"/>
  <c r="E8" i="4"/>
  <c r="E9" i="4"/>
  <c r="E6" i="4"/>
  <c r="W25" i="3"/>
  <c r="W26" i="3"/>
  <c r="N26" i="3"/>
  <c r="N27" i="3"/>
  <c r="N24" i="3"/>
  <c r="N25" i="3"/>
  <c r="W24" i="3"/>
  <c r="E25" i="3"/>
  <c r="E26" i="3"/>
  <c r="E27" i="3"/>
  <c r="W7" i="3"/>
  <c r="W8" i="3"/>
  <c r="W9" i="3"/>
  <c r="W6" i="3"/>
  <c r="N7" i="3"/>
  <c r="N8" i="3"/>
  <c r="N9" i="3"/>
  <c r="N6" i="3"/>
  <c r="E7" i="3"/>
  <c r="E8" i="3"/>
  <c r="E9" i="3"/>
  <c r="E6" i="3"/>
  <c r="W25" i="6"/>
  <c r="W26" i="6"/>
  <c r="W27" i="6"/>
  <c r="W24" i="6"/>
  <c r="N25" i="6"/>
  <c r="N26" i="6"/>
  <c r="N27" i="6"/>
  <c r="N24" i="6"/>
  <c r="W16" i="6"/>
  <c r="W17" i="6"/>
  <c r="W18" i="6"/>
  <c r="W15" i="6"/>
  <c r="N16" i="6"/>
  <c r="N17" i="6"/>
  <c r="N18" i="6"/>
  <c r="N15" i="6"/>
  <c r="E16" i="6"/>
  <c r="E17" i="6"/>
  <c r="E18" i="6"/>
  <c r="E15" i="6"/>
  <c r="T6" i="6"/>
  <c r="L7" i="6"/>
  <c r="L8" i="6"/>
  <c r="L9" i="6"/>
  <c r="L6" i="6"/>
  <c r="D7" i="6"/>
  <c r="D8" i="6"/>
  <c r="D9" i="6"/>
  <c r="U55" i="7" l="1"/>
  <c r="L55" i="7"/>
  <c r="C55" i="7"/>
  <c r="X54" i="7"/>
  <c r="Y54" i="7" s="1"/>
  <c r="AH47" i="2" s="1"/>
  <c r="O54" i="7"/>
  <c r="P54" i="7" s="1"/>
  <c r="AG47" i="2" s="1"/>
  <c r="F54" i="7"/>
  <c r="G54" i="7" s="1"/>
  <c r="AF47" i="2" s="1"/>
  <c r="X53" i="7"/>
  <c r="Y53" i="7" s="1"/>
  <c r="AH46" i="2" s="1"/>
  <c r="O53" i="7"/>
  <c r="P53" i="7" s="1"/>
  <c r="AG46" i="2" s="1"/>
  <c r="F53" i="7"/>
  <c r="G53" i="7" s="1"/>
  <c r="AF46" i="2" s="1"/>
  <c r="X52" i="7"/>
  <c r="Y52" i="7" s="1"/>
  <c r="AH45" i="2" s="1"/>
  <c r="O52" i="7"/>
  <c r="P52" i="7" s="1"/>
  <c r="AG45" i="2" s="1"/>
  <c r="F52" i="7"/>
  <c r="G52" i="7" s="1"/>
  <c r="AF45" i="2" s="1"/>
  <c r="X51" i="7"/>
  <c r="Y51" i="7" s="1"/>
  <c r="O51" i="7"/>
  <c r="P51" i="7" s="1"/>
  <c r="AG44" i="2" s="1"/>
  <c r="F51" i="7"/>
  <c r="G51" i="7" s="1"/>
  <c r="AF44" i="2" s="1"/>
  <c r="U46" i="7"/>
  <c r="L46" i="7"/>
  <c r="C46" i="7"/>
  <c r="X45" i="7"/>
  <c r="Y45" i="7" s="1"/>
  <c r="AH39" i="2" s="1"/>
  <c r="O45" i="7"/>
  <c r="P45" i="7" s="1"/>
  <c r="AG39" i="2" s="1"/>
  <c r="F45" i="7"/>
  <c r="G45" i="7" s="1"/>
  <c r="AF39" i="2" s="1"/>
  <c r="X44" i="7"/>
  <c r="Y44" i="7" s="1"/>
  <c r="AH38" i="2" s="1"/>
  <c r="O44" i="7"/>
  <c r="P44" i="7" s="1"/>
  <c r="AG38" i="2" s="1"/>
  <c r="F44" i="7"/>
  <c r="G44" i="7" s="1"/>
  <c r="AF38" i="2" s="1"/>
  <c r="X43" i="7"/>
  <c r="Y43" i="7" s="1"/>
  <c r="AH37" i="2" s="1"/>
  <c r="O43" i="7"/>
  <c r="P43" i="7" s="1"/>
  <c r="AG37" i="2" s="1"/>
  <c r="F43" i="7"/>
  <c r="G43" i="7" s="1"/>
  <c r="AF37" i="2" s="1"/>
  <c r="X42" i="7"/>
  <c r="Y42" i="7" s="1"/>
  <c r="AH36" i="2" s="1"/>
  <c r="O42" i="7"/>
  <c r="F42" i="7"/>
  <c r="G42" i="7" s="1"/>
  <c r="AF36" i="2" s="1"/>
  <c r="S37" i="7"/>
  <c r="K37" i="7"/>
  <c r="C37" i="7"/>
  <c r="U36" i="7"/>
  <c r="V36" i="7" s="1"/>
  <c r="AH31" i="2" s="1"/>
  <c r="M36" i="7"/>
  <c r="N36" i="7" s="1"/>
  <c r="AG31" i="2" s="1"/>
  <c r="E36" i="7"/>
  <c r="F36" i="7" s="1"/>
  <c r="AF31" i="2" s="1"/>
  <c r="U35" i="7"/>
  <c r="V35" i="7" s="1"/>
  <c r="AH30" i="2" s="1"/>
  <c r="M35" i="7"/>
  <c r="N35" i="7" s="1"/>
  <c r="AG30" i="2" s="1"/>
  <c r="E35" i="7"/>
  <c r="F35" i="7" s="1"/>
  <c r="AF30" i="2" s="1"/>
  <c r="U34" i="7"/>
  <c r="V34" i="7" s="1"/>
  <c r="AH29" i="2" s="1"/>
  <c r="M34" i="7"/>
  <c r="N34" i="7" s="1"/>
  <c r="AG29" i="2" s="1"/>
  <c r="E34" i="7"/>
  <c r="F34" i="7" s="1"/>
  <c r="AF29" i="2" s="1"/>
  <c r="U33" i="7"/>
  <c r="V33" i="7" s="1"/>
  <c r="AH28" i="2" s="1"/>
  <c r="M33" i="7"/>
  <c r="N33" i="7" s="1"/>
  <c r="AG28" i="2" s="1"/>
  <c r="E33" i="7"/>
  <c r="F33" i="7" s="1"/>
  <c r="AF28" i="2" s="1"/>
  <c r="U28" i="7"/>
  <c r="L28" i="7"/>
  <c r="C28" i="7"/>
  <c r="X27" i="7"/>
  <c r="Y27" i="7" s="1"/>
  <c r="AH23" i="2" s="1"/>
  <c r="O27" i="7"/>
  <c r="P27" i="7" s="1"/>
  <c r="AG23" i="2" s="1"/>
  <c r="F27" i="7"/>
  <c r="G27" i="7" s="1"/>
  <c r="AF23" i="2" s="1"/>
  <c r="X26" i="7"/>
  <c r="Y26" i="7" s="1"/>
  <c r="AH22" i="2" s="1"/>
  <c r="O26" i="7"/>
  <c r="P26" i="7" s="1"/>
  <c r="AG22" i="2" s="1"/>
  <c r="F26" i="7"/>
  <c r="G26" i="7" s="1"/>
  <c r="AF22" i="2" s="1"/>
  <c r="X25" i="7"/>
  <c r="Y25" i="7" s="1"/>
  <c r="AH21" i="2" s="1"/>
  <c r="O25" i="7"/>
  <c r="P25" i="7" s="1"/>
  <c r="AG21" i="2" s="1"/>
  <c r="F25" i="7"/>
  <c r="G25" i="7" s="1"/>
  <c r="AF21" i="2" s="1"/>
  <c r="X24" i="7"/>
  <c r="Y24" i="7" s="1"/>
  <c r="AH20" i="2" s="1"/>
  <c r="O24" i="7"/>
  <c r="P24" i="7" s="1"/>
  <c r="AG20" i="2" s="1"/>
  <c r="F24" i="7"/>
  <c r="G24" i="7" s="1"/>
  <c r="AF20" i="2" s="1"/>
  <c r="U19" i="7"/>
  <c r="L19" i="7"/>
  <c r="C19" i="7"/>
  <c r="X18" i="7"/>
  <c r="Y18" i="7" s="1"/>
  <c r="AH15" i="2" s="1"/>
  <c r="O18" i="7"/>
  <c r="P18" i="7" s="1"/>
  <c r="AG15" i="2" s="1"/>
  <c r="F18" i="7"/>
  <c r="G18" i="7" s="1"/>
  <c r="AF15" i="2" s="1"/>
  <c r="X17" i="7"/>
  <c r="Y17" i="7" s="1"/>
  <c r="AH14" i="2" s="1"/>
  <c r="O17" i="7"/>
  <c r="P17" i="7" s="1"/>
  <c r="AG14" i="2" s="1"/>
  <c r="F17" i="7"/>
  <c r="G17" i="7" s="1"/>
  <c r="AF14" i="2" s="1"/>
  <c r="X16" i="7"/>
  <c r="Y16" i="7" s="1"/>
  <c r="AH13" i="2" s="1"/>
  <c r="O16" i="7"/>
  <c r="P16" i="7" s="1"/>
  <c r="AG13" i="2" s="1"/>
  <c r="F16" i="7"/>
  <c r="G16" i="7" s="1"/>
  <c r="AF13" i="2" s="1"/>
  <c r="X15" i="7"/>
  <c r="Y15" i="7" s="1"/>
  <c r="AH12" i="2" s="1"/>
  <c r="O15" i="7"/>
  <c r="P15" i="7" s="1"/>
  <c r="AG12" i="2" s="1"/>
  <c r="F15" i="7"/>
  <c r="G15" i="7" s="1"/>
  <c r="AF12" i="2" s="1"/>
  <c r="S10" i="7"/>
  <c r="K10" i="7"/>
  <c r="C10" i="7"/>
  <c r="U9" i="7"/>
  <c r="V9" i="7" s="1"/>
  <c r="AH7" i="2" s="1"/>
  <c r="M9" i="7"/>
  <c r="N9" i="7" s="1"/>
  <c r="AG7" i="2" s="1"/>
  <c r="E9" i="7"/>
  <c r="F9" i="7" s="1"/>
  <c r="AF7" i="2" s="1"/>
  <c r="U8" i="7"/>
  <c r="V8" i="7" s="1"/>
  <c r="AH6" i="2" s="1"/>
  <c r="M8" i="7"/>
  <c r="N8" i="7" s="1"/>
  <c r="AG6" i="2" s="1"/>
  <c r="E8" i="7"/>
  <c r="F8" i="7" s="1"/>
  <c r="AF6" i="2" s="1"/>
  <c r="U7" i="7"/>
  <c r="V7" i="7" s="1"/>
  <c r="AH5" i="2" s="1"/>
  <c r="M7" i="7"/>
  <c r="N7" i="7" s="1"/>
  <c r="AG5" i="2" s="1"/>
  <c r="E7" i="7"/>
  <c r="F7" i="7" s="1"/>
  <c r="AF5" i="2" s="1"/>
  <c r="U6" i="7"/>
  <c r="V6" i="7" s="1"/>
  <c r="AH4" i="2" s="1"/>
  <c r="M6" i="7"/>
  <c r="N6" i="7" s="1"/>
  <c r="AG4" i="2" s="1"/>
  <c r="E6" i="7"/>
  <c r="F6" i="7" s="1"/>
  <c r="AF4" i="2" s="1"/>
  <c r="AF24" i="2" l="1"/>
  <c r="AH40" i="2"/>
  <c r="AH8" i="2"/>
  <c r="AH9" i="2"/>
  <c r="AG32" i="2"/>
  <c r="AG33" i="2"/>
  <c r="E19" i="7"/>
  <c r="F19" i="7" s="1"/>
  <c r="AH32" i="2"/>
  <c r="AH33" i="2"/>
  <c r="T37" i="7"/>
  <c r="U37" i="7" s="1"/>
  <c r="AF8" i="2"/>
  <c r="AF9" i="2"/>
  <c r="D10" i="7"/>
  <c r="E10" i="7" s="1"/>
  <c r="AG16" i="2"/>
  <c r="N19" i="7"/>
  <c r="O19" i="7" s="1"/>
  <c r="AH24" i="2"/>
  <c r="AH25" i="2"/>
  <c r="W28" i="7"/>
  <c r="X28" i="7" s="1"/>
  <c r="AF40" i="2"/>
  <c r="E46" i="7"/>
  <c r="F46" i="7" s="1"/>
  <c r="AG48" i="2"/>
  <c r="N55" i="7"/>
  <c r="O55" i="7" s="1"/>
  <c r="T10" i="7"/>
  <c r="U10" i="7" s="1"/>
  <c r="E28" i="7"/>
  <c r="F28" i="7" s="1"/>
  <c r="L37" i="7"/>
  <c r="M37" i="7" s="1"/>
  <c r="W46" i="7"/>
  <c r="X46" i="7" s="1"/>
  <c r="AF16" i="2"/>
  <c r="AF17" i="2"/>
  <c r="AG24" i="2"/>
  <c r="N28" i="7"/>
  <c r="O28" i="7" s="1"/>
  <c r="AF48" i="2"/>
  <c r="E55" i="7"/>
  <c r="F55" i="7" s="1"/>
  <c r="AG8" i="2"/>
  <c r="AG9" i="2"/>
  <c r="L10" i="7"/>
  <c r="M10" i="7" s="1"/>
  <c r="AH16" i="2"/>
  <c r="AH17" i="2"/>
  <c r="W19" i="7"/>
  <c r="X19" i="7" s="1"/>
  <c r="AF32" i="2"/>
  <c r="AF33" i="2"/>
  <c r="D37" i="7"/>
  <c r="E37" i="7" s="1"/>
  <c r="W55" i="7"/>
  <c r="X55" i="7" s="1"/>
  <c r="AG17" i="2"/>
  <c r="Z51" i="7"/>
  <c r="AA51" i="7" s="1"/>
  <c r="AH44" i="2"/>
  <c r="AH48" i="2" s="1"/>
  <c r="AG49" i="2"/>
  <c r="AF49" i="2"/>
  <c r="N46" i="7"/>
  <c r="O46" i="7" s="1"/>
  <c r="AH41" i="2"/>
  <c r="Q42" i="7"/>
  <c r="R42" i="7" s="1"/>
  <c r="AG40" i="2"/>
  <c r="AF41" i="2"/>
  <c r="AF25" i="2"/>
  <c r="AG25" i="2"/>
  <c r="Q24" i="7"/>
  <c r="R24" i="7" s="1"/>
  <c r="V10" i="7"/>
  <c r="H15" i="7"/>
  <c r="I15" i="7" s="1"/>
  <c r="Z42" i="7"/>
  <c r="AA42" i="7" s="1"/>
  <c r="H51" i="7"/>
  <c r="I51" i="7" s="1"/>
  <c r="Y28" i="7"/>
  <c r="Z24" i="7"/>
  <c r="AA24" i="7" s="1"/>
  <c r="N10" i="7"/>
  <c r="F37" i="7"/>
  <c r="G33" i="7"/>
  <c r="H33" i="7" s="1"/>
  <c r="G46" i="7"/>
  <c r="P19" i="7"/>
  <c r="Q15" i="7"/>
  <c r="R15" i="7" s="1"/>
  <c r="N37" i="7"/>
  <c r="O33" i="7"/>
  <c r="P33" i="7" s="1"/>
  <c r="Y19" i="7"/>
  <c r="Z15" i="7"/>
  <c r="AA15" i="7" s="1"/>
  <c r="H24" i="7"/>
  <c r="I24" i="7" s="1"/>
  <c r="P28" i="7"/>
  <c r="P46" i="7"/>
  <c r="P55" i="7"/>
  <c r="Q51" i="7"/>
  <c r="R51" i="7" s="1"/>
  <c r="O6" i="7"/>
  <c r="P6" i="7" s="1"/>
  <c r="G19" i="7"/>
  <c r="Y46" i="7"/>
  <c r="G55" i="7"/>
  <c r="G28" i="7"/>
  <c r="G6" i="7"/>
  <c r="H6" i="7" s="1"/>
  <c r="W6" i="7"/>
  <c r="X6" i="7" s="1"/>
  <c r="F10" i="7"/>
  <c r="V37" i="7"/>
  <c r="W33" i="7"/>
  <c r="X33" i="7" s="1"/>
  <c r="H42" i="7"/>
  <c r="I42" i="7" s="1"/>
  <c r="Y55" i="7"/>
  <c r="AK4" i="2" l="1"/>
  <c r="AK5" i="2"/>
  <c r="AL4" i="2"/>
  <c r="AK7" i="2"/>
  <c r="AK3" i="2"/>
  <c r="AL3" i="2"/>
  <c r="AK6" i="2"/>
  <c r="AL6" i="2"/>
  <c r="AH49" i="2"/>
  <c r="AG41" i="2"/>
  <c r="AL7" i="2"/>
  <c r="AL5" i="2"/>
  <c r="X54" i="6" l="1"/>
  <c r="Y54" i="6" s="1"/>
  <c r="E47" i="2" s="1"/>
  <c r="O54" i="6"/>
  <c r="D47" i="2" s="1"/>
  <c r="G54" i="6"/>
  <c r="C47" i="2" s="1"/>
  <c r="X53" i="6"/>
  <c r="Y53" i="6" s="1"/>
  <c r="E46" i="2" s="1"/>
  <c r="O53" i="6"/>
  <c r="G53" i="6"/>
  <c r="C46" i="2" s="1"/>
  <c r="U55" i="6"/>
  <c r="O52" i="6"/>
  <c r="P52" i="6" s="1"/>
  <c r="D45" i="2" s="1"/>
  <c r="G52" i="6"/>
  <c r="C45" i="2" s="1"/>
  <c r="X51" i="6"/>
  <c r="Y51" i="6" s="1"/>
  <c r="E44" i="2" s="1"/>
  <c r="O51" i="6"/>
  <c r="P51" i="6" s="1"/>
  <c r="D44" i="2" s="1"/>
  <c r="L55" i="6"/>
  <c r="G51" i="6"/>
  <c r="C44" i="2" s="1"/>
  <c r="U46" i="6"/>
  <c r="L46" i="6"/>
  <c r="X45" i="6"/>
  <c r="Y45" i="6" s="1"/>
  <c r="E39" i="2" s="1"/>
  <c r="O45" i="6"/>
  <c r="P45" i="6" s="1"/>
  <c r="D39" i="2" s="1"/>
  <c r="G45" i="6"/>
  <c r="C39" i="2" s="1"/>
  <c r="X44" i="6"/>
  <c r="Y44" i="6" s="1"/>
  <c r="E38" i="2" s="1"/>
  <c r="O44" i="6"/>
  <c r="P44" i="6" s="1"/>
  <c r="D38" i="2" s="1"/>
  <c r="G44" i="6"/>
  <c r="C38" i="2" s="1"/>
  <c r="X43" i="6"/>
  <c r="Y43" i="6" s="1"/>
  <c r="E37" i="2" s="1"/>
  <c r="O43" i="6"/>
  <c r="P43" i="6" s="1"/>
  <c r="D37" i="2" s="1"/>
  <c r="G43" i="6"/>
  <c r="C37" i="2" s="1"/>
  <c r="X42" i="6"/>
  <c r="Y42" i="6" s="1"/>
  <c r="E36" i="2" s="1"/>
  <c r="O42" i="6"/>
  <c r="P42" i="6" s="1"/>
  <c r="D36" i="2" s="1"/>
  <c r="G42" i="6"/>
  <c r="C36" i="2" s="1"/>
  <c r="S37" i="6"/>
  <c r="K37" i="6"/>
  <c r="U36" i="6"/>
  <c r="V36" i="6" s="1"/>
  <c r="E31" i="2" s="1"/>
  <c r="M36" i="6"/>
  <c r="N36" i="6" s="1"/>
  <c r="D31" i="2" s="1"/>
  <c r="F36" i="6"/>
  <c r="C31" i="2" s="1"/>
  <c r="U35" i="6"/>
  <c r="V35" i="6" s="1"/>
  <c r="E30" i="2" s="1"/>
  <c r="M35" i="6"/>
  <c r="N35" i="6" s="1"/>
  <c r="D30" i="2" s="1"/>
  <c r="F35" i="6"/>
  <c r="C30" i="2" s="1"/>
  <c r="U34" i="6"/>
  <c r="V34" i="6" s="1"/>
  <c r="E29" i="2" s="1"/>
  <c r="M34" i="6"/>
  <c r="N34" i="6" s="1"/>
  <c r="D29" i="2" s="1"/>
  <c r="F34" i="6"/>
  <c r="C29" i="2" s="1"/>
  <c r="U33" i="6"/>
  <c r="V33" i="6" s="1"/>
  <c r="E28" i="2" s="1"/>
  <c r="M33" i="6"/>
  <c r="N33" i="6" s="1"/>
  <c r="D28" i="2" s="1"/>
  <c r="F33" i="6"/>
  <c r="C28" i="2" s="1"/>
  <c r="U28" i="6"/>
  <c r="W28" i="6" s="1"/>
  <c r="X28" i="6" s="1"/>
  <c r="L28" i="6"/>
  <c r="N28" i="6" s="1"/>
  <c r="O28" i="6" s="1"/>
  <c r="E28" i="6"/>
  <c r="F28" i="6" s="1"/>
  <c r="X27" i="6"/>
  <c r="Y27" i="6" s="1"/>
  <c r="E23" i="2" s="1"/>
  <c r="O27" i="6"/>
  <c r="P27" i="6" s="1"/>
  <c r="D23" i="2" s="1"/>
  <c r="F27" i="6"/>
  <c r="G27" i="6" s="1"/>
  <c r="C23" i="2" s="1"/>
  <c r="X26" i="6"/>
  <c r="Y26" i="6" s="1"/>
  <c r="E22" i="2" s="1"/>
  <c r="O26" i="6"/>
  <c r="P26" i="6" s="1"/>
  <c r="D22" i="2" s="1"/>
  <c r="F26" i="6"/>
  <c r="G26" i="6" s="1"/>
  <c r="C22" i="2" s="1"/>
  <c r="X25" i="6"/>
  <c r="Y25" i="6" s="1"/>
  <c r="E21" i="2" s="1"/>
  <c r="O25" i="6"/>
  <c r="P25" i="6" s="1"/>
  <c r="D21" i="2" s="1"/>
  <c r="F25" i="6"/>
  <c r="G25" i="6" s="1"/>
  <c r="C21" i="2" s="1"/>
  <c r="X24" i="6"/>
  <c r="Y24" i="6" s="1"/>
  <c r="E20" i="2" s="1"/>
  <c r="O24" i="6"/>
  <c r="P24" i="6" s="1"/>
  <c r="D20" i="2" s="1"/>
  <c r="F24" i="6"/>
  <c r="G24" i="6" s="1"/>
  <c r="C20" i="2" s="1"/>
  <c r="U19" i="6"/>
  <c r="W19" i="6" s="1"/>
  <c r="X19" i="6" s="1"/>
  <c r="L19" i="6"/>
  <c r="N19" i="6" s="1"/>
  <c r="O19" i="6" s="1"/>
  <c r="E19" i="6"/>
  <c r="F19" i="6" s="1"/>
  <c r="X18" i="6"/>
  <c r="Y18" i="6" s="1"/>
  <c r="E15" i="2" s="1"/>
  <c r="O18" i="6"/>
  <c r="P18" i="6" s="1"/>
  <c r="D15" i="2" s="1"/>
  <c r="F18" i="6"/>
  <c r="G18" i="6" s="1"/>
  <c r="C15" i="2" s="1"/>
  <c r="X17" i="6"/>
  <c r="Y17" i="6" s="1"/>
  <c r="E14" i="2" s="1"/>
  <c r="O17" i="6"/>
  <c r="P17" i="6" s="1"/>
  <c r="D14" i="2" s="1"/>
  <c r="F17" i="6"/>
  <c r="G17" i="6" s="1"/>
  <c r="C14" i="2" s="1"/>
  <c r="X16" i="6"/>
  <c r="Y16" i="6" s="1"/>
  <c r="E13" i="2" s="1"/>
  <c r="O16" i="6"/>
  <c r="P16" i="6" s="1"/>
  <c r="D13" i="2" s="1"/>
  <c r="F16" i="6"/>
  <c r="G16" i="6" s="1"/>
  <c r="C13" i="2" s="1"/>
  <c r="X15" i="6"/>
  <c r="Y15" i="6" s="1"/>
  <c r="E12" i="2" s="1"/>
  <c r="O15" i="6"/>
  <c r="P15" i="6" s="1"/>
  <c r="D12" i="2" s="1"/>
  <c r="F15" i="6"/>
  <c r="G15" i="6" s="1"/>
  <c r="C12" i="2" s="1"/>
  <c r="E32" i="2" l="1"/>
  <c r="C32" i="2"/>
  <c r="E40" i="2"/>
  <c r="C48" i="2"/>
  <c r="C24" i="2"/>
  <c r="D32" i="2"/>
  <c r="C40" i="2"/>
  <c r="D40" i="2"/>
  <c r="T37" i="6"/>
  <c r="U37" i="6" s="1"/>
  <c r="C16" i="2"/>
  <c r="C17" i="2"/>
  <c r="D24" i="2"/>
  <c r="D25" i="2"/>
  <c r="W55" i="6"/>
  <c r="X55" i="6" s="1"/>
  <c r="D16" i="2"/>
  <c r="D17" i="2"/>
  <c r="E24" i="2"/>
  <c r="E25" i="2"/>
  <c r="E16" i="2"/>
  <c r="E17" i="2"/>
  <c r="L37" i="6"/>
  <c r="M37" i="6" s="1"/>
  <c r="P53" i="6"/>
  <c r="D46" i="2" s="1"/>
  <c r="C25" i="2"/>
  <c r="E33" i="2"/>
  <c r="C41" i="2"/>
  <c r="D41" i="2"/>
  <c r="D33" i="2"/>
  <c r="C33" i="2"/>
  <c r="E41" i="2"/>
  <c r="C49" i="2"/>
  <c r="N46" i="6"/>
  <c r="O46" i="6" s="1"/>
  <c r="W46" i="6"/>
  <c r="X46" i="6" s="1"/>
  <c r="N55" i="6"/>
  <c r="O55" i="6" s="1"/>
  <c r="H42" i="6"/>
  <c r="I42" i="6" s="1"/>
  <c r="G46" i="6"/>
  <c r="H51" i="6"/>
  <c r="I51" i="6" s="1"/>
  <c r="G55" i="6"/>
  <c r="H15" i="6"/>
  <c r="I15" i="6" s="1"/>
  <c r="G19" i="6"/>
  <c r="V37" i="6"/>
  <c r="Q42" i="6"/>
  <c r="R42" i="6" s="1"/>
  <c r="P46" i="6"/>
  <c r="P19" i="6"/>
  <c r="P28" i="6"/>
  <c r="G33" i="6"/>
  <c r="H33" i="6" s="1"/>
  <c r="F37" i="6"/>
  <c r="Y46" i="6"/>
  <c r="P55" i="6"/>
  <c r="Z24" i="6"/>
  <c r="AA24" i="6" s="1"/>
  <c r="Y28" i="6"/>
  <c r="H24" i="6"/>
  <c r="I24" i="6" s="1"/>
  <c r="G28" i="6"/>
  <c r="Y19" i="6"/>
  <c r="O33" i="6"/>
  <c r="P33" i="6" s="1"/>
  <c r="N37" i="6"/>
  <c r="X52" i="6"/>
  <c r="Y52" i="6" s="1"/>
  <c r="Z42" i="6"/>
  <c r="AA42" i="6" s="1"/>
  <c r="W33" i="6"/>
  <c r="X33" i="6" s="1"/>
  <c r="Q24" i="6"/>
  <c r="R24" i="6" s="1"/>
  <c r="Z15" i="6"/>
  <c r="AA15" i="6" s="1"/>
  <c r="Q15" i="6"/>
  <c r="R15" i="6" s="1"/>
  <c r="D48" i="2" l="1"/>
  <c r="D49" i="2"/>
  <c r="Q51" i="6"/>
  <c r="R51" i="6" s="1"/>
  <c r="H6" i="2"/>
  <c r="H7" i="2"/>
  <c r="H5" i="2"/>
  <c r="H4" i="2"/>
  <c r="I4" i="2"/>
  <c r="I6" i="2"/>
  <c r="I7" i="2"/>
  <c r="I5" i="2"/>
  <c r="Z51" i="6"/>
  <c r="AA51" i="6" s="1"/>
  <c r="E45" i="2"/>
  <c r="E48" i="2" s="1"/>
  <c r="Y55" i="6"/>
  <c r="S10" i="6"/>
  <c r="T10" i="6" s="1"/>
  <c r="U10" i="6" s="1"/>
  <c r="K10" i="6"/>
  <c r="L10" i="6" s="1"/>
  <c r="M10" i="6" s="1"/>
  <c r="D10" i="6"/>
  <c r="E10" i="6" s="1"/>
  <c r="T9" i="6"/>
  <c r="U9" i="6" s="1"/>
  <c r="V9" i="6" s="1"/>
  <c r="E7" i="2" s="1"/>
  <c r="M9" i="6"/>
  <c r="N9" i="6" s="1"/>
  <c r="D7" i="2" s="1"/>
  <c r="E9" i="6"/>
  <c r="F9" i="6" s="1"/>
  <c r="C7" i="2" s="1"/>
  <c r="T8" i="6"/>
  <c r="U8" i="6" s="1"/>
  <c r="V8" i="6" s="1"/>
  <c r="E6" i="2" s="1"/>
  <c r="M8" i="6"/>
  <c r="N8" i="6" s="1"/>
  <c r="D6" i="2" s="1"/>
  <c r="E8" i="6"/>
  <c r="F8" i="6" s="1"/>
  <c r="C6" i="2" s="1"/>
  <c r="T7" i="6"/>
  <c r="U7" i="6" s="1"/>
  <c r="V7" i="6" s="1"/>
  <c r="E5" i="2" s="1"/>
  <c r="M7" i="6"/>
  <c r="N7" i="6" s="1"/>
  <c r="D5" i="2" s="1"/>
  <c r="E7" i="6"/>
  <c r="F7" i="6" s="1"/>
  <c r="C5" i="2" s="1"/>
  <c r="U6" i="6"/>
  <c r="V6" i="6" s="1"/>
  <c r="E4" i="2" s="1"/>
  <c r="M6" i="6"/>
  <c r="N6" i="6" s="1"/>
  <c r="D4" i="2" s="1"/>
  <c r="E6" i="6"/>
  <c r="F6" i="6" s="1"/>
  <c r="C4" i="2" s="1"/>
  <c r="D8" i="2" l="1"/>
  <c r="D9" i="2"/>
  <c r="D10" i="2" s="1"/>
  <c r="C8" i="2"/>
  <c r="C9" i="2"/>
  <c r="C10" i="2" s="1"/>
  <c r="E8" i="2"/>
  <c r="E9" i="2"/>
  <c r="E10" i="2" s="1"/>
  <c r="E49" i="2"/>
  <c r="V10" i="6"/>
  <c r="O6" i="6"/>
  <c r="P6" i="6" s="1"/>
  <c r="N10" i="6"/>
  <c r="F10" i="6"/>
  <c r="G6" i="6"/>
  <c r="H6" i="6" s="1"/>
  <c r="W6" i="6"/>
  <c r="X6" i="6" s="1"/>
  <c r="H3" i="2" l="1"/>
  <c r="I3" i="2"/>
  <c r="S55" i="4"/>
  <c r="K55" i="4"/>
  <c r="C55" i="4"/>
  <c r="U54" i="4"/>
  <c r="V54" i="4" s="1"/>
  <c r="X47" i="2" s="1"/>
  <c r="M54" i="4"/>
  <c r="N54" i="4" s="1"/>
  <c r="W47" i="2" s="1"/>
  <c r="E54" i="4"/>
  <c r="F54" i="4" s="1"/>
  <c r="V47" i="2" s="1"/>
  <c r="U53" i="4"/>
  <c r="V53" i="4" s="1"/>
  <c r="X46" i="2" s="1"/>
  <c r="M53" i="4"/>
  <c r="N53" i="4" s="1"/>
  <c r="W46" i="2" s="1"/>
  <c r="E53" i="4"/>
  <c r="F53" i="4" s="1"/>
  <c r="V46" i="2" s="1"/>
  <c r="U52" i="4"/>
  <c r="V52" i="4" s="1"/>
  <c r="X45" i="2" s="1"/>
  <c r="M52" i="4"/>
  <c r="N52" i="4" s="1"/>
  <c r="W45" i="2" s="1"/>
  <c r="E52" i="4"/>
  <c r="F52" i="4" s="1"/>
  <c r="V45" i="2" s="1"/>
  <c r="U51" i="4"/>
  <c r="V51" i="4" s="1"/>
  <c r="X44" i="2" s="1"/>
  <c r="M51" i="4"/>
  <c r="N51" i="4" s="1"/>
  <c r="W44" i="2" s="1"/>
  <c r="E51" i="4"/>
  <c r="F51" i="4" s="1"/>
  <c r="S46" i="4"/>
  <c r="K46" i="4"/>
  <c r="C46" i="4"/>
  <c r="U45" i="4"/>
  <c r="V45" i="4" s="1"/>
  <c r="X39" i="2" s="1"/>
  <c r="M45" i="4"/>
  <c r="N45" i="4" s="1"/>
  <c r="W39" i="2" s="1"/>
  <c r="E45" i="4"/>
  <c r="F45" i="4" s="1"/>
  <c r="V39" i="2" s="1"/>
  <c r="U44" i="4"/>
  <c r="V44" i="4" s="1"/>
  <c r="X38" i="2" s="1"/>
  <c r="M44" i="4"/>
  <c r="N44" i="4" s="1"/>
  <c r="W38" i="2" s="1"/>
  <c r="E44" i="4"/>
  <c r="F44" i="4" s="1"/>
  <c r="V38" i="2" s="1"/>
  <c r="U43" i="4"/>
  <c r="V43" i="4" s="1"/>
  <c r="X37" i="2" s="1"/>
  <c r="M43" i="4"/>
  <c r="N43" i="4" s="1"/>
  <c r="W37" i="2" s="1"/>
  <c r="E43" i="4"/>
  <c r="F43" i="4" s="1"/>
  <c r="V37" i="2" s="1"/>
  <c r="U42" i="4"/>
  <c r="V42" i="4" s="1"/>
  <c r="X36" i="2" s="1"/>
  <c r="M42" i="4"/>
  <c r="N42" i="4" s="1"/>
  <c r="W36" i="2" s="1"/>
  <c r="E42" i="4"/>
  <c r="F42" i="4" s="1"/>
  <c r="V36" i="2" s="1"/>
  <c r="S37" i="4"/>
  <c r="K37" i="4"/>
  <c r="C37" i="4"/>
  <c r="U36" i="4"/>
  <c r="V36" i="4" s="1"/>
  <c r="X31" i="2" s="1"/>
  <c r="M36" i="4"/>
  <c r="N36" i="4" s="1"/>
  <c r="W31" i="2" s="1"/>
  <c r="E36" i="4"/>
  <c r="F36" i="4" s="1"/>
  <c r="V31" i="2" s="1"/>
  <c r="U35" i="4"/>
  <c r="V35" i="4" s="1"/>
  <c r="X30" i="2" s="1"/>
  <c r="M35" i="4"/>
  <c r="N35" i="4" s="1"/>
  <c r="W30" i="2" s="1"/>
  <c r="E35" i="4"/>
  <c r="F35" i="4" s="1"/>
  <c r="V30" i="2" s="1"/>
  <c r="U34" i="4"/>
  <c r="V34" i="4" s="1"/>
  <c r="X29" i="2" s="1"/>
  <c r="M34" i="4"/>
  <c r="N34" i="4" s="1"/>
  <c r="W29" i="2" s="1"/>
  <c r="E34" i="4"/>
  <c r="F34" i="4" s="1"/>
  <c r="V29" i="2" s="1"/>
  <c r="U33" i="4"/>
  <c r="V33" i="4" s="1"/>
  <c r="X28" i="2" s="1"/>
  <c r="M33" i="4"/>
  <c r="N33" i="4" s="1"/>
  <c r="W28" i="2" s="1"/>
  <c r="E33" i="4"/>
  <c r="F33" i="4" s="1"/>
  <c r="V28" i="2" s="1"/>
  <c r="U28" i="4"/>
  <c r="W28" i="4" s="1"/>
  <c r="X28" i="4" s="1"/>
  <c r="L28" i="4"/>
  <c r="N28" i="4" s="1"/>
  <c r="O28" i="4" s="1"/>
  <c r="E28" i="4"/>
  <c r="F28" i="4" s="1"/>
  <c r="X27" i="4"/>
  <c r="Y27" i="4" s="1"/>
  <c r="X23" i="2" s="1"/>
  <c r="O27" i="4"/>
  <c r="P27" i="4" s="1"/>
  <c r="W23" i="2" s="1"/>
  <c r="F27" i="4"/>
  <c r="G27" i="4" s="1"/>
  <c r="V23" i="2" s="1"/>
  <c r="X26" i="4"/>
  <c r="Y26" i="4" s="1"/>
  <c r="X22" i="2" s="1"/>
  <c r="O26" i="4"/>
  <c r="P26" i="4" s="1"/>
  <c r="W22" i="2" s="1"/>
  <c r="F26" i="4"/>
  <c r="G26" i="4" s="1"/>
  <c r="V22" i="2" s="1"/>
  <c r="X25" i="4"/>
  <c r="Y25" i="4" s="1"/>
  <c r="X21" i="2" s="1"/>
  <c r="O25" i="4"/>
  <c r="P25" i="4" s="1"/>
  <c r="W21" i="2" s="1"/>
  <c r="F25" i="4"/>
  <c r="G25" i="4" s="1"/>
  <c r="V21" i="2" s="1"/>
  <c r="X24" i="4"/>
  <c r="Y24" i="4" s="1"/>
  <c r="X20" i="2" s="1"/>
  <c r="O24" i="4"/>
  <c r="P24" i="4" s="1"/>
  <c r="W20" i="2" s="1"/>
  <c r="F24" i="4"/>
  <c r="G24" i="4" s="1"/>
  <c r="V20" i="2" s="1"/>
  <c r="U19" i="4"/>
  <c r="W19" i="4" s="1"/>
  <c r="X19" i="4" s="1"/>
  <c r="L19" i="4"/>
  <c r="N19" i="4" s="1"/>
  <c r="O19" i="4" s="1"/>
  <c r="C19" i="4"/>
  <c r="E19" i="4" s="1"/>
  <c r="F19" i="4" s="1"/>
  <c r="X18" i="4"/>
  <c r="Y18" i="4" s="1"/>
  <c r="X15" i="2" s="1"/>
  <c r="O18" i="4"/>
  <c r="P18" i="4" s="1"/>
  <c r="W15" i="2" s="1"/>
  <c r="F18" i="4"/>
  <c r="G18" i="4" s="1"/>
  <c r="V15" i="2" s="1"/>
  <c r="X17" i="4"/>
  <c r="Y17" i="4" s="1"/>
  <c r="X14" i="2" s="1"/>
  <c r="O17" i="4"/>
  <c r="P17" i="4" s="1"/>
  <c r="W14" i="2" s="1"/>
  <c r="F17" i="4"/>
  <c r="G17" i="4" s="1"/>
  <c r="V14" i="2" s="1"/>
  <c r="X16" i="4"/>
  <c r="Y16" i="4" s="1"/>
  <c r="X13" i="2" s="1"/>
  <c r="O16" i="4"/>
  <c r="P16" i="4" s="1"/>
  <c r="W13" i="2" s="1"/>
  <c r="F16" i="4"/>
  <c r="G16" i="4" s="1"/>
  <c r="V13" i="2" s="1"/>
  <c r="X15" i="4"/>
  <c r="Y15" i="4" s="1"/>
  <c r="X12" i="2" s="1"/>
  <c r="O15" i="4"/>
  <c r="P15" i="4" s="1"/>
  <c r="W12" i="2" s="1"/>
  <c r="F15" i="4"/>
  <c r="G15" i="4" s="1"/>
  <c r="V12" i="2" s="1"/>
  <c r="U10" i="4"/>
  <c r="W10" i="4" s="1"/>
  <c r="X10" i="4" s="1"/>
  <c r="L10" i="4"/>
  <c r="N10" i="4" s="1"/>
  <c r="O10" i="4" s="1"/>
  <c r="C10" i="4"/>
  <c r="E10" i="4" s="1"/>
  <c r="F10" i="4" s="1"/>
  <c r="X9" i="4"/>
  <c r="Y9" i="4" s="1"/>
  <c r="X7" i="2" s="1"/>
  <c r="O9" i="4"/>
  <c r="P9" i="4" s="1"/>
  <c r="W7" i="2" s="1"/>
  <c r="F9" i="4"/>
  <c r="G9" i="4" s="1"/>
  <c r="V7" i="2" s="1"/>
  <c r="X8" i="4"/>
  <c r="Y8" i="4" s="1"/>
  <c r="X6" i="2" s="1"/>
  <c r="O8" i="4"/>
  <c r="P8" i="4" s="1"/>
  <c r="W6" i="2" s="1"/>
  <c r="F8" i="4"/>
  <c r="G8" i="4" s="1"/>
  <c r="V6" i="2" s="1"/>
  <c r="X7" i="4"/>
  <c r="Y7" i="4" s="1"/>
  <c r="X5" i="2" s="1"/>
  <c r="O7" i="4"/>
  <c r="P7" i="4" s="1"/>
  <c r="W5" i="2" s="1"/>
  <c r="F7" i="4"/>
  <c r="G7" i="4" s="1"/>
  <c r="V5" i="2" s="1"/>
  <c r="X6" i="4"/>
  <c r="Y6" i="4" s="1"/>
  <c r="X4" i="2" s="1"/>
  <c r="O6" i="4"/>
  <c r="P6" i="4" s="1"/>
  <c r="W4" i="2" s="1"/>
  <c r="F6" i="4"/>
  <c r="G6" i="4" s="1"/>
  <c r="V4" i="2" s="1"/>
  <c r="V32" i="2" l="1"/>
  <c r="W40" i="2"/>
  <c r="X48" i="2"/>
  <c r="X16" i="2"/>
  <c r="X17" i="2"/>
  <c r="D37" i="4"/>
  <c r="E37" i="4" s="1"/>
  <c r="X8" i="2"/>
  <c r="X9" i="2"/>
  <c r="V24" i="2"/>
  <c r="V25" i="2"/>
  <c r="W32" i="2"/>
  <c r="L37" i="4"/>
  <c r="M37" i="4" s="1"/>
  <c r="V16" i="2"/>
  <c r="V17" i="2"/>
  <c r="W24" i="2"/>
  <c r="W25" i="2"/>
  <c r="X32" i="2"/>
  <c r="D55" i="4"/>
  <c r="E55" i="4" s="1"/>
  <c r="W8" i="2"/>
  <c r="W9" i="2"/>
  <c r="T55" i="4"/>
  <c r="U55" i="4" s="1"/>
  <c r="X40" i="2"/>
  <c r="V8" i="2"/>
  <c r="AB3" i="2" s="1"/>
  <c r="V9" i="2"/>
  <c r="W16" i="2"/>
  <c r="W17" i="2"/>
  <c r="X24" i="2"/>
  <c r="X25" i="2"/>
  <c r="V40" i="2"/>
  <c r="W48" i="2"/>
  <c r="V33" i="2"/>
  <c r="X49" i="2"/>
  <c r="W33" i="2"/>
  <c r="W49" i="2"/>
  <c r="L55" i="4"/>
  <c r="M55" i="4" s="1"/>
  <c r="W41" i="2"/>
  <c r="L46" i="4"/>
  <c r="M46" i="4" s="1"/>
  <c r="T37" i="4"/>
  <c r="U37" i="4" s="1"/>
  <c r="X33" i="2"/>
  <c r="D46" i="4"/>
  <c r="E46" i="4" s="1"/>
  <c r="V41" i="2"/>
  <c r="T46" i="4"/>
  <c r="U46" i="4" s="1"/>
  <c r="X41" i="2"/>
  <c r="F55" i="4"/>
  <c r="V44" i="2"/>
  <c r="V48" i="2" s="1"/>
  <c r="Y19" i="4"/>
  <c r="Q24" i="4"/>
  <c r="R24" i="4" s="1"/>
  <c r="P28" i="4"/>
  <c r="W33" i="4"/>
  <c r="X33" i="4" s="1"/>
  <c r="V37" i="4"/>
  <c r="V46" i="4"/>
  <c r="O51" i="4"/>
  <c r="P51" i="4" s="1"/>
  <c r="N55" i="4"/>
  <c r="Y10" i="4"/>
  <c r="G10" i="4"/>
  <c r="G42" i="4"/>
  <c r="H42" i="4" s="1"/>
  <c r="F46" i="4"/>
  <c r="W51" i="4"/>
  <c r="X51" i="4" s="1"/>
  <c r="V55" i="4"/>
  <c r="P19" i="4"/>
  <c r="H24" i="4"/>
  <c r="I24" i="4" s="1"/>
  <c r="G28" i="4"/>
  <c r="O33" i="4"/>
  <c r="P33" i="4" s="1"/>
  <c r="N37" i="4"/>
  <c r="N46" i="4"/>
  <c r="Q6" i="4"/>
  <c r="R6" i="4" s="1"/>
  <c r="P10" i="4"/>
  <c r="H15" i="4"/>
  <c r="I15" i="4" s="1"/>
  <c r="G19" i="4"/>
  <c r="Y28" i="4"/>
  <c r="F37" i="4"/>
  <c r="G51" i="4"/>
  <c r="H51" i="4" s="1"/>
  <c r="O42" i="4"/>
  <c r="P42" i="4" s="1"/>
  <c r="W42" i="4"/>
  <c r="X42" i="4" s="1"/>
  <c r="G33" i="4"/>
  <c r="H33" i="4" s="1"/>
  <c r="Z24" i="4"/>
  <c r="AA24" i="4" s="1"/>
  <c r="Z15" i="4"/>
  <c r="AA15" i="4" s="1"/>
  <c r="Q15" i="4"/>
  <c r="R15" i="4" s="1"/>
  <c r="H6" i="4"/>
  <c r="I6" i="4" s="1"/>
  <c r="Z6" i="4"/>
  <c r="AA6" i="4" s="1"/>
  <c r="AA6" i="2" l="1"/>
  <c r="AA7" i="2"/>
  <c r="AB5" i="2"/>
  <c r="AB4" i="2"/>
  <c r="AA3" i="2"/>
  <c r="AA5" i="2"/>
  <c r="AA4" i="2"/>
  <c r="V49" i="2"/>
  <c r="AB7" i="2"/>
  <c r="AB6" i="2"/>
  <c r="S55" i="3"/>
  <c r="K55" i="3"/>
  <c r="C55" i="3"/>
  <c r="U54" i="3"/>
  <c r="V54" i="3" s="1"/>
  <c r="O47" i="2" s="1"/>
  <c r="M54" i="3"/>
  <c r="N47" i="2" s="1"/>
  <c r="E54" i="3"/>
  <c r="F54" i="3" s="1"/>
  <c r="M47" i="2" s="1"/>
  <c r="U53" i="3"/>
  <c r="V53" i="3" s="1"/>
  <c r="O46" i="2" s="1"/>
  <c r="M53" i="3"/>
  <c r="E53" i="3"/>
  <c r="F53" i="3" s="1"/>
  <c r="M46" i="2" s="1"/>
  <c r="U52" i="3"/>
  <c r="V52" i="3" s="1"/>
  <c r="O45" i="2" s="1"/>
  <c r="M52" i="3"/>
  <c r="N52" i="3" s="1"/>
  <c r="N45" i="2" s="1"/>
  <c r="E52" i="3"/>
  <c r="F52" i="3" s="1"/>
  <c r="M45" i="2" s="1"/>
  <c r="U51" i="3"/>
  <c r="V51" i="3" s="1"/>
  <c r="O44" i="2" s="1"/>
  <c r="M51" i="3"/>
  <c r="N51" i="3" s="1"/>
  <c r="N44" i="2" s="1"/>
  <c r="E51" i="3"/>
  <c r="F51" i="3" s="1"/>
  <c r="S46" i="3"/>
  <c r="K46" i="3"/>
  <c r="C46" i="3"/>
  <c r="U45" i="3"/>
  <c r="V45" i="3" s="1"/>
  <c r="O39" i="2" s="1"/>
  <c r="M45" i="3"/>
  <c r="N45" i="3" s="1"/>
  <c r="N39" i="2" s="1"/>
  <c r="E45" i="3"/>
  <c r="F45" i="3" s="1"/>
  <c r="M39" i="2" s="1"/>
  <c r="U44" i="3"/>
  <c r="V44" i="3" s="1"/>
  <c r="O38" i="2" s="1"/>
  <c r="M44" i="3"/>
  <c r="N44" i="3" s="1"/>
  <c r="N38" i="2" s="1"/>
  <c r="E44" i="3"/>
  <c r="F44" i="3" s="1"/>
  <c r="M38" i="2" s="1"/>
  <c r="U43" i="3"/>
  <c r="V43" i="3" s="1"/>
  <c r="O37" i="2" s="1"/>
  <c r="M43" i="3"/>
  <c r="N43" i="3" s="1"/>
  <c r="N37" i="2" s="1"/>
  <c r="E43" i="3"/>
  <c r="F43" i="3" s="1"/>
  <c r="M37" i="2" s="1"/>
  <c r="U42" i="3"/>
  <c r="V42" i="3" s="1"/>
  <c r="O36" i="2" s="1"/>
  <c r="M42" i="3"/>
  <c r="N42" i="3" s="1"/>
  <c r="N36" i="2" s="1"/>
  <c r="E42" i="3"/>
  <c r="F42" i="3" s="1"/>
  <c r="M36" i="2" s="1"/>
  <c r="U37" i="3"/>
  <c r="L37" i="3"/>
  <c r="C37" i="3"/>
  <c r="W36" i="3"/>
  <c r="X36" i="3" s="1"/>
  <c r="O31" i="2" s="1"/>
  <c r="N36" i="3"/>
  <c r="O36" i="3" s="1"/>
  <c r="N31" i="2" s="1"/>
  <c r="W35" i="3"/>
  <c r="X35" i="3" s="1"/>
  <c r="O30" i="2" s="1"/>
  <c r="N35" i="3"/>
  <c r="O35" i="3" s="1"/>
  <c r="N30" i="2" s="1"/>
  <c r="W34" i="3"/>
  <c r="X34" i="3" s="1"/>
  <c r="O29" i="2" s="1"/>
  <c r="N34" i="3"/>
  <c r="O34" i="3" s="1"/>
  <c r="N29" i="2" s="1"/>
  <c r="W33" i="3"/>
  <c r="X33" i="3" s="1"/>
  <c r="O28" i="2" s="1"/>
  <c r="N33" i="3"/>
  <c r="O33" i="3" s="1"/>
  <c r="X28" i="3"/>
  <c r="L28" i="3"/>
  <c r="N28" i="3" s="1"/>
  <c r="O28" i="3" s="1"/>
  <c r="C28" i="3"/>
  <c r="E28" i="3" s="1"/>
  <c r="F28" i="3" s="1"/>
  <c r="X27" i="3"/>
  <c r="Y27" i="3" s="1"/>
  <c r="O27" i="3"/>
  <c r="P27" i="3" s="1"/>
  <c r="F27" i="3"/>
  <c r="G27" i="3" s="1"/>
  <c r="X26" i="3"/>
  <c r="Y26" i="3" s="1"/>
  <c r="O26" i="3"/>
  <c r="P26" i="3" s="1"/>
  <c r="F26" i="3"/>
  <c r="G26" i="3" s="1"/>
  <c r="X25" i="3"/>
  <c r="Y25" i="3" s="1"/>
  <c r="O25" i="3"/>
  <c r="P25" i="3" s="1"/>
  <c r="F25" i="3"/>
  <c r="G25" i="3" s="1"/>
  <c r="X24" i="3"/>
  <c r="Y24" i="3" s="1"/>
  <c r="O24" i="3"/>
  <c r="P24" i="3" s="1"/>
  <c r="F24" i="3"/>
  <c r="G24" i="3" s="1"/>
  <c r="U19" i="3"/>
  <c r="L19" i="3"/>
  <c r="C19" i="3"/>
  <c r="X18" i="3"/>
  <c r="O18" i="3"/>
  <c r="P18" i="3" s="1"/>
  <c r="N15" i="2" s="1"/>
  <c r="F18" i="3"/>
  <c r="G18" i="3" s="1"/>
  <c r="M15" i="2" s="1"/>
  <c r="X17" i="3"/>
  <c r="O17" i="3"/>
  <c r="P17" i="3" s="1"/>
  <c r="N14" i="2" s="1"/>
  <c r="F17" i="3"/>
  <c r="G17" i="3" s="1"/>
  <c r="M14" i="2" s="1"/>
  <c r="X16" i="3"/>
  <c r="O16" i="3"/>
  <c r="P16" i="3" s="1"/>
  <c r="N13" i="2" s="1"/>
  <c r="F16" i="3"/>
  <c r="G16" i="3" s="1"/>
  <c r="M13" i="2" s="1"/>
  <c r="X15" i="3"/>
  <c r="Y15" i="3" s="1"/>
  <c r="O12" i="2" s="1"/>
  <c r="O15" i="3"/>
  <c r="P15" i="3" s="1"/>
  <c r="N12" i="2" s="1"/>
  <c r="F15" i="3"/>
  <c r="G15" i="3" s="1"/>
  <c r="M12" i="2" s="1"/>
  <c r="U10" i="3"/>
  <c r="W10" i="3" s="1"/>
  <c r="X10" i="3" s="1"/>
  <c r="L10" i="3"/>
  <c r="N10" i="3" s="1"/>
  <c r="O10" i="3" s="1"/>
  <c r="C10" i="3"/>
  <c r="E10" i="3" s="1"/>
  <c r="F10" i="3" s="1"/>
  <c r="X9" i="3"/>
  <c r="Y9" i="3" s="1"/>
  <c r="O7" i="2" s="1"/>
  <c r="O9" i="3"/>
  <c r="P9" i="3" s="1"/>
  <c r="N7" i="2" s="1"/>
  <c r="F9" i="3"/>
  <c r="G9" i="3" s="1"/>
  <c r="M7" i="2" s="1"/>
  <c r="X8" i="3"/>
  <c r="Y8" i="3" s="1"/>
  <c r="O6" i="2" s="1"/>
  <c r="O8" i="3"/>
  <c r="P8" i="3" s="1"/>
  <c r="N6" i="2" s="1"/>
  <c r="F8" i="3"/>
  <c r="G8" i="3" s="1"/>
  <c r="M6" i="2" s="1"/>
  <c r="X7" i="3"/>
  <c r="Y7" i="3" s="1"/>
  <c r="O5" i="2" s="1"/>
  <c r="O7" i="3"/>
  <c r="P7" i="3" s="1"/>
  <c r="N5" i="2" s="1"/>
  <c r="F7" i="3"/>
  <c r="G7" i="3" s="1"/>
  <c r="M5" i="2" s="1"/>
  <c r="X6" i="3"/>
  <c r="Y6" i="3" s="1"/>
  <c r="O4" i="2" s="1"/>
  <c r="O6" i="3"/>
  <c r="P6" i="3" s="1"/>
  <c r="N4" i="2" s="1"/>
  <c r="F6" i="3"/>
  <c r="G6" i="3" s="1"/>
  <c r="M4" i="2" s="1"/>
  <c r="N16" i="2" l="1"/>
  <c r="M40" i="2"/>
  <c r="M8" i="2"/>
  <c r="M9" i="2"/>
  <c r="Y16" i="3"/>
  <c r="N8" i="2"/>
  <c r="N9" i="2"/>
  <c r="E37" i="3"/>
  <c r="D37" i="3"/>
  <c r="O48" i="2"/>
  <c r="T55" i="3"/>
  <c r="U55" i="3" s="1"/>
  <c r="Y18" i="3"/>
  <c r="O15" i="2" s="1"/>
  <c r="O32" i="2"/>
  <c r="M37" i="3"/>
  <c r="N37" i="3" s="1"/>
  <c r="O40" i="2"/>
  <c r="T46" i="3"/>
  <c r="U46" i="3" s="1"/>
  <c r="N53" i="3"/>
  <c r="N46" i="2" s="1"/>
  <c r="N19" i="3"/>
  <c r="O19" i="3" s="1"/>
  <c r="D46" i="3"/>
  <c r="E46" i="3" s="1"/>
  <c r="W19" i="3"/>
  <c r="X19" i="3" s="1"/>
  <c r="N40" i="2"/>
  <c r="L46" i="3"/>
  <c r="M46" i="3" s="1"/>
  <c r="O8" i="2"/>
  <c r="O9" i="2"/>
  <c r="M16" i="2"/>
  <c r="Y17" i="3"/>
  <c r="O14" i="2" s="1"/>
  <c r="E19" i="3"/>
  <c r="F19" i="3" s="1"/>
  <c r="V37" i="3"/>
  <c r="W37" i="3" s="1"/>
  <c r="D55" i="3"/>
  <c r="E55" i="3" s="1"/>
  <c r="N17" i="2"/>
  <c r="N41" i="2"/>
  <c r="O49" i="2"/>
  <c r="M41" i="2"/>
  <c r="O33" i="2"/>
  <c r="O41" i="2"/>
  <c r="M17" i="2"/>
  <c r="L55" i="3"/>
  <c r="M55" i="3" s="1"/>
  <c r="F55" i="3"/>
  <c r="M44" i="2"/>
  <c r="M48" i="2" s="1"/>
  <c r="O37" i="3"/>
  <c r="N28" i="2"/>
  <c r="N32" i="2" s="1"/>
  <c r="E36" i="3"/>
  <c r="F36" i="3" s="1"/>
  <c r="M31" i="2" s="1"/>
  <c r="E35" i="3"/>
  <c r="F35" i="3" s="1"/>
  <c r="M30" i="2" s="1"/>
  <c r="E34" i="3"/>
  <c r="F34" i="3" s="1"/>
  <c r="M29" i="2" s="1"/>
  <c r="E33" i="3"/>
  <c r="F33" i="3" s="1"/>
  <c r="P28" i="3"/>
  <c r="G42" i="3"/>
  <c r="H42" i="3" s="1"/>
  <c r="F46" i="3"/>
  <c r="H24" i="3"/>
  <c r="I24" i="3" s="1"/>
  <c r="G28" i="3"/>
  <c r="V55" i="3"/>
  <c r="Z6" i="3"/>
  <c r="AA6" i="3" s="1"/>
  <c r="Y10" i="3"/>
  <c r="H6" i="3"/>
  <c r="I6" i="3" s="1"/>
  <c r="G10" i="3"/>
  <c r="Q15" i="3"/>
  <c r="R15" i="3" s="1"/>
  <c r="P19" i="3"/>
  <c r="N46" i="3"/>
  <c r="G19" i="3"/>
  <c r="V46" i="3"/>
  <c r="O51" i="3"/>
  <c r="P51" i="3" s="1"/>
  <c r="N55" i="3"/>
  <c r="Q6" i="3"/>
  <c r="R6" i="3" s="1"/>
  <c r="P10" i="3"/>
  <c r="Z24" i="3"/>
  <c r="AA24" i="3" s="1"/>
  <c r="Y28" i="3"/>
  <c r="W51" i="3"/>
  <c r="X51" i="3" s="1"/>
  <c r="G51" i="3"/>
  <c r="H51" i="3" s="1"/>
  <c r="W42" i="3"/>
  <c r="X42" i="3" s="1"/>
  <c r="O42" i="3"/>
  <c r="P42" i="3" s="1"/>
  <c r="P33" i="3"/>
  <c r="Q33" i="3" s="1"/>
  <c r="Z33" i="3"/>
  <c r="Q24" i="3"/>
  <c r="R24" i="3" s="1"/>
  <c r="H15" i="3"/>
  <c r="I15" i="3" s="1"/>
  <c r="Z15" i="3"/>
  <c r="AA15" i="3" s="1"/>
  <c r="Y19" i="3" l="1"/>
  <c r="R7" i="2"/>
  <c r="R3" i="2"/>
  <c r="S3" i="2"/>
  <c r="N48" i="2"/>
  <c r="N49" i="2"/>
  <c r="O13" i="2"/>
  <c r="N33" i="2"/>
  <c r="M49" i="2"/>
  <c r="S7" i="2"/>
  <c r="M28" i="2"/>
  <c r="M32" i="2" s="1"/>
  <c r="R6" i="2" s="1"/>
  <c r="F37" i="3"/>
  <c r="G33" i="3"/>
  <c r="H33" i="3" s="1"/>
  <c r="O17" i="2" l="1"/>
  <c r="O16" i="2"/>
  <c r="M33" i="2"/>
  <c r="S6" i="2"/>
  <c r="R4" i="2" l="1"/>
  <c r="S4" i="2"/>
</calcChain>
</file>

<file path=xl/sharedStrings.xml><?xml version="1.0" encoding="utf-8"?>
<sst xmlns="http://schemas.openxmlformats.org/spreadsheetml/2006/main" count="858" uniqueCount="60">
  <si>
    <t>Log 10</t>
  </si>
  <si>
    <t>Erro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</si>
  <si>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cm</t>
    </r>
    <r>
      <rPr>
        <vertAlign val="superscript"/>
        <sz val="11"/>
        <color theme="1"/>
        <rFont val="Calibri"/>
        <family val="2"/>
        <scheme val="minor"/>
      </rPr>
      <t>2</t>
    </r>
  </si>
  <si>
    <t>x</t>
  </si>
  <si>
    <t>Log10</t>
  </si>
  <si>
    <t>ok</t>
  </si>
  <si>
    <t>ΔmltB2.1</t>
  </si>
  <si>
    <t>ΔmltB2.2</t>
  </si>
  <si>
    <t>WT XccA</t>
  </si>
  <si>
    <t>ΔmltB2.1-ΔmltB2.2</t>
  </si>
  <si>
    <t>Plant 1</t>
  </si>
  <si>
    <t>Plant 2</t>
  </si>
  <si>
    <t>Plant 3</t>
  </si>
  <si>
    <t>Days Post Inoculation</t>
  </si>
  <si>
    <t>Technical replicate</t>
  </si>
  <si>
    <t>DPI 0 - 29/11</t>
  </si>
  <si>
    <t>DPI 1 - 30/11</t>
  </si>
  <si>
    <t>DPI 3 - 2/12</t>
  </si>
  <si>
    <t>DPI 6 - 5/12</t>
  </si>
  <si>
    <t>DPI 10 - 10/08</t>
  </si>
  <si>
    <t>DPI 15 - 15/08</t>
  </si>
  <si>
    <t>MltB2.1</t>
  </si>
  <si>
    <t>Dilution 1:1000</t>
  </si>
  <si>
    <t>Dilution 1:100</t>
  </si>
  <si>
    <t>Dilution-1</t>
  </si>
  <si>
    <t>Dilution -2</t>
  </si>
  <si>
    <t>Dilution -4</t>
  </si>
  <si>
    <t>Dilution -6</t>
  </si>
  <si>
    <t>Dilution -3</t>
  </si>
  <si>
    <t xml:space="preserve"> Dilution -1</t>
  </si>
  <si>
    <t>Dilution -1</t>
  </si>
  <si>
    <t>Dilution-2</t>
  </si>
  <si>
    <t>Average</t>
  </si>
  <si>
    <t>mL</t>
  </si>
  <si>
    <t>STDDEV</t>
  </si>
  <si>
    <t>XccA WT</t>
  </si>
  <si>
    <t>DPI 0 - 21/11</t>
  </si>
  <si>
    <t>DPI 1 - 22/11</t>
  </si>
  <si>
    <t>DPI 3 - 24/11</t>
  </si>
  <si>
    <t>DPI 6 - 27/11</t>
  </si>
  <si>
    <t>DPI10 - 01/12</t>
  </si>
  <si>
    <t>DPI 15 - 21/08</t>
  </si>
  <si>
    <t>DPI 10 - 1/12</t>
  </si>
  <si>
    <t xml:space="preserve"> mL</t>
  </si>
  <si>
    <t>MltB2.2</t>
  </si>
  <si>
    <t>Plant1</t>
  </si>
  <si>
    <t>Plant2</t>
  </si>
  <si>
    <t>Plant3</t>
  </si>
  <si>
    <t xml:space="preserve"> Log 10</t>
  </si>
  <si>
    <t>Plant  1</t>
  </si>
  <si>
    <t>Plant  2</t>
  </si>
  <si>
    <t>Plant  3</t>
  </si>
  <si>
    <t>Days Post inoculation</t>
  </si>
  <si>
    <t>Days posto inoculation</t>
  </si>
  <si>
    <t>DPI</t>
  </si>
  <si>
    <t>Dilution -7</t>
  </si>
  <si>
    <t>..</t>
  </si>
  <si>
    <t>Error</t>
  </si>
  <si>
    <t>Replicate</t>
  </si>
  <si>
    <t>Concentrate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</si>
</sst>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FF0F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9" borderId="8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Fill="1" applyBorder="1" applyAlignment="1">
      <alignment horizontal="center"/>
    </xf>
    <xf numFmtId="20" fontId="0" fillId="9" borderId="12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8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2" borderId="14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" fillId="8" borderId="15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" fontId="0" fillId="6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82519685039373E-2"/>
          <c:y val="2.5104642080597834E-2"/>
          <c:w val="0.902850813648294"/>
          <c:h val="0.8002480842709675"/>
        </c:manualLayout>
      </c:layout>
      <c:lineChart>
        <c:grouping val="standard"/>
        <c:varyColors val="0"/>
        <c:ser>
          <c:idx val="0"/>
          <c:order val="0"/>
          <c:tx>
            <c:strRef>
              <c:f>Curve!$U$1</c:f>
              <c:strCache>
                <c:ptCount val="1"/>
                <c:pt idx="0">
                  <c:v>WT XccA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Curve!$AB$3:$AB$7</c:f>
                <c:numCache>
                  <c:formatCode>General</c:formatCode>
                  <c:ptCount val="5"/>
                  <c:pt idx="0">
                    <c:v>4.8803194851440947E-2</c:v>
                  </c:pt>
                  <c:pt idx="1">
                    <c:v>0.18157257027574117</c:v>
                  </c:pt>
                  <c:pt idx="2">
                    <c:v>8.0935032361611578E-2</c:v>
                  </c:pt>
                  <c:pt idx="3">
                    <c:v>0.16319867232902058</c:v>
                  </c:pt>
                  <c:pt idx="4">
                    <c:v>7.8320303719706802E-2</c:v>
                  </c:pt>
                </c:numCache>
              </c:numRef>
            </c:plus>
            <c:minus>
              <c:numRef>
                <c:f>Curve!$AB$3:$AB$7</c:f>
                <c:numCache>
                  <c:formatCode>General</c:formatCode>
                  <c:ptCount val="5"/>
                  <c:pt idx="0">
                    <c:v>4.8803194851440947E-2</c:v>
                  </c:pt>
                  <c:pt idx="1">
                    <c:v>0.18157257027574117</c:v>
                  </c:pt>
                  <c:pt idx="2">
                    <c:v>8.0935032361611578E-2</c:v>
                  </c:pt>
                  <c:pt idx="3">
                    <c:v>0.16319867232902058</c:v>
                  </c:pt>
                  <c:pt idx="4">
                    <c:v>7.8320303719706802E-2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Curve!$Q$3:$Q$7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Curve!$AA$3:$AA$7</c:f>
              <c:numCache>
                <c:formatCode>0.00</c:formatCode>
                <c:ptCount val="5"/>
                <c:pt idx="0">
                  <c:v>4.3081061383675268</c:v>
                </c:pt>
                <c:pt idx="1">
                  <c:v>4.8281088932318532</c:v>
                </c:pt>
                <c:pt idx="2">
                  <c:v>7.7317475856744045</c:v>
                </c:pt>
                <c:pt idx="3">
                  <c:v>10.512222636578757</c:v>
                </c:pt>
                <c:pt idx="4">
                  <c:v>9.9230140013632475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1B-46FA-919E-68E9D2427D81}"/>
            </c:ext>
          </c:extLst>
        </c:ser>
        <c:ser>
          <c:idx val="2"/>
          <c:order val="1"/>
          <c:tx>
            <c:strRef>
              <c:f>Curve!$AE$1</c:f>
              <c:strCache>
                <c:ptCount val="1"/>
                <c:pt idx="0">
                  <c:v>ΔmltB2.1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Curve!$AL$3:$AL$7</c:f>
                <c:numCache>
                  <c:formatCode>General</c:formatCode>
                  <c:ptCount val="5"/>
                  <c:pt idx="0">
                    <c:v>0.10387772166483485</c:v>
                  </c:pt>
                  <c:pt idx="1">
                    <c:v>8.5054229208513465E-2</c:v>
                  </c:pt>
                  <c:pt idx="2">
                    <c:v>0.1437307301525764</c:v>
                  </c:pt>
                  <c:pt idx="3">
                    <c:v>0.50522936203841851</c:v>
                  </c:pt>
                  <c:pt idx="4">
                    <c:v>0.28231884531135132</c:v>
                  </c:pt>
                </c:numCache>
              </c:numRef>
            </c:plus>
            <c:minus>
              <c:numRef>
                <c:f>Curve!$AL$3:$AL$7</c:f>
                <c:numCache>
                  <c:formatCode>General</c:formatCode>
                  <c:ptCount val="5"/>
                  <c:pt idx="0">
                    <c:v>0.10387772166483485</c:v>
                  </c:pt>
                  <c:pt idx="1">
                    <c:v>8.5054229208513465E-2</c:v>
                  </c:pt>
                  <c:pt idx="2">
                    <c:v>0.1437307301525764</c:v>
                  </c:pt>
                  <c:pt idx="3">
                    <c:v>0.50522936203841851</c:v>
                  </c:pt>
                  <c:pt idx="4">
                    <c:v>0.28231884531135132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Curve!$Q$3:$Q$7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Curve!$AK$3:$AK$7</c:f>
              <c:numCache>
                <c:formatCode>0.00</c:formatCode>
                <c:ptCount val="5"/>
                <c:pt idx="0">
                  <c:v>4.8251716979938335</c:v>
                </c:pt>
                <c:pt idx="1">
                  <c:v>5.7465588483423646</c:v>
                </c:pt>
                <c:pt idx="2">
                  <c:v>7.2281709793607511</c:v>
                </c:pt>
                <c:pt idx="3">
                  <c:v>8.994426300072055</c:v>
                </c:pt>
                <c:pt idx="4">
                  <c:v>9.0450611405628774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1B-46FA-919E-68E9D2427D81}"/>
            </c:ext>
          </c:extLst>
        </c:ser>
        <c:ser>
          <c:idx val="1"/>
          <c:order val="2"/>
          <c:tx>
            <c:strRef>
              <c:f>Curve!$L$1</c:f>
              <c:strCache>
                <c:ptCount val="1"/>
                <c:pt idx="0">
                  <c:v>ΔmltB2.2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Curve!$S$3:$S$7</c:f>
                <c:numCache>
                  <c:formatCode>General</c:formatCode>
                  <c:ptCount val="5"/>
                  <c:pt idx="0">
                    <c:v>6.8584313361450142E-2</c:v>
                  </c:pt>
                  <c:pt idx="1">
                    <c:v>0.19430651071850275</c:v>
                  </c:pt>
                  <c:pt idx="2">
                    <c:v>0.74676255298736904</c:v>
                  </c:pt>
                  <c:pt idx="3">
                    <c:v>0.56390033754667857</c:v>
                  </c:pt>
                  <c:pt idx="4">
                    <c:v>0.35893836596230078</c:v>
                  </c:pt>
                </c:numCache>
              </c:numRef>
            </c:plus>
            <c:minus>
              <c:numRef>
                <c:f>Curve!$S$3:$S$7</c:f>
                <c:numCache>
                  <c:formatCode>General</c:formatCode>
                  <c:ptCount val="5"/>
                  <c:pt idx="0">
                    <c:v>6.8584313361450142E-2</c:v>
                  </c:pt>
                  <c:pt idx="1">
                    <c:v>0.19430651071850275</c:v>
                  </c:pt>
                  <c:pt idx="2">
                    <c:v>0.74676255298736904</c:v>
                  </c:pt>
                  <c:pt idx="3">
                    <c:v>0.56390033754667857</c:v>
                  </c:pt>
                  <c:pt idx="4">
                    <c:v>0.35893836596230078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Curve!$Q$3:$Q$7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10</c:v>
                </c:pt>
              </c:numCache>
            </c:numRef>
          </c:cat>
          <c:val>
            <c:numRef>
              <c:f>Curve!$R$3:$R$7</c:f>
              <c:numCache>
                <c:formatCode>0.00</c:formatCode>
                <c:ptCount val="5"/>
                <c:pt idx="0">
                  <c:v>3.8583644784186375</c:v>
                </c:pt>
                <c:pt idx="1">
                  <c:v>4.6274221304940939</c:v>
                </c:pt>
                <c:pt idx="2">
                  <c:v>5.4091895786128505</c:v>
                </c:pt>
                <c:pt idx="3">
                  <c:v>10.334770474669853</c:v>
                </c:pt>
                <c:pt idx="4">
                  <c:v>9.4435165840950663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1B-46FA-919E-68E9D2427D81}"/>
            </c:ext>
          </c:extLst>
        </c:ser>
        <c:ser>
          <c:idx val="3"/>
          <c:order val="3"/>
          <c:tx>
            <c:strRef>
              <c:f>Curve!$B$1</c:f>
              <c:strCache>
                <c:ptCount val="1"/>
                <c:pt idx="0">
                  <c:v>ΔmltB2.1-ΔmltB2.2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Curve!$I$3:$I$7</c:f>
                <c:numCache>
                  <c:formatCode>General</c:formatCode>
                  <c:ptCount val="5"/>
                  <c:pt idx="0">
                    <c:v>0.66463552278599736</c:v>
                  </c:pt>
                  <c:pt idx="1">
                    <c:v>0.17266588425529122</c:v>
                  </c:pt>
                  <c:pt idx="2">
                    <c:v>0.24519008660344718</c:v>
                  </c:pt>
                  <c:pt idx="3">
                    <c:v>0.23325634673221171</c:v>
                  </c:pt>
                  <c:pt idx="4">
                    <c:v>7.6232972832033313E-2</c:v>
                  </c:pt>
                </c:numCache>
              </c:numRef>
            </c:plus>
            <c:minus>
              <c:numRef>
                <c:f>Curve!$I$3:$I$7</c:f>
                <c:numCache>
                  <c:formatCode>General</c:formatCode>
                  <c:ptCount val="5"/>
                  <c:pt idx="0">
                    <c:v>0.66463552278599736</c:v>
                  </c:pt>
                  <c:pt idx="1">
                    <c:v>0.17266588425529122</c:v>
                  </c:pt>
                  <c:pt idx="2">
                    <c:v>0.24519008660344718</c:v>
                  </c:pt>
                  <c:pt idx="3">
                    <c:v>0.23325634673221171</c:v>
                  </c:pt>
                  <c:pt idx="4">
                    <c:v>7.6232972832033313E-2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Curve!$H$3:$H$7</c:f>
              <c:numCache>
                <c:formatCode>0.00</c:formatCode>
                <c:ptCount val="5"/>
                <c:pt idx="0">
                  <c:v>3.9553883930240468</c:v>
                </c:pt>
                <c:pt idx="1">
                  <c:v>5.2205083494560398</c:v>
                </c:pt>
                <c:pt idx="2">
                  <c:v>7.7629368495819611</c:v>
                </c:pt>
                <c:pt idx="3">
                  <c:v>10.699742790460734</c:v>
                </c:pt>
                <c:pt idx="4">
                  <c:v>10.179824577663936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1B-46FA-919E-68E9D242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024448"/>
        <c:axId val="136025984"/>
      </c:lineChart>
      <c:catAx>
        <c:axId val="13602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6025984"/>
        <c:crosses val="autoZero"/>
        <c:auto val="1"/>
        <c:lblAlgn val="ctr"/>
        <c:lblOffset val="100"/>
        <c:noMultiLvlLbl val="0"/>
      </c:catAx>
      <c:valAx>
        <c:axId val="13602598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3602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317500</xdr:colOff>
      <xdr:row>3</xdr:row>
      <xdr:rowOff>142875</xdr:rowOff>
    </xdr:from>
    <xdr:to>
      <xdr:col>55</xdr:col>
      <xdr:colOff>444500</xdr:colOff>
      <xdr:row>31</xdr:row>
      <xdr:rowOff>63500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zoomScale="80" zoomScaleNormal="80" workbookViewId="0">
      <selection activeCell="G18" sqref="G18"/>
    </sheetView>
  </sheetViews>
  <sheetFormatPr defaultRowHeight="15" x14ac:dyDescent="0.25"/>
  <cols>
    <col min="1" max="1" width="18.85546875" bestFit="1" customWidth="1"/>
    <col min="2" max="2" width="12.5703125" bestFit="1" customWidth="1"/>
    <col min="3" max="3" width="17.42578125" bestFit="1" customWidth="1"/>
    <col min="4" max="4" width="14.85546875" customWidth="1"/>
    <col min="5" max="5" width="17.5703125" customWidth="1"/>
    <col min="6" max="7" width="14.28515625" bestFit="1" customWidth="1"/>
    <col min="11" max="11" width="16" bestFit="1" customWidth="1"/>
    <col min="12" max="12" width="14.140625" customWidth="1"/>
    <col min="13" max="13" width="13" bestFit="1" customWidth="1"/>
    <col min="14" max="14" width="14.28515625" bestFit="1" customWidth="1"/>
    <col min="15" max="15" width="13" bestFit="1" customWidth="1"/>
    <col min="16" max="16" width="14.28515625" bestFit="1" customWidth="1"/>
    <col min="19" max="19" width="16" bestFit="1" customWidth="1"/>
    <col min="20" max="20" width="16" customWidth="1"/>
    <col min="21" max="21" width="14.7109375" bestFit="1" customWidth="1"/>
    <col min="22" max="22" width="14.28515625" bestFit="1" customWidth="1"/>
    <col min="23" max="23" width="16.42578125" customWidth="1"/>
    <col min="24" max="24" width="13" bestFit="1" customWidth="1"/>
    <col min="25" max="25" width="14.28515625" bestFit="1" customWidth="1"/>
    <col min="26" max="26" width="13.140625" bestFit="1" customWidth="1"/>
    <col min="27" max="27" width="13" bestFit="1" customWidth="1"/>
    <col min="28" max="28" width="17.42578125" customWidth="1"/>
  </cols>
  <sheetData>
    <row r="1" spans="1:27" ht="15.75" customHeight="1" x14ac:dyDescent="0.25">
      <c r="A1" s="154" t="s">
        <v>53</v>
      </c>
      <c r="B1" s="156" t="s">
        <v>9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ht="15.75" customHeight="1" x14ac:dyDescent="0.25">
      <c r="A2" s="155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</row>
    <row r="3" spans="1:27" x14ac:dyDescent="0.25">
      <c r="A3" s="158" t="s">
        <v>36</v>
      </c>
      <c r="B3" s="103" t="s">
        <v>45</v>
      </c>
      <c r="C3" s="144"/>
      <c r="D3" s="145"/>
      <c r="E3" s="145"/>
      <c r="F3" s="145"/>
      <c r="G3" s="145"/>
      <c r="H3" s="146"/>
      <c r="I3" s="62"/>
      <c r="J3" s="103" t="s">
        <v>46</v>
      </c>
      <c r="K3" s="144"/>
      <c r="L3" s="145"/>
      <c r="M3" s="145"/>
      <c r="N3" s="145"/>
      <c r="O3" s="145"/>
      <c r="P3" s="146"/>
      <c r="Q3" s="43"/>
      <c r="R3" s="103" t="s">
        <v>47</v>
      </c>
      <c r="S3" s="103"/>
      <c r="T3" s="103"/>
      <c r="U3" s="103"/>
      <c r="V3" s="103"/>
      <c r="W3" s="103"/>
      <c r="X3" s="103"/>
    </row>
    <row r="4" spans="1:27" x14ac:dyDescent="0.25">
      <c r="A4" s="158"/>
      <c r="B4" s="142" t="s">
        <v>58</v>
      </c>
      <c r="C4" s="147" t="s">
        <v>14</v>
      </c>
      <c r="D4" s="148"/>
      <c r="E4" s="148"/>
      <c r="F4" s="148"/>
      <c r="G4" s="148"/>
      <c r="H4" s="149"/>
      <c r="I4" s="33"/>
      <c r="J4" s="142" t="s">
        <v>58</v>
      </c>
      <c r="K4" s="147" t="s">
        <v>14</v>
      </c>
      <c r="L4" s="148"/>
      <c r="M4" s="148"/>
      <c r="N4" s="148"/>
      <c r="O4" s="148"/>
      <c r="P4" s="149"/>
      <c r="Q4" s="14"/>
      <c r="R4" s="142" t="s">
        <v>58</v>
      </c>
      <c r="S4" s="147" t="s">
        <v>14</v>
      </c>
      <c r="T4" s="148"/>
      <c r="U4" s="148"/>
      <c r="V4" s="148"/>
      <c r="W4" s="148"/>
      <c r="X4" s="149"/>
    </row>
    <row r="5" spans="1:27" ht="17.25" x14ac:dyDescent="0.25">
      <c r="A5" s="158"/>
      <c r="B5" s="143"/>
      <c r="C5" s="95" t="s">
        <v>24</v>
      </c>
      <c r="D5" s="106" t="s">
        <v>33</v>
      </c>
      <c r="E5" s="48" t="s">
        <v>2</v>
      </c>
      <c r="F5" s="104" t="s">
        <v>48</v>
      </c>
      <c r="G5" s="48" t="s">
        <v>34</v>
      </c>
      <c r="H5" s="48" t="s">
        <v>57</v>
      </c>
      <c r="I5" s="9"/>
      <c r="J5" s="143"/>
      <c r="K5" s="104" t="s">
        <v>30</v>
      </c>
      <c r="L5" s="104" t="s">
        <v>33</v>
      </c>
      <c r="M5" s="104" t="s">
        <v>2</v>
      </c>
      <c r="N5" s="104" t="s">
        <v>48</v>
      </c>
      <c r="O5" s="104" t="s">
        <v>34</v>
      </c>
      <c r="P5" s="104" t="s">
        <v>57</v>
      </c>
      <c r="Q5" s="20"/>
      <c r="R5" s="143"/>
      <c r="S5" s="104" t="s">
        <v>30</v>
      </c>
      <c r="T5" s="104" t="s">
        <v>33</v>
      </c>
      <c r="U5" s="104" t="s">
        <v>2</v>
      </c>
      <c r="V5" s="104" t="s">
        <v>48</v>
      </c>
      <c r="W5" s="104" t="s">
        <v>34</v>
      </c>
      <c r="X5" s="104" t="s">
        <v>57</v>
      </c>
    </row>
    <row r="6" spans="1:27" x14ac:dyDescent="0.25">
      <c r="A6" s="158"/>
      <c r="B6" s="21">
        <v>1</v>
      </c>
      <c r="C6" s="107">
        <v>17</v>
      </c>
      <c r="D6" s="107">
        <f>C6*1000</f>
        <v>17000</v>
      </c>
      <c r="E6" s="107">
        <f>D6*1.75</f>
        <v>29750</v>
      </c>
      <c r="F6" s="107">
        <f>LOG10(E6)</f>
        <v>4.4734869700645685</v>
      </c>
      <c r="G6" s="23">
        <f>STDEV(F6:F9)</f>
        <v>0.20901104731939454</v>
      </c>
      <c r="H6" s="23">
        <f>G6/SQRT(4)</f>
        <v>0.10450552365969727</v>
      </c>
      <c r="I6" s="9"/>
      <c r="J6" s="21">
        <v>1</v>
      </c>
      <c r="K6" s="107">
        <v>20</v>
      </c>
      <c r="L6" s="107">
        <f>K6*1000</f>
        <v>20000</v>
      </c>
      <c r="M6" s="107">
        <f>L6*1.75</f>
        <v>35000</v>
      </c>
      <c r="N6" s="107">
        <f>LOG10(M6)</f>
        <v>4.5440680443502757</v>
      </c>
      <c r="O6" s="23">
        <f>STDEV(N6:N9)</f>
        <v>0.37698053213754978</v>
      </c>
      <c r="P6" s="23">
        <f>O6/SQRT(4)</f>
        <v>0.18849026606877489</v>
      </c>
      <c r="Q6" s="25"/>
      <c r="R6" s="26">
        <v>1</v>
      </c>
      <c r="S6" s="107">
        <v>9</v>
      </c>
      <c r="T6" s="107">
        <f>S6*1000</f>
        <v>9000</v>
      </c>
      <c r="U6" s="107">
        <f>T6*1.75</f>
        <v>15750</v>
      </c>
      <c r="V6" s="107">
        <f>LOG10(U6)</f>
        <v>4.1972805581256196</v>
      </c>
      <c r="W6" s="23">
        <f>STDEV(V6:V9)</f>
        <v>0.82376653467411942</v>
      </c>
      <c r="X6" s="23">
        <f>W6/SQRT(4)</f>
        <v>0.41188326733705971</v>
      </c>
    </row>
    <row r="7" spans="1:27" x14ac:dyDescent="0.25">
      <c r="A7" s="158"/>
      <c r="B7" s="112">
        <v>2</v>
      </c>
      <c r="C7" s="107">
        <v>50</v>
      </c>
      <c r="D7" s="107">
        <f t="shared" ref="D7:D9" si="0">C7*1000</f>
        <v>50000</v>
      </c>
      <c r="E7" s="107">
        <f>D7*1.75</f>
        <v>87500</v>
      </c>
      <c r="F7" s="107">
        <f t="shared" ref="F7:F9" si="1">LOG10(E7)</f>
        <v>4.9420080530223132</v>
      </c>
      <c r="G7" s="107"/>
      <c r="H7" s="107"/>
      <c r="I7" s="107"/>
      <c r="J7" s="112">
        <v>2</v>
      </c>
      <c r="K7" s="107">
        <v>6</v>
      </c>
      <c r="L7" s="107">
        <f t="shared" ref="L7:L9" si="2">K7*1000</f>
        <v>6000</v>
      </c>
      <c r="M7" s="107">
        <f t="shared" ref="M7:M10" si="3">L7*1.75</f>
        <v>10500</v>
      </c>
      <c r="N7" s="107">
        <f t="shared" ref="N7:N9" si="4">LOG10(M7)</f>
        <v>4.0211892990699383</v>
      </c>
      <c r="O7" s="107"/>
      <c r="P7" s="107"/>
      <c r="Q7" s="108"/>
      <c r="R7" s="29">
        <v>2</v>
      </c>
      <c r="S7" s="107">
        <v>18</v>
      </c>
      <c r="T7" s="107">
        <f t="shared" ref="T7:T10" si="5">S7*20</f>
        <v>360</v>
      </c>
      <c r="U7" s="107">
        <f t="shared" ref="U7:U10" si="6">T7*1.75</f>
        <v>630</v>
      </c>
      <c r="V7" s="107">
        <f t="shared" ref="V7:V9" si="7">LOG10(U7)</f>
        <v>2.7993405494535817</v>
      </c>
      <c r="W7" s="107"/>
      <c r="X7" s="107"/>
    </row>
    <row r="8" spans="1:27" x14ac:dyDescent="0.25">
      <c r="A8" s="158"/>
      <c r="B8" s="112">
        <v>3</v>
      </c>
      <c r="C8" s="107">
        <v>20</v>
      </c>
      <c r="D8" s="107">
        <f t="shared" si="0"/>
        <v>20000</v>
      </c>
      <c r="E8" s="107">
        <f>D8*1.75</f>
        <v>35000</v>
      </c>
      <c r="F8" s="107">
        <f t="shared" si="1"/>
        <v>4.5440680443502757</v>
      </c>
      <c r="G8" s="107"/>
      <c r="H8" s="107"/>
      <c r="I8" s="107"/>
      <c r="J8" s="112">
        <v>3</v>
      </c>
      <c r="K8" s="107">
        <v>15</v>
      </c>
      <c r="L8" s="107">
        <f t="shared" si="2"/>
        <v>15000</v>
      </c>
      <c r="M8" s="107">
        <f t="shared" si="3"/>
        <v>26250</v>
      </c>
      <c r="N8" s="107">
        <f t="shared" si="4"/>
        <v>4.4191293077419758</v>
      </c>
      <c r="O8" s="107"/>
      <c r="P8" s="107"/>
      <c r="Q8" s="108"/>
      <c r="R8" s="29">
        <v>3</v>
      </c>
      <c r="S8" s="107">
        <v>27</v>
      </c>
      <c r="T8" s="107">
        <f t="shared" si="5"/>
        <v>540</v>
      </c>
      <c r="U8" s="107">
        <f t="shared" si="6"/>
        <v>945</v>
      </c>
      <c r="V8" s="107">
        <f t="shared" si="7"/>
        <v>2.975431808509263</v>
      </c>
      <c r="W8" s="107"/>
      <c r="X8" s="107"/>
    </row>
    <row r="9" spans="1:27" x14ac:dyDescent="0.25">
      <c r="A9" s="158"/>
      <c r="B9" s="112">
        <v>4</v>
      </c>
      <c r="C9" s="107">
        <v>22</v>
      </c>
      <c r="D9" s="107">
        <f t="shared" si="0"/>
        <v>22000</v>
      </c>
      <c r="E9" s="107">
        <f>D9*1.75</f>
        <v>38500</v>
      </c>
      <c r="F9" s="107">
        <f t="shared" si="1"/>
        <v>4.585460729508501</v>
      </c>
      <c r="G9" s="107"/>
      <c r="H9" s="107"/>
      <c r="I9" s="107"/>
      <c r="J9" s="112">
        <v>4</v>
      </c>
      <c r="K9" s="107">
        <v>3</v>
      </c>
      <c r="L9" s="107">
        <f t="shared" si="2"/>
        <v>3000</v>
      </c>
      <c r="M9" s="107">
        <f t="shared" si="3"/>
        <v>5250</v>
      </c>
      <c r="N9" s="107">
        <f t="shared" si="4"/>
        <v>3.720159303405957</v>
      </c>
      <c r="O9" s="107"/>
      <c r="P9" s="107"/>
      <c r="Q9" s="108"/>
      <c r="R9" s="29">
        <v>4</v>
      </c>
      <c r="S9" s="107">
        <v>5</v>
      </c>
      <c r="T9" s="107">
        <f t="shared" si="5"/>
        <v>100</v>
      </c>
      <c r="U9" s="107">
        <f t="shared" si="6"/>
        <v>175</v>
      </c>
      <c r="V9" s="107">
        <f t="shared" si="7"/>
        <v>2.2430380486862944</v>
      </c>
      <c r="W9" s="107"/>
      <c r="X9" s="107"/>
    </row>
    <row r="10" spans="1:27" x14ac:dyDescent="0.25">
      <c r="A10" s="158"/>
      <c r="B10" s="15" t="s">
        <v>3</v>
      </c>
      <c r="C10" s="107"/>
      <c r="D10" s="107">
        <f t="shared" ref="D10" si="8">C10*20</f>
        <v>0</v>
      </c>
      <c r="E10" s="107">
        <f>D10*1.75</f>
        <v>0</v>
      </c>
      <c r="F10" s="2">
        <f>AVERAGE(F6:F9)</f>
        <v>4.6362559492364142</v>
      </c>
      <c r="G10" s="107"/>
      <c r="H10" s="107"/>
      <c r="I10" s="107"/>
      <c r="J10" s="15" t="s">
        <v>3</v>
      </c>
      <c r="K10" s="107">
        <f>AVERAGE(K6:K9)</f>
        <v>11</v>
      </c>
      <c r="L10" s="107">
        <f t="shared" ref="L10" si="9">K10*20</f>
        <v>220</v>
      </c>
      <c r="M10" s="107">
        <f t="shared" si="3"/>
        <v>385</v>
      </c>
      <c r="N10" s="2">
        <f>AVERAGE(N6:N9)</f>
        <v>4.1761364886420367</v>
      </c>
      <c r="O10" s="107"/>
      <c r="P10" s="107"/>
      <c r="Q10" s="107"/>
      <c r="R10" s="15" t="s">
        <v>3</v>
      </c>
      <c r="S10" s="107">
        <f>AVERAGE(S6:S9)</f>
        <v>14.75</v>
      </c>
      <c r="T10" s="107">
        <f t="shared" si="5"/>
        <v>295</v>
      </c>
      <c r="U10" s="107">
        <f t="shared" si="6"/>
        <v>516.25</v>
      </c>
      <c r="V10" s="2">
        <f>AVERAGE(V6:V9)</f>
        <v>3.0537727411936899</v>
      </c>
      <c r="W10" s="107"/>
      <c r="X10" s="107"/>
    </row>
    <row r="12" spans="1:27" x14ac:dyDescent="0.25">
      <c r="A12" s="158" t="s">
        <v>37</v>
      </c>
      <c r="B12" s="164" t="s">
        <v>45</v>
      </c>
      <c r="C12" s="164"/>
      <c r="D12" s="164"/>
      <c r="E12" s="164"/>
      <c r="F12" s="164"/>
      <c r="G12" s="164"/>
      <c r="H12" s="164"/>
      <c r="I12" s="165"/>
      <c r="J12" s="14"/>
      <c r="K12" s="153" t="s">
        <v>46</v>
      </c>
      <c r="L12" s="153"/>
      <c r="M12" s="153"/>
      <c r="N12" s="153"/>
      <c r="O12" s="153"/>
      <c r="P12" s="153"/>
      <c r="Q12" s="153"/>
      <c r="R12" s="153"/>
      <c r="S12" s="14"/>
      <c r="T12" s="153" t="s">
        <v>47</v>
      </c>
      <c r="U12" s="153"/>
      <c r="V12" s="153"/>
      <c r="W12" s="153"/>
      <c r="X12" s="153"/>
      <c r="Y12" s="153"/>
      <c r="Z12" s="153"/>
      <c r="AA12" s="153"/>
    </row>
    <row r="13" spans="1:27" x14ac:dyDescent="0.25">
      <c r="A13" s="158"/>
      <c r="B13" s="142" t="s">
        <v>58</v>
      </c>
      <c r="C13" s="166" t="s">
        <v>14</v>
      </c>
      <c r="D13" s="167"/>
      <c r="E13" s="167"/>
      <c r="F13" s="167"/>
      <c r="G13" s="167"/>
      <c r="H13" s="167"/>
      <c r="I13" s="168"/>
      <c r="J13" s="33"/>
      <c r="K13" s="142" t="s">
        <v>58</v>
      </c>
      <c r="L13" s="147" t="s">
        <v>14</v>
      </c>
      <c r="M13" s="148"/>
      <c r="N13" s="148"/>
      <c r="O13" s="148"/>
      <c r="P13" s="148"/>
      <c r="Q13" s="148"/>
      <c r="R13" s="149"/>
      <c r="S13" s="17"/>
      <c r="T13" s="142" t="s">
        <v>58</v>
      </c>
      <c r="U13" s="147" t="s">
        <v>14</v>
      </c>
      <c r="V13" s="148"/>
      <c r="W13" s="148"/>
      <c r="X13" s="148"/>
      <c r="Y13" s="148"/>
      <c r="Z13" s="148"/>
      <c r="AA13" s="149"/>
    </row>
    <row r="14" spans="1:27" ht="17.25" x14ac:dyDescent="0.25">
      <c r="A14" s="158"/>
      <c r="B14" s="143"/>
      <c r="C14" s="159" t="s">
        <v>25</v>
      </c>
      <c r="D14" s="160"/>
      <c r="E14" s="46" t="s">
        <v>33</v>
      </c>
      <c r="F14" s="58" t="s">
        <v>2</v>
      </c>
      <c r="G14" s="18" t="s">
        <v>48</v>
      </c>
      <c r="H14" s="18" t="s">
        <v>34</v>
      </c>
      <c r="I14" s="18" t="s">
        <v>57</v>
      </c>
      <c r="J14" s="9"/>
      <c r="K14" s="143"/>
      <c r="L14" s="152" t="s">
        <v>25</v>
      </c>
      <c r="M14" s="152"/>
      <c r="N14" s="18" t="s">
        <v>33</v>
      </c>
      <c r="O14" s="18" t="s">
        <v>2</v>
      </c>
      <c r="P14" s="18" t="s">
        <v>48</v>
      </c>
      <c r="Q14" s="18" t="s">
        <v>34</v>
      </c>
      <c r="R14" s="18" t="s">
        <v>57</v>
      </c>
      <c r="S14" s="25"/>
      <c r="T14" s="143"/>
      <c r="U14" s="161" t="s">
        <v>25</v>
      </c>
      <c r="V14" s="162"/>
      <c r="W14" s="47" t="s">
        <v>33</v>
      </c>
      <c r="X14" s="48" t="s">
        <v>2</v>
      </c>
      <c r="Y14" s="18" t="s">
        <v>48</v>
      </c>
      <c r="Z14" s="48" t="s">
        <v>34</v>
      </c>
      <c r="AA14" s="48" t="s">
        <v>57</v>
      </c>
    </row>
    <row r="15" spans="1:27" x14ac:dyDescent="0.25">
      <c r="A15" s="158"/>
      <c r="B15" s="21">
        <v>1</v>
      </c>
      <c r="C15" s="150">
        <v>6</v>
      </c>
      <c r="D15" s="151"/>
      <c r="E15" s="38">
        <f>C15*10000</f>
        <v>60000</v>
      </c>
      <c r="F15" s="38">
        <f>E15*1.75</f>
        <v>105000</v>
      </c>
      <c r="G15" s="38">
        <f>LOG10(F15)</f>
        <v>5.0211892990699383</v>
      </c>
      <c r="H15" s="23">
        <f>STDEV(G15:G18)</f>
        <v>0.2989793734171815</v>
      </c>
      <c r="I15" s="23">
        <f>H15/SQRT(4)</f>
        <v>0.14948968670859075</v>
      </c>
      <c r="J15" s="9"/>
      <c r="K15" s="35">
        <v>1</v>
      </c>
      <c r="L15" s="150">
        <v>16</v>
      </c>
      <c r="M15" s="151"/>
      <c r="N15" s="38">
        <f>L15*10000</f>
        <v>160000</v>
      </c>
      <c r="O15" s="38">
        <f>N15*1.75</f>
        <v>280000</v>
      </c>
      <c r="P15" s="38">
        <f>LOG10(O15)</f>
        <v>5.4471580313422194</v>
      </c>
      <c r="Q15" s="23">
        <f>STDEV(P15:P18)</f>
        <v>0.17318900289617725</v>
      </c>
      <c r="R15" s="23">
        <f>Q15/SQRT(4)</f>
        <v>8.6594501448088626E-2</v>
      </c>
      <c r="S15" s="25"/>
      <c r="T15" s="26">
        <v>1</v>
      </c>
      <c r="U15" s="150">
        <v>13</v>
      </c>
      <c r="V15" s="151"/>
      <c r="W15" s="38">
        <f>U15*10000</f>
        <v>130000</v>
      </c>
      <c r="X15" s="38">
        <f>W15*1.75</f>
        <v>227500</v>
      </c>
      <c r="Y15" s="38">
        <f>LOG10(X15)</f>
        <v>5.3569814009931314</v>
      </c>
      <c r="Z15" s="23">
        <f>STDEV(Y15:Y18)</f>
        <v>0.20063271368205721</v>
      </c>
      <c r="AA15" s="23">
        <f>Z15/SQRT(4)</f>
        <v>0.1003163568410286</v>
      </c>
    </row>
    <row r="16" spans="1:27" x14ac:dyDescent="0.25">
      <c r="A16" s="158"/>
      <c r="B16" s="35">
        <v>2</v>
      </c>
      <c r="C16" s="150">
        <v>3</v>
      </c>
      <c r="D16" s="151"/>
      <c r="E16" s="90">
        <f t="shared" ref="E16:E18" si="10">C16*10000</f>
        <v>30000</v>
      </c>
      <c r="F16" s="38">
        <f t="shared" ref="F16:F19" si="11">E16*1.75</f>
        <v>52500</v>
      </c>
      <c r="G16" s="38">
        <f t="shared" ref="G16:G18" si="12">LOG10(F16)</f>
        <v>4.720159303405957</v>
      </c>
      <c r="H16" s="38"/>
      <c r="I16" s="38"/>
      <c r="J16" s="38"/>
      <c r="K16" s="35">
        <v>2</v>
      </c>
      <c r="L16" s="150">
        <v>13</v>
      </c>
      <c r="M16" s="151"/>
      <c r="N16" s="90">
        <f t="shared" ref="N16:N18" si="13">L16*10000</f>
        <v>130000</v>
      </c>
      <c r="O16" s="38">
        <f t="shared" ref="O16:O19" si="14">N16*1.75</f>
        <v>227500</v>
      </c>
      <c r="P16" s="38">
        <f t="shared" ref="P16:P18" si="15">LOG10(O16)</f>
        <v>5.3569814009931314</v>
      </c>
      <c r="Q16" s="38"/>
      <c r="R16" s="38"/>
      <c r="S16" s="40"/>
      <c r="T16" s="29">
        <v>2</v>
      </c>
      <c r="U16" s="150">
        <v>5</v>
      </c>
      <c r="V16" s="151"/>
      <c r="W16" s="90">
        <f t="shared" ref="W16:W18" si="16">U16*10000</f>
        <v>50000</v>
      </c>
      <c r="X16" s="38">
        <f t="shared" ref="X16:X19" si="17">W16*1.75</f>
        <v>87500</v>
      </c>
      <c r="Y16" s="38">
        <f t="shared" ref="Y16:Y18" si="18">LOG10(X16)</f>
        <v>4.9420080530223132</v>
      </c>
      <c r="Z16" s="38"/>
      <c r="AA16" s="38"/>
    </row>
    <row r="17" spans="1:27" x14ac:dyDescent="0.25">
      <c r="A17" s="158"/>
      <c r="B17" s="35">
        <v>3</v>
      </c>
      <c r="C17" s="150">
        <v>16</v>
      </c>
      <c r="D17" s="151"/>
      <c r="E17" s="90">
        <f t="shared" si="10"/>
        <v>160000</v>
      </c>
      <c r="F17" s="38">
        <f t="shared" si="11"/>
        <v>280000</v>
      </c>
      <c r="G17" s="38">
        <f t="shared" si="12"/>
        <v>5.4471580313422194</v>
      </c>
      <c r="H17" s="38"/>
      <c r="I17" s="38"/>
      <c r="J17" s="38"/>
      <c r="K17" s="35">
        <v>3</v>
      </c>
      <c r="L17" s="150">
        <v>29</v>
      </c>
      <c r="M17" s="151"/>
      <c r="N17" s="90">
        <f t="shared" si="13"/>
        <v>290000</v>
      </c>
      <c r="O17" s="38">
        <f t="shared" si="14"/>
        <v>507500</v>
      </c>
      <c r="P17" s="38">
        <f t="shared" si="15"/>
        <v>5.7054360465852509</v>
      </c>
      <c r="Q17" s="38"/>
      <c r="R17" s="38"/>
      <c r="S17" s="40"/>
      <c r="T17" s="29">
        <v>3</v>
      </c>
      <c r="U17" s="150">
        <v>6</v>
      </c>
      <c r="V17" s="151"/>
      <c r="W17" s="90">
        <f t="shared" si="16"/>
        <v>60000</v>
      </c>
      <c r="X17" s="38">
        <f t="shared" si="17"/>
        <v>105000</v>
      </c>
      <c r="Y17" s="38">
        <f t="shared" si="18"/>
        <v>5.0211892990699383</v>
      </c>
      <c r="Z17" s="38"/>
      <c r="AA17" s="38"/>
    </row>
    <row r="18" spans="1:27" x14ac:dyDescent="0.25">
      <c r="A18" s="158"/>
      <c r="B18" s="35">
        <v>4</v>
      </c>
      <c r="C18" s="150">
        <v>6</v>
      </c>
      <c r="D18" s="151"/>
      <c r="E18" s="90">
        <f t="shared" si="10"/>
        <v>60000</v>
      </c>
      <c r="F18" s="38">
        <f t="shared" si="11"/>
        <v>105000</v>
      </c>
      <c r="G18" s="38">
        <f t="shared" si="12"/>
        <v>5.0211892990699383</v>
      </c>
      <c r="H18" s="38"/>
      <c r="I18" s="38"/>
      <c r="J18" s="38"/>
      <c r="K18" s="35">
        <v>4</v>
      </c>
      <c r="L18" s="150">
        <v>12</v>
      </c>
      <c r="M18" s="151"/>
      <c r="N18" s="90">
        <f t="shared" si="13"/>
        <v>120000</v>
      </c>
      <c r="O18" s="38">
        <f t="shared" si="14"/>
        <v>210000</v>
      </c>
      <c r="P18" s="38">
        <f t="shared" si="15"/>
        <v>5.3222192947339195</v>
      </c>
      <c r="Q18" s="38"/>
      <c r="R18" s="38"/>
      <c r="S18" s="40"/>
      <c r="T18" s="29">
        <v>4</v>
      </c>
      <c r="U18" s="150">
        <v>11</v>
      </c>
      <c r="V18" s="151"/>
      <c r="W18" s="90">
        <f t="shared" si="16"/>
        <v>110000</v>
      </c>
      <c r="X18" s="38">
        <f t="shared" si="17"/>
        <v>192500</v>
      </c>
      <c r="Y18" s="38">
        <f t="shared" si="18"/>
        <v>5.2844307338445198</v>
      </c>
      <c r="Z18" s="38"/>
      <c r="AA18" s="38"/>
    </row>
    <row r="19" spans="1:27" x14ac:dyDescent="0.25">
      <c r="A19" s="158"/>
      <c r="B19" s="15" t="s">
        <v>3</v>
      </c>
      <c r="C19" s="163"/>
      <c r="D19" s="163"/>
      <c r="E19" s="38">
        <f t="shared" ref="E19" si="19">C19*20</f>
        <v>0</v>
      </c>
      <c r="F19" s="38">
        <f t="shared" si="11"/>
        <v>0</v>
      </c>
      <c r="G19" s="2">
        <f>AVERAGE(G15:G18)</f>
        <v>5.0524239832220132</v>
      </c>
      <c r="H19" s="38"/>
      <c r="I19" s="38"/>
      <c r="J19" s="38"/>
      <c r="K19" s="15" t="s">
        <v>3</v>
      </c>
      <c r="L19" s="163">
        <f>AVERAGE(L15:M18)</f>
        <v>17.5</v>
      </c>
      <c r="M19" s="163"/>
      <c r="N19" s="38">
        <f t="shared" ref="N19" si="20">L19*20</f>
        <v>350</v>
      </c>
      <c r="O19" s="38">
        <f t="shared" si="14"/>
        <v>612.5</v>
      </c>
      <c r="P19" s="2">
        <f>AVERAGE(P15:P18)</f>
        <v>5.4579486934136305</v>
      </c>
      <c r="Q19" s="38"/>
      <c r="R19" s="38"/>
      <c r="S19" s="38"/>
      <c r="T19" s="15" t="s">
        <v>3</v>
      </c>
      <c r="U19" s="163">
        <f>AVERAGE(U15:V18)</f>
        <v>8.75</v>
      </c>
      <c r="V19" s="163"/>
      <c r="W19" s="38">
        <f t="shared" ref="W19" si="21">U19*20</f>
        <v>175</v>
      </c>
      <c r="X19" s="38">
        <f t="shared" si="17"/>
        <v>306.25</v>
      </c>
      <c r="Y19" s="2">
        <f>AVERAGE(Y15:Y18)</f>
        <v>5.1511523717324756</v>
      </c>
      <c r="Z19" s="38"/>
      <c r="AA19" s="38"/>
    </row>
    <row r="21" spans="1:27" x14ac:dyDescent="0.25">
      <c r="A21" s="158" t="s">
        <v>38</v>
      </c>
      <c r="B21" s="144" t="s">
        <v>45</v>
      </c>
      <c r="C21" s="145"/>
      <c r="D21" s="145"/>
      <c r="E21" s="145"/>
      <c r="F21" s="145"/>
      <c r="G21" s="145"/>
      <c r="H21" s="145"/>
      <c r="I21" s="146"/>
      <c r="J21" s="32"/>
      <c r="K21" s="153" t="s">
        <v>46</v>
      </c>
      <c r="L21" s="153"/>
      <c r="M21" s="153"/>
      <c r="N21" s="153"/>
      <c r="O21" s="153"/>
      <c r="P21" s="153"/>
      <c r="Q21" s="153"/>
      <c r="R21" s="153"/>
      <c r="S21" s="17"/>
      <c r="T21" s="153" t="s">
        <v>47</v>
      </c>
      <c r="U21" s="153"/>
      <c r="V21" s="153"/>
      <c r="W21" s="153"/>
      <c r="X21" s="153"/>
      <c r="Y21" s="153"/>
      <c r="Z21" s="153"/>
      <c r="AA21" s="153"/>
    </row>
    <row r="22" spans="1:27" x14ac:dyDescent="0.25">
      <c r="A22" s="158"/>
      <c r="B22" s="142" t="s">
        <v>58</v>
      </c>
      <c r="C22" s="147" t="s">
        <v>14</v>
      </c>
      <c r="D22" s="148"/>
      <c r="E22" s="148"/>
      <c r="F22" s="148"/>
      <c r="G22" s="148"/>
      <c r="H22" s="148"/>
      <c r="I22" s="149"/>
      <c r="J22" s="33"/>
      <c r="K22" s="142" t="s">
        <v>58</v>
      </c>
      <c r="L22" s="147" t="s">
        <v>14</v>
      </c>
      <c r="M22" s="148"/>
      <c r="N22" s="148"/>
      <c r="O22" s="148"/>
      <c r="P22" s="148"/>
      <c r="Q22" s="148"/>
      <c r="R22" s="149"/>
      <c r="S22" s="17"/>
      <c r="T22" s="142" t="s">
        <v>58</v>
      </c>
      <c r="U22" s="147" t="s">
        <v>14</v>
      </c>
      <c r="V22" s="148"/>
      <c r="W22" s="148"/>
      <c r="X22" s="148"/>
      <c r="Y22" s="148"/>
      <c r="Z22" s="148"/>
      <c r="AA22" s="149"/>
    </row>
    <row r="23" spans="1:27" ht="17.25" x14ac:dyDescent="0.25">
      <c r="A23" s="158"/>
      <c r="B23" s="143"/>
      <c r="C23" s="152" t="s">
        <v>26</v>
      </c>
      <c r="D23" s="152"/>
      <c r="E23" s="18" t="s">
        <v>33</v>
      </c>
      <c r="F23" s="18" t="s">
        <v>2</v>
      </c>
      <c r="G23" s="18" t="s">
        <v>48</v>
      </c>
      <c r="H23" s="18" t="s">
        <v>34</v>
      </c>
      <c r="I23" s="18" t="s">
        <v>57</v>
      </c>
      <c r="J23" s="9"/>
      <c r="K23" s="143"/>
      <c r="L23" s="152" t="s">
        <v>26</v>
      </c>
      <c r="M23" s="152"/>
      <c r="N23" s="18" t="s">
        <v>33</v>
      </c>
      <c r="O23" s="18" t="s">
        <v>2</v>
      </c>
      <c r="P23" s="18" t="s">
        <v>48</v>
      </c>
      <c r="Q23" s="18" t="s">
        <v>34</v>
      </c>
      <c r="R23" s="18" t="s">
        <v>57</v>
      </c>
      <c r="S23" s="20"/>
      <c r="T23" s="143"/>
      <c r="U23" s="152" t="s">
        <v>26</v>
      </c>
      <c r="V23" s="152"/>
      <c r="W23" s="18" t="s">
        <v>33</v>
      </c>
      <c r="X23" s="18" t="s">
        <v>2</v>
      </c>
      <c r="Y23" s="18" t="s">
        <v>48</v>
      </c>
      <c r="Z23" s="18" t="s">
        <v>34</v>
      </c>
      <c r="AA23" s="18" t="s">
        <v>57</v>
      </c>
    </row>
    <row r="24" spans="1:27" x14ac:dyDescent="0.25">
      <c r="A24" s="158"/>
      <c r="B24" s="21">
        <v>1</v>
      </c>
      <c r="C24" s="150">
        <v>17</v>
      </c>
      <c r="D24" s="151"/>
      <c r="E24" s="38">
        <f>C24*100*10000</f>
        <v>17000000</v>
      </c>
      <c r="F24" s="38">
        <f>E24*1.75</f>
        <v>29750000</v>
      </c>
      <c r="G24" s="38">
        <f>LOG10(F24)</f>
        <v>7.4734869700645685</v>
      </c>
      <c r="H24" s="23">
        <f>STDEV(G24:G27)</f>
        <v>0.31496452836574867</v>
      </c>
      <c r="I24" s="23">
        <f>H24/SQRT(4)</f>
        <v>0.15748226418287434</v>
      </c>
      <c r="J24" s="9"/>
      <c r="K24" s="21">
        <v>1</v>
      </c>
      <c r="L24" s="150">
        <v>53</v>
      </c>
      <c r="M24" s="151"/>
      <c r="N24" s="38">
        <f>L24*100*10000</f>
        <v>53000000</v>
      </c>
      <c r="O24" s="38">
        <f>N24*1.75</f>
        <v>92750000</v>
      </c>
      <c r="P24" s="38">
        <f>LOG10(O24)</f>
        <v>7.9673139182870836</v>
      </c>
      <c r="Q24" s="23">
        <f>STDEV(P24:P27)</f>
        <v>0.30628534468241897</v>
      </c>
      <c r="R24" s="23">
        <f>Q24/SQRT(4)</f>
        <v>0.15314267234120948</v>
      </c>
      <c r="S24" s="25"/>
      <c r="T24" s="26">
        <v>1</v>
      </c>
      <c r="U24" s="150">
        <v>79</v>
      </c>
      <c r="V24" s="151"/>
      <c r="W24" s="38">
        <f>U24*100*10000</f>
        <v>79000000</v>
      </c>
      <c r="X24" s="38">
        <f>W24*1.75</f>
        <v>138250000</v>
      </c>
      <c r="Y24" s="38">
        <f>LOG10(X24)</f>
        <v>8.1406651399767362</v>
      </c>
      <c r="Z24" s="23">
        <f>STDEV(Y24:Y27)</f>
        <v>0.18641737131275352</v>
      </c>
      <c r="AA24" s="23">
        <f>Z24/SQRT(4)</f>
        <v>9.3208685656376758E-2</v>
      </c>
    </row>
    <row r="25" spans="1:27" x14ac:dyDescent="0.25">
      <c r="A25" s="158"/>
      <c r="B25" s="35">
        <v>2</v>
      </c>
      <c r="C25" s="150">
        <v>14</v>
      </c>
      <c r="D25" s="151"/>
      <c r="E25" s="90">
        <f t="shared" ref="E25:E27" si="22">C25*100*10000</f>
        <v>14000000</v>
      </c>
      <c r="F25" s="38">
        <f t="shared" ref="F25:F28" si="23">E25*1.75</f>
        <v>24500000</v>
      </c>
      <c r="G25" s="38">
        <f t="shared" ref="G25:G27" si="24">LOG10(F25)</f>
        <v>7.3891660843645326</v>
      </c>
      <c r="H25" s="38"/>
      <c r="I25" s="38"/>
      <c r="J25" s="38"/>
      <c r="K25" s="35">
        <v>2</v>
      </c>
      <c r="L25" s="150">
        <v>29</v>
      </c>
      <c r="M25" s="151"/>
      <c r="N25" s="90">
        <f t="shared" ref="N25:N27" si="25">L25*100*10000</f>
        <v>29000000</v>
      </c>
      <c r="O25" s="38">
        <f t="shared" ref="O25:O28" si="26">N25*1.75</f>
        <v>50750000</v>
      </c>
      <c r="P25" s="38">
        <f t="shared" ref="P25:P27" si="27">LOG10(O25)</f>
        <v>7.7054360465852509</v>
      </c>
      <c r="Q25" s="38"/>
      <c r="R25" s="38"/>
      <c r="S25" s="40"/>
      <c r="T25" s="29">
        <v>2</v>
      </c>
      <c r="U25" s="150">
        <v>34</v>
      </c>
      <c r="V25" s="151"/>
      <c r="W25" s="90">
        <f t="shared" ref="W25:W27" si="28">U25*100*10000</f>
        <v>34000000</v>
      </c>
      <c r="X25" s="38">
        <f t="shared" ref="X25:X28" si="29">W25*1.75</f>
        <v>59500000</v>
      </c>
      <c r="Y25" s="38">
        <f t="shared" ref="Y25:Y27" si="30">LOG10(X25)</f>
        <v>7.7745169657285498</v>
      </c>
      <c r="Z25" s="38"/>
      <c r="AA25" s="38"/>
    </row>
    <row r="26" spans="1:27" x14ac:dyDescent="0.25">
      <c r="A26" s="158"/>
      <c r="B26" s="35">
        <v>3</v>
      </c>
      <c r="C26" s="150">
        <v>6</v>
      </c>
      <c r="D26" s="151"/>
      <c r="E26" s="90">
        <f t="shared" si="22"/>
        <v>6000000</v>
      </c>
      <c r="F26" s="38">
        <f t="shared" si="23"/>
        <v>10500000</v>
      </c>
      <c r="G26" s="38">
        <f t="shared" si="24"/>
        <v>7.0211892990699383</v>
      </c>
      <c r="H26" s="38"/>
      <c r="I26" s="38"/>
      <c r="J26" s="38"/>
      <c r="K26" s="35">
        <v>3</v>
      </c>
      <c r="L26" s="150">
        <v>25</v>
      </c>
      <c r="M26" s="151"/>
      <c r="N26" s="90">
        <f t="shared" si="25"/>
        <v>25000000</v>
      </c>
      <c r="O26" s="38">
        <f t="shared" si="26"/>
        <v>43750000</v>
      </c>
      <c r="P26" s="90">
        <f t="shared" si="27"/>
        <v>7.6409780573583319</v>
      </c>
      <c r="Q26" s="38"/>
      <c r="R26" s="38"/>
      <c r="S26" s="40"/>
      <c r="T26" s="29">
        <v>3</v>
      </c>
      <c r="U26" s="150">
        <v>39</v>
      </c>
      <c r="V26" s="151"/>
      <c r="W26" s="90">
        <f t="shared" si="28"/>
        <v>39000000</v>
      </c>
      <c r="X26" s="38">
        <f t="shared" si="29"/>
        <v>68250000</v>
      </c>
      <c r="Y26" s="38">
        <f t="shared" si="30"/>
        <v>7.834102655712794</v>
      </c>
      <c r="Z26" s="38"/>
      <c r="AA26" s="38"/>
    </row>
    <row r="27" spans="1:27" x14ac:dyDescent="0.25">
      <c r="A27" s="158"/>
      <c r="B27" s="35">
        <v>4</v>
      </c>
      <c r="C27" s="150">
        <v>35</v>
      </c>
      <c r="D27" s="151"/>
      <c r="E27" s="90">
        <f t="shared" si="22"/>
        <v>35000000</v>
      </c>
      <c r="F27" s="38">
        <f t="shared" si="23"/>
        <v>61250000</v>
      </c>
      <c r="G27" s="38">
        <f t="shared" si="24"/>
        <v>7.7871060930365701</v>
      </c>
      <c r="H27" s="38"/>
      <c r="I27" s="38"/>
      <c r="J27" s="38"/>
      <c r="K27" s="35">
        <v>4</v>
      </c>
      <c r="L27" s="150">
        <v>118</v>
      </c>
      <c r="M27" s="151"/>
      <c r="N27" s="90">
        <f t="shared" si="25"/>
        <v>118000000</v>
      </c>
      <c r="O27" s="38">
        <f t="shared" si="26"/>
        <v>206500000</v>
      </c>
      <c r="P27" s="38">
        <f t="shared" si="27"/>
        <v>8.3149200559924203</v>
      </c>
      <c r="Q27" s="38"/>
      <c r="R27" s="38"/>
      <c r="S27" s="40"/>
      <c r="T27" s="29">
        <v>4</v>
      </c>
      <c r="U27" s="150">
        <v>73</v>
      </c>
      <c r="V27" s="151"/>
      <c r="W27" s="90">
        <f t="shared" si="28"/>
        <v>73000000</v>
      </c>
      <c r="X27" s="38">
        <f t="shared" si="29"/>
        <v>127750000</v>
      </c>
      <c r="Y27" s="38">
        <f t="shared" si="30"/>
        <v>8.1063609088067512</v>
      </c>
      <c r="Z27" s="38"/>
      <c r="AA27" s="38"/>
    </row>
    <row r="28" spans="1:27" x14ac:dyDescent="0.25">
      <c r="A28" s="158"/>
      <c r="B28" s="35" t="s">
        <v>3</v>
      </c>
      <c r="C28" s="163"/>
      <c r="D28" s="163"/>
      <c r="E28" s="38">
        <f t="shared" ref="E28" si="31">C28*20*100</f>
        <v>0</v>
      </c>
      <c r="F28" s="38">
        <f t="shared" si="23"/>
        <v>0</v>
      </c>
      <c r="G28" s="2">
        <f>AVERAGE(G24:G27)</f>
        <v>7.4177371116339028</v>
      </c>
      <c r="H28" s="38"/>
      <c r="I28" s="38"/>
      <c r="J28" s="38"/>
      <c r="K28" s="35" t="s">
        <v>3</v>
      </c>
      <c r="L28" s="163">
        <f>AVERAGE(L24:M27)</f>
        <v>56.25</v>
      </c>
      <c r="M28" s="163"/>
      <c r="N28" s="38">
        <f t="shared" ref="N28" si="32">L28*20*100</f>
        <v>112500</v>
      </c>
      <c r="O28" s="38">
        <f t="shared" si="26"/>
        <v>196875</v>
      </c>
      <c r="P28" s="2">
        <f>AVERAGE(P24:P27)</f>
        <v>7.9071620195557717</v>
      </c>
      <c r="Q28" s="38"/>
      <c r="R28" s="38"/>
      <c r="S28" s="38"/>
      <c r="T28" s="35" t="s">
        <v>3</v>
      </c>
      <c r="U28" s="163">
        <f>AVERAGE(U24:V27)</f>
        <v>56.25</v>
      </c>
      <c r="V28" s="163"/>
      <c r="W28" s="38">
        <f t="shared" ref="W28" si="33">U28*20*100</f>
        <v>112500</v>
      </c>
      <c r="X28" s="38">
        <f t="shared" si="29"/>
        <v>196875</v>
      </c>
      <c r="Y28" s="2">
        <f>AVERAGE(Y24:Y27)</f>
        <v>7.9639114175562078</v>
      </c>
      <c r="Z28" s="38"/>
      <c r="AA28" s="38"/>
    </row>
    <row r="30" spans="1:27" x14ac:dyDescent="0.25">
      <c r="A30" s="158" t="s">
        <v>39</v>
      </c>
      <c r="B30" s="169" t="s">
        <v>45</v>
      </c>
      <c r="C30" s="164"/>
      <c r="D30" s="164"/>
      <c r="E30" s="164"/>
      <c r="F30" s="164"/>
      <c r="G30" s="164"/>
      <c r="H30" s="165"/>
      <c r="I30" s="14"/>
      <c r="J30" s="144" t="s">
        <v>46</v>
      </c>
      <c r="K30" s="145"/>
      <c r="L30" s="145"/>
      <c r="M30" s="145"/>
      <c r="N30" s="145"/>
      <c r="O30" s="145"/>
      <c r="P30" s="146"/>
      <c r="Q30" s="17"/>
      <c r="R30" s="153" t="s">
        <v>47</v>
      </c>
      <c r="S30" s="153"/>
      <c r="T30" s="153"/>
      <c r="U30" s="153"/>
      <c r="V30" s="153"/>
      <c r="W30" s="153"/>
      <c r="X30" s="153"/>
    </row>
    <row r="31" spans="1:27" x14ac:dyDescent="0.25">
      <c r="A31" s="158"/>
      <c r="B31" s="142" t="s">
        <v>58</v>
      </c>
      <c r="C31" s="147" t="s">
        <v>14</v>
      </c>
      <c r="D31" s="148"/>
      <c r="E31" s="148"/>
      <c r="F31" s="148"/>
      <c r="G31" s="148"/>
      <c r="H31" s="149"/>
      <c r="I31" s="17"/>
      <c r="J31" s="142" t="s">
        <v>58</v>
      </c>
      <c r="K31" s="147" t="s">
        <v>14</v>
      </c>
      <c r="L31" s="148"/>
      <c r="M31" s="148"/>
      <c r="N31" s="148"/>
      <c r="O31" s="148"/>
      <c r="P31" s="149"/>
      <c r="Q31" s="63"/>
      <c r="R31" s="142" t="s">
        <v>58</v>
      </c>
      <c r="S31" s="147" t="s">
        <v>14</v>
      </c>
      <c r="T31" s="148"/>
      <c r="U31" s="148"/>
      <c r="V31" s="148"/>
      <c r="W31" s="148"/>
      <c r="X31" s="149"/>
    </row>
    <row r="32" spans="1:27" ht="17.25" x14ac:dyDescent="0.25">
      <c r="A32" s="158"/>
      <c r="B32" s="143"/>
      <c r="C32" s="18" t="s">
        <v>55</v>
      </c>
      <c r="D32" s="18" t="s">
        <v>33</v>
      </c>
      <c r="E32" s="18" t="s">
        <v>2</v>
      </c>
      <c r="F32" s="18" t="s">
        <v>48</v>
      </c>
      <c r="G32" s="18" t="s">
        <v>34</v>
      </c>
      <c r="H32" s="18" t="s">
        <v>57</v>
      </c>
      <c r="I32" s="25"/>
      <c r="J32" s="143"/>
      <c r="K32" s="18" t="s">
        <v>55</v>
      </c>
      <c r="L32" s="18" t="s">
        <v>33</v>
      </c>
      <c r="M32" s="18" t="s">
        <v>2</v>
      </c>
      <c r="N32" s="18" t="s">
        <v>48</v>
      </c>
      <c r="O32" s="18" t="s">
        <v>34</v>
      </c>
      <c r="P32" s="18" t="s">
        <v>57</v>
      </c>
      <c r="Q32" s="25"/>
      <c r="R32" s="143"/>
      <c r="S32" s="18" t="s">
        <v>55</v>
      </c>
      <c r="T32" s="18" t="s">
        <v>33</v>
      </c>
      <c r="U32" s="18" t="s">
        <v>2</v>
      </c>
      <c r="V32" s="18" t="s">
        <v>48</v>
      </c>
      <c r="W32" s="18" t="s">
        <v>34</v>
      </c>
      <c r="X32" s="18" t="s">
        <v>57</v>
      </c>
    </row>
    <row r="33" spans="1:27" x14ac:dyDescent="0.25">
      <c r="A33" s="158"/>
      <c r="B33" s="21">
        <v>1</v>
      </c>
      <c r="C33" s="38">
        <v>6</v>
      </c>
      <c r="D33" s="38">
        <f>C33*100*10000000</f>
        <v>6000000000</v>
      </c>
      <c r="E33" s="38">
        <f>D33*1.75</f>
        <v>10500000000</v>
      </c>
      <c r="F33" s="38">
        <f>LOG10(E33)</f>
        <v>10.021189299069938</v>
      </c>
      <c r="G33" s="23">
        <f>STDEV(F33:F36)</f>
        <v>0.48881314007757126</v>
      </c>
      <c r="H33" s="23">
        <f>G33/SQRT(4)</f>
        <v>0.24440657003878563</v>
      </c>
      <c r="I33" s="9"/>
      <c r="J33" s="35">
        <v>1</v>
      </c>
      <c r="K33" s="38">
        <v>3</v>
      </c>
      <c r="L33" s="38">
        <f>K33*100*10000000</f>
        <v>3000000000</v>
      </c>
      <c r="M33" s="38">
        <f>L33*1.75</f>
        <v>5250000000</v>
      </c>
      <c r="N33" s="38">
        <f>LOG10(M33)</f>
        <v>9.720159303405957</v>
      </c>
      <c r="O33" s="23">
        <f>STDEV(N33:N36)</f>
        <v>0.59178011149097209</v>
      </c>
      <c r="P33" s="23">
        <f>O33/SQRT(4)</f>
        <v>0.29589005574548605</v>
      </c>
      <c r="Q33" s="25"/>
      <c r="R33" s="35">
        <v>1</v>
      </c>
      <c r="S33" s="38">
        <v>37</v>
      </c>
      <c r="T33" s="38">
        <f>S33*100*10000000</f>
        <v>37000000000</v>
      </c>
      <c r="U33" s="38">
        <f>T33*1.75</f>
        <v>64750000000</v>
      </c>
      <c r="V33" s="38">
        <f>LOG10(U33)</f>
        <v>10.811239772753289</v>
      </c>
      <c r="W33" s="23">
        <f>STDEV(V33:V36)</f>
        <v>0.11703739387360872</v>
      </c>
      <c r="X33" s="23">
        <f>W33/SQRT(4)</f>
        <v>5.8518696936804358E-2</v>
      </c>
    </row>
    <row r="34" spans="1:27" x14ac:dyDescent="0.25">
      <c r="A34" s="158"/>
      <c r="B34" s="35">
        <v>2</v>
      </c>
      <c r="C34" s="38">
        <v>53</v>
      </c>
      <c r="D34" s="94">
        <f>C34*100*10000000</f>
        <v>53000000000</v>
      </c>
      <c r="E34" s="94">
        <f t="shared" ref="E34:E36" si="34">D34*1.75</f>
        <v>92750000000</v>
      </c>
      <c r="F34" s="38">
        <f t="shared" ref="F34:F36" si="35">LOG10(E34)</f>
        <v>10.967313918287083</v>
      </c>
      <c r="G34" s="38"/>
      <c r="H34" s="38"/>
      <c r="I34" s="38"/>
      <c r="J34" s="35">
        <v>2</v>
      </c>
      <c r="K34" s="38">
        <v>16</v>
      </c>
      <c r="L34" s="98">
        <f t="shared" ref="L34:L37" si="36">K34*100*10000000</f>
        <v>16000000000</v>
      </c>
      <c r="M34" s="38">
        <f t="shared" ref="M34:M37" si="37">L34*1.75</f>
        <v>28000000000</v>
      </c>
      <c r="N34" s="38">
        <f t="shared" ref="N34:N36" si="38">LOG10(M34)</f>
        <v>10.447158031342219</v>
      </c>
      <c r="O34" s="38"/>
      <c r="P34" s="38"/>
      <c r="Q34" s="40"/>
      <c r="R34" s="35">
        <v>2</v>
      </c>
      <c r="S34" s="38">
        <v>65</v>
      </c>
      <c r="T34" s="98">
        <f t="shared" ref="T34:T37" si="39">S34*100*10000000</f>
        <v>65000000000</v>
      </c>
      <c r="U34" s="38">
        <f t="shared" ref="U34:U37" si="40">T34*1.75</f>
        <v>113750000000</v>
      </c>
      <c r="V34" s="38">
        <f t="shared" ref="V34:V36" si="41">LOG10(U34)</f>
        <v>11.05595140532915</v>
      </c>
      <c r="W34" s="38"/>
      <c r="X34" s="38"/>
    </row>
    <row r="35" spans="1:27" x14ac:dyDescent="0.25">
      <c r="A35" s="158"/>
      <c r="B35" s="35">
        <v>3</v>
      </c>
      <c r="C35" s="38">
        <v>77</v>
      </c>
      <c r="D35" s="94">
        <f>C35*100*10000000</f>
        <v>77000000000</v>
      </c>
      <c r="E35" s="94">
        <f t="shared" si="34"/>
        <v>134750000000</v>
      </c>
      <c r="F35" s="38">
        <f t="shared" si="35"/>
        <v>11.129528773858777</v>
      </c>
      <c r="G35" s="38"/>
      <c r="H35" s="38"/>
      <c r="I35" s="38"/>
      <c r="J35" s="35">
        <v>3</v>
      </c>
      <c r="K35" s="38">
        <v>12</v>
      </c>
      <c r="L35" s="98">
        <f t="shared" si="36"/>
        <v>12000000000</v>
      </c>
      <c r="M35" s="38">
        <f t="shared" si="37"/>
        <v>21000000000</v>
      </c>
      <c r="N35" s="38">
        <f t="shared" si="38"/>
        <v>10.32221929473392</v>
      </c>
      <c r="O35" s="38"/>
      <c r="P35" s="38"/>
      <c r="Q35" s="40"/>
      <c r="R35" s="35">
        <v>3</v>
      </c>
      <c r="S35" s="38">
        <v>59</v>
      </c>
      <c r="T35" s="98">
        <f t="shared" si="39"/>
        <v>59000000000</v>
      </c>
      <c r="U35" s="38">
        <f t="shared" si="40"/>
        <v>103250000000</v>
      </c>
      <c r="V35" s="38">
        <f t="shared" si="41"/>
        <v>11.013890060328439</v>
      </c>
      <c r="W35" s="38"/>
      <c r="X35" s="38"/>
    </row>
    <row r="36" spans="1:27" x14ac:dyDescent="0.25">
      <c r="A36" s="158"/>
      <c r="B36" s="35">
        <v>4</v>
      </c>
      <c r="C36" s="38">
        <v>28</v>
      </c>
      <c r="D36" s="94">
        <f>C36*100*10000000</f>
        <v>28000000000</v>
      </c>
      <c r="E36" s="94">
        <f t="shared" si="34"/>
        <v>49000000000</v>
      </c>
      <c r="F36" s="38">
        <f t="shared" si="35"/>
        <v>10.690196080028514</v>
      </c>
      <c r="G36" s="38"/>
      <c r="H36" s="38"/>
      <c r="I36" s="38"/>
      <c r="J36" s="35">
        <v>4</v>
      </c>
      <c r="K36" s="38">
        <v>83</v>
      </c>
      <c r="L36" s="98">
        <f t="shared" si="36"/>
        <v>83000000000</v>
      </c>
      <c r="M36" s="38">
        <f t="shared" si="37"/>
        <v>145250000000</v>
      </c>
      <c r="N36" s="38">
        <f t="shared" si="38"/>
        <v>11.162116141062368</v>
      </c>
      <c r="O36" s="38"/>
      <c r="P36" s="38"/>
      <c r="Q36" s="40"/>
      <c r="R36" s="35">
        <v>4</v>
      </c>
      <c r="S36" s="38">
        <v>65</v>
      </c>
      <c r="T36" s="98">
        <f t="shared" si="39"/>
        <v>65000000000</v>
      </c>
      <c r="U36" s="38">
        <f t="shared" si="40"/>
        <v>113750000000</v>
      </c>
      <c r="V36" s="38">
        <f t="shared" si="41"/>
        <v>11.05595140532915</v>
      </c>
      <c r="W36" s="38"/>
      <c r="X36" s="38"/>
    </row>
    <row r="37" spans="1:27" x14ac:dyDescent="0.25">
      <c r="A37" s="158"/>
      <c r="B37" s="35" t="s">
        <v>3</v>
      </c>
      <c r="C37" s="38"/>
      <c r="D37" s="94">
        <f t="shared" ref="D37" si="42">C37*100*1000000</f>
        <v>0</v>
      </c>
      <c r="E37" s="38"/>
      <c r="F37" s="2">
        <f>AVERAGE(F33:F36)</f>
        <v>10.702057017811079</v>
      </c>
      <c r="G37" s="38"/>
      <c r="H37" s="38"/>
      <c r="I37" s="38"/>
      <c r="J37" s="35" t="s">
        <v>3</v>
      </c>
      <c r="K37" s="38">
        <f>AVERAGE(K33:K36)</f>
        <v>28.5</v>
      </c>
      <c r="L37" s="98">
        <f t="shared" si="36"/>
        <v>28500000000</v>
      </c>
      <c r="M37" s="38">
        <f t="shared" si="37"/>
        <v>49875000000</v>
      </c>
      <c r="N37" s="2">
        <f>AVERAGE(N33:N36)</f>
        <v>10.412913192636116</v>
      </c>
      <c r="O37" s="38"/>
      <c r="P37" s="38"/>
      <c r="Q37" s="38"/>
      <c r="R37" s="35" t="s">
        <v>3</v>
      </c>
      <c r="S37" s="38">
        <f>AVERAGE(S34:S36)</f>
        <v>63</v>
      </c>
      <c r="T37" s="98">
        <f t="shared" si="39"/>
        <v>63000000000</v>
      </c>
      <c r="U37" s="38">
        <f t="shared" si="40"/>
        <v>110250000000</v>
      </c>
      <c r="V37" s="2">
        <f>AVERAGE(V33:V36)</f>
        <v>10.984258160935006</v>
      </c>
      <c r="W37" s="38"/>
      <c r="X37" s="38"/>
    </row>
    <row r="39" spans="1:27" x14ac:dyDescent="0.25">
      <c r="A39" s="158" t="s">
        <v>42</v>
      </c>
      <c r="B39" s="153" t="s">
        <v>45</v>
      </c>
      <c r="C39" s="153"/>
      <c r="D39" s="153"/>
      <c r="E39" s="153"/>
      <c r="F39" s="153"/>
      <c r="G39" s="153"/>
      <c r="H39" s="153"/>
      <c r="I39" s="153"/>
      <c r="J39" s="32"/>
      <c r="K39" s="153" t="s">
        <v>46</v>
      </c>
      <c r="L39" s="153"/>
      <c r="M39" s="153"/>
      <c r="N39" s="153"/>
      <c r="O39" s="153"/>
      <c r="P39" s="153"/>
      <c r="Q39" s="153"/>
      <c r="R39" s="153"/>
      <c r="S39" s="43"/>
      <c r="T39" s="153" t="s">
        <v>47</v>
      </c>
      <c r="U39" s="153"/>
      <c r="V39" s="153"/>
      <c r="W39" s="153"/>
      <c r="X39" s="153"/>
      <c r="Y39" s="153"/>
      <c r="Z39" s="153"/>
      <c r="AA39" s="153"/>
    </row>
    <row r="40" spans="1:27" x14ac:dyDescent="0.25">
      <c r="A40" s="158"/>
      <c r="B40" s="142" t="s">
        <v>58</v>
      </c>
      <c r="C40" s="147" t="s">
        <v>14</v>
      </c>
      <c r="D40" s="148"/>
      <c r="E40" s="148"/>
      <c r="F40" s="148"/>
      <c r="G40" s="148"/>
      <c r="H40" s="148"/>
      <c r="I40" s="149"/>
      <c r="J40" s="33"/>
      <c r="K40" s="142" t="s">
        <v>58</v>
      </c>
      <c r="L40" s="147" t="s">
        <v>14</v>
      </c>
      <c r="M40" s="148"/>
      <c r="N40" s="148"/>
      <c r="O40" s="148"/>
      <c r="P40" s="148"/>
      <c r="Q40" s="148"/>
      <c r="R40" s="149"/>
      <c r="S40" s="14"/>
      <c r="T40" s="142" t="s">
        <v>58</v>
      </c>
      <c r="U40" s="147" t="s">
        <v>14</v>
      </c>
      <c r="V40" s="148"/>
      <c r="W40" s="148"/>
      <c r="X40" s="148"/>
      <c r="Y40" s="148"/>
      <c r="Z40" s="148"/>
      <c r="AA40" s="149"/>
    </row>
    <row r="41" spans="1:27" ht="17.25" x14ac:dyDescent="0.25">
      <c r="A41" s="158"/>
      <c r="B41" s="143"/>
      <c r="C41" s="161" t="s">
        <v>55</v>
      </c>
      <c r="D41" s="162"/>
      <c r="E41" s="47" t="s">
        <v>33</v>
      </c>
      <c r="F41" s="48" t="s">
        <v>2</v>
      </c>
      <c r="G41" s="18" t="s">
        <v>48</v>
      </c>
      <c r="H41" s="48" t="s">
        <v>34</v>
      </c>
      <c r="I41" s="48" t="s">
        <v>57</v>
      </c>
      <c r="J41" s="9"/>
      <c r="K41" s="143"/>
      <c r="L41" s="161" t="s">
        <v>55</v>
      </c>
      <c r="M41" s="162"/>
      <c r="N41" s="47" t="s">
        <v>33</v>
      </c>
      <c r="O41" s="48" t="s">
        <v>2</v>
      </c>
      <c r="P41" s="18" t="s">
        <v>48</v>
      </c>
      <c r="Q41" s="48" t="s">
        <v>34</v>
      </c>
      <c r="R41" s="48" t="s">
        <v>57</v>
      </c>
      <c r="S41" s="20"/>
      <c r="T41" s="143"/>
      <c r="U41" s="152" t="s">
        <v>55</v>
      </c>
      <c r="V41" s="152"/>
      <c r="W41" s="18" t="s">
        <v>33</v>
      </c>
      <c r="X41" s="18" t="s">
        <v>2</v>
      </c>
      <c r="Y41" s="18" t="s">
        <v>48</v>
      </c>
      <c r="Z41" s="18" t="s">
        <v>34</v>
      </c>
      <c r="AA41" s="18" t="s">
        <v>57</v>
      </c>
    </row>
    <row r="42" spans="1:27" x14ac:dyDescent="0.25">
      <c r="A42" s="158"/>
      <c r="B42" s="21">
        <v>1</v>
      </c>
      <c r="C42" s="150">
        <v>11</v>
      </c>
      <c r="D42" s="151"/>
      <c r="E42" s="38">
        <f>C42*100*10000000</f>
        <v>11000000000</v>
      </c>
      <c r="F42" s="38">
        <f>E42*1.75</f>
        <v>19250000000</v>
      </c>
      <c r="G42" s="38">
        <f>LOG10(F42)</f>
        <v>10.28443073384452</v>
      </c>
      <c r="H42" s="23">
        <f>STDEV(G42:G45)</f>
        <v>5.3740489967035482E-2</v>
      </c>
      <c r="I42" s="23">
        <f>H42/SQRT(4)</f>
        <v>2.6870244983517741E-2</v>
      </c>
      <c r="J42" s="9"/>
      <c r="K42" s="21">
        <v>1</v>
      </c>
      <c r="L42" s="150">
        <v>3</v>
      </c>
      <c r="M42" s="151"/>
      <c r="N42" s="38">
        <f>L42*100*10000000</f>
        <v>3000000000</v>
      </c>
      <c r="O42" s="38">
        <f>N42*1.75</f>
        <v>5250000000</v>
      </c>
      <c r="P42" s="38">
        <f>LOG10(O42)</f>
        <v>9.720159303405957</v>
      </c>
      <c r="Q42" s="23">
        <f>STDEV(P42:P45)</f>
        <v>0.34980390593295063</v>
      </c>
      <c r="R42" s="23">
        <f>Q42/SQRT(4)</f>
        <v>0.17490195296647532</v>
      </c>
      <c r="S42" s="20"/>
      <c r="T42" s="35">
        <v>1</v>
      </c>
      <c r="U42" s="150">
        <v>8</v>
      </c>
      <c r="V42" s="151"/>
      <c r="W42" s="38">
        <f>U42*100*10000000</f>
        <v>8000000000</v>
      </c>
      <c r="X42" s="38">
        <f>W42*1.75</f>
        <v>14000000000</v>
      </c>
      <c r="Y42" s="38">
        <f>LOG10(X42)</f>
        <v>10.146128035678238</v>
      </c>
      <c r="Z42" s="23">
        <f>STDEV(Y42:Y45)</f>
        <v>0.43161755324151507</v>
      </c>
      <c r="AA42" s="23">
        <f>Z42/SQRT(4)</f>
        <v>0.21580877662075754</v>
      </c>
    </row>
    <row r="43" spans="1:27" x14ac:dyDescent="0.25">
      <c r="A43" s="158"/>
      <c r="B43" s="35">
        <v>2</v>
      </c>
      <c r="C43" s="150">
        <v>10</v>
      </c>
      <c r="D43" s="151"/>
      <c r="E43" s="98">
        <f>C43*100*10000000</f>
        <v>10000000000</v>
      </c>
      <c r="F43" s="98">
        <f t="shared" ref="F43:F45" si="43">E43*1.75</f>
        <v>17500000000</v>
      </c>
      <c r="G43" s="38">
        <f t="shared" ref="G43:G45" si="44">LOG10(F43)</f>
        <v>10.243038048686294</v>
      </c>
      <c r="H43" s="38"/>
      <c r="I43" s="38"/>
      <c r="J43" s="38"/>
      <c r="K43" s="35">
        <v>2</v>
      </c>
      <c r="L43" s="150">
        <v>7</v>
      </c>
      <c r="M43" s="151"/>
      <c r="N43" s="98">
        <f t="shared" ref="N43:N46" si="45">L43*100*10000000</f>
        <v>7000000000</v>
      </c>
      <c r="O43" s="38">
        <f t="shared" ref="O43:O46" si="46">N43*1.75</f>
        <v>12250000000</v>
      </c>
      <c r="P43" s="38">
        <f t="shared" ref="P43:P45" si="47">LOG10(O43)</f>
        <v>10.088136088700551</v>
      </c>
      <c r="Q43" s="38"/>
      <c r="R43" s="38"/>
      <c r="S43" s="56"/>
      <c r="T43" s="35">
        <v>2</v>
      </c>
      <c r="U43" s="150">
        <v>3</v>
      </c>
      <c r="V43" s="151"/>
      <c r="W43" s="98">
        <f t="shared" ref="W43:W46" si="48">U43*100*10000000</f>
        <v>3000000000</v>
      </c>
      <c r="X43" s="38">
        <f t="shared" ref="X43:X46" si="49">W43*1.75</f>
        <v>5250000000</v>
      </c>
      <c r="Y43" s="38">
        <f t="shared" ref="Y43:Y45" si="50">LOG10(X43)</f>
        <v>9.720159303405957</v>
      </c>
      <c r="Z43" s="38"/>
      <c r="AA43" s="38"/>
    </row>
    <row r="44" spans="1:27" x14ac:dyDescent="0.25">
      <c r="A44" s="158"/>
      <c r="B44" s="35">
        <v>3</v>
      </c>
      <c r="C44" s="150">
        <v>13</v>
      </c>
      <c r="D44" s="151"/>
      <c r="E44" s="98">
        <f t="shared" ref="E44:E45" si="51">C44*100*10000000</f>
        <v>13000000000</v>
      </c>
      <c r="F44" s="98">
        <f t="shared" si="43"/>
        <v>22750000000</v>
      </c>
      <c r="G44" s="38">
        <f t="shared" si="44"/>
        <v>10.356981400993131</v>
      </c>
      <c r="H44" s="38"/>
      <c r="I44" s="38"/>
      <c r="J44" s="38"/>
      <c r="K44" s="35">
        <v>3</v>
      </c>
      <c r="L44" s="150">
        <v>6</v>
      </c>
      <c r="M44" s="151"/>
      <c r="N44" s="98">
        <f t="shared" si="45"/>
        <v>6000000000</v>
      </c>
      <c r="O44" s="38">
        <f t="shared" si="46"/>
        <v>10500000000</v>
      </c>
      <c r="P44" s="38">
        <f t="shared" si="47"/>
        <v>10.021189299069938</v>
      </c>
      <c r="Q44" s="38"/>
      <c r="R44" s="38"/>
      <c r="S44" s="56"/>
      <c r="T44" s="35">
        <v>3</v>
      </c>
      <c r="U44" s="150">
        <v>6</v>
      </c>
      <c r="V44" s="151"/>
      <c r="W44" s="98">
        <f t="shared" si="48"/>
        <v>6000000000</v>
      </c>
      <c r="X44" s="38">
        <f t="shared" si="49"/>
        <v>10500000000</v>
      </c>
      <c r="Y44" s="38">
        <f t="shared" si="50"/>
        <v>10.021189299069938</v>
      </c>
      <c r="Z44" s="38"/>
      <c r="AA44" s="38"/>
    </row>
    <row r="45" spans="1:27" x14ac:dyDescent="0.25">
      <c r="A45" s="158"/>
      <c r="B45" s="35">
        <v>4</v>
      </c>
      <c r="C45" s="150">
        <v>10</v>
      </c>
      <c r="D45" s="151"/>
      <c r="E45" s="98">
        <f t="shared" si="51"/>
        <v>10000000000</v>
      </c>
      <c r="F45" s="98">
        <f t="shared" si="43"/>
        <v>17500000000</v>
      </c>
      <c r="G45" s="38">
        <f t="shared" si="44"/>
        <v>10.243038048686294</v>
      </c>
      <c r="H45" s="38"/>
      <c r="I45" s="38"/>
      <c r="J45" s="38"/>
      <c r="K45" s="35">
        <v>4</v>
      </c>
      <c r="L45" s="150">
        <v>21</v>
      </c>
      <c r="M45" s="151"/>
      <c r="N45" s="98">
        <f t="shared" si="45"/>
        <v>21000000000</v>
      </c>
      <c r="O45" s="38">
        <f t="shared" si="46"/>
        <v>36750000000</v>
      </c>
      <c r="P45" s="38">
        <f t="shared" si="47"/>
        <v>10.565257343420214</v>
      </c>
      <c r="Q45" s="38"/>
      <c r="R45" s="38"/>
      <c r="S45" s="56"/>
      <c r="T45" s="35">
        <v>4</v>
      </c>
      <c r="U45" s="150">
        <v>32</v>
      </c>
      <c r="V45" s="151"/>
      <c r="W45" s="98">
        <f t="shared" si="48"/>
        <v>32000000000</v>
      </c>
      <c r="X45" s="38">
        <f t="shared" si="49"/>
        <v>56000000000</v>
      </c>
      <c r="Y45" s="38">
        <f t="shared" si="50"/>
        <v>10.748188027006201</v>
      </c>
      <c r="Z45" s="38"/>
      <c r="AA45" s="38"/>
    </row>
    <row r="46" spans="1:27" x14ac:dyDescent="0.25">
      <c r="A46" s="158"/>
      <c r="B46" s="35" t="s">
        <v>3</v>
      </c>
      <c r="C46" s="163"/>
      <c r="D46" s="163"/>
      <c r="E46" s="38"/>
      <c r="F46" s="38"/>
      <c r="G46" s="2">
        <f>AVERAGE(G42:G45)</f>
        <v>10.28187205805256</v>
      </c>
      <c r="H46" s="38"/>
      <c r="I46" s="38"/>
      <c r="J46" s="38"/>
      <c r="K46" s="35" t="s">
        <v>3</v>
      </c>
      <c r="L46" s="163">
        <f>AVERAGE(L42:M45)</f>
        <v>9.25</v>
      </c>
      <c r="M46" s="163"/>
      <c r="N46" s="98">
        <f t="shared" si="45"/>
        <v>9250000000</v>
      </c>
      <c r="O46" s="38">
        <f t="shared" si="46"/>
        <v>16187500000</v>
      </c>
      <c r="P46" s="2">
        <f>AVERAGE(P42:P45)</f>
        <v>10.098685508649165</v>
      </c>
      <c r="Q46" s="38"/>
      <c r="R46" s="38"/>
      <c r="S46" s="39"/>
      <c r="T46" s="35" t="s">
        <v>3</v>
      </c>
      <c r="U46" s="163">
        <f>AVERAGE(U42:V45)</f>
        <v>12.25</v>
      </c>
      <c r="V46" s="163"/>
      <c r="W46" s="98">
        <f t="shared" si="48"/>
        <v>12250000000</v>
      </c>
      <c r="X46" s="38">
        <f t="shared" si="49"/>
        <v>21437500000</v>
      </c>
      <c r="Y46" s="2">
        <f>AVERAGE(Y42:Y45)</f>
        <v>10.158916166290084</v>
      </c>
      <c r="Z46" s="38"/>
      <c r="AA46" s="38"/>
    </row>
    <row r="48" spans="1:27" x14ac:dyDescent="0.25">
      <c r="A48" s="158" t="s">
        <v>20</v>
      </c>
      <c r="B48" s="153" t="s">
        <v>45</v>
      </c>
      <c r="C48" s="153"/>
      <c r="D48" s="153"/>
      <c r="E48" s="153"/>
      <c r="F48" s="153"/>
      <c r="G48" s="153"/>
      <c r="H48" s="153"/>
      <c r="I48" s="153"/>
      <c r="J48" s="44"/>
      <c r="K48" s="153" t="s">
        <v>46</v>
      </c>
      <c r="L48" s="153"/>
      <c r="M48" s="153"/>
      <c r="N48" s="153"/>
      <c r="O48" s="153"/>
      <c r="P48" s="153"/>
      <c r="Q48" s="153"/>
      <c r="R48" s="153"/>
      <c r="S48" s="53"/>
      <c r="T48" s="170" t="s">
        <v>47</v>
      </c>
      <c r="U48" s="171"/>
      <c r="V48" s="171"/>
      <c r="W48" s="171"/>
      <c r="X48" s="171"/>
      <c r="Y48" s="171"/>
      <c r="Z48" s="171"/>
      <c r="AA48" s="171"/>
    </row>
    <row r="49" spans="1:28" x14ac:dyDescent="0.25">
      <c r="A49" s="158"/>
      <c r="B49" s="142" t="s">
        <v>58</v>
      </c>
      <c r="C49" s="174" t="s">
        <v>14</v>
      </c>
      <c r="D49" s="174"/>
      <c r="E49" s="174"/>
      <c r="F49" s="174"/>
      <c r="G49" s="174"/>
      <c r="H49" s="174"/>
      <c r="I49" s="174"/>
      <c r="J49" s="44"/>
      <c r="K49" s="142" t="s">
        <v>58</v>
      </c>
      <c r="L49" s="174" t="s">
        <v>14</v>
      </c>
      <c r="M49" s="174"/>
      <c r="N49" s="174"/>
      <c r="O49" s="174"/>
      <c r="P49" s="174"/>
      <c r="Q49" s="174"/>
      <c r="R49" s="174"/>
      <c r="S49" s="53"/>
      <c r="T49" s="142" t="s">
        <v>58</v>
      </c>
      <c r="U49" s="166" t="s">
        <v>14</v>
      </c>
      <c r="V49" s="167"/>
      <c r="W49" s="167"/>
      <c r="X49" s="167"/>
      <c r="Y49" s="167"/>
      <c r="Z49" s="167"/>
      <c r="AA49" s="167"/>
    </row>
    <row r="50" spans="1:28" ht="17.25" x14ac:dyDescent="0.25">
      <c r="A50" s="158"/>
      <c r="B50" s="143"/>
      <c r="C50" s="152" t="s">
        <v>27</v>
      </c>
      <c r="D50" s="152"/>
      <c r="E50" s="18" t="s">
        <v>33</v>
      </c>
      <c r="F50" s="18" t="s">
        <v>2</v>
      </c>
      <c r="G50" s="18" t="s">
        <v>48</v>
      </c>
      <c r="H50" s="18" t="s">
        <v>34</v>
      </c>
      <c r="I50" s="18" t="s">
        <v>57</v>
      </c>
      <c r="J50" s="5"/>
      <c r="K50" s="143"/>
      <c r="L50" s="159" t="s">
        <v>27</v>
      </c>
      <c r="M50" s="160"/>
      <c r="N50" s="18" t="s">
        <v>33</v>
      </c>
      <c r="O50" s="18" t="s">
        <v>2</v>
      </c>
      <c r="P50" s="18" t="s">
        <v>48</v>
      </c>
      <c r="Q50" s="18" t="s">
        <v>34</v>
      </c>
      <c r="R50" s="18" t="s">
        <v>57</v>
      </c>
      <c r="S50" s="55"/>
      <c r="T50" s="143"/>
      <c r="U50" s="159" t="s">
        <v>27</v>
      </c>
      <c r="V50" s="160"/>
      <c r="W50" s="18" t="s">
        <v>33</v>
      </c>
      <c r="X50" s="18" t="s">
        <v>2</v>
      </c>
      <c r="Y50" s="18" t="s">
        <v>48</v>
      </c>
      <c r="Z50" s="18" t="s">
        <v>34</v>
      </c>
      <c r="AA50" s="18" t="s">
        <v>57</v>
      </c>
    </row>
    <row r="51" spans="1:28" x14ac:dyDescent="0.25">
      <c r="A51" s="158"/>
      <c r="B51" s="21">
        <v>1</v>
      </c>
      <c r="C51" s="172">
        <v>7</v>
      </c>
      <c r="D51" s="173"/>
      <c r="E51" s="38">
        <f>C51*100*1000000</f>
        <v>700000000</v>
      </c>
      <c r="F51" s="38">
        <f>E51*1.75</f>
        <v>1225000000</v>
      </c>
      <c r="G51" s="38">
        <f>LOG10(F51)</f>
        <v>9.0881360887005513</v>
      </c>
      <c r="H51" s="23">
        <f>STDEV(G51:G54)</f>
        <v>0.15883329014820832</v>
      </c>
      <c r="I51" s="23">
        <f>H51/SQRT(4)</f>
        <v>7.9416645074104161E-2</v>
      </c>
      <c r="J51" s="5"/>
      <c r="K51" s="21">
        <v>1</v>
      </c>
      <c r="L51" s="172">
        <v>1</v>
      </c>
      <c r="M51" s="173"/>
      <c r="N51" s="38">
        <f>L51*100*1000000</f>
        <v>100000000</v>
      </c>
      <c r="O51" s="38">
        <f>N51*1.75</f>
        <v>175000000</v>
      </c>
      <c r="P51" s="38">
        <f>LOG10(O51)</f>
        <v>8.2430380486862944</v>
      </c>
      <c r="Q51" s="23">
        <f>STDEV(P51:P54)</f>
        <v>4.1215190243431463</v>
      </c>
      <c r="R51" s="23">
        <f>Q51/SQRT(4)</f>
        <v>2.0607595121715732</v>
      </c>
      <c r="S51" s="55"/>
      <c r="T51" s="26">
        <v>1</v>
      </c>
      <c r="U51" s="172">
        <v>17</v>
      </c>
      <c r="V51" s="173"/>
      <c r="W51" s="38">
        <f>U51*100*1000000</f>
        <v>1700000000</v>
      </c>
      <c r="X51" s="38">
        <f>W51*1.75</f>
        <v>2975000000</v>
      </c>
      <c r="Y51" s="38">
        <f>LOG10(X51)</f>
        <v>9.4734869700645685</v>
      </c>
      <c r="Z51" s="23">
        <f>STDEV(Y51:Y54)</f>
        <v>0.61885770110557703</v>
      </c>
      <c r="AA51" s="23">
        <f>Z51/SQRT(4)</f>
        <v>0.30942885055278851</v>
      </c>
    </row>
    <row r="52" spans="1:28" x14ac:dyDescent="0.25">
      <c r="A52" s="158"/>
      <c r="B52" s="35">
        <v>2</v>
      </c>
      <c r="C52" s="172">
        <v>8</v>
      </c>
      <c r="D52" s="173"/>
      <c r="E52" s="107">
        <f t="shared" ref="E52:E55" si="52">C52*100*1000000</f>
        <v>800000000</v>
      </c>
      <c r="F52" s="107">
        <f t="shared" ref="F52:F54" si="53">E52*1.75</f>
        <v>1400000000</v>
      </c>
      <c r="G52" s="38">
        <f t="shared" ref="G52:G54" si="54">LOG10(F52)</f>
        <v>9.1461280356782382</v>
      </c>
      <c r="H52" s="38"/>
      <c r="I52" s="38"/>
      <c r="J52" s="5"/>
      <c r="K52" s="35">
        <v>2</v>
      </c>
      <c r="L52" s="172">
        <v>1</v>
      </c>
      <c r="M52" s="173"/>
      <c r="N52" s="107">
        <f t="shared" ref="N52:N55" si="55">L52*100*1000000</f>
        <v>100000000</v>
      </c>
      <c r="O52" s="38">
        <f t="shared" ref="O52:O55" si="56">N52*1.75</f>
        <v>175000000</v>
      </c>
      <c r="P52" s="38">
        <f t="shared" ref="P52:P53" si="57">LOG10(O52)</f>
        <v>8.2430380486862944</v>
      </c>
      <c r="Q52" s="38"/>
      <c r="R52" s="38"/>
      <c r="S52" s="55"/>
      <c r="T52" s="29">
        <v>2</v>
      </c>
      <c r="U52" s="172">
        <v>1</v>
      </c>
      <c r="V52" s="173"/>
      <c r="W52" s="107">
        <f t="shared" ref="W52:W55" si="58">U52*100*1000000</f>
        <v>100000000</v>
      </c>
      <c r="X52" s="38">
        <f t="shared" ref="X52:X55" si="59">W52*1.75</f>
        <v>175000000</v>
      </c>
      <c r="Y52" s="38">
        <f t="shared" ref="Y52:Y54" si="60">LOG10(X52)</f>
        <v>8.2430380486862944</v>
      </c>
      <c r="Z52" s="38"/>
      <c r="AA52" s="38"/>
    </row>
    <row r="53" spans="1:28" x14ac:dyDescent="0.25">
      <c r="A53" s="158"/>
      <c r="B53" s="35">
        <v>3</v>
      </c>
      <c r="C53" s="172">
        <v>4</v>
      </c>
      <c r="D53" s="173"/>
      <c r="E53" s="107">
        <f t="shared" si="52"/>
        <v>400000000</v>
      </c>
      <c r="F53" s="107">
        <f t="shared" si="53"/>
        <v>700000000</v>
      </c>
      <c r="G53" s="38">
        <f t="shared" si="54"/>
        <v>8.8450980400142569</v>
      </c>
      <c r="H53" s="38"/>
      <c r="I53" s="38"/>
      <c r="J53" s="5"/>
      <c r="K53" s="35">
        <v>3</v>
      </c>
      <c r="L53" s="172">
        <v>1</v>
      </c>
      <c r="M53" s="173"/>
      <c r="N53" s="107">
        <f t="shared" si="55"/>
        <v>100000000</v>
      </c>
      <c r="O53" s="38">
        <f t="shared" si="56"/>
        <v>175000000</v>
      </c>
      <c r="P53" s="107">
        <f t="shared" si="57"/>
        <v>8.2430380486862944</v>
      </c>
      <c r="Q53" s="38"/>
      <c r="R53" s="38"/>
      <c r="S53" s="55"/>
      <c r="T53" s="29">
        <v>3</v>
      </c>
      <c r="U53" s="172">
        <v>5</v>
      </c>
      <c r="V53" s="173"/>
      <c r="W53" s="107">
        <f t="shared" si="58"/>
        <v>500000000</v>
      </c>
      <c r="X53" s="38">
        <f t="shared" si="59"/>
        <v>875000000</v>
      </c>
      <c r="Y53" s="38">
        <f t="shared" si="60"/>
        <v>8.9420080530223132</v>
      </c>
      <c r="Z53" s="38"/>
      <c r="AA53" s="38"/>
    </row>
    <row r="54" spans="1:28" x14ac:dyDescent="0.25">
      <c r="A54" s="158"/>
      <c r="B54" s="35">
        <v>4</v>
      </c>
      <c r="C54" s="172">
        <v>4</v>
      </c>
      <c r="D54" s="173"/>
      <c r="E54" s="107">
        <f t="shared" si="52"/>
        <v>400000000</v>
      </c>
      <c r="F54" s="107">
        <f t="shared" si="53"/>
        <v>700000000</v>
      </c>
      <c r="G54" s="38">
        <f t="shared" si="54"/>
        <v>8.8450980400142569</v>
      </c>
      <c r="H54" s="38"/>
      <c r="I54" s="38"/>
      <c r="J54" s="5"/>
      <c r="K54" s="35">
        <v>4</v>
      </c>
      <c r="L54" s="172">
        <v>0</v>
      </c>
      <c r="M54" s="173"/>
      <c r="N54" s="107">
        <f t="shared" si="55"/>
        <v>0</v>
      </c>
      <c r="O54" s="38">
        <f t="shared" si="56"/>
        <v>0</v>
      </c>
      <c r="P54" s="38">
        <v>0</v>
      </c>
      <c r="Q54" s="38"/>
      <c r="R54" s="38"/>
      <c r="S54" s="55"/>
      <c r="T54" s="29">
        <v>4</v>
      </c>
      <c r="U54" s="172">
        <v>23</v>
      </c>
      <c r="V54" s="173"/>
      <c r="W54" s="107">
        <f t="shared" si="58"/>
        <v>2300000000</v>
      </c>
      <c r="X54" s="38">
        <f t="shared" si="59"/>
        <v>4025000000</v>
      </c>
      <c r="Y54" s="38">
        <f t="shared" si="60"/>
        <v>9.6047658847038875</v>
      </c>
      <c r="Z54" s="38"/>
      <c r="AA54" s="38"/>
    </row>
    <row r="55" spans="1:28" x14ac:dyDescent="0.25">
      <c r="A55" s="158"/>
      <c r="B55" s="35" t="s">
        <v>3</v>
      </c>
      <c r="C55" s="175"/>
      <c r="D55" s="175"/>
      <c r="E55" s="107">
        <f t="shared" si="52"/>
        <v>0</v>
      </c>
      <c r="F55" s="38"/>
      <c r="G55" s="2">
        <f>AVERAGE(G51:G54)</f>
        <v>8.9811150511018258</v>
      </c>
      <c r="H55" s="38"/>
      <c r="I55" s="38"/>
      <c r="K55" s="35" t="s">
        <v>3</v>
      </c>
      <c r="L55" s="175">
        <f>AVERAGE(L51:M54)</f>
        <v>0.75</v>
      </c>
      <c r="M55" s="175"/>
      <c r="N55" s="107">
        <f t="shared" si="55"/>
        <v>75000000</v>
      </c>
      <c r="O55" s="38">
        <f t="shared" si="56"/>
        <v>131250000</v>
      </c>
      <c r="P55" s="2">
        <f>AVERAGE(P51:P54)</f>
        <v>6.1822785365147208</v>
      </c>
      <c r="Q55" s="38"/>
      <c r="R55" s="38"/>
      <c r="T55" s="35" t="s">
        <v>3</v>
      </c>
      <c r="U55" s="172">
        <f>AVERAGE(U51:V54)</f>
        <v>11.5</v>
      </c>
      <c r="V55" s="173"/>
      <c r="W55" s="107">
        <f t="shared" si="58"/>
        <v>1150000000</v>
      </c>
      <c r="X55" s="38">
        <f t="shared" si="59"/>
        <v>2012500000</v>
      </c>
      <c r="Y55" s="2">
        <f>AVERAGE(Y51:Y54)</f>
        <v>9.0658247391192663</v>
      </c>
      <c r="Z55" s="38"/>
      <c r="AA55" s="38"/>
    </row>
    <row r="57" spans="1:28" x14ac:dyDescent="0.25">
      <c r="A57" s="123"/>
      <c r="B57" s="122"/>
      <c r="C57" s="122"/>
      <c r="D57" s="122"/>
      <c r="E57" s="122"/>
      <c r="F57" s="122"/>
      <c r="G57" s="122"/>
      <c r="H57" s="122"/>
      <c r="I57" s="121"/>
      <c r="J57" s="122"/>
      <c r="K57" s="122"/>
      <c r="L57" s="122"/>
      <c r="M57" s="122"/>
      <c r="N57" s="122"/>
      <c r="O57" s="122"/>
      <c r="P57" s="122"/>
      <c r="Q57" s="121"/>
      <c r="R57" s="122"/>
      <c r="S57" s="122"/>
      <c r="T57" s="122"/>
      <c r="U57" s="122"/>
      <c r="V57" s="122"/>
      <c r="W57" s="122"/>
      <c r="X57" s="122"/>
      <c r="Y57" s="117"/>
      <c r="Z57" s="117"/>
      <c r="AA57" s="117"/>
      <c r="AB57" s="117"/>
    </row>
    <row r="58" spans="1:28" x14ac:dyDescent="0.25">
      <c r="A58" s="123"/>
      <c r="B58" s="121"/>
      <c r="C58" s="122"/>
      <c r="D58" s="122"/>
      <c r="E58" s="122"/>
      <c r="F58" s="122"/>
      <c r="G58" s="122"/>
      <c r="H58" s="122"/>
      <c r="I58" s="121"/>
      <c r="J58" s="121"/>
      <c r="K58" s="122"/>
      <c r="L58" s="122"/>
      <c r="M58" s="122"/>
      <c r="N58" s="122"/>
      <c r="O58" s="122"/>
      <c r="P58" s="122"/>
      <c r="Q58" s="121"/>
      <c r="R58" s="121"/>
      <c r="S58" s="122"/>
      <c r="T58" s="122"/>
      <c r="U58" s="122"/>
      <c r="V58" s="122"/>
      <c r="W58" s="122"/>
      <c r="X58" s="122"/>
      <c r="Y58" s="117"/>
      <c r="Z58" s="117"/>
      <c r="AA58" s="117"/>
      <c r="AB58" s="117"/>
    </row>
    <row r="59" spans="1:28" x14ac:dyDescent="0.25">
      <c r="A59" s="123"/>
      <c r="B59" s="121"/>
      <c r="C59" s="120"/>
      <c r="D59" s="120"/>
      <c r="E59" s="120"/>
      <c r="F59" s="120"/>
      <c r="G59" s="120"/>
      <c r="H59" s="120"/>
      <c r="I59" s="120"/>
      <c r="J59" s="121"/>
      <c r="K59" s="120"/>
      <c r="L59" s="120"/>
      <c r="M59" s="120"/>
      <c r="N59" s="120"/>
      <c r="O59" s="120"/>
      <c r="P59" s="120"/>
      <c r="Q59" s="120"/>
      <c r="R59" s="121"/>
      <c r="S59" s="120"/>
      <c r="T59" s="120"/>
      <c r="U59" s="120"/>
      <c r="V59" s="120"/>
      <c r="W59" s="120"/>
      <c r="X59" s="120"/>
      <c r="Y59" s="117"/>
      <c r="Z59" s="117"/>
      <c r="AA59" s="117"/>
      <c r="AB59" s="117"/>
    </row>
    <row r="60" spans="1:28" x14ac:dyDescent="0.25">
      <c r="A60" s="123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17"/>
      <c r="Z60" s="117"/>
      <c r="AA60" s="117"/>
      <c r="AB60" s="117"/>
    </row>
    <row r="61" spans="1:28" x14ac:dyDescent="0.25">
      <c r="A61" s="123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17"/>
      <c r="Z61" s="117"/>
      <c r="AA61" s="117"/>
      <c r="AB61" s="117"/>
    </row>
    <row r="62" spans="1:28" x14ac:dyDescent="0.25">
      <c r="A62" s="123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17"/>
      <c r="Z62" s="117"/>
      <c r="AA62" s="117"/>
      <c r="AB62" s="117"/>
    </row>
    <row r="63" spans="1:28" x14ac:dyDescent="0.25">
      <c r="A63" s="123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17"/>
      <c r="Z63" s="117"/>
      <c r="AA63" s="117"/>
      <c r="AB63" s="117"/>
    </row>
    <row r="64" spans="1:28" x14ac:dyDescent="0.25">
      <c r="A64" s="123"/>
      <c r="B64" s="120"/>
      <c r="C64" s="120"/>
      <c r="D64" s="120"/>
      <c r="E64" s="120"/>
      <c r="F64" s="120"/>
      <c r="G64" s="120"/>
      <c r="H64" s="120"/>
      <c r="I64" s="117"/>
      <c r="J64" s="120"/>
      <c r="K64" s="120"/>
      <c r="L64" s="120"/>
      <c r="M64" s="120"/>
      <c r="N64" s="120"/>
      <c r="O64" s="120"/>
      <c r="P64" s="120"/>
      <c r="Q64" s="117"/>
      <c r="R64" s="120"/>
      <c r="S64" s="120"/>
      <c r="T64" s="120"/>
      <c r="U64" s="120"/>
      <c r="V64" s="120"/>
      <c r="W64" s="120"/>
      <c r="X64" s="120"/>
      <c r="Y64" s="117"/>
      <c r="Z64" s="117"/>
      <c r="AA64" s="117"/>
      <c r="AB64" s="117"/>
    </row>
    <row r="65" spans="1:28" x14ac:dyDescent="0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x14ac:dyDescent="0.25">
      <c r="A66" s="123"/>
      <c r="B66" s="122"/>
      <c r="C66" s="122"/>
      <c r="D66" s="122"/>
      <c r="E66" s="122"/>
      <c r="F66" s="122"/>
      <c r="G66" s="122"/>
      <c r="H66" s="122"/>
      <c r="I66" s="122"/>
      <c r="J66" s="121"/>
      <c r="K66" s="122"/>
      <c r="L66" s="122"/>
      <c r="M66" s="122"/>
      <c r="N66" s="122"/>
      <c r="O66" s="122"/>
      <c r="P66" s="122"/>
      <c r="Q66" s="122"/>
      <c r="R66" s="122"/>
      <c r="S66" s="121"/>
      <c r="T66" s="122"/>
      <c r="U66" s="122"/>
      <c r="V66" s="122"/>
      <c r="W66" s="122"/>
      <c r="X66" s="122"/>
      <c r="Y66" s="122"/>
      <c r="Z66" s="122"/>
      <c r="AA66" s="122"/>
      <c r="AB66" s="117"/>
    </row>
    <row r="67" spans="1:28" x14ac:dyDescent="0.25">
      <c r="A67" s="123"/>
      <c r="B67" s="121"/>
      <c r="C67" s="122"/>
      <c r="D67" s="122"/>
      <c r="E67" s="122"/>
      <c r="F67" s="122"/>
      <c r="G67" s="122"/>
      <c r="H67" s="122"/>
      <c r="I67" s="122"/>
      <c r="J67" s="121"/>
      <c r="K67" s="121"/>
      <c r="L67" s="122"/>
      <c r="M67" s="122"/>
      <c r="N67" s="122"/>
      <c r="O67" s="122"/>
      <c r="P67" s="122"/>
      <c r="Q67" s="122"/>
      <c r="R67" s="122"/>
      <c r="S67" s="121"/>
      <c r="T67" s="121"/>
      <c r="U67" s="122"/>
      <c r="V67" s="122"/>
      <c r="W67" s="122"/>
      <c r="X67" s="122"/>
      <c r="Y67" s="122"/>
      <c r="Z67" s="122"/>
      <c r="AA67" s="122"/>
      <c r="AB67" s="117"/>
    </row>
    <row r="68" spans="1:28" x14ac:dyDescent="0.25">
      <c r="A68" s="123"/>
      <c r="B68" s="121"/>
      <c r="C68" s="124"/>
      <c r="D68" s="124"/>
      <c r="E68" s="120"/>
      <c r="F68" s="120"/>
      <c r="G68" s="120"/>
      <c r="H68" s="120"/>
      <c r="I68" s="120"/>
      <c r="J68" s="120"/>
      <c r="K68" s="121"/>
      <c r="L68" s="124"/>
      <c r="M68" s="124"/>
      <c r="N68" s="120"/>
      <c r="O68" s="120"/>
      <c r="P68" s="120"/>
      <c r="Q68" s="120"/>
      <c r="R68" s="120"/>
      <c r="S68" s="120"/>
      <c r="T68" s="121"/>
      <c r="U68" s="124"/>
      <c r="V68" s="124"/>
      <c r="W68" s="120"/>
      <c r="X68" s="120"/>
      <c r="Y68" s="120"/>
      <c r="Z68" s="120"/>
      <c r="AA68" s="120"/>
      <c r="AB68" s="117"/>
    </row>
    <row r="69" spans="1:28" x14ac:dyDescent="0.25">
      <c r="A69" s="123"/>
      <c r="B69" s="120"/>
      <c r="C69" s="124"/>
      <c r="D69" s="124"/>
      <c r="E69" s="120"/>
      <c r="F69" s="120"/>
      <c r="G69" s="120"/>
      <c r="H69" s="120"/>
      <c r="I69" s="120"/>
      <c r="J69" s="120"/>
      <c r="K69" s="120"/>
      <c r="L69" s="124"/>
      <c r="M69" s="124"/>
      <c r="N69" s="120"/>
      <c r="O69" s="120"/>
      <c r="P69" s="120"/>
      <c r="Q69" s="120"/>
      <c r="R69" s="120"/>
      <c r="S69" s="120"/>
      <c r="T69" s="120"/>
      <c r="U69" s="124"/>
      <c r="V69" s="124"/>
      <c r="W69" s="117"/>
      <c r="X69" s="117"/>
      <c r="Y69" s="117"/>
      <c r="Z69" s="117"/>
      <c r="AA69" s="117"/>
      <c r="AB69" s="117"/>
    </row>
    <row r="70" spans="1:28" x14ac:dyDescent="0.25">
      <c r="A70" s="123"/>
      <c r="B70" s="120"/>
      <c r="C70" s="124"/>
      <c r="D70" s="124"/>
      <c r="E70" s="120"/>
      <c r="F70" s="120"/>
      <c r="G70" s="120"/>
      <c r="H70" s="120"/>
      <c r="I70" s="120"/>
      <c r="J70" s="120"/>
      <c r="K70" s="120"/>
      <c r="L70" s="124"/>
      <c r="M70" s="124"/>
      <c r="N70" s="120"/>
      <c r="O70" s="120"/>
      <c r="P70" s="120"/>
      <c r="Q70" s="120"/>
      <c r="R70" s="120"/>
      <c r="S70" s="120"/>
      <c r="T70" s="120"/>
      <c r="U70" s="124"/>
      <c r="V70" s="124"/>
      <c r="W70" s="117"/>
      <c r="X70" s="117"/>
      <c r="Y70" s="117"/>
      <c r="Z70" s="117"/>
      <c r="AA70" s="117"/>
      <c r="AB70" s="117"/>
    </row>
    <row r="71" spans="1:28" x14ac:dyDescent="0.25">
      <c r="A71" s="123"/>
      <c r="B71" s="120"/>
      <c r="C71" s="124"/>
      <c r="D71" s="124"/>
      <c r="E71" s="120"/>
      <c r="F71" s="120"/>
      <c r="G71" s="120"/>
      <c r="H71" s="120"/>
      <c r="I71" s="120"/>
      <c r="J71" s="120"/>
      <c r="K71" s="120"/>
      <c r="L71" s="124"/>
      <c r="M71" s="124"/>
      <c r="N71" s="120"/>
      <c r="O71" s="120"/>
      <c r="P71" s="120"/>
      <c r="Q71" s="120"/>
      <c r="R71" s="120"/>
      <c r="S71" s="120"/>
      <c r="T71" s="120"/>
      <c r="U71" s="124"/>
      <c r="V71" s="124"/>
      <c r="W71" s="117"/>
      <c r="X71" s="117"/>
      <c r="Y71" s="117"/>
      <c r="Z71" s="117"/>
      <c r="AA71" s="117"/>
      <c r="AB71" s="117"/>
    </row>
    <row r="72" spans="1:28" x14ac:dyDescent="0.25">
      <c r="A72" s="123"/>
      <c r="B72" s="120"/>
      <c r="C72" s="124"/>
      <c r="D72" s="124"/>
      <c r="E72" s="120"/>
      <c r="F72" s="120"/>
      <c r="G72" s="120"/>
      <c r="H72" s="120"/>
      <c r="I72" s="120"/>
      <c r="J72" s="120"/>
      <c r="K72" s="120"/>
      <c r="L72" s="124"/>
      <c r="M72" s="124"/>
      <c r="N72" s="120"/>
      <c r="O72" s="120"/>
      <c r="P72" s="120"/>
      <c r="Q72" s="120"/>
      <c r="R72" s="120"/>
      <c r="S72" s="120"/>
      <c r="T72" s="120"/>
      <c r="U72" s="124"/>
      <c r="V72" s="124"/>
      <c r="W72" s="117"/>
      <c r="X72" s="117"/>
      <c r="Y72" s="117"/>
      <c r="Z72" s="117"/>
      <c r="AA72" s="117"/>
      <c r="AB72" s="117"/>
    </row>
    <row r="73" spans="1:28" x14ac:dyDescent="0.25">
      <c r="A73" s="123"/>
      <c r="B73" s="120"/>
      <c r="C73" s="124"/>
      <c r="D73" s="124"/>
      <c r="E73" s="120"/>
      <c r="F73" s="120"/>
      <c r="G73" s="120"/>
      <c r="H73" s="120"/>
      <c r="I73" s="120"/>
      <c r="J73" s="120"/>
      <c r="K73" s="120"/>
      <c r="L73" s="124"/>
      <c r="M73" s="124"/>
      <c r="N73" s="120"/>
      <c r="O73" s="120"/>
      <c r="P73" s="120"/>
      <c r="Q73" s="120"/>
      <c r="R73" s="117"/>
      <c r="S73" s="117"/>
      <c r="T73" s="120"/>
      <c r="U73" s="124"/>
      <c r="V73" s="124"/>
      <c r="W73" s="117"/>
      <c r="X73" s="117"/>
      <c r="Y73" s="117"/>
      <c r="Z73" s="117"/>
      <c r="AA73" s="117"/>
      <c r="AB73" s="117"/>
    </row>
    <row r="74" spans="1:28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</row>
    <row r="75" spans="1:28" x14ac:dyDescent="0.2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</row>
    <row r="76" spans="1:28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</row>
    <row r="80" spans="1:28" x14ac:dyDescent="0.25">
      <c r="H80" t="s">
        <v>5</v>
      </c>
    </row>
  </sheetData>
  <mergeCells count="133">
    <mergeCell ref="C55:D55"/>
    <mergeCell ref="L55:M55"/>
    <mergeCell ref="U55:V55"/>
    <mergeCell ref="C53:D53"/>
    <mergeCell ref="L53:M53"/>
    <mergeCell ref="U53:V53"/>
    <mergeCell ref="C54:D54"/>
    <mergeCell ref="L54:M54"/>
    <mergeCell ref="U54:V54"/>
    <mergeCell ref="C51:D51"/>
    <mergeCell ref="L51:M51"/>
    <mergeCell ref="U51:V51"/>
    <mergeCell ref="C52:D52"/>
    <mergeCell ref="L52:M52"/>
    <mergeCell ref="U52:V52"/>
    <mergeCell ref="C49:I49"/>
    <mergeCell ref="L49:R49"/>
    <mergeCell ref="U49:AA49"/>
    <mergeCell ref="C50:D50"/>
    <mergeCell ref="L50:M50"/>
    <mergeCell ref="U50:V50"/>
    <mergeCell ref="T49:T50"/>
    <mergeCell ref="K49:K50"/>
    <mergeCell ref="C46:D46"/>
    <mergeCell ref="L46:M46"/>
    <mergeCell ref="U46:V46"/>
    <mergeCell ref="B48:I48"/>
    <mergeCell ref="K48:R48"/>
    <mergeCell ref="T48:AA48"/>
    <mergeCell ref="C44:D44"/>
    <mergeCell ref="L44:M44"/>
    <mergeCell ref="U44:V44"/>
    <mergeCell ref="C45:D45"/>
    <mergeCell ref="L45:M45"/>
    <mergeCell ref="U45:V45"/>
    <mergeCell ref="L42:M42"/>
    <mergeCell ref="U42:V42"/>
    <mergeCell ref="C43:D43"/>
    <mergeCell ref="L43:M43"/>
    <mergeCell ref="U43:V43"/>
    <mergeCell ref="C40:I40"/>
    <mergeCell ref="L40:R40"/>
    <mergeCell ref="U40:AA40"/>
    <mergeCell ref="C41:D41"/>
    <mergeCell ref="L41:M41"/>
    <mergeCell ref="U41:V41"/>
    <mergeCell ref="T40:T41"/>
    <mergeCell ref="L24:M24"/>
    <mergeCell ref="U24:V24"/>
    <mergeCell ref="C25:D25"/>
    <mergeCell ref="L25:M25"/>
    <mergeCell ref="U25:V25"/>
    <mergeCell ref="S31:X31"/>
    <mergeCell ref="B39:I39"/>
    <mergeCell ref="K39:R39"/>
    <mergeCell ref="T39:AA39"/>
    <mergeCell ref="C28:D28"/>
    <mergeCell ref="L28:M28"/>
    <mergeCell ref="U28:V28"/>
    <mergeCell ref="B30:H30"/>
    <mergeCell ref="J30:P30"/>
    <mergeCell ref="R30:X30"/>
    <mergeCell ref="R31:R32"/>
    <mergeCell ref="A21:A28"/>
    <mergeCell ref="A30:A37"/>
    <mergeCell ref="A39:A46"/>
    <mergeCell ref="A48:A55"/>
    <mergeCell ref="B12:I12"/>
    <mergeCell ref="K12:R12"/>
    <mergeCell ref="C19:D19"/>
    <mergeCell ref="L19:M19"/>
    <mergeCell ref="C13:I13"/>
    <mergeCell ref="B21:I21"/>
    <mergeCell ref="K21:R21"/>
    <mergeCell ref="C17:D17"/>
    <mergeCell ref="L17:M17"/>
    <mergeCell ref="C15:D15"/>
    <mergeCell ref="L15:M15"/>
    <mergeCell ref="C22:I22"/>
    <mergeCell ref="L22:R22"/>
    <mergeCell ref="C26:D26"/>
    <mergeCell ref="L26:M26"/>
    <mergeCell ref="C31:H31"/>
    <mergeCell ref="K31:P31"/>
    <mergeCell ref="C42:D42"/>
    <mergeCell ref="C16:D16"/>
    <mergeCell ref="L16:M16"/>
    <mergeCell ref="A1:A2"/>
    <mergeCell ref="B1:AA2"/>
    <mergeCell ref="B4:B5"/>
    <mergeCell ref="B13:B14"/>
    <mergeCell ref="J4:J5"/>
    <mergeCell ref="K13:K14"/>
    <mergeCell ref="T13:T14"/>
    <mergeCell ref="R4:R5"/>
    <mergeCell ref="T12:AA12"/>
    <mergeCell ref="A3:A10"/>
    <mergeCell ref="A12:A19"/>
    <mergeCell ref="U15:V15"/>
    <mergeCell ref="U16:V16"/>
    <mergeCell ref="L13:R13"/>
    <mergeCell ref="U13:AA13"/>
    <mergeCell ref="C14:D14"/>
    <mergeCell ref="L14:M14"/>
    <mergeCell ref="U14:V14"/>
    <mergeCell ref="C18:D18"/>
    <mergeCell ref="L18:M18"/>
    <mergeCell ref="U18:V18"/>
    <mergeCell ref="U19:V19"/>
    <mergeCell ref="B49:B50"/>
    <mergeCell ref="C3:H3"/>
    <mergeCell ref="K3:P3"/>
    <mergeCell ref="B22:B23"/>
    <mergeCell ref="B31:B32"/>
    <mergeCell ref="B40:B41"/>
    <mergeCell ref="K40:K41"/>
    <mergeCell ref="J31:J32"/>
    <mergeCell ref="T22:T23"/>
    <mergeCell ref="K4:P4"/>
    <mergeCell ref="C4:H4"/>
    <mergeCell ref="S4:X4"/>
    <mergeCell ref="U17:V17"/>
    <mergeCell ref="U22:AA22"/>
    <mergeCell ref="C23:D23"/>
    <mergeCell ref="L23:M23"/>
    <mergeCell ref="U23:V23"/>
    <mergeCell ref="T21:AA21"/>
    <mergeCell ref="K22:K23"/>
    <mergeCell ref="U26:V26"/>
    <mergeCell ref="C27:D27"/>
    <mergeCell ref="L27:M27"/>
    <mergeCell ref="U27:V27"/>
    <mergeCell ref="C24:D2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9"/>
  <sheetViews>
    <sheetView zoomScale="80" zoomScaleNormal="80" workbookViewId="0">
      <pane xSplit="1" topLeftCell="B1" activePane="topRight" state="frozen"/>
      <selection activeCell="A25" sqref="A25"/>
      <selection pane="topRight" activeCell="I6" sqref="I6"/>
    </sheetView>
  </sheetViews>
  <sheetFormatPr defaultRowHeight="15" x14ac:dyDescent="0.25"/>
  <cols>
    <col min="1" max="1" width="13.7109375" bestFit="1" customWidth="1"/>
    <col min="2" max="2" width="12.42578125" customWidth="1"/>
    <col min="3" max="3" width="16.42578125" customWidth="1"/>
    <col min="4" max="4" width="16" customWidth="1"/>
    <col min="5" max="5" width="16.42578125" customWidth="1"/>
    <col min="6" max="6" width="12.85546875" bestFit="1" customWidth="1"/>
    <col min="7" max="7" width="12.140625" bestFit="1" customWidth="1"/>
    <col min="8" max="8" width="13.85546875" bestFit="1" customWidth="1"/>
    <col min="10" max="10" width="11.42578125" bestFit="1" customWidth="1"/>
    <col min="11" max="11" width="16.7109375" bestFit="1" customWidth="1"/>
    <col min="12" max="12" width="15.5703125" customWidth="1"/>
    <col min="13" max="13" width="17.7109375" customWidth="1"/>
    <col min="14" max="14" width="13" bestFit="1" customWidth="1"/>
    <col min="15" max="15" width="13.5703125" bestFit="1" customWidth="1"/>
    <col min="16" max="16" width="12.140625" bestFit="1" customWidth="1"/>
    <col min="18" max="18" width="14.85546875" bestFit="1" customWidth="1"/>
    <col min="19" max="19" width="15.28515625" bestFit="1" customWidth="1"/>
    <col min="20" max="20" width="16.42578125" customWidth="1"/>
    <col min="21" max="21" width="16.28515625" customWidth="1"/>
    <col min="22" max="22" width="15.7109375" customWidth="1"/>
    <col min="23" max="23" width="13" bestFit="1" customWidth="1"/>
    <col min="24" max="24" width="13.140625" customWidth="1"/>
    <col min="25" max="25" width="13.5703125" bestFit="1" customWidth="1"/>
  </cols>
  <sheetData>
    <row r="1" spans="1:27" ht="15.75" customHeight="1" x14ac:dyDescent="0.25">
      <c r="A1" s="176" t="s">
        <v>52</v>
      </c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.75" customHeight="1" x14ac:dyDescent="0.25">
      <c r="A2" s="177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x14ac:dyDescent="0.25">
      <c r="A3" s="158" t="s">
        <v>36</v>
      </c>
      <c r="B3" s="144" t="s">
        <v>49</v>
      </c>
      <c r="C3" s="145"/>
      <c r="D3" s="145"/>
      <c r="E3" s="145"/>
      <c r="F3" s="145"/>
      <c r="G3" s="145"/>
      <c r="H3" s="145"/>
      <c r="I3" s="146"/>
      <c r="J3" s="13"/>
      <c r="K3" s="153" t="s">
        <v>50</v>
      </c>
      <c r="L3" s="153"/>
      <c r="M3" s="153"/>
      <c r="N3" s="153"/>
      <c r="O3" s="153"/>
      <c r="P3" s="153"/>
      <c r="Q3" s="153"/>
      <c r="R3" s="153"/>
      <c r="S3" s="14"/>
      <c r="T3" s="153" t="s">
        <v>51</v>
      </c>
      <c r="U3" s="153"/>
      <c r="V3" s="153"/>
      <c r="W3" s="153"/>
      <c r="X3" s="153"/>
      <c r="Y3" s="153"/>
      <c r="Z3" s="153"/>
      <c r="AA3" s="153"/>
    </row>
    <row r="4" spans="1:27" x14ac:dyDescent="0.25">
      <c r="A4" s="158"/>
      <c r="B4" s="142" t="s">
        <v>58</v>
      </c>
      <c r="C4" s="147" t="s">
        <v>14</v>
      </c>
      <c r="D4" s="148"/>
      <c r="E4" s="148"/>
      <c r="F4" s="148"/>
      <c r="G4" s="148"/>
      <c r="H4" s="148"/>
      <c r="I4" s="149"/>
      <c r="J4" s="16"/>
      <c r="K4" s="142" t="s">
        <v>58</v>
      </c>
      <c r="L4" s="147" t="s">
        <v>14</v>
      </c>
      <c r="M4" s="148"/>
      <c r="N4" s="148"/>
      <c r="O4" s="148"/>
      <c r="P4" s="148"/>
      <c r="Q4" s="148"/>
      <c r="R4" s="149"/>
      <c r="S4" s="17"/>
      <c r="T4" s="142" t="s">
        <v>58</v>
      </c>
      <c r="U4" s="147" t="s">
        <v>14</v>
      </c>
      <c r="V4" s="148"/>
      <c r="W4" s="148"/>
      <c r="X4" s="148"/>
      <c r="Y4" s="148"/>
      <c r="Z4" s="148"/>
      <c r="AA4" s="149"/>
    </row>
    <row r="5" spans="1:27" ht="17.25" x14ac:dyDescent="0.25">
      <c r="A5" s="158"/>
      <c r="B5" s="143"/>
      <c r="C5" s="152" t="s">
        <v>59</v>
      </c>
      <c r="D5" s="152"/>
      <c r="E5" s="18" t="s">
        <v>43</v>
      </c>
      <c r="F5" s="18" t="s">
        <v>2</v>
      </c>
      <c r="G5" s="18" t="s">
        <v>4</v>
      </c>
      <c r="H5" s="18" t="s">
        <v>34</v>
      </c>
      <c r="I5" s="18" t="s">
        <v>57</v>
      </c>
      <c r="J5" s="19"/>
      <c r="K5" s="143"/>
      <c r="L5" s="152" t="s">
        <v>59</v>
      </c>
      <c r="M5" s="152"/>
      <c r="N5" s="18" t="s">
        <v>43</v>
      </c>
      <c r="O5" s="18" t="s">
        <v>2</v>
      </c>
      <c r="P5" s="18" t="s">
        <v>4</v>
      </c>
      <c r="Q5" s="18" t="s">
        <v>34</v>
      </c>
      <c r="R5" s="18" t="s">
        <v>57</v>
      </c>
      <c r="S5" s="20"/>
      <c r="T5" s="143"/>
      <c r="U5" s="152" t="s">
        <v>59</v>
      </c>
      <c r="V5" s="152"/>
      <c r="W5" s="18" t="s">
        <v>43</v>
      </c>
      <c r="X5" s="18" t="s">
        <v>2</v>
      </c>
      <c r="Y5" s="18" t="s">
        <v>4</v>
      </c>
      <c r="Z5" s="18" t="s">
        <v>34</v>
      </c>
      <c r="AA5" s="18" t="s">
        <v>57</v>
      </c>
    </row>
    <row r="6" spans="1:27" x14ac:dyDescent="0.25">
      <c r="A6" s="158"/>
      <c r="B6" s="21">
        <v>1</v>
      </c>
      <c r="C6" s="172">
        <v>41</v>
      </c>
      <c r="D6" s="173"/>
      <c r="E6" s="11">
        <f>C6*100</f>
        <v>4100</v>
      </c>
      <c r="F6" s="11">
        <f>E6*1.75</f>
        <v>7175</v>
      </c>
      <c r="G6" s="22">
        <f>LOG10(F6)</f>
        <v>3.8558219054060299</v>
      </c>
      <c r="H6" s="23">
        <f>STDEV(G6:G9)</f>
        <v>7.539035291584123E-2</v>
      </c>
      <c r="I6" s="23">
        <f>H6/SQRT(4)</f>
        <v>3.7695176457920615E-2</v>
      </c>
      <c r="J6" s="24"/>
      <c r="K6" s="21">
        <v>1</v>
      </c>
      <c r="L6" s="172">
        <v>39</v>
      </c>
      <c r="M6" s="173"/>
      <c r="N6" s="11">
        <f>L6*100</f>
        <v>3900</v>
      </c>
      <c r="O6" s="11">
        <f>N6*1.75</f>
        <v>6825</v>
      </c>
      <c r="P6" s="22">
        <f>LOG10(O6)</f>
        <v>3.8341026557127935</v>
      </c>
      <c r="Q6" s="23">
        <f>STDEV(P6:P9)</f>
        <v>0.16167058848473539</v>
      </c>
      <c r="R6" s="23">
        <f>Q6/SQRT(4)</f>
        <v>8.0835294242367697E-2</v>
      </c>
      <c r="S6" s="25"/>
      <c r="T6" s="26">
        <v>1</v>
      </c>
      <c r="U6" s="172">
        <v>59</v>
      </c>
      <c r="V6" s="173"/>
      <c r="W6" s="11">
        <f>U6*100</f>
        <v>5900</v>
      </c>
      <c r="X6" s="11">
        <f>W6*1.75</f>
        <v>10325</v>
      </c>
      <c r="Y6" s="22">
        <f>LOG10(X6)</f>
        <v>4.0138900603284382</v>
      </c>
      <c r="Z6" s="23">
        <f>STDEV(Y6:Y9)</f>
        <v>8.8760311667976807E-2</v>
      </c>
      <c r="AA6" s="23">
        <f>Z6/SQRT(4)</f>
        <v>4.4380155833988404E-2</v>
      </c>
    </row>
    <row r="7" spans="1:27" x14ac:dyDescent="0.25">
      <c r="A7" s="158"/>
      <c r="B7" s="27">
        <v>2</v>
      </c>
      <c r="C7" s="172">
        <v>31</v>
      </c>
      <c r="D7" s="173"/>
      <c r="E7" s="91">
        <f t="shared" ref="E7:E9" si="0">C7*100</f>
        <v>3100</v>
      </c>
      <c r="F7" s="11">
        <f>E7*1.75</f>
        <v>5425</v>
      </c>
      <c r="G7" s="22">
        <f t="shared" ref="G7:G9" si="1">LOG10(F7)</f>
        <v>3.7343997425205671</v>
      </c>
      <c r="H7" s="11"/>
      <c r="I7" s="11"/>
      <c r="J7" s="7"/>
      <c r="K7" s="27">
        <v>2</v>
      </c>
      <c r="L7" s="172">
        <v>21</v>
      </c>
      <c r="M7" s="173"/>
      <c r="N7" s="91">
        <f t="shared" ref="N7:N9" si="2">L7*100</f>
        <v>2100</v>
      </c>
      <c r="O7" s="11">
        <f>N7*1.75</f>
        <v>3675</v>
      </c>
      <c r="P7" s="22">
        <f t="shared" ref="P7:P9" si="3">LOG10(O7)</f>
        <v>3.5652573434202135</v>
      </c>
      <c r="Q7" s="11"/>
      <c r="R7" s="11"/>
      <c r="S7" s="28"/>
      <c r="T7" s="29">
        <v>2</v>
      </c>
      <c r="U7" s="172">
        <v>61</v>
      </c>
      <c r="V7" s="173"/>
      <c r="W7" s="91">
        <f t="shared" ref="W7:W9" si="4">U7*100</f>
        <v>6100</v>
      </c>
      <c r="X7" s="11">
        <f>W7*1.75</f>
        <v>10675</v>
      </c>
      <c r="Y7" s="22">
        <f t="shared" ref="Y7:Y9" si="5">LOG10(X7)</f>
        <v>4.0283678836970616</v>
      </c>
      <c r="Z7" s="11"/>
      <c r="AA7" s="11"/>
    </row>
    <row r="8" spans="1:27" x14ac:dyDescent="0.25">
      <c r="A8" s="158"/>
      <c r="B8" s="27">
        <v>3</v>
      </c>
      <c r="C8" s="172">
        <v>46</v>
      </c>
      <c r="D8" s="173"/>
      <c r="E8" s="91">
        <f t="shared" si="0"/>
        <v>4600</v>
      </c>
      <c r="F8" s="11">
        <f>E8*1.75</f>
        <v>8050</v>
      </c>
      <c r="G8" s="22">
        <f t="shared" si="1"/>
        <v>3.9057958803678687</v>
      </c>
      <c r="H8" s="11"/>
      <c r="I8" s="11"/>
      <c r="J8" s="7"/>
      <c r="K8" s="27">
        <v>3</v>
      </c>
      <c r="L8" s="172">
        <v>42</v>
      </c>
      <c r="M8" s="173"/>
      <c r="N8" s="91">
        <f t="shared" si="2"/>
        <v>4200</v>
      </c>
      <c r="O8" s="11">
        <f>N8*1.75</f>
        <v>7350</v>
      </c>
      <c r="P8" s="22">
        <f t="shared" si="3"/>
        <v>3.8662873390841948</v>
      </c>
      <c r="Q8" s="11"/>
      <c r="R8" s="11"/>
      <c r="S8" s="28"/>
      <c r="T8" s="29">
        <v>3</v>
      </c>
      <c r="U8" s="172">
        <v>39</v>
      </c>
      <c r="V8" s="173"/>
      <c r="W8" s="91">
        <f t="shared" si="4"/>
        <v>3900</v>
      </c>
      <c r="X8" s="11">
        <f>W8*1.75</f>
        <v>6825</v>
      </c>
      <c r="Y8" s="22">
        <f t="shared" si="5"/>
        <v>3.8341026557127935</v>
      </c>
      <c r="Z8" s="11"/>
      <c r="AA8" s="11"/>
    </row>
    <row r="9" spans="1:27" x14ac:dyDescent="0.25">
      <c r="A9" s="158"/>
      <c r="B9" s="27">
        <v>4</v>
      </c>
      <c r="C9" s="172">
        <v>35</v>
      </c>
      <c r="D9" s="173"/>
      <c r="E9" s="91">
        <f t="shared" si="0"/>
        <v>3500</v>
      </c>
      <c r="F9" s="11">
        <f>E9*1.75</f>
        <v>6125</v>
      </c>
      <c r="G9" s="22">
        <f t="shared" si="1"/>
        <v>3.7871060930365701</v>
      </c>
      <c r="H9" s="11"/>
      <c r="I9" s="11"/>
      <c r="J9" s="7"/>
      <c r="K9" s="27">
        <v>4</v>
      </c>
      <c r="L9" s="172">
        <v>49</v>
      </c>
      <c r="M9" s="173"/>
      <c r="N9" s="91">
        <f t="shared" si="2"/>
        <v>4900</v>
      </c>
      <c r="O9" s="11">
        <f>N9*1.75</f>
        <v>8575</v>
      </c>
      <c r="P9" s="22">
        <f t="shared" si="3"/>
        <v>3.9332341287148083</v>
      </c>
      <c r="Q9" s="11"/>
      <c r="R9" s="11"/>
      <c r="S9" s="28"/>
      <c r="T9" s="29">
        <v>4</v>
      </c>
      <c r="U9" s="172">
        <v>50</v>
      </c>
      <c r="V9" s="173"/>
      <c r="W9" s="91">
        <f t="shared" si="4"/>
        <v>5000</v>
      </c>
      <c r="X9" s="11">
        <f>W9*1.75</f>
        <v>8750</v>
      </c>
      <c r="Y9" s="22">
        <f t="shared" si="5"/>
        <v>3.9420080530223132</v>
      </c>
      <c r="Z9" s="11"/>
      <c r="AA9" s="11"/>
    </row>
    <row r="10" spans="1:27" x14ac:dyDescent="0.25">
      <c r="A10" s="158"/>
      <c r="B10" s="27" t="s">
        <v>32</v>
      </c>
      <c r="C10" s="175">
        <f>AVERAGE(C6:D9)</f>
        <v>38.25</v>
      </c>
      <c r="D10" s="175"/>
      <c r="E10" s="11">
        <f t="shared" ref="E10" si="6">C10*20</f>
        <v>765</v>
      </c>
      <c r="F10" s="10">
        <f>E10*1.75</f>
        <v>1338.75</v>
      </c>
      <c r="G10" s="23">
        <f>AVERAGE(G6:G9)</f>
        <v>3.820780905332759</v>
      </c>
      <c r="H10" s="10"/>
      <c r="I10" s="11"/>
      <c r="J10" s="7"/>
      <c r="K10" s="27" t="s">
        <v>32</v>
      </c>
      <c r="L10" s="175">
        <f>AVERAGE(L6:M9)</f>
        <v>37.75</v>
      </c>
      <c r="M10" s="175"/>
      <c r="N10" s="11">
        <f t="shared" ref="N10" si="7">L10*20</f>
        <v>755</v>
      </c>
      <c r="O10" s="10">
        <f>N10*1.75</f>
        <v>1321.25</v>
      </c>
      <c r="P10" s="23">
        <f>AVERAGE(P6:P9)</f>
        <v>3.7997203667330024</v>
      </c>
      <c r="Q10" s="10"/>
      <c r="R10" s="11"/>
      <c r="S10" s="10"/>
      <c r="T10" s="27" t="s">
        <v>32</v>
      </c>
      <c r="U10" s="175">
        <f>AVERAGE(U6:V9)</f>
        <v>52.25</v>
      </c>
      <c r="V10" s="172"/>
      <c r="W10" s="11">
        <f t="shared" ref="W10" si="8">U10*20</f>
        <v>1045</v>
      </c>
      <c r="X10" s="10">
        <f>W10*1.75</f>
        <v>1828.75</v>
      </c>
      <c r="Y10" s="23">
        <f>AVERAGE(Y6:Y9)</f>
        <v>3.9545921631901519</v>
      </c>
      <c r="Z10" s="28"/>
      <c r="AA10" s="11"/>
    </row>
    <row r="12" spans="1:27" x14ac:dyDescent="0.25">
      <c r="A12" s="158" t="s">
        <v>37</v>
      </c>
      <c r="B12" s="153" t="s">
        <v>49</v>
      </c>
      <c r="C12" s="153"/>
      <c r="D12" s="153"/>
      <c r="E12" s="153"/>
      <c r="F12" s="153"/>
      <c r="G12" s="153"/>
      <c r="H12" s="153"/>
      <c r="I12" s="153"/>
      <c r="J12" s="32"/>
      <c r="K12" s="153" t="s">
        <v>50</v>
      </c>
      <c r="L12" s="153"/>
      <c r="M12" s="153"/>
      <c r="N12" s="153"/>
      <c r="O12" s="153"/>
      <c r="P12" s="153"/>
      <c r="Q12" s="153"/>
      <c r="R12" s="153"/>
      <c r="S12" s="17"/>
      <c r="T12" s="153" t="s">
        <v>51</v>
      </c>
      <c r="U12" s="153"/>
      <c r="V12" s="153"/>
      <c r="W12" s="153"/>
      <c r="X12" s="153"/>
      <c r="Y12" s="153"/>
      <c r="Z12" s="153"/>
      <c r="AA12" s="153"/>
    </row>
    <row r="13" spans="1:27" x14ac:dyDescent="0.25">
      <c r="A13" s="158"/>
      <c r="B13" s="142" t="s">
        <v>58</v>
      </c>
      <c r="C13" s="147" t="s">
        <v>14</v>
      </c>
      <c r="D13" s="148"/>
      <c r="E13" s="148"/>
      <c r="F13" s="148"/>
      <c r="G13" s="148"/>
      <c r="H13" s="148"/>
      <c r="I13" s="149"/>
      <c r="J13" s="33"/>
      <c r="K13" s="142" t="s">
        <v>58</v>
      </c>
      <c r="L13" s="147" t="s">
        <v>14</v>
      </c>
      <c r="M13" s="148"/>
      <c r="N13" s="148"/>
      <c r="O13" s="148"/>
      <c r="P13" s="148"/>
      <c r="Q13" s="148"/>
      <c r="R13" s="149"/>
      <c r="S13" s="17"/>
      <c r="T13" s="142" t="s">
        <v>58</v>
      </c>
      <c r="U13" s="147" t="s">
        <v>14</v>
      </c>
      <c r="V13" s="148"/>
      <c r="W13" s="148"/>
      <c r="X13" s="148"/>
      <c r="Y13" s="148"/>
      <c r="Z13" s="148"/>
      <c r="AA13" s="149"/>
    </row>
    <row r="14" spans="1:27" ht="17.25" x14ac:dyDescent="0.25">
      <c r="A14" s="158"/>
      <c r="B14" s="143"/>
      <c r="C14" s="152" t="s">
        <v>30</v>
      </c>
      <c r="D14" s="152"/>
      <c r="E14" s="18" t="s">
        <v>43</v>
      </c>
      <c r="F14" s="18" t="s">
        <v>2</v>
      </c>
      <c r="G14" s="18" t="s">
        <v>4</v>
      </c>
      <c r="H14" s="18" t="s">
        <v>34</v>
      </c>
      <c r="I14" s="18" t="s">
        <v>57</v>
      </c>
      <c r="J14" s="9"/>
      <c r="K14" s="143"/>
      <c r="L14" s="152" t="s">
        <v>30</v>
      </c>
      <c r="M14" s="152"/>
      <c r="N14" s="18" t="s">
        <v>43</v>
      </c>
      <c r="O14" s="18" t="s">
        <v>2</v>
      </c>
      <c r="P14" s="18" t="s">
        <v>4</v>
      </c>
      <c r="Q14" s="18" t="s">
        <v>34</v>
      </c>
      <c r="R14" s="18" t="s">
        <v>57</v>
      </c>
      <c r="S14" s="20"/>
      <c r="T14" s="143"/>
      <c r="U14" s="152" t="s">
        <v>30</v>
      </c>
      <c r="V14" s="152"/>
      <c r="W14" s="18" t="s">
        <v>43</v>
      </c>
      <c r="X14" s="18" t="s">
        <v>2</v>
      </c>
      <c r="Y14" s="18" t="s">
        <v>4</v>
      </c>
      <c r="Z14" s="18" t="s">
        <v>34</v>
      </c>
      <c r="AA14" s="18" t="s">
        <v>57</v>
      </c>
    </row>
    <row r="15" spans="1:27" x14ac:dyDescent="0.25">
      <c r="A15" s="158"/>
      <c r="B15" s="21">
        <v>1</v>
      </c>
      <c r="C15" s="172">
        <v>15</v>
      </c>
      <c r="D15" s="173"/>
      <c r="E15" s="11">
        <f>C15*100*10</f>
        <v>15000</v>
      </c>
      <c r="F15" s="11">
        <f>E15*1.75</f>
        <v>26250</v>
      </c>
      <c r="G15" s="22">
        <f>LOG10(F15)</f>
        <v>4.4191293077419758</v>
      </c>
      <c r="H15" s="23">
        <f>STDEV(G15:G18)</f>
        <v>6.3935185134960368E-2</v>
      </c>
      <c r="I15" s="23">
        <f>H15/SQRT(4)</f>
        <v>3.1967592567480184E-2</v>
      </c>
      <c r="J15" s="9"/>
      <c r="K15" s="27">
        <v>1</v>
      </c>
      <c r="L15" s="175">
        <v>53</v>
      </c>
      <c r="M15" s="175"/>
      <c r="N15" s="11">
        <f>L15*100*10</f>
        <v>53000</v>
      </c>
      <c r="O15" s="11">
        <f>N15*1.75</f>
        <v>92750</v>
      </c>
      <c r="P15" s="22">
        <f>LOG10(O15)</f>
        <v>4.9673139182870836</v>
      </c>
      <c r="Q15" s="2">
        <f>STDEV(P15:P18)</f>
        <v>8.5486563135084653E-2</v>
      </c>
      <c r="R15" s="2">
        <f>Q15/SQRT(4)</f>
        <v>4.2743281567542327E-2</v>
      </c>
      <c r="S15" s="20"/>
      <c r="T15" s="27">
        <v>1</v>
      </c>
      <c r="U15" s="175">
        <v>9</v>
      </c>
      <c r="V15" s="175"/>
      <c r="W15" s="11">
        <f>U15*100*10</f>
        <v>9000</v>
      </c>
      <c r="X15" s="11">
        <f>W15*1.75</f>
        <v>15750</v>
      </c>
      <c r="Y15" s="22">
        <f>LOG10(X15)</f>
        <v>4.1972805581256196</v>
      </c>
      <c r="Z15" s="2">
        <f>STDEV(Y15:Y18)</f>
        <v>0.34790744975054694</v>
      </c>
      <c r="AA15" s="2">
        <f>Z15/SQRT(4)</f>
        <v>0.17395372487527347</v>
      </c>
    </row>
    <row r="16" spans="1:27" x14ac:dyDescent="0.25">
      <c r="A16" s="158"/>
      <c r="B16" s="27">
        <v>2</v>
      </c>
      <c r="C16" s="172">
        <v>11</v>
      </c>
      <c r="D16" s="173"/>
      <c r="E16" s="111">
        <f t="shared" ref="E16:E19" si="9">C16*100*10</f>
        <v>11000</v>
      </c>
      <c r="F16" s="11">
        <f>E16*1.75</f>
        <v>19250</v>
      </c>
      <c r="G16" s="22">
        <f t="shared" ref="G16:G18" si="10">LOG10(F16)</f>
        <v>4.2844307338445198</v>
      </c>
      <c r="H16" s="11"/>
      <c r="I16" s="11"/>
      <c r="J16" s="10"/>
      <c r="K16" s="27">
        <v>2</v>
      </c>
      <c r="L16" s="175">
        <v>35</v>
      </c>
      <c r="M16" s="175"/>
      <c r="N16" s="111">
        <f t="shared" ref="N16:N19" si="11">L16*100*10</f>
        <v>35000</v>
      </c>
      <c r="O16" s="11">
        <f>N16*1.75</f>
        <v>61250</v>
      </c>
      <c r="P16" s="22">
        <f t="shared" ref="P16:P18" si="12">LOG10(O16)</f>
        <v>4.7871060930365701</v>
      </c>
      <c r="Q16" s="11"/>
      <c r="R16" s="11"/>
      <c r="S16" s="34"/>
      <c r="T16" s="27">
        <v>2</v>
      </c>
      <c r="U16" s="175">
        <v>51</v>
      </c>
      <c r="V16" s="175"/>
      <c r="W16" s="111">
        <f t="shared" ref="W16:W19" si="13">U16*100*10</f>
        <v>51000</v>
      </c>
      <c r="X16" s="11">
        <f>W16*1.75</f>
        <v>89250</v>
      </c>
      <c r="Y16" s="22">
        <f t="shared" ref="Y16:Y18" si="14">LOG10(X16)</f>
        <v>4.9506082247842311</v>
      </c>
      <c r="Z16" s="11"/>
      <c r="AA16" s="11"/>
    </row>
    <row r="17" spans="1:27" x14ac:dyDescent="0.25">
      <c r="A17" s="158"/>
      <c r="B17" s="27">
        <v>3</v>
      </c>
      <c r="C17" s="172">
        <v>15</v>
      </c>
      <c r="D17" s="173"/>
      <c r="E17" s="111">
        <f t="shared" si="9"/>
        <v>15000</v>
      </c>
      <c r="F17" s="11">
        <f>E17*1.75</f>
        <v>26250</v>
      </c>
      <c r="G17" s="22">
        <f t="shared" si="10"/>
        <v>4.4191293077419758</v>
      </c>
      <c r="H17" s="11"/>
      <c r="I17" s="11"/>
      <c r="J17" s="10"/>
      <c r="K17" s="27">
        <v>3</v>
      </c>
      <c r="L17" s="175">
        <v>35</v>
      </c>
      <c r="M17" s="175"/>
      <c r="N17" s="111">
        <f t="shared" si="11"/>
        <v>35000</v>
      </c>
      <c r="O17" s="11">
        <f>N17*1.75</f>
        <v>61250</v>
      </c>
      <c r="P17" s="22">
        <f t="shared" si="12"/>
        <v>4.7871060930365701</v>
      </c>
      <c r="Q17" s="11"/>
      <c r="R17" s="11"/>
      <c r="S17" s="34"/>
      <c r="T17" s="27">
        <v>3</v>
      </c>
      <c r="U17" s="175">
        <v>45</v>
      </c>
      <c r="V17" s="175"/>
      <c r="W17" s="111">
        <f t="shared" si="13"/>
        <v>45000</v>
      </c>
      <c r="X17" s="11">
        <f>W17*1.75</f>
        <v>78750</v>
      </c>
      <c r="Y17" s="22">
        <f t="shared" si="14"/>
        <v>4.8962505624616384</v>
      </c>
      <c r="Z17" s="11"/>
      <c r="AA17" s="11"/>
    </row>
    <row r="18" spans="1:27" x14ac:dyDescent="0.25">
      <c r="A18" s="158"/>
      <c r="B18" s="27">
        <v>4</v>
      </c>
      <c r="C18" s="172">
        <v>14</v>
      </c>
      <c r="D18" s="173"/>
      <c r="E18" s="111">
        <f t="shared" si="9"/>
        <v>14000</v>
      </c>
      <c r="F18" s="11">
        <f>E18*1.75</f>
        <v>24500</v>
      </c>
      <c r="G18" s="22">
        <f t="shared" si="10"/>
        <v>4.3891660843645326</v>
      </c>
      <c r="H18" s="11"/>
      <c r="I18" s="11"/>
      <c r="J18" s="10"/>
      <c r="K18" s="27">
        <v>4</v>
      </c>
      <c r="L18" s="175">
        <v>42</v>
      </c>
      <c r="M18" s="175"/>
      <c r="N18" s="111">
        <f t="shared" si="11"/>
        <v>42000</v>
      </c>
      <c r="O18" s="11">
        <f>N18*1.75</f>
        <v>73500</v>
      </c>
      <c r="P18" s="22">
        <f t="shared" si="12"/>
        <v>4.8662873390841952</v>
      </c>
      <c r="Q18" s="11"/>
      <c r="R18" s="11"/>
      <c r="S18" s="34"/>
      <c r="T18" s="27">
        <v>4</v>
      </c>
      <c r="U18" s="175">
        <v>21</v>
      </c>
      <c r="V18" s="175"/>
      <c r="W18" s="111">
        <f t="shared" si="13"/>
        <v>21000</v>
      </c>
      <c r="X18" s="11">
        <f>W18*1.75</f>
        <v>36750</v>
      </c>
      <c r="Y18" s="22">
        <f t="shared" si="14"/>
        <v>4.5652573434202139</v>
      </c>
      <c r="Z18" s="11"/>
      <c r="AA18" s="11"/>
    </row>
    <row r="19" spans="1:27" x14ac:dyDescent="0.25">
      <c r="A19" s="158"/>
      <c r="B19" s="27" t="s">
        <v>32</v>
      </c>
      <c r="C19" s="183">
        <f>AVERAGE(C15:D18)</f>
        <v>13.75</v>
      </c>
      <c r="D19" s="183"/>
      <c r="E19" s="111">
        <f t="shared" si="9"/>
        <v>13750</v>
      </c>
      <c r="F19" s="10">
        <f>E19*1.75</f>
        <v>24062.5</v>
      </c>
      <c r="G19" s="23">
        <f>AVERAGE(G15:G18)</f>
        <v>4.377963858423251</v>
      </c>
      <c r="H19" s="10"/>
      <c r="I19" s="11"/>
      <c r="J19" s="10"/>
      <c r="K19" s="27" t="s">
        <v>32</v>
      </c>
      <c r="L19" s="183">
        <f>AVERAGE(L15:M18)</f>
        <v>41.25</v>
      </c>
      <c r="M19" s="183"/>
      <c r="N19" s="111">
        <f t="shared" si="11"/>
        <v>41250</v>
      </c>
      <c r="O19" s="10">
        <f>N19*1.75</f>
        <v>72187.5</v>
      </c>
      <c r="P19" s="23">
        <f>AVERAGE(P15:P18)</f>
        <v>4.8519533608611045</v>
      </c>
      <c r="Q19" s="10"/>
      <c r="R19" s="11"/>
      <c r="S19" s="36"/>
      <c r="T19" s="27" t="s">
        <v>32</v>
      </c>
      <c r="U19" s="183">
        <f>AVERAGE(U15:V18)</f>
        <v>31.5</v>
      </c>
      <c r="V19" s="183"/>
      <c r="W19" s="111">
        <f t="shared" si="13"/>
        <v>31500</v>
      </c>
      <c r="X19" s="10">
        <f>W19*1.75</f>
        <v>55125</v>
      </c>
      <c r="Y19" s="23">
        <f>AVERAGE(Y15:Y18)</f>
        <v>4.6523491721979262</v>
      </c>
      <c r="Z19" s="10"/>
      <c r="AA19" s="11"/>
    </row>
    <row r="21" spans="1:27" x14ac:dyDescent="0.25">
      <c r="A21" s="158" t="s">
        <v>38</v>
      </c>
      <c r="B21" s="153" t="s">
        <v>49</v>
      </c>
      <c r="C21" s="153"/>
      <c r="D21" s="153"/>
      <c r="E21" s="153"/>
      <c r="F21" s="153"/>
      <c r="G21" s="153"/>
      <c r="H21" s="153"/>
      <c r="I21" s="153"/>
      <c r="J21" s="37"/>
      <c r="K21" s="144" t="s">
        <v>50</v>
      </c>
      <c r="L21" s="145"/>
      <c r="M21" s="145"/>
      <c r="N21" s="145"/>
      <c r="O21" s="145"/>
      <c r="P21" s="145"/>
      <c r="Q21" s="145"/>
      <c r="R21" s="146"/>
      <c r="S21" s="43"/>
      <c r="T21" s="153" t="s">
        <v>51</v>
      </c>
      <c r="U21" s="153"/>
      <c r="V21" s="153"/>
      <c r="W21" s="153"/>
      <c r="X21" s="153"/>
      <c r="Y21" s="153"/>
      <c r="Z21" s="153"/>
      <c r="AA21" s="153"/>
    </row>
    <row r="22" spans="1:27" x14ac:dyDescent="0.25">
      <c r="A22" s="158"/>
      <c r="B22" s="142" t="s">
        <v>58</v>
      </c>
      <c r="C22" s="147" t="s">
        <v>14</v>
      </c>
      <c r="D22" s="148"/>
      <c r="E22" s="148"/>
      <c r="F22" s="148"/>
      <c r="G22" s="148"/>
      <c r="H22" s="148"/>
      <c r="I22" s="149"/>
      <c r="J22" s="37"/>
      <c r="K22" s="142" t="s">
        <v>58</v>
      </c>
      <c r="L22" s="147" t="s">
        <v>14</v>
      </c>
      <c r="M22" s="148"/>
      <c r="N22" s="148"/>
      <c r="O22" s="148"/>
      <c r="P22" s="148"/>
      <c r="Q22" s="148"/>
      <c r="R22" s="149"/>
      <c r="S22" s="14"/>
      <c r="T22" s="142" t="s">
        <v>58</v>
      </c>
      <c r="U22" s="147" t="s">
        <v>14</v>
      </c>
      <c r="V22" s="148"/>
      <c r="W22" s="148"/>
      <c r="X22" s="148"/>
      <c r="Y22" s="148"/>
      <c r="Z22" s="148"/>
      <c r="AA22" s="149"/>
    </row>
    <row r="23" spans="1:27" ht="17.25" x14ac:dyDescent="0.25">
      <c r="A23" s="158"/>
      <c r="B23" s="143"/>
      <c r="C23" s="152" t="s">
        <v>26</v>
      </c>
      <c r="D23" s="152"/>
      <c r="E23" s="18" t="s">
        <v>43</v>
      </c>
      <c r="F23" s="18" t="s">
        <v>2</v>
      </c>
      <c r="G23" s="18" t="s">
        <v>4</v>
      </c>
      <c r="H23" s="18" t="s">
        <v>34</v>
      </c>
      <c r="I23" s="18" t="s">
        <v>57</v>
      </c>
      <c r="J23" s="10"/>
      <c r="K23" s="143"/>
      <c r="L23" s="152" t="s">
        <v>26</v>
      </c>
      <c r="M23" s="152"/>
      <c r="N23" s="18" t="s">
        <v>43</v>
      </c>
      <c r="O23" s="18" t="s">
        <v>2</v>
      </c>
      <c r="P23" s="18" t="s">
        <v>4</v>
      </c>
      <c r="Q23" s="18" t="s">
        <v>34</v>
      </c>
      <c r="R23" s="18" t="s">
        <v>57</v>
      </c>
      <c r="S23" s="20"/>
      <c r="T23" s="143"/>
      <c r="U23" s="152" t="s">
        <v>26</v>
      </c>
      <c r="V23" s="152"/>
      <c r="W23" s="18" t="s">
        <v>43</v>
      </c>
      <c r="X23" s="18" t="s">
        <v>2</v>
      </c>
      <c r="Y23" s="18" t="s">
        <v>4</v>
      </c>
      <c r="Z23" s="18" t="s">
        <v>34</v>
      </c>
      <c r="AA23" s="18" t="s">
        <v>57</v>
      </c>
    </row>
    <row r="24" spans="1:27" x14ac:dyDescent="0.25">
      <c r="A24" s="158"/>
      <c r="B24" s="27">
        <v>1</v>
      </c>
      <c r="C24" s="163">
        <v>28</v>
      </c>
      <c r="D24" s="163"/>
      <c r="E24" s="10">
        <f>C24*100*10000</f>
        <v>28000000</v>
      </c>
      <c r="F24" s="10">
        <f>E24*1.75</f>
        <v>49000000</v>
      </c>
      <c r="G24" s="10">
        <f>LOG10(F24)</f>
        <v>7.6901960800285138</v>
      </c>
      <c r="H24" s="2">
        <f>STDEV(G24:G27)</f>
        <v>0.23609549320858214</v>
      </c>
      <c r="I24" s="2">
        <f>H24/SQRT(4)</f>
        <v>0.11804774660429107</v>
      </c>
      <c r="J24" s="10"/>
      <c r="K24" s="27">
        <v>1</v>
      </c>
      <c r="L24" s="175">
        <v>33</v>
      </c>
      <c r="M24" s="175"/>
      <c r="N24" s="10">
        <f>L24*100*10000</f>
        <v>33000000</v>
      </c>
      <c r="O24" s="10">
        <f>N24*1.75</f>
        <v>57750000</v>
      </c>
      <c r="P24" s="9">
        <f>LOG10(O24)</f>
        <v>7.7615519885641815</v>
      </c>
      <c r="Q24" s="2">
        <f>STDEV(P24:P27)</f>
        <v>0.16863142921038338</v>
      </c>
      <c r="R24" s="2">
        <f>Q24/SQRT(4)</f>
        <v>8.4315714605191688E-2</v>
      </c>
      <c r="S24" s="20"/>
      <c r="T24" s="27">
        <v>1</v>
      </c>
      <c r="U24" s="163">
        <v>16</v>
      </c>
      <c r="V24" s="163"/>
      <c r="W24" s="10">
        <f>U24*100*10000</f>
        <v>16000000</v>
      </c>
      <c r="X24" s="10">
        <f>W24*1.75</f>
        <v>28000000</v>
      </c>
      <c r="Y24" s="9">
        <f>LOG10(X24)</f>
        <v>7.4471580313422194</v>
      </c>
      <c r="Z24" s="2">
        <f>STDEV(Y24:Y27)</f>
        <v>0.29679080293225352</v>
      </c>
      <c r="AA24" s="2">
        <f>Z24/SQRT(4)</f>
        <v>0.14839540146612676</v>
      </c>
    </row>
    <row r="25" spans="1:27" x14ac:dyDescent="0.25">
      <c r="A25" s="158"/>
      <c r="B25" s="27">
        <v>2</v>
      </c>
      <c r="C25" s="150">
        <v>10</v>
      </c>
      <c r="D25" s="151"/>
      <c r="E25" s="90">
        <f t="shared" ref="E25:E27" si="15">C25*100*10000</f>
        <v>10000000</v>
      </c>
      <c r="F25" s="10">
        <f t="shared" ref="F25:F28" si="16">E25*1.75</f>
        <v>17500000</v>
      </c>
      <c r="G25" s="10">
        <f t="shared" ref="G25:G27" si="17">LOG10(F25)</f>
        <v>7.2430380486862944</v>
      </c>
      <c r="H25" s="10"/>
      <c r="I25" s="10"/>
      <c r="J25" s="10"/>
      <c r="K25" s="27">
        <v>2</v>
      </c>
      <c r="L25" s="172">
        <v>72</v>
      </c>
      <c r="M25" s="173"/>
      <c r="N25" s="90">
        <f>L25*100*10000</f>
        <v>72000000</v>
      </c>
      <c r="O25" s="10">
        <f t="shared" ref="O25:O28" si="18">N25*1.75</f>
        <v>126000000</v>
      </c>
      <c r="P25" s="9">
        <f t="shared" ref="P25:P27" si="19">LOG10(O25)</f>
        <v>8.1003705451175634</v>
      </c>
      <c r="Q25" s="10"/>
      <c r="R25" s="10"/>
      <c r="S25" s="34"/>
      <c r="T25" s="27">
        <v>2</v>
      </c>
      <c r="U25" s="163">
        <v>11</v>
      </c>
      <c r="V25" s="163"/>
      <c r="W25" s="90">
        <f t="shared" ref="W25:W28" si="20">U25*100*10000</f>
        <v>11000000</v>
      </c>
      <c r="X25" s="10">
        <f t="shared" ref="X25:X28" si="21">W25*1.75</f>
        <v>19250000</v>
      </c>
      <c r="Y25" s="9">
        <f t="shared" ref="Y25:Y27" si="22">LOG10(X25)</f>
        <v>7.2844307338445198</v>
      </c>
      <c r="Z25" s="10"/>
      <c r="AA25" s="10"/>
    </row>
    <row r="26" spans="1:27" x14ac:dyDescent="0.25">
      <c r="A26" s="158"/>
      <c r="B26" s="27">
        <v>3</v>
      </c>
      <c r="C26" s="150">
        <v>10</v>
      </c>
      <c r="D26" s="151"/>
      <c r="E26" s="90">
        <f t="shared" si="15"/>
        <v>10000000</v>
      </c>
      <c r="F26" s="10">
        <f t="shared" si="16"/>
        <v>17500000</v>
      </c>
      <c r="G26" s="10">
        <f t="shared" si="17"/>
        <v>7.2430380486862944</v>
      </c>
      <c r="H26" s="10"/>
      <c r="I26" s="10"/>
      <c r="J26" s="10"/>
      <c r="K26" s="27">
        <v>3</v>
      </c>
      <c r="L26" s="172">
        <v>77</v>
      </c>
      <c r="M26" s="173"/>
      <c r="N26" s="90">
        <f t="shared" ref="N26:N27" si="23">L26*100*10000</f>
        <v>77000000</v>
      </c>
      <c r="O26" s="10">
        <f t="shared" si="18"/>
        <v>134750000</v>
      </c>
      <c r="P26" s="9">
        <f t="shared" si="19"/>
        <v>8.1295287738587767</v>
      </c>
      <c r="Q26" s="10"/>
      <c r="R26" s="10"/>
      <c r="S26" s="34"/>
      <c r="T26" s="27">
        <v>3</v>
      </c>
      <c r="U26" s="163">
        <v>18</v>
      </c>
      <c r="V26" s="163"/>
      <c r="W26" s="90">
        <f t="shared" si="20"/>
        <v>18000000</v>
      </c>
      <c r="X26" s="10">
        <f t="shared" si="21"/>
        <v>31500000</v>
      </c>
      <c r="Y26" s="9">
        <f t="shared" si="22"/>
        <v>7.4983105537896009</v>
      </c>
      <c r="Z26" s="10"/>
      <c r="AA26" s="10"/>
    </row>
    <row r="27" spans="1:27" x14ac:dyDescent="0.25">
      <c r="A27" s="158"/>
      <c r="B27" s="27">
        <v>4</v>
      </c>
      <c r="C27" s="150">
        <v>23</v>
      </c>
      <c r="D27" s="151"/>
      <c r="E27" s="90">
        <f t="shared" si="15"/>
        <v>23000000</v>
      </c>
      <c r="F27" s="10">
        <f t="shared" si="16"/>
        <v>40250000</v>
      </c>
      <c r="G27" s="10">
        <f t="shared" si="17"/>
        <v>7.6047658847038875</v>
      </c>
      <c r="H27" s="10"/>
      <c r="I27" s="10"/>
      <c r="J27" s="10"/>
      <c r="K27" s="27">
        <v>4</v>
      </c>
      <c r="L27" s="172">
        <v>51</v>
      </c>
      <c r="M27" s="173"/>
      <c r="N27" s="90">
        <f t="shared" si="23"/>
        <v>51000000</v>
      </c>
      <c r="O27" s="10">
        <f t="shared" si="18"/>
        <v>89250000</v>
      </c>
      <c r="P27" s="9">
        <f t="shared" si="19"/>
        <v>7.9506082247842311</v>
      </c>
      <c r="Q27" s="10"/>
      <c r="R27" s="10"/>
      <c r="S27" s="34"/>
      <c r="T27" s="27">
        <v>4</v>
      </c>
      <c r="U27" s="163">
        <v>4</v>
      </c>
      <c r="V27" s="163"/>
      <c r="W27" s="94">
        <f t="shared" si="20"/>
        <v>4000000</v>
      </c>
      <c r="X27" s="10">
        <f t="shared" si="21"/>
        <v>7000000</v>
      </c>
      <c r="Y27" s="9">
        <f t="shared" si="22"/>
        <v>6.8450980400142569</v>
      </c>
      <c r="Z27" s="10"/>
      <c r="AA27" s="10"/>
    </row>
    <row r="28" spans="1:27" x14ac:dyDescent="0.25">
      <c r="A28" s="158"/>
      <c r="B28" s="27" t="s">
        <v>32</v>
      </c>
      <c r="C28" s="150">
        <f>AVERAGE(C24:D27)</f>
        <v>17.75</v>
      </c>
      <c r="D28" s="151"/>
      <c r="E28" s="10">
        <f t="shared" ref="E28" si="24">C28*20*100</f>
        <v>35500</v>
      </c>
      <c r="F28" s="10">
        <f t="shared" si="16"/>
        <v>62125</v>
      </c>
      <c r="G28" s="2">
        <f>AVERAGE(G24:G27)</f>
        <v>7.4452595155262475</v>
      </c>
      <c r="H28" s="10"/>
      <c r="I28" s="10"/>
      <c r="J28" s="10"/>
      <c r="K28" s="27" t="s">
        <v>32</v>
      </c>
      <c r="L28" s="172">
        <f>AVERAGE(L24:M27)</f>
        <v>58.25</v>
      </c>
      <c r="M28" s="173"/>
      <c r="N28" s="10">
        <f t="shared" ref="N28" si="25">L28*20*100</f>
        <v>116500</v>
      </c>
      <c r="O28" s="10">
        <f t="shared" si="18"/>
        <v>203875</v>
      </c>
      <c r="P28" s="23">
        <f>AVERAGE(P24:P27)</f>
        <v>7.9855148830811888</v>
      </c>
      <c r="Q28" s="10"/>
      <c r="R28" s="10"/>
      <c r="S28" s="36"/>
      <c r="T28" s="27" t="s">
        <v>32</v>
      </c>
      <c r="U28" s="163">
        <f>AVERAGE(U24:V27)</f>
        <v>12.25</v>
      </c>
      <c r="V28" s="163"/>
      <c r="W28" s="94">
        <f t="shared" si="20"/>
        <v>12250000</v>
      </c>
      <c r="X28" s="10">
        <f t="shared" si="21"/>
        <v>21437500</v>
      </c>
      <c r="Y28" s="23">
        <f>AVERAGE(Y24:Y27)</f>
        <v>7.2687493397476493</v>
      </c>
      <c r="Z28" s="10"/>
      <c r="AA28" s="10"/>
    </row>
    <row r="30" spans="1:27" x14ac:dyDescent="0.25">
      <c r="A30" s="158" t="s">
        <v>39</v>
      </c>
      <c r="B30" s="153" t="s">
        <v>49</v>
      </c>
      <c r="C30" s="153"/>
      <c r="D30" s="153"/>
      <c r="E30" s="153"/>
      <c r="F30" s="153"/>
      <c r="G30" s="153"/>
      <c r="H30" s="144"/>
      <c r="I30" s="44"/>
      <c r="J30" s="139"/>
      <c r="K30" s="146" t="s">
        <v>50</v>
      </c>
      <c r="L30" s="153"/>
      <c r="M30" s="153"/>
      <c r="N30" s="153"/>
      <c r="O30" s="153"/>
      <c r="P30" s="153"/>
      <c r="Q30" s="153"/>
      <c r="R30" s="49"/>
      <c r="S30" s="49"/>
      <c r="T30" s="146" t="s">
        <v>51</v>
      </c>
      <c r="U30" s="153"/>
      <c r="V30" s="153"/>
      <c r="W30" s="153"/>
      <c r="X30" s="153"/>
      <c r="Y30" s="153"/>
      <c r="Z30" s="153"/>
    </row>
    <row r="31" spans="1:27" x14ac:dyDescent="0.25">
      <c r="A31" s="158"/>
      <c r="B31" s="142" t="s">
        <v>58</v>
      </c>
      <c r="C31" s="174" t="s">
        <v>14</v>
      </c>
      <c r="D31" s="174"/>
      <c r="E31" s="174"/>
      <c r="F31" s="174"/>
      <c r="G31" s="174"/>
      <c r="H31" s="147"/>
      <c r="I31" s="44"/>
      <c r="J31" s="139"/>
      <c r="K31" s="178" t="s">
        <v>58</v>
      </c>
      <c r="L31" s="174" t="s">
        <v>14</v>
      </c>
      <c r="M31" s="174"/>
      <c r="N31" s="174"/>
      <c r="O31" s="174"/>
      <c r="P31" s="174"/>
      <c r="Q31" s="174"/>
      <c r="R31" s="49"/>
      <c r="S31" s="49"/>
      <c r="T31" s="142" t="s">
        <v>58</v>
      </c>
      <c r="U31" s="174" t="s">
        <v>14</v>
      </c>
      <c r="V31" s="174"/>
      <c r="W31" s="174"/>
      <c r="X31" s="174"/>
      <c r="Y31" s="174"/>
      <c r="Z31" s="174"/>
    </row>
    <row r="32" spans="1:27" ht="17.25" x14ac:dyDescent="0.25">
      <c r="A32" s="158"/>
      <c r="B32" s="143"/>
      <c r="C32" s="129" t="s">
        <v>55</v>
      </c>
      <c r="D32" s="129" t="s">
        <v>43</v>
      </c>
      <c r="E32" s="129" t="s">
        <v>2</v>
      </c>
      <c r="F32" s="129" t="s">
        <v>4</v>
      </c>
      <c r="G32" s="129" t="s">
        <v>34</v>
      </c>
      <c r="H32" s="130" t="s">
        <v>57</v>
      </c>
      <c r="I32" s="138"/>
      <c r="J32" s="139"/>
      <c r="K32" s="179"/>
      <c r="L32" s="18" t="s">
        <v>55</v>
      </c>
      <c r="M32" s="18" t="s">
        <v>43</v>
      </c>
      <c r="N32" s="18" t="s">
        <v>2</v>
      </c>
      <c r="O32" s="18" t="s">
        <v>4</v>
      </c>
      <c r="P32" s="18" t="s">
        <v>34</v>
      </c>
      <c r="Q32" s="18" t="s">
        <v>57</v>
      </c>
      <c r="R32" s="49"/>
      <c r="S32" s="49"/>
      <c r="T32" s="143"/>
      <c r="U32" s="47" t="s">
        <v>55</v>
      </c>
      <c r="V32" s="48" t="s">
        <v>43</v>
      </c>
      <c r="W32" s="48" t="s">
        <v>2</v>
      </c>
      <c r="X32" s="48" t="s">
        <v>4</v>
      </c>
      <c r="Y32" s="48" t="s">
        <v>34</v>
      </c>
      <c r="Z32" s="48" t="s">
        <v>57</v>
      </c>
    </row>
    <row r="33" spans="1:26" x14ac:dyDescent="0.25">
      <c r="A33" s="158"/>
      <c r="B33" s="21">
        <v>1</v>
      </c>
      <c r="C33" s="125">
        <v>25</v>
      </c>
      <c r="D33" s="126">
        <f>C33*100*10000000</f>
        <v>25000000000</v>
      </c>
      <c r="E33" s="131">
        <f>D33*1.75</f>
        <v>43750000000</v>
      </c>
      <c r="F33" s="131">
        <f>LOG10(E33)</f>
        <v>10.640978057358332</v>
      </c>
      <c r="G33" s="2">
        <f>STDEV(F33:F36)</f>
        <v>0.39440989097786111</v>
      </c>
      <c r="H33" s="137">
        <f>G33/SQRT(4)</f>
        <v>0.19720494548893056</v>
      </c>
      <c r="I33" s="5"/>
      <c r="J33" s="139"/>
      <c r="K33" s="29">
        <v>1</v>
      </c>
      <c r="L33" s="11">
        <v>61</v>
      </c>
      <c r="M33" s="11">
        <f>L33*100*10000000</f>
        <v>61000000000</v>
      </c>
      <c r="N33" s="11">
        <f>M33*1.75</f>
        <v>106750000000</v>
      </c>
      <c r="O33" s="11">
        <f>LOG10(N33)</f>
        <v>11.028367883697062</v>
      </c>
      <c r="P33" s="2">
        <f>STDEV(O33:O36)</f>
        <v>0.13047195968708306</v>
      </c>
      <c r="Q33" s="2">
        <f>P33/SQRT(4)</f>
        <v>6.5235979843541528E-2</v>
      </c>
      <c r="R33" s="49"/>
      <c r="S33" s="49"/>
      <c r="T33" s="26">
        <v>1</v>
      </c>
      <c r="U33" s="11">
        <v>4</v>
      </c>
      <c r="V33" s="42">
        <f>U33*100*10000000</f>
        <v>4000000000</v>
      </c>
      <c r="W33" s="11">
        <f>V33*1.75</f>
        <v>7000000000</v>
      </c>
      <c r="X33" s="11">
        <f>LOG10(W33)</f>
        <v>9.8450980400142569</v>
      </c>
      <c r="Y33" s="2" t="e">
        <f>STDEV(Average33:Average36)</f>
        <v>#NAME?</v>
      </c>
      <c r="Z33" s="2" t="e">
        <f>Y33/SQRT(4)</f>
        <v>#NAME?</v>
      </c>
    </row>
    <row r="34" spans="1:26" x14ac:dyDescent="0.25">
      <c r="A34" s="158"/>
      <c r="B34" s="135">
        <v>2</v>
      </c>
      <c r="C34" s="125">
        <v>6</v>
      </c>
      <c r="D34" s="126">
        <f t="shared" ref="D34:D37" si="26">C34*100*10000000</f>
        <v>6000000000</v>
      </c>
      <c r="E34" s="131">
        <f>D34*1.75</f>
        <v>10500000000</v>
      </c>
      <c r="F34" s="131">
        <f t="shared" ref="F34:F36" si="27">LOG10(E34)</f>
        <v>10.021189299069938</v>
      </c>
      <c r="G34" s="131"/>
      <c r="H34" s="125"/>
      <c r="I34" s="5"/>
      <c r="J34" s="139"/>
      <c r="K34" s="29">
        <v>2</v>
      </c>
      <c r="L34" s="11">
        <v>55</v>
      </c>
      <c r="M34" s="92">
        <f t="shared" ref="M34:M37" si="28">L34*100*10000000</f>
        <v>55000000000</v>
      </c>
      <c r="N34" s="11">
        <f>M34*1.75</f>
        <v>96250000000</v>
      </c>
      <c r="O34" s="11">
        <f t="shared" ref="O34:O36" si="29">LOG10(N34)</f>
        <v>10.983400738180539</v>
      </c>
      <c r="P34" s="11"/>
      <c r="Q34" s="11"/>
      <c r="R34" s="49"/>
      <c r="S34" s="49"/>
      <c r="T34" s="29">
        <v>2</v>
      </c>
      <c r="U34" s="11">
        <v>3</v>
      </c>
      <c r="V34" s="93">
        <f t="shared" ref="V34:V37" si="30">U34*100*10000000</f>
        <v>3000000000</v>
      </c>
      <c r="W34" s="11">
        <f>V34*1.75</f>
        <v>5250000000</v>
      </c>
      <c r="X34" s="11">
        <f t="shared" ref="X34:X36" si="31">LOG10(W34)</f>
        <v>9.720159303405957</v>
      </c>
      <c r="Y34" s="11"/>
      <c r="Z34" s="11"/>
    </row>
    <row r="35" spans="1:26" x14ac:dyDescent="0.25">
      <c r="A35" s="158"/>
      <c r="B35" s="135">
        <v>3</v>
      </c>
      <c r="C35" s="125">
        <v>5</v>
      </c>
      <c r="D35" s="126">
        <f t="shared" si="26"/>
        <v>5000000000</v>
      </c>
      <c r="E35" s="131">
        <f>D35*1.75</f>
        <v>8750000000</v>
      </c>
      <c r="F35" s="131">
        <f t="shared" si="27"/>
        <v>9.9420080530223132</v>
      </c>
      <c r="G35" s="131"/>
      <c r="H35" s="125"/>
      <c r="I35" s="5"/>
      <c r="J35" s="139"/>
      <c r="K35" s="29">
        <v>3</v>
      </c>
      <c r="L35" s="11">
        <v>91</v>
      </c>
      <c r="M35" s="92">
        <f t="shared" si="28"/>
        <v>91000000000</v>
      </c>
      <c r="N35" s="11">
        <f>M35*1.75</f>
        <v>159250000000</v>
      </c>
      <c r="O35" s="11">
        <f t="shared" si="29"/>
        <v>11.202079441007388</v>
      </c>
      <c r="P35" s="11"/>
      <c r="Q35" s="11"/>
      <c r="R35" s="49"/>
      <c r="S35" s="49"/>
      <c r="T35" s="29">
        <v>3</v>
      </c>
      <c r="U35" s="11">
        <v>3</v>
      </c>
      <c r="V35" s="93">
        <f t="shared" si="30"/>
        <v>3000000000</v>
      </c>
      <c r="W35" s="11">
        <f>V35*1.75</f>
        <v>5250000000</v>
      </c>
      <c r="X35" s="11">
        <f t="shared" si="31"/>
        <v>9.720159303405957</v>
      </c>
      <c r="Y35" s="11"/>
      <c r="Z35" s="11"/>
    </row>
    <row r="36" spans="1:26" x14ac:dyDescent="0.25">
      <c r="A36" s="158"/>
      <c r="B36" s="135">
        <v>4</v>
      </c>
      <c r="C36" s="125">
        <v>3</v>
      </c>
      <c r="D36" s="126">
        <f t="shared" si="26"/>
        <v>3000000000</v>
      </c>
      <c r="E36" s="131">
        <f>D36*1.75</f>
        <v>5250000000</v>
      </c>
      <c r="F36" s="131">
        <f t="shared" si="27"/>
        <v>9.720159303405957</v>
      </c>
      <c r="G36" s="131"/>
      <c r="H36" s="125"/>
      <c r="I36" s="5"/>
      <c r="J36" s="139"/>
      <c r="K36" s="29">
        <v>4</v>
      </c>
      <c r="L36" s="11">
        <v>102</v>
      </c>
      <c r="M36" s="92">
        <f>L36*100*10000000</f>
        <v>102000000000</v>
      </c>
      <c r="N36" s="11">
        <f>M36*1.75</f>
        <v>178500000000</v>
      </c>
      <c r="O36" s="11">
        <f t="shared" si="29"/>
        <v>11.251638220448212</v>
      </c>
      <c r="P36" s="11"/>
      <c r="Q36" s="11"/>
      <c r="R36" s="49"/>
      <c r="S36" s="49"/>
      <c r="T36" s="29">
        <v>4</v>
      </c>
      <c r="U36" s="11">
        <v>5</v>
      </c>
      <c r="V36" s="93">
        <f t="shared" si="30"/>
        <v>5000000000</v>
      </c>
      <c r="W36" s="11">
        <f>V36*1.75</f>
        <v>8750000000</v>
      </c>
      <c r="X36" s="11">
        <f t="shared" si="31"/>
        <v>9.9420080530223132</v>
      </c>
      <c r="Y36" s="11"/>
      <c r="Z36" s="11"/>
    </row>
    <row r="37" spans="1:26" x14ac:dyDescent="0.25">
      <c r="A37" s="158"/>
      <c r="B37" s="135" t="s">
        <v>32</v>
      </c>
      <c r="C37" s="128">
        <f>AVERAGE(C33:C36)</f>
        <v>9.75</v>
      </c>
      <c r="D37" s="126">
        <f t="shared" si="26"/>
        <v>9750000000</v>
      </c>
      <c r="E37" s="128">
        <f>D37*1.75</f>
        <v>17062500000</v>
      </c>
      <c r="F37" s="2">
        <f>AVERAGE(F33:F36)</f>
        <v>10.081083678214135</v>
      </c>
      <c r="G37" s="128"/>
      <c r="H37" s="127"/>
      <c r="I37" s="138"/>
      <c r="J37" s="139"/>
      <c r="K37" s="29" t="s">
        <v>32</v>
      </c>
      <c r="L37" s="10">
        <f>AVERAGE(L33:L36)</f>
        <v>77.25</v>
      </c>
      <c r="M37" s="92">
        <f t="shared" si="28"/>
        <v>77250000000</v>
      </c>
      <c r="N37" s="10">
        <f>M37*1.75</f>
        <v>135187500000</v>
      </c>
      <c r="O37" s="2">
        <f>AVERAGE(O33:O36)</f>
        <v>11.116371570833302</v>
      </c>
      <c r="P37" s="10"/>
      <c r="Q37" s="10"/>
      <c r="R37" s="49"/>
      <c r="S37" s="49"/>
      <c r="T37" s="29" t="s">
        <v>32</v>
      </c>
      <c r="U37" s="10">
        <f>AVERAGE(U33:U36)</f>
        <v>3.75</v>
      </c>
      <c r="V37" s="93">
        <f t="shared" si="30"/>
        <v>3750000000</v>
      </c>
      <c r="W37" s="10">
        <f>V37*1.75</f>
        <v>6562500000</v>
      </c>
      <c r="X37" s="2" t="e">
        <f>AVERAGE(Average33:Average36)</f>
        <v>#NAME?</v>
      </c>
      <c r="Y37" s="10"/>
      <c r="Z37" s="10"/>
    </row>
    <row r="39" spans="1:26" x14ac:dyDescent="0.25">
      <c r="A39" s="158" t="s">
        <v>42</v>
      </c>
      <c r="B39" s="153" t="s">
        <v>49</v>
      </c>
      <c r="C39" s="153"/>
      <c r="D39" s="153"/>
      <c r="E39" s="153"/>
      <c r="F39" s="153"/>
      <c r="G39" s="153"/>
      <c r="H39" s="153"/>
      <c r="I39" s="44"/>
      <c r="J39" s="153" t="s">
        <v>50</v>
      </c>
      <c r="K39" s="153"/>
      <c r="L39" s="153"/>
      <c r="M39" s="153"/>
      <c r="N39" s="153"/>
      <c r="O39" s="153"/>
      <c r="P39" s="153"/>
      <c r="Q39" s="16"/>
      <c r="R39" s="153" t="s">
        <v>51</v>
      </c>
      <c r="S39" s="153"/>
      <c r="T39" s="153"/>
      <c r="U39" s="153"/>
      <c r="V39" s="153"/>
      <c r="W39" s="153"/>
      <c r="X39" s="153"/>
    </row>
    <row r="40" spans="1:26" x14ac:dyDescent="0.25">
      <c r="A40" s="158"/>
      <c r="B40" s="142" t="s">
        <v>58</v>
      </c>
      <c r="C40" s="174" t="s">
        <v>14</v>
      </c>
      <c r="D40" s="174"/>
      <c r="E40" s="174"/>
      <c r="F40" s="174"/>
      <c r="G40" s="174"/>
      <c r="H40" s="174"/>
      <c r="I40" s="44"/>
      <c r="J40" s="142" t="s">
        <v>58</v>
      </c>
      <c r="K40" s="174" t="s">
        <v>14</v>
      </c>
      <c r="L40" s="174"/>
      <c r="M40" s="174"/>
      <c r="N40" s="174"/>
      <c r="O40" s="174"/>
      <c r="P40" s="174"/>
      <c r="Q40" s="16"/>
      <c r="R40" s="142" t="s">
        <v>58</v>
      </c>
      <c r="S40" s="174" t="s">
        <v>14</v>
      </c>
      <c r="T40" s="174"/>
      <c r="U40" s="174"/>
      <c r="V40" s="174"/>
      <c r="W40" s="174"/>
      <c r="X40" s="174"/>
    </row>
    <row r="41" spans="1:26" ht="17.25" x14ac:dyDescent="0.25">
      <c r="A41" s="158"/>
      <c r="B41" s="143"/>
      <c r="C41" s="18" t="s">
        <v>27</v>
      </c>
      <c r="D41" s="18" t="s">
        <v>43</v>
      </c>
      <c r="E41" s="18" t="s">
        <v>2</v>
      </c>
      <c r="F41" s="18" t="s">
        <v>4</v>
      </c>
      <c r="G41" s="18" t="s">
        <v>34</v>
      </c>
      <c r="H41" s="18" t="s">
        <v>57</v>
      </c>
      <c r="I41" s="5"/>
      <c r="J41" s="143"/>
      <c r="K41" s="18" t="s">
        <v>27</v>
      </c>
      <c r="L41" s="18" t="s">
        <v>43</v>
      </c>
      <c r="M41" s="18" t="s">
        <v>2</v>
      </c>
      <c r="N41" s="18" t="s">
        <v>4</v>
      </c>
      <c r="O41" s="18" t="s">
        <v>34</v>
      </c>
      <c r="P41" s="18" t="s">
        <v>57</v>
      </c>
      <c r="Q41" s="51"/>
      <c r="R41" s="143"/>
      <c r="S41" s="18" t="s">
        <v>27</v>
      </c>
      <c r="T41" s="18" t="s">
        <v>43</v>
      </c>
      <c r="U41" s="18" t="s">
        <v>2</v>
      </c>
      <c r="V41" s="18" t="s">
        <v>4</v>
      </c>
      <c r="W41" s="18" t="s">
        <v>34</v>
      </c>
      <c r="X41" s="18" t="s">
        <v>57</v>
      </c>
    </row>
    <row r="42" spans="1:26" x14ac:dyDescent="0.25">
      <c r="A42" s="158"/>
      <c r="B42" s="21">
        <v>1</v>
      </c>
      <c r="C42" s="41">
        <v>10</v>
      </c>
      <c r="D42" s="42">
        <f>C42*100*1000000</f>
        <v>1000000000</v>
      </c>
      <c r="E42" s="11">
        <f>D42*1.75</f>
        <v>1750000000</v>
      </c>
      <c r="F42" s="11">
        <f>LOG10(E42)</f>
        <v>9.2430380486862944</v>
      </c>
      <c r="G42" s="2">
        <f>STDEV(F42:F45)</f>
        <v>0.12778089593189801</v>
      </c>
      <c r="H42" s="2">
        <f>G42/SQRT(4)</f>
        <v>6.3890447965949004E-2</v>
      </c>
      <c r="I42" s="5"/>
      <c r="J42" s="21">
        <v>1</v>
      </c>
      <c r="K42" s="41">
        <v>83</v>
      </c>
      <c r="L42" s="42">
        <f>K42*100*1000000</f>
        <v>8300000000</v>
      </c>
      <c r="M42" s="11">
        <f>L42*1.75</f>
        <v>14525000000</v>
      </c>
      <c r="N42" s="11">
        <f>LOG10(M42)</f>
        <v>10.162116141062368</v>
      </c>
      <c r="O42" s="2">
        <f>STDEV(N42:N45)</f>
        <v>0.26351408771430646</v>
      </c>
      <c r="P42" s="2">
        <f>O42/SQRT(4)</f>
        <v>0.13175704385715323</v>
      </c>
      <c r="Q42" s="51"/>
      <c r="R42" s="27">
        <v>1</v>
      </c>
      <c r="S42" s="11">
        <v>2</v>
      </c>
      <c r="T42" s="11">
        <f>S42*100*1000000</f>
        <v>200000000</v>
      </c>
      <c r="U42" s="11">
        <f>T42*1.75</f>
        <v>350000000</v>
      </c>
      <c r="V42" s="11">
        <f>LOG10(U42)</f>
        <v>8.5440680443502757</v>
      </c>
      <c r="W42" s="2">
        <f>STDEV(V42:V45)</f>
        <v>0.5755881311829607</v>
      </c>
      <c r="X42" s="2">
        <f>W42/SQRT(4)</f>
        <v>0.28779406559148035</v>
      </c>
    </row>
    <row r="43" spans="1:26" x14ac:dyDescent="0.25">
      <c r="A43" s="158"/>
      <c r="B43" s="27">
        <v>2</v>
      </c>
      <c r="C43" s="41">
        <v>6</v>
      </c>
      <c r="D43" s="99">
        <f t="shared" ref="D43:D46" si="32">C43*100*1000000</f>
        <v>600000000</v>
      </c>
      <c r="E43" s="11">
        <f>D43*1.75</f>
        <v>1050000000</v>
      </c>
      <c r="F43" s="11">
        <f t="shared" ref="F43:F45" si="33">LOG10(E43)</f>
        <v>9.0211892990699383</v>
      </c>
      <c r="G43" s="11"/>
      <c r="H43" s="11"/>
      <c r="I43" s="5"/>
      <c r="J43" s="27">
        <v>2</v>
      </c>
      <c r="K43" s="41">
        <v>47</v>
      </c>
      <c r="L43" s="99">
        <f t="shared" ref="L43:L46" si="34">K43*100*1000000</f>
        <v>4700000000</v>
      </c>
      <c r="M43" s="11">
        <f>L43*1.75</f>
        <v>8225000000</v>
      </c>
      <c r="N43" s="11">
        <f t="shared" ref="N43:N45" si="35">LOG10(M43)</f>
        <v>9.9151359066220124</v>
      </c>
      <c r="O43" s="11"/>
      <c r="P43" s="11"/>
      <c r="Q43" s="52"/>
      <c r="R43" s="27">
        <v>2</v>
      </c>
      <c r="S43" s="11">
        <v>11</v>
      </c>
      <c r="T43" s="100">
        <f t="shared" ref="T43:T46" si="36">S43*100*1000000</f>
        <v>1100000000</v>
      </c>
      <c r="U43" s="11">
        <f>T43*1.75</f>
        <v>1925000000</v>
      </c>
      <c r="V43" s="11">
        <f t="shared" ref="V43:V45" si="37">LOG10(U43)</f>
        <v>9.2844307338445198</v>
      </c>
      <c r="W43" s="11"/>
      <c r="X43" s="11"/>
    </row>
    <row r="44" spans="1:26" x14ac:dyDescent="0.25">
      <c r="A44" s="158"/>
      <c r="B44" s="27">
        <v>3</v>
      </c>
      <c r="C44" s="41">
        <v>5</v>
      </c>
      <c r="D44" s="99">
        <f>C44*100*1000000</f>
        <v>500000000</v>
      </c>
      <c r="E44" s="11">
        <f>D44*1.75</f>
        <v>875000000</v>
      </c>
      <c r="F44" s="11">
        <f t="shared" si="33"/>
        <v>8.9420080530223132</v>
      </c>
      <c r="G44" s="11"/>
      <c r="H44" s="11"/>
      <c r="I44" s="5"/>
      <c r="J44" s="27">
        <v>3</v>
      </c>
      <c r="K44" s="41">
        <v>21</v>
      </c>
      <c r="L44" s="99">
        <f t="shared" si="34"/>
        <v>2100000000</v>
      </c>
      <c r="M44" s="11">
        <f>L44*1.75</f>
        <v>3675000000</v>
      </c>
      <c r="N44" s="11">
        <f t="shared" si="35"/>
        <v>9.5652573434202139</v>
      </c>
      <c r="O44" s="11"/>
      <c r="P44" s="11"/>
      <c r="Q44" s="52"/>
      <c r="R44" s="27">
        <v>3</v>
      </c>
      <c r="S44" s="11">
        <v>23</v>
      </c>
      <c r="T44" s="100">
        <f t="shared" si="36"/>
        <v>2300000000</v>
      </c>
      <c r="U44" s="11">
        <f>T44*1.75</f>
        <v>4025000000</v>
      </c>
      <c r="V44" s="11">
        <f t="shared" si="37"/>
        <v>9.6047658847038875</v>
      </c>
      <c r="W44" s="11"/>
      <c r="X44" s="11"/>
    </row>
    <row r="45" spans="1:26" x14ac:dyDescent="0.25">
      <c r="A45" s="158"/>
      <c r="B45" s="27">
        <v>4</v>
      </c>
      <c r="C45" s="41">
        <v>7</v>
      </c>
      <c r="D45" s="99">
        <f t="shared" si="32"/>
        <v>700000000</v>
      </c>
      <c r="E45" s="11">
        <f>D45*1.75</f>
        <v>1225000000</v>
      </c>
      <c r="F45" s="11">
        <f t="shared" si="33"/>
        <v>9.0881360887005513</v>
      </c>
      <c r="G45" s="11"/>
      <c r="H45" s="11"/>
      <c r="I45" s="5"/>
      <c r="J45" s="27">
        <v>4</v>
      </c>
      <c r="K45" s="41">
        <v>68</v>
      </c>
      <c r="L45" s="99">
        <f t="shared" si="34"/>
        <v>6800000000</v>
      </c>
      <c r="M45" s="11">
        <f>L45*1.75</f>
        <v>11900000000</v>
      </c>
      <c r="N45" s="11">
        <f t="shared" si="35"/>
        <v>10.075546961392531</v>
      </c>
      <c r="O45" s="11"/>
      <c r="P45" s="11"/>
      <c r="Q45" s="52"/>
      <c r="R45" s="27">
        <v>4</v>
      </c>
      <c r="S45" s="11">
        <v>43</v>
      </c>
      <c r="T45" s="100">
        <f t="shared" si="36"/>
        <v>4300000000</v>
      </c>
      <c r="U45" s="11">
        <f>T45*1.75</f>
        <v>7525000000</v>
      </c>
      <c r="V45" s="11">
        <f t="shared" si="37"/>
        <v>9.8765065042658815</v>
      </c>
      <c r="W45" s="11"/>
      <c r="X45" s="11"/>
    </row>
    <row r="46" spans="1:26" x14ac:dyDescent="0.25">
      <c r="A46" s="158"/>
      <c r="B46" s="27" t="s">
        <v>32</v>
      </c>
      <c r="C46" s="11">
        <f>AVERAGE(C42:C45)</f>
        <v>7</v>
      </c>
      <c r="D46" s="99">
        <f t="shared" si="32"/>
        <v>700000000</v>
      </c>
      <c r="E46" s="10">
        <f>D46*1.75</f>
        <v>1225000000</v>
      </c>
      <c r="F46" s="2">
        <f>AVERAGE(F42:F45)</f>
        <v>9.0735928723697743</v>
      </c>
      <c r="G46" s="10"/>
      <c r="H46" s="10"/>
      <c r="J46" s="27" t="s">
        <v>32</v>
      </c>
      <c r="K46" s="11">
        <f>AVERAGE(K42:K45)</f>
        <v>54.75</v>
      </c>
      <c r="L46" s="99">
        <f t="shared" si="34"/>
        <v>5475000000</v>
      </c>
      <c r="M46" s="10">
        <f>L46*1.75</f>
        <v>9581250000</v>
      </c>
      <c r="N46" s="2">
        <f>AVERAGE(N42:N45)</f>
        <v>9.9295140881242823</v>
      </c>
      <c r="O46" s="10"/>
      <c r="P46" s="10"/>
      <c r="Q46" s="7"/>
      <c r="R46" s="27" t="s">
        <v>32</v>
      </c>
      <c r="S46" s="11">
        <f>AVERAGE(S42:S45)</f>
        <v>19.75</v>
      </c>
      <c r="T46" s="100">
        <f t="shared" si="36"/>
        <v>1975000000</v>
      </c>
      <c r="U46" s="10">
        <f>T46*1.75</f>
        <v>3456250000</v>
      </c>
      <c r="V46" s="2">
        <f>AVERAGE(V42:V45)</f>
        <v>9.3274427917911407</v>
      </c>
      <c r="W46" s="10"/>
      <c r="X46" s="10"/>
    </row>
    <row r="48" spans="1:26" x14ac:dyDescent="0.25">
      <c r="A48" s="158" t="s">
        <v>41</v>
      </c>
      <c r="B48" s="153" t="s">
        <v>49</v>
      </c>
      <c r="C48" s="153"/>
      <c r="D48" s="153"/>
      <c r="E48" s="153"/>
      <c r="F48" s="153"/>
      <c r="G48" s="153"/>
      <c r="H48" s="153"/>
      <c r="I48" s="44"/>
      <c r="J48" s="153" t="s">
        <v>50</v>
      </c>
      <c r="K48" s="153"/>
      <c r="L48" s="153"/>
      <c r="M48" s="153"/>
      <c r="N48" s="153"/>
      <c r="O48" s="153"/>
      <c r="P48" s="153"/>
      <c r="Q48" s="53"/>
      <c r="R48" s="153" t="s">
        <v>51</v>
      </c>
      <c r="S48" s="153"/>
      <c r="T48" s="153"/>
      <c r="U48" s="153"/>
      <c r="V48" s="153"/>
      <c r="W48" s="153"/>
      <c r="X48" s="153"/>
    </row>
    <row r="49" spans="1:25" x14ac:dyDescent="0.25">
      <c r="A49" s="158"/>
      <c r="B49" s="142" t="s">
        <v>58</v>
      </c>
      <c r="C49" s="174" t="s">
        <v>14</v>
      </c>
      <c r="D49" s="174"/>
      <c r="E49" s="174"/>
      <c r="F49" s="174"/>
      <c r="G49" s="174"/>
      <c r="H49" s="174"/>
      <c r="I49" s="44"/>
      <c r="J49" s="142" t="s">
        <v>58</v>
      </c>
      <c r="K49" s="174" t="s">
        <v>14</v>
      </c>
      <c r="L49" s="174"/>
      <c r="M49" s="174"/>
      <c r="N49" s="174"/>
      <c r="O49" s="174"/>
      <c r="P49" s="174"/>
      <c r="Q49" s="53"/>
      <c r="R49" s="142" t="s">
        <v>58</v>
      </c>
      <c r="S49" s="174" t="s">
        <v>14</v>
      </c>
      <c r="T49" s="174"/>
      <c r="U49" s="174"/>
      <c r="V49" s="174"/>
      <c r="W49" s="174"/>
      <c r="X49" s="174"/>
    </row>
    <row r="50" spans="1:25" ht="17.25" x14ac:dyDescent="0.25">
      <c r="A50" s="158"/>
      <c r="B50" s="143"/>
      <c r="C50" s="54" t="s">
        <v>27</v>
      </c>
      <c r="D50" s="48" t="s">
        <v>43</v>
      </c>
      <c r="E50" s="48" t="s">
        <v>2</v>
      </c>
      <c r="F50" s="48" t="s">
        <v>4</v>
      </c>
      <c r="G50" s="48" t="s">
        <v>34</v>
      </c>
      <c r="H50" s="48" t="s">
        <v>57</v>
      </c>
      <c r="I50" s="5"/>
      <c r="J50" s="143"/>
      <c r="K50" s="18" t="s">
        <v>27</v>
      </c>
      <c r="L50" s="18" t="s">
        <v>43</v>
      </c>
      <c r="M50" s="18" t="s">
        <v>2</v>
      </c>
      <c r="N50" s="18" t="s">
        <v>4</v>
      </c>
      <c r="O50" s="18" t="s">
        <v>34</v>
      </c>
      <c r="P50" s="18" t="s">
        <v>57</v>
      </c>
      <c r="Q50" s="55"/>
      <c r="R50" s="143"/>
      <c r="S50" s="54" t="s">
        <v>27</v>
      </c>
      <c r="T50" s="48" t="s">
        <v>43</v>
      </c>
      <c r="U50" s="48" t="s">
        <v>2</v>
      </c>
      <c r="V50" s="48" t="s">
        <v>4</v>
      </c>
      <c r="W50" s="48" t="s">
        <v>34</v>
      </c>
      <c r="X50" s="48" t="s">
        <v>57</v>
      </c>
    </row>
    <row r="51" spans="1:25" x14ac:dyDescent="0.25">
      <c r="A51" s="158"/>
      <c r="B51" s="21">
        <v>1</v>
      </c>
      <c r="C51" s="11">
        <v>1</v>
      </c>
      <c r="D51" s="11">
        <f>C51*100*1000000</f>
        <v>100000000</v>
      </c>
      <c r="E51" s="11">
        <f>D51*1.75</f>
        <v>175000000</v>
      </c>
      <c r="F51" s="11">
        <f>LOG10(E51)</f>
        <v>8.2430380486862944</v>
      </c>
      <c r="G51" s="2">
        <f>STDEV(F51:F54)</f>
        <v>0.33124921396180984</v>
      </c>
      <c r="H51" s="2">
        <f>G51/SQRT(4)</f>
        <v>0.16562460698090492</v>
      </c>
      <c r="I51" s="5"/>
      <c r="J51" s="21">
        <v>1</v>
      </c>
      <c r="K51" s="11">
        <v>3</v>
      </c>
      <c r="L51" s="42">
        <f>K51*100*1000000</f>
        <v>300000000</v>
      </c>
      <c r="M51" s="11">
        <f>L51*1.75</f>
        <v>525000000</v>
      </c>
      <c r="N51" s="11">
        <f>LOG10(M51)</f>
        <v>8.720159303405957</v>
      </c>
      <c r="O51" s="2">
        <f>STDEV(N51:N54)</f>
        <v>4.4235001777733016</v>
      </c>
      <c r="P51" s="2">
        <f>O51/SQRT(4)</f>
        <v>2.2117500888866508</v>
      </c>
      <c r="Q51" s="55"/>
      <c r="R51" s="26">
        <v>1</v>
      </c>
      <c r="S51" s="11">
        <v>7</v>
      </c>
      <c r="T51" s="42">
        <f>S51*100*1000000</f>
        <v>700000000</v>
      </c>
      <c r="U51" s="11">
        <f>T51*1.75</f>
        <v>1225000000</v>
      </c>
      <c r="V51" s="11">
        <f>LOG10(U51)</f>
        <v>9.0881360887005513</v>
      </c>
      <c r="W51" s="2">
        <f>STDEV(V51:V54)</f>
        <v>0.31746740121186273</v>
      </c>
      <c r="X51" s="2">
        <f>W51/SQRT(4)</f>
        <v>0.15873370060593137</v>
      </c>
    </row>
    <row r="52" spans="1:25" x14ac:dyDescent="0.25">
      <c r="A52" s="158"/>
      <c r="B52" s="27">
        <v>2</v>
      </c>
      <c r="C52" s="11">
        <v>2</v>
      </c>
      <c r="D52" s="111">
        <f t="shared" ref="D52:D55" si="38">C52*100*1000000</f>
        <v>200000000</v>
      </c>
      <c r="E52" s="11">
        <f>D52*1.75</f>
        <v>350000000</v>
      </c>
      <c r="F52" s="11">
        <f t="shared" ref="F52:F54" si="39">LOG10(E52)</f>
        <v>8.5440680443502757</v>
      </c>
      <c r="G52" s="11"/>
      <c r="H52" s="11"/>
      <c r="I52" s="5"/>
      <c r="J52" s="27">
        <v>2</v>
      </c>
      <c r="K52" s="11">
        <v>15</v>
      </c>
      <c r="L52" s="110">
        <f t="shared" ref="L52:L55" si="40">K52*100*1000000</f>
        <v>1500000000</v>
      </c>
      <c r="M52" s="11">
        <f>L52*1.75</f>
        <v>2625000000</v>
      </c>
      <c r="N52" s="11">
        <f t="shared" ref="N52:N53" si="41">LOG10(M52)</f>
        <v>9.4191293077419758</v>
      </c>
      <c r="O52" s="11"/>
      <c r="P52" s="11"/>
      <c r="Q52" s="55"/>
      <c r="R52" s="29">
        <v>2</v>
      </c>
      <c r="S52" s="11">
        <v>6</v>
      </c>
      <c r="T52" s="110">
        <f t="shared" ref="T52:T55" si="42">S52*100*1000000</f>
        <v>600000000</v>
      </c>
      <c r="U52" s="11">
        <f>T52*1.75</f>
        <v>1050000000</v>
      </c>
      <c r="V52" s="11">
        <f t="shared" ref="V52:V54" si="43">LOG10(U52)</f>
        <v>9.0211892990699383</v>
      </c>
      <c r="W52" s="11"/>
      <c r="X52" s="11"/>
    </row>
    <row r="53" spans="1:25" x14ac:dyDescent="0.25">
      <c r="A53" s="158"/>
      <c r="B53" s="27">
        <v>3</v>
      </c>
      <c r="C53" s="11">
        <v>1</v>
      </c>
      <c r="D53" s="111">
        <f t="shared" si="38"/>
        <v>100000000</v>
      </c>
      <c r="E53" s="11">
        <f>D53*1.75</f>
        <v>175000000</v>
      </c>
      <c r="F53" s="11">
        <f t="shared" si="39"/>
        <v>8.2430380486862944</v>
      </c>
      <c r="G53" s="11"/>
      <c r="H53" s="11"/>
      <c r="I53" s="5"/>
      <c r="J53" s="27">
        <v>3</v>
      </c>
      <c r="K53" s="11">
        <v>1</v>
      </c>
      <c r="L53" s="110">
        <f t="shared" si="40"/>
        <v>100000000</v>
      </c>
      <c r="M53" s="11">
        <f>L53*1.75</f>
        <v>175000000</v>
      </c>
      <c r="N53" s="111">
        <f t="shared" si="41"/>
        <v>8.2430380486862944</v>
      </c>
      <c r="O53" s="11"/>
      <c r="P53" s="11"/>
      <c r="Q53" s="55"/>
      <c r="R53" s="29">
        <v>3</v>
      </c>
      <c r="S53" s="11">
        <v>13</v>
      </c>
      <c r="T53" s="110">
        <f t="shared" si="42"/>
        <v>1300000000</v>
      </c>
      <c r="U53" s="11">
        <f>T53*1.75</f>
        <v>2275000000</v>
      </c>
      <c r="V53" s="11">
        <f t="shared" si="43"/>
        <v>9.3569814009931314</v>
      </c>
      <c r="W53" s="11"/>
      <c r="X53" s="11"/>
    </row>
    <row r="54" spans="1:25" x14ac:dyDescent="0.25">
      <c r="A54" s="158"/>
      <c r="B54" s="27">
        <v>4</v>
      </c>
      <c r="C54" s="11">
        <v>5</v>
      </c>
      <c r="D54" s="111">
        <f t="shared" si="38"/>
        <v>500000000</v>
      </c>
      <c r="E54" s="11">
        <f>D54*1.75</f>
        <v>875000000</v>
      </c>
      <c r="F54" s="11">
        <f t="shared" si="39"/>
        <v>8.9420080530223132</v>
      </c>
      <c r="G54" s="11"/>
      <c r="H54" s="11"/>
      <c r="I54" s="5"/>
      <c r="J54" s="27">
        <v>4</v>
      </c>
      <c r="K54" s="11">
        <v>0</v>
      </c>
      <c r="L54" s="110">
        <f t="shared" si="40"/>
        <v>0</v>
      </c>
      <c r="M54" s="11">
        <f>L54*1.75</f>
        <v>0</v>
      </c>
      <c r="N54" s="11">
        <v>0</v>
      </c>
      <c r="O54" s="11"/>
      <c r="P54" s="11"/>
      <c r="Q54" s="55"/>
      <c r="R54" s="29">
        <v>4</v>
      </c>
      <c r="S54" s="11">
        <v>30</v>
      </c>
      <c r="T54" s="110">
        <f t="shared" si="42"/>
        <v>3000000000</v>
      </c>
      <c r="U54" s="11">
        <f>T54*1.75</f>
        <v>5250000000</v>
      </c>
      <c r="V54" s="11">
        <f t="shared" si="43"/>
        <v>9.720159303405957</v>
      </c>
      <c r="W54" s="11"/>
      <c r="X54" s="11"/>
    </row>
    <row r="55" spans="1:25" x14ac:dyDescent="0.25">
      <c r="A55" s="158"/>
      <c r="B55" s="27" t="s">
        <v>32</v>
      </c>
      <c r="C55" s="11">
        <f>AVERAGE(C51:C54)</f>
        <v>2.25</v>
      </c>
      <c r="D55" s="111">
        <f t="shared" si="38"/>
        <v>225000000</v>
      </c>
      <c r="E55" s="10">
        <f>D55*1.75</f>
        <v>393750000</v>
      </c>
      <c r="F55" s="2">
        <f>AVERAGE(F51:F54)</f>
        <v>8.4930380486862944</v>
      </c>
      <c r="G55" s="10"/>
      <c r="H55" s="10"/>
      <c r="J55" s="27" t="s">
        <v>32</v>
      </c>
      <c r="K55" s="11">
        <f>AVERAGE(K51:K54)</f>
        <v>4.75</v>
      </c>
      <c r="L55" s="110">
        <f t="shared" si="40"/>
        <v>475000000</v>
      </c>
      <c r="M55" s="10">
        <f>L55*1.75</f>
        <v>831250000</v>
      </c>
      <c r="N55" s="2">
        <f>AVERAGE(N51:N54)</f>
        <v>6.5955816649585568</v>
      </c>
      <c r="O55" s="10"/>
      <c r="P55" s="10"/>
      <c r="R55" s="27" t="s">
        <v>32</v>
      </c>
      <c r="S55" s="11">
        <f>AVERAGE(S51:S54)</f>
        <v>14</v>
      </c>
      <c r="T55" s="110">
        <f t="shared" si="42"/>
        <v>1400000000</v>
      </c>
      <c r="U55" s="10">
        <f>T55*1.75</f>
        <v>2450000000</v>
      </c>
      <c r="V55" s="2">
        <f>AVERAGE(V51:V54)</f>
        <v>9.2966165230423954</v>
      </c>
      <c r="W55" s="10"/>
      <c r="X55" s="10"/>
    </row>
    <row r="57" spans="1:25" x14ac:dyDescent="0.25">
      <c r="A57" s="182"/>
      <c r="B57" s="181"/>
      <c r="C57" s="181"/>
      <c r="D57" s="181"/>
      <c r="E57" s="181"/>
      <c r="F57" s="181"/>
      <c r="G57" s="181"/>
      <c r="H57" s="181"/>
      <c r="I57" s="17"/>
      <c r="J57" s="181"/>
      <c r="K57" s="181"/>
      <c r="L57" s="181"/>
      <c r="M57" s="181"/>
      <c r="N57" s="181"/>
      <c r="O57" s="181"/>
      <c r="P57" s="181"/>
      <c r="Q57" s="17"/>
      <c r="R57" s="181"/>
      <c r="S57" s="181"/>
      <c r="T57" s="181"/>
      <c r="U57" s="181"/>
      <c r="V57" s="181"/>
      <c r="W57" s="181"/>
      <c r="X57" s="181"/>
      <c r="Y57" s="117"/>
    </row>
    <row r="58" spans="1:25" x14ac:dyDescent="0.25">
      <c r="A58" s="182"/>
      <c r="B58" s="17"/>
      <c r="C58" s="181"/>
      <c r="D58" s="181"/>
      <c r="E58" s="181"/>
      <c r="F58" s="181"/>
      <c r="G58" s="181"/>
      <c r="H58" s="181"/>
      <c r="I58" s="17"/>
      <c r="J58" s="17"/>
      <c r="K58" s="181"/>
      <c r="L58" s="181"/>
      <c r="M58" s="181"/>
      <c r="N58" s="181"/>
      <c r="O58" s="181"/>
      <c r="P58" s="181"/>
      <c r="Q58" s="17"/>
      <c r="R58" s="17"/>
      <c r="S58" s="181"/>
      <c r="T58" s="181"/>
      <c r="U58" s="181"/>
      <c r="V58" s="181"/>
      <c r="W58" s="181"/>
      <c r="X58" s="181"/>
      <c r="Y58" s="117"/>
    </row>
    <row r="59" spans="1:25" x14ac:dyDescent="0.25">
      <c r="A59" s="182"/>
      <c r="B59" s="17"/>
      <c r="C59" s="113"/>
      <c r="D59" s="113"/>
      <c r="E59" s="113"/>
      <c r="F59" s="113"/>
      <c r="G59" s="113"/>
      <c r="H59" s="113"/>
      <c r="I59" s="113"/>
      <c r="J59" s="17"/>
      <c r="K59" s="113"/>
      <c r="L59" s="113"/>
      <c r="M59" s="113"/>
      <c r="N59" s="113"/>
      <c r="O59" s="113"/>
      <c r="P59" s="113"/>
      <c r="Q59" s="113"/>
      <c r="R59" s="17"/>
      <c r="S59" s="113"/>
      <c r="T59" s="113"/>
      <c r="U59" s="113"/>
      <c r="V59" s="113"/>
      <c r="W59" s="113"/>
      <c r="X59" s="113"/>
      <c r="Y59" s="117"/>
    </row>
    <row r="60" spans="1:25" x14ac:dyDescent="0.25">
      <c r="A60" s="18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7"/>
    </row>
    <row r="61" spans="1:25" x14ac:dyDescent="0.25">
      <c r="A61" s="18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7"/>
    </row>
    <row r="62" spans="1:25" x14ac:dyDescent="0.25">
      <c r="A62" s="18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7"/>
    </row>
    <row r="63" spans="1:25" x14ac:dyDescent="0.25">
      <c r="A63" s="18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7"/>
    </row>
    <row r="64" spans="1:25" x14ac:dyDescent="0.25">
      <c r="A64" s="182"/>
      <c r="B64" s="113"/>
      <c r="C64" s="113"/>
      <c r="D64" s="113"/>
      <c r="E64" s="113"/>
      <c r="F64" s="113"/>
      <c r="G64" s="113"/>
      <c r="H64" s="113"/>
      <c r="I64" s="117"/>
      <c r="J64" s="113"/>
      <c r="K64" s="113"/>
      <c r="L64" s="113"/>
      <c r="M64" s="113"/>
      <c r="N64" s="113"/>
      <c r="O64" s="113"/>
      <c r="P64" s="113"/>
      <c r="Q64" s="117"/>
      <c r="R64" s="113"/>
      <c r="S64" s="113"/>
      <c r="T64" s="113"/>
      <c r="U64" s="113"/>
      <c r="V64" s="113"/>
      <c r="W64" s="113"/>
      <c r="X64" s="113"/>
      <c r="Y64" s="117"/>
    </row>
    <row r="65" spans="1:25" x14ac:dyDescent="0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1:25" x14ac:dyDescent="0.25">
      <c r="A66" s="182"/>
      <c r="B66" s="181"/>
      <c r="C66" s="181"/>
      <c r="D66" s="181"/>
      <c r="E66" s="181"/>
      <c r="F66" s="181"/>
      <c r="G66" s="181"/>
      <c r="H66" s="181"/>
      <c r="I66" s="17"/>
      <c r="J66" s="181"/>
      <c r="K66" s="181"/>
      <c r="L66" s="181"/>
      <c r="M66" s="181"/>
      <c r="N66" s="181"/>
      <c r="O66" s="181"/>
      <c r="P66" s="181"/>
      <c r="Q66" s="17"/>
      <c r="R66" s="181"/>
      <c r="S66" s="181"/>
      <c r="T66" s="181"/>
      <c r="U66" s="181"/>
      <c r="V66" s="181"/>
      <c r="W66" s="181"/>
      <c r="X66" s="181"/>
      <c r="Y66" s="117"/>
    </row>
    <row r="67" spans="1:25" x14ac:dyDescent="0.25">
      <c r="A67" s="182"/>
      <c r="B67" s="17"/>
      <c r="C67" s="181"/>
      <c r="D67" s="181"/>
      <c r="E67" s="181"/>
      <c r="F67" s="181"/>
      <c r="G67" s="181"/>
      <c r="H67" s="181"/>
      <c r="I67" s="17"/>
      <c r="J67" s="17"/>
      <c r="K67" s="181"/>
      <c r="L67" s="181"/>
      <c r="M67" s="181"/>
      <c r="N67" s="181"/>
      <c r="O67" s="181"/>
      <c r="P67" s="181"/>
      <c r="Q67" s="17"/>
      <c r="R67" s="17"/>
      <c r="S67" s="181"/>
      <c r="T67" s="181"/>
      <c r="U67" s="181"/>
      <c r="V67" s="181"/>
      <c r="W67" s="181"/>
      <c r="X67" s="181"/>
      <c r="Y67" s="117"/>
    </row>
    <row r="68" spans="1:25" x14ac:dyDescent="0.25">
      <c r="A68" s="182"/>
      <c r="B68" s="17"/>
      <c r="C68" s="113"/>
      <c r="D68" s="113"/>
      <c r="E68" s="113"/>
      <c r="F68" s="113"/>
      <c r="G68" s="113"/>
      <c r="H68" s="113"/>
      <c r="I68" s="113"/>
      <c r="J68" s="17"/>
      <c r="K68" s="113"/>
      <c r="L68" s="113"/>
      <c r="M68" s="113"/>
      <c r="N68" s="113"/>
      <c r="O68" s="113"/>
      <c r="P68" s="113"/>
      <c r="Q68" s="113"/>
      <c r="R68" s="17"/>
      <c r="S68" s="113"/>
      <c r="T68" s="113"/>
      <c r="U68" s="113"/>
      <c r="V68" s="113"/>
      <c r="W68" s="113"/>
      <c r="X68" s="113"/>
      <c r="Y68" s="117"/>
    </row>
    <row r="69" spans="1:25" x14ac:dyDescent="0.25">
      <c r="A69" s="18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7"/>
    </row>
    <row r="70" spans="1:25" x14ac:dyDescent="0.25">
      <c r="A70" s="18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7"/>
    </row>
    <row r="71" spans="1:25" x14ac:dyDescent="0.25">
      <c r="A71" s="18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7"/>
    </row>
    <row r="72" spans="1:25" x14ac:dyDescent="0.25">
      <c r="A72" s="18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7"/>
    </row>
    <row r="73" spans="1:25" x14ac:dyDescent="0.25">
      <c r="A73" s="182"/>
      <c r="B73" s="113"/>
      <c r="C73" s="113"/>
      <c r="D73" s="113"/>
      <c r="E73" s="113"/>
      <c r="F73" s="113"/>
      <c r="G73" s="113"/>
      <c r="H73" s="113"/>
      <c r="I73" s="117"/>
      <c r="J73" s="113"/>
      <c r="K73" s="113"/>
      <c r="L73" s="113"/>
      <c r="M73" s="113"/>
      <c r="N73" s="113"/>
      <c r="O73" s="113"/>
      <c r="P73" s="113"/>
      <c r="Q73" s="117"/>
      <c r="R73" s="113"/>
      <c r="S73" s="113"/>
      <c r="T73" s="113"/>
      <c r="U73" s="113"/>
      <c r="V73" s="113"/>
      <c r="W73" s="113"/>
      <c r="X73" s="113"/>
      <c r="Y73" s="117"/>
    </row>
    <row r="74" spans="1:25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</row>
    <row r="75" spans="1:25" x14ac:dyDescent="0.25">
      <c r="A75" s="117"/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</row>
    <row r="76" spans="1:25" x14ac:dyDescent="0.25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5" x14ac:dyDescent="0.25">
      <c r="A77" s="117"/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</row>
    <row r="78" spans="1:25" x14ac:dyDescent="0.25">
      <c r="A78" s="117"/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</row>
    <row r="79" spans="1:25" x14ac:dyDescent="0.25">
      <c r="A79" s="117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</row>
  </sheetData>
  <mergeCells count="130">
    <mergeCell ref="B3:I3"/>
    <mergeCell ref="K3:R3"/>
    <mergeCell ref="T3:AA3"/>
    <mergeCell ref="C4:I4"/>
    <mergeCell ref="L4:R4"/>
    <mergeCell ref="U4:AA4"/>
    <mergeCell ref="L7:M7"/>
    <mergeCell ref="U7:V7"/>
    <mergeCell ref="B4:B5"/>
    <mergeCell ref="C5:D5"/>
    <mergeCell ref="L5:M5"/>
    <mergeCell ref="U5:V5"/>
    <mergeCell ref="C6:D6"/>
    <mergeCell ref="L6:M6"/>
    <mergeCell ref="U6:V6"/>
    <mergeCell ref="C7:D7"/>
    <mergeCell ref="A12:A19"/>
    <mergeCell ref="B12:I12"/>
    <mergeCell ref="K12:R12"/>
    <mergeCell ref="T12:AA12"/>
    <mergeCell ref="C13:I13"/>
    <mergeCell ref="L13:R13"/>
    <mergeCell ref="U13:AA13"/>
    <mergeCell ref="C14:D14"/>
    <mergeCell ref="L14:M14"/>
    <mergeCell ref="C9:D9"/>
    <mergeCell ref="L9:M9"/>
    <mergeCell ref="U9:V9"/>
    <mergeCell ref="C10:D10"/>
    <mergeCell ref="L10:M10"/>
    <mergeCell ref="U10:V10"/>
    <mergeCell ref="C8:D8"/>
    <mergeCell ref="L8:M8"/>
    <mergeCell ref="U8:V8"/>
    <mergeCell ref="A39:A46"/>
    <mergeCell ref="U26:V26"/>
    <mergeCell ref="C23:D23"/>
    <mergeCell ref="L23:M23"/>
    <mergeCell ref="U23:V23"/>
    <mergeCell ref="C24:D24"/>
    <mergeCell ref="L24:M24"/>
    <mergeCell ref="L28:M28"/>
    <mergeCell ref="C19:D19"/>
    <mergeCell ref="L19:M19"/>
    <mergeCell ref="U19:V19"/>
    <mergeCell ref="A21:A28"/>
    <mergeCell ref="C27:D27"/>
    <mergeCell ref="L27:M27"/>
    <mergeCell ref="U27:V27"/>
    <mergeCell ref="B21:I21"/>
    <mergeCell ref="K21:R21"/>
    <mergeCell ref="T21:AA21"/>
    <mergeCell ref="C22:I22"/>
    <mergeCell ref="L22:R22"/>
    <mergeCell ref="U22:AA22"/>
    <mergeCell ref="C25:D25"/>
    <mergeCell ref="L25:M25"/>
    <mergeCell ref="U25:V25"/>
    <mergeCell ref="J57:P57"/>
    <mergeCell ref="R57:X57"/>
    <mergeCell ref="C58:H58"/>
    <mergeCell ref="K58:P58"/>
    <mergeCell ref="S58:X58"/>
    <mergeCell ref="A48:A55"/>
    <mergeCell ref="B48:H48"/>
    <mergeCell ref="J48:P48"/>
    <mergeCell ref="R48:X48"/>
    <mergeCell ref="C49:H49"/>
    <mergeCell ref="K49:P49"/>
    <mergeCell ref="S49:X49"/>
    <mergeCell ref="R49:R50"/>
    <mergeCell ref="B66:H66"/>
    <mergeCell ref="J66:P66"/>
    <mergeCell ref="R66:X66"/>
    <mergeCell ref="A30:A37"/>
    <mergeCell ref="B30:H30"/>
    <mergeCell ref="K30:Q30"/>
    <mergeCell ref="T30:Z30"/>
    <mergeCell ref="C31:H31"/>
    <mergeCell ref="L31:Q31"/>
    <mergeCell ref="U31:Z31"/>
    <mergeCell ref="A66:A73"/>
    <mergeCell ref="C67:H67"/>
    <mergeCell ref="K67:P67"/>
    <mergeCell ref="S67:X67"/>
    <mergeCell ref="B39:H39"/>
    <mergeCell ref="J39:P39"/>
    <mergeCell ref="R39:X39"/>
    <mergeCell ref="C40:H40"/>
    <mergeCell ref="K40:P40"/>
    <mergeCell ref="S40:X40"/>
    <mergeCell ref="B49:B50"/>
    <mergeCell ref="J49:J50"/>
    <mergeCell ref="A57:A64"/>
    <mergeCell ref="B57:H57"/>
    <mergeCell ref="R40:R41"/>
    <mergeCell ref="T22:T23"/>
    <mergeCell ref="T31:T32"/>
    <mergeCell ref="U24:V24"/>
    <mergeCell ref="J40:J41"/>
    <mergeCell ref="B40:B41"/>
    <mergeCell ref="B31:B32"/>
    <mergeCell ref="C28:D28"/>
    <mergeCell ref="U28:V28"/>
    <mergeCell ref="C26:D26"/>
    <mergeCell ref="L26:M26"/>
    <mergeCell ref="A1:A2"/>
    <mergeCell ref="T4:T5"/>
    <mergeCell ref="T13:T14"/>
    <mergeCell ref="B13:B14"/>
    <mergeCell ref="B22:B23"/>
    <mergeCell ref="K4:K5"/>
    <mergeCell ref="K13:K14"/>
    <mergeCell ref="K22:K23"/>
    <mergeCell ref="K31:K32"/>
    <mergeCell ref="B1:AA2"/>
    <mergeCell ref="C17:D17"/>
    <mergeCell ref="L17:M17"/>
    <mergeCell ref="U17:V17"/>
    <mergeCell ref="C18:D18"/>
    <mergeCell ref="L18:M18"/>
    <mergeCell ref="U18:V18"/>
    <mergeCell ref="U14:V14"/>
    <mergeCell ref="C15:D15"/>
    <mergeCell ref="L15:M15"/>
    <mergeCell ref="U15:V15"/>
    <mergeCell ref="C16:D16"/>
    <mergeCell ref="L16:M16"/>
    <mergeCell ref="U16:V16"/>
    <mergeCell ref="A3:A10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tabSelected="1" zoomScale="80" zoomScaleNormal="80" workbookViewId="0">
      <selection activeCell="U5" sqref="U5:V5"/>
    </sheetView>
  </sheetViews>
  <sheetFormatPr defaultRowHeight="15" x14ac:dyDescent="0.25"/>
  <cols>
    <col min="1" max="1" width="16.5703125" customWidth="1"/>
    <col min="2" max="2" width="12.5703125" bestFit="1" customWidth="1"/>
    <col min="3" max="3" width="15" bestFit="1" customWidth="1"/>
    <col min="4" max="4" width="15" customWidth="1"/>
    <col min="5" max="5" width="13" bestFit="1" customWidth="1"/>
    <col min="6" max="7" width="14.28515625" bestFit="1" customWidth="1"/>
    <col min="8" max="9" width="14.7109375" bestFit="1" customWidth="1"/>
    <col min="10" max="10" width="12.5703125" bestFit="1" customWidth="1"/>
    <col min="11" max="11" width="15" bestFit="1" customWidth="1"/>
    <col min="12" max="12" width="15.5703125" customWidth="1"/>
    <col min="13" max="13" width="15.42578125" customWidth="1"/>
    <col min="14" max="15" width="14.7109375" bestFit="1" customWidth="1"/>
    <col min="16" max="16" width="14.28515625" bestFit="1" customWidth="1"/>
    <col min="17" max="18" width="14.7109375" bestFit="1" customWidth="1"/>
    <col min="19" max="19" width="15" bestFit="1" customWidth="1"/>
    <col min="20" max="20" width="15.7109375" customWidth="1"/>
    <col min="21" max="21" width="16.85546875" customWidth="1"/>
    <col min="22" max="22" width="14.28515625" bestFit="1" customWidth="1"/>
    <col min="23" max="23" width="13" bestFit="1" customWidth="1"/>
    <col min="25" max="25" width="14.28515625" bestFit="1" customWidth="1"/>
  </cols>
  <sheetData>
    <row r="1" spans="1:27" x14ac:dyDescent="0.25">
      <c r="A1" s="184" t="s">
        <v>13</v>
      </c>
      <c r="B1" s="185" t="s">
        <v>35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</row>
    <row r="2" spans="1:27" x14ac:dyDescent="0.25">
      <c r="A2" s="184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</row>
    <row r="3" spans="1:27" x14ac:dyDescent="0.25">
      <c r="A3" s="158" t="s">
        <v>36</v>
      </c>
      <c r="B3" s="153" t="s">
        <v>10</v>
      </c>
      <c r="C3" s="153"/>
      <c r="D3" s="153"/>
      <c r="E3" s="153"/>
      <c r="F3" s="153"/>
      <c r="G3" s="153"/>
      <c r="H3" s="153"/>
      <c r="I3" s="153"/>
      <c r="J3" s="17"/>
      <c r="K3" s="153" t="s">
        <v>11</v>
      </c>
      <c r="L3" s="153"/>
      <c r="M3" s="153"/>
      <c r="N3" s="153"/>
      <c r="O3" s="153"/>
      <c r="P3" s="153"/>
      <c r="Q3" s="153"/>
      <c r="R3" s="153"/>
      <c r="S3" s="17"/>
      <c r="T3" s="153" t="s">
        <v>12</v>
      </c>
      <c r="U3" s="153"/>
      <c r="V3" s="153"/>
      <c r="W3" s="153"/>
      <c r="X3" s="153"/>
      <c r="Y3" s="153"/>
      <c r="Z3" s="153"/>
      <c r="AA3" s="153"/>
    </row>
    <row r="4" spans="1:27" x14ac:dyDescent="0.25">
      <c r="A4" s="158"/>
      <c r="B4" s="142" t="s">
        <v>58</v>
      </c>
      <c r="C4" s="174" t="s">
        <v>14</v>
      </c>
      <c r="D4" s="174"/>
      <c r="E4" s="174"/>
      <c r="F4" s="174"/>
      <c r="G4" s="174"/>
      <c r="H4" s="174"/>
      <c r="I4" s="174"/>
      <c r="J4" s="17"/>
      <c r="K4" s="142" t="s">
        <v>58</v>
      </c>
      <c r="L4" s="174" t="s">
        <v>14</v>
      </c>
      <c r="M4" s="174"/>
      <c r="N4" s="174"/>
      <c r="O4" s="174"/>
      <c r="P4" s="174"/>
      <c r="Q4" s="174"/>
      <c r="R4" s="174"/>
      <c r="S4" s="45"/>
      <c r="T4" s="142" t="s">
        <v>58</v>
      </c>
      <c r="U4" s="174" t="s">
        <v>14</v>
      </c>
      <c r="V4" s="174"/>
      <c r="W4" s="174"/>
      <c r="X4" s="174"/>
      <c r="Y4" s="174"/>
      <c r="Z4" s="174"/>
      <c r="AA4" s="174"/>
    </row>
    <row r="5" spans="1:27" ht="17.25" x14ac:dyDescent="0.25">
      <c r="A5" s="158"/>
      <c r="B5" s="143"/>
      <c r="C5" s="152" t="s">
        <v>30</v>
      </c>
      <c r="D5" s="152"/>
      <c r="E5" s="18" t="s">
        <v>33</v>
      </c>
      <c r="F5" s="18" t="s">
        <v>2</v>
      </c>
      <c r="G5" s="18" t="s">
        <v>0</v>
      </c>
      <c r="H5" s="18" t="s">
        <v>34</v>
      </c>
      <c r="I5" s="18" t="s">
        <v>57</v>
      </c>
      <c r="J5" s="25"/>
      <c r="K5" s="143"/>
      <c r="L5" s="152" t="s">
        <v>30</v>
      </c>
      <c r="M5" s="152"/>
      <c r="N5" s="18" t="s">
        <v>33</v>
      </c>
      <c r="O5" s="18" t="s">
        <v>2</v>
      </c>
      <c r="P5" s="18" t="s">
        <v>0</v>
      </c>
      <c r="Q5" s="18" t="s">
        <v>34</v>
      </c>
      <c r="R5" s="18" t="s">
        <v>57</v>
      </c>
      <c r="S5" s="25"/>
      <c r="T5" s="143"/>
      <c r="U5" s="152" t="s">
        <v>30</v>
      </c>
      <c r="V5" s="152"/>
      <c r="W5" s="18" t="s">
        <v>33</v>
      </c>
      <c r="X5" s="18" t="s">
        <v>2</v>
      </c>
      <c r="Y5" s="18" t="s">
        <v>0</v>
      </c>
      <c r="Z5" s="18" t="s">
        <v>34</v>
      </c>
      <c r="AA5" s="18" t="s">
        <v>57</v>
      </c>
    </row>
    <row r="6" spans="1:27" x14ac:dyDescent="0.25">
      <c r="A6" s="158"/>
      <c r="B6" s="21">
        <v>1</v>
      </c>
      <c r="C6" s="150">
        <v>24</v>
      </c>
      <c r="D6" s="151"/>
      <c r="E6" s="10">
        <f>C6*100*10</f>
        <v>24000</v>
      </c>
      <c r="F6" s="10">
        <f>E6*1.75</f>
        <v>42000</v>
      </c>
      <c r="G6" s="9">
        <f>LOG10(F6)</f>
        <v>4.6232492903979008</v>
      </c>
      <c r="H6" s="23">
        <f>STDEV(G6:G9)</f>
        <v>0.17918553216350691</v>
      </c>
      <c r="I6" s="23">
        <f>H6/SQRT(4)</f>
        <v>8.9592766081753455E-2</v>
      </c>
      <c r="J6" s="9"/>
      <c r="K6" s="27">
        <v>1</v>
      </c>
      <c r="L6" s="175">
        <v>8</v>
      </c>
      <c r="M6" s="175"/>
      <c r="N6" s="10">
        <f>L6*100*10</f>
        <v>8000</v>
      </c>
      <c r="O6" s="10">
        <f>N6*1.75</f>
        <v>14000</v>
      </c>
      <c r="P6" s="9">
        <f>LOG10(O6)</f>
        <v>4.1461280356782382</v>
      </c>
      <c r="Q6" s="2">
        <f>STDEV(P6:P9)</f>
        <v>0.18884421086832689</v>
      </c>
      <c r="R6" s="2">
        <f>Q6/SQRT(4)</f>
        <v>9.4422105434163447E-2</v>
      </c>
      <c r="S6" s="25"/>
      <c r="T6" s="27">
        <v>1</v>
      </c>
      <c r="U6" s="175">
        <v>18</v>
      </c>
      <c r="V6" s="175"/>
      <c r="W6" s="11">
        <f>U6*100*10</f>
        <v>18000</v>
      </c>
      <c r="X6" s="10">
        <f>W6*1.75</f>
        <v>31500</v>
      </c>
      <c r="Y6" s="9">
        <f>LOG10(X6)</f>
        <v>4.4983105537896009</v>
      </c>
      <c r="Z6" s="10">
        <f>STDEV(Y6:Y9)</f>
        <v>0.16085806469981365</v>
      </c>
      <c r="AA6" s="10">
        <f>Z6/SQRT(4)</f>
        <v>8.0429032349906823E-2</v>
      </c>
    </row>
    <row r="7" spans="1:27" x14ac:dyDescent="0.25">
      <c r="A7" s="158"/>
      <c r="B7" s="27">
        <v>2</v>
      </c>
      <c r="C7" s="150">
        <v>9</v>
      </c>
      <c r="D7" s="151"/>
      <c r="E7" s="90">
        <f t="shared" ref="E7:E9" si="0">C7*100*10</f>
        <v>9000</v>
      </c>
      <c r="F7" s="10">
        <f>E7*1.75</f>
        <v>15750</v>
      </c>
      <c r="G7" s="9">
        <f t="shared" ref="G7:G9" si="1">LOG10(F7)</f>
        <v>4.1972805581256196</v>
      </c>
      <c r="H7" s="10"/>
      <c r="I7" s="10"/>
      <c r="J7" s="10"/>
      <c r="K7" s="27">
        <v>2</v>
      </c>
      <c r="L7" s="175">
        <v>12</v>
      </c>
      <c r="M7" s="175"/>
      <c r="N7" s="90">
        <f t="shared" ref="N7:N9" si="2">L7*100*10</f>
        <v>12000</v>
      </c>
      <c r="O7" s="10">
        <f>N7*1.75</f>
        <v>21000</v>
      </c>
      <c r="P7" s="9">
        <f t="shared" ref="P7:P9" si="3">LOG10(O7)</f>
        <v>4.3222192947339195</v>
      </c>
      <c r="Q7" s="10"/>
      <c r="R7" s="10"/>
      <c r="S7" s="28"/>
      <c r="T7" s="27">
        <v>2</v>
      </c>
      <c r="U7" s="175">
        <v>9</v>
      </c>
      <c r="V7" s="175"/>
      <c r="W7" s="91">
        <f t="shared" ref="W7:W9" si="4">U7*100*10</f>
        <v>9000</v>
      </c>
      <c r="X7" s="10">
        <f>W7*1.75</f>
        <v>15750</v>
      </c>
      <c r="Y7" s="9">
        <f t="shared" ref="Y7:Y9" si="5">LOG10(X7)</f>
        <v>4.1972805581256196</v>
      </c>
      <c r="Z7" s="10"/>
      <c r="AA7" s="10"/>
    </row>
    <row r="8" spans="1:27" x14ac:dyDescent="0.25">
      <c r="A8" s="158"/>
      <c r="B8" s="27">
        <v>3</v>
      </c>
      <c r="C8" s="150">
        <v>13</v>
      </c>
      <c r="D8" s="151"/>
      <c r="E8" s="90">
        <f t="shared" si="0"/>
        <v>13000</v>
      </c>
      <c r="F8" s="10">
        <f>E8*1.75</f>
        <v>22750</v>
      </c>
      <c r="G8" s="9">
        <f t="shared" si="1"/>
        <v>4.3569814009931314</v>
      </c>
      <c r="H8" s="10"/>
      <c r="I8" s="10"/>
      <c r="J8" s="10"/>
      <c r="K8" s="27">
        <v>3</v>
      </c>
      <c r="L8" s="172">
        <v>8</v>
      </c>
      <c r="M8" s="173"/>
      <c r="N8" s="90">
        <f t="shared" si="2"/>
        <v>8000</v>
      </c>
      <c r="O8" s="10">
        <f>N8*1.75</f>
        <v>14000</v>
      </c>
      <c r="P8" s="9">
        <f t="shared" si="3"/>
        <v>4.1461280356782382</v>
      </c>
      <c r="Q8" s="10"/>
      <c r="R8" s="10"/>
      <c r="S8" s="28"/>
      <c r="T8" s="29">
        <v>3</v>
      </c>
      <c r="U8" s="172">
        <v>8</v>
      </c>
      <c r="V8" s="173"/>
      <c r="W8" s="91">
        <f t="shared" si="4"/>
        <v>8000</v>
      </c>
      <c r="X8" s="10">
        <f>W8*1.75</f>
        <v>14000</v>
      </c>
      <c r="Y8" s="9">
        <f t="shared" si="5"/>
        <v>4.1461280356782382</v>
      </c>
      <c r="Z8" s="10"/>
      <c r="AA8" s="10"/>
    </row>
    <row r="9" spans="1:27" x14ac:dyDescent="0.25">
      <c r="A9" s="158"/>
      <c r="B9" s="27">
        <v>4</v>
      </c>
      <c r="C9" s="150">
        <v>12</v>
      </c>
      <c r="D9" s="151"/>
      <c r="E9" s="90">
        <f t="shared" si="0"/>
        <v>12000</v>
      </c>
      <c r="F9" s="10">
        <f>E9*1.75</f>
        <v>21000</v>
      </c>
      <c r="G9" s="9">
        <f t="shared" si="1"/>
        <v>4.3222192947339195</v>
      </c>
      <c r="H9" s="10"/>
      <c r="I9" s="10"/>
      <c r="J9" s="10"/>
      <c r="K9" s="27">
        <v>4</v>
      </c>
      <c r="L9" s="172">
        <v>20</v>
      </c>
      <c r="M9" s="173"/>
      <c r="N9" s="90">
        <f t="shared" si="2"/>
        <v>20000</v>
      </c>
      <c r="O9" s="10">
        <f>N9*1.75</f>
        <v>35000</v>
      </c>
      <c r="P9" s="9">
        <f t="shared" si="3"/>
        <v>4.5440680443502757</v>
      </c>
      <c r="Q9" s="10"/>
      <c r="R9" s="10"/>
      <c r="S9" s="28"/>
      <c r="T9" s="29">
        <v>4</v>
      </c>
      <c r="U9" s="172">
        <v>9</v>
      </c>
      <c r="V9" s="173"/>
      <c r="W9" s="91">
        <f t="shared" si="4"/>
        <v>9000</v>
      </c>
      <c r="X9" s="10">
        <f>W9*1.75</f>
        <v>15750</v>
      </c>
      <c r="Y9" s="9">
        <f t="shared" si="5"/>
        <v>4.1972805581256196</v>
      </c>
      <c r="Z9" s="10"/>
      <c r="AA9" s="10"/>
    </row>
    <row r="10" spans="1:27" x14ac:dyDescent="0.25">
      <c r="A10" s="158"/>
      <c r="B10" s="27" t="s">
        <v>3</v>
      </c>
      <c r="C10" s="163">
        <f>AVERAGE(C6:D9)</f>
        <v>14.5</v>
      </c>
      <c r="D10" s="163"/>
      <c r="E10" s="10">
        <f t="shared" ref="E10" si="6">C10*20</f>
        <v>290</v>
      </c>
      <c r="F10" s="10">
        <f>E10*1.75</f>
        <v>507.5</v>
      </c>
      <c r="G10" s="23">
        <f>AVERAGE(G6:G9)</f>
        <v>4.3749326360626428</v>
      </c>
      <c r="H10" s="10"/>
      <c r="I10" s="10"/>
      <c r="J10" s="10"/>
      <c r="K10" s="27" t="s">
        <v>3</v>
      </c>
      <c r="L10" s="172">
        <f>AVERAGE(L6:M9)</f>
        <v>12</v>
      </c>
      <c r="M10" s="173"/>
      <c r="N10" s="10">
        <f t="shared" ref="N10" si="7">L10*20</f>
        <v>240</v>
      </c>
      <c r="O10" s="10">
        <f>N10*1.75</f>
        <v>420</v>
      </c>
      <c r="P10" s="23">
        <f>AVERAGE(P6:P9)</f>
        <v>4.2896358526101679</v>
      </c>
      <c r="Q10" s="10"/>
      <c r="R10" s="10"/>
      <c r="S10" s="10"/>
      <c r="T10" s="27" t="s">
        <v>3</v>
      </c>
      <c r="U10" s="175">
        <f>AVERAGE(U6:V9)</f>
        <v>11</v>
      </c>
      <c r="V10" s="175"/>
      <c r="W10" s="11">
        <f t="shared" ref="W10" si="8">U10*20</f>
        <v>220</v>
      </c>
      <c r="X10" s="10">
        <f>W10*1.75</f>
        <v>385</v>
      </c>
      <c r="Y10" s="23">
        <f>AVERAGE(Y6:Y9)</f>
        <v>4.2597499264297696</v>
      </c>
      <c r="Z10" s="10"/>
      <c r="AA10" s="10"/>
    </row>
    <row r="12" spans="1:27" x14ac:dyDescent="0.25">
      <c r="A12" s="158" t="s">
        <v>37</v>
      </c>
      <c r="B12" s="153" t="s">
        <v>10</v>
      </c>
      <c r="C12" s="153"/>
      <c r="D12" s="153"/>
      <c r="E12" s="153"/>
      <c r="F12" s="153"/>
      <c r="G12" s="153"/>
      <c r="H12" s="153"/>
      <c r="I12" s="153"/>
      <c r="J12" s="37"/>
      <c r="K12" s="153" t="s">
        <v>11</v>
      </c>
      <c r="L12" s="153"/>
      <c r="M12" s="153"/>
      <c r="N12" s="153"/>
      <c r="O12" s="153"/>
      <c r="P12" s="153"/>
      <c r="Q12" s="153"/>
      <c r="R12" s="153"/>
      <c r="S12" s="37"/>
      <c r="T12" s="153" t="s">
        <v>12</v>
      </c>
      <c r="U12" s="153"/>
      <c r="V12" s="153"/>
      <c r="W12" s="153"/>
      <c r="X12" s="153"/>
      <c r="Y12" s="153"/>
      <c r="Z12" s="153"/>
      <c r="AA12" s="153"/>
    </row>
    <row r="13" spans="1:27" x14ac:dyDescent="0.25">
      <c r="A13" s="158"/>
      <c r="B13" s="142" t="s">
        <v>58</v>
      </c>
      <c r="C13" s="174" t="s">
        <v>14</v>
      </c>
      <c r="D13" s="174"/>
      <c r="E13" s="174"/>
      <c r="F13" s="174"/>
      <c r="G13" s="174"/>
      <c r="H13" s="174"/>
      <c r="I13" s="174"/>
      <c r="J13" s="37"/>
      <c r="K13" s="142" t="s">
        <v>58</v>
      </c>
      <c r="L13" s="174" t="s">
        <v>14</v>
      </c>
      <c r="M13" s="174"/>
      <c r="N13" s="174"/>
      <c r="O13" s="174"/>
      <c r="P13" s="174"/>
      <c r="Q13" s="174"/>
      <c r="R13" s="174"/>
      <c r="S13" s="37"/>
      <c r="T13" s="142" t="s">
        <v>58</v>
      </c>
      <c r="U13" s="174" t="s">
        <v>14</v>
      </c>
      <c r="V13" s="174"/>
      <c r="W13" s="174"/>
      <c r="X13" s="174"/>
      <c r="Y13" s="174"/>
      <c r="Z13" s="174"/>
      <c r="AA13" s="174"/>
    </row>
    <row r="14" spans="1:27" ht="17.25" x14ac:dyDescent="0.25">
      <c r="A14" s="158"/>
      <c r="B14" s="143"/>
      <c r="C14" s="152" t="s">
        <v>30</v>
      </c>
      <c r="D14" s="152"/>
      <c r="E14" s="18" t="s">
        <v>33</v>
      </c>
      <c r="F14" s="18" t="s">
        <v>2</v>
      </c>
      <c r="G14" s="18" t="s">
        <v>0</v>
      </c>
      <c r="H14" s="18" t="s">
        <v>34</v>
      </c>
      <c r="I14" s="18" t="s">
        <v>57</v>
      </c>
      <c r="J14" s="10"/>
      <c r="K14" s="143"/>
      <c r="L14" s="152" t="s">
        <v>30</v>
      </c>
      <c r="M14" s="152"/>
      <c r="N14" s="18" t="s">
        <v>33</v>
      </c>
      <c r="O14" s="18" t="s">
        <v>2</v>
      </c>
      <c r="P14" s="18" t="s">
        <v>0</v>
      </c>
      <c r="Q14" s="18" t="s">
        <v>34</v>
      </c>
      <c r="R14" s="18" t="s">
        <v>57</v>
      </c>
      <c r="S14" s="10"/>
      <c r="T14" s="143"/>
      <c r="U14" s="152" t="s">
        <v>30</v>
      </c>
      <c r="V14" s="152"/>
      <c r="W14" s="18" t="s">
        <v>33</v>
      </c>
      <c r="X14" s="18" t="s">
        <v>2</v>
      </c>
      <c r="Y14" s="18" t="s">
        <v>0</v>
      </c>
      <c r="Z14" s="18" t="s">
        <v>34</v>
      </c>
      <c r="AA14" s="18" t="s">
        <v>57</v>
      </c>
    </row>
    <row r="15" spans="1:27" x14ac:dyDescent="0.25">
      <c r="A15" s="158"/>
      <c r="B15" s="21">
        <v>1</v>
      </c>
      <c r="C15" s="150">
        <v>39</v>
      </c>
      <c r="D15" s="151"/>
      <c r="E15" s="10">
        <f>C15*100*10</f>
        <v>39000</v>
      </c>
      <c r="F15" s="10">
        <f>E15*1.75</f>
        <v>68250</v>
      </c>
      <c r="G15" s="9">
        <f>LOG10(F15)</f>
        <v>4.834102655712794</v>
      </c>
      <c r="H15" s="23">
        <f>STDEV(G15:G18)</f>
        <v>7.6117330134324784E-2</v>
      </c>
      <c r="I15" s="23">
        <f>H15/SQRT(4)</f>
        <v>3.8058665067162392E-2</v>
      </c>
      <c r="J15" s="9"/>
      <c r="K15" s="21">
        <v>1</v>
      </c>
      <c r="L15" s="150">
        <v>24</v>
      </c>
      <c r="M15" s="151"/>
      <c r="N15" s="10">
        <f>L15*100*10</f>
        <v>24000</v>
      </c>
      <c r="O15" s="10">
        <f>N15*1.75</f>
        <v>42000</v>
      </c>
      <c r="P15" s="9">
        <f>LOG10(O15)</f>
        <v>4.6232492903979008</v>
      </c>
      <c r="Q15" s="23">
        <f>STDEV(P15:P18)</f>
        <v>0.1708569309843038</v>
      </c>
      <c r="R15" s="23">
        <f>Q15/SQRT(4)</f>
        <v>8.5428465492151898E-2</v>
      </c>
      <c r="S15" s="25"/>
      <c r="T15" s="26">
        <v>1</v>
      </c>
      <c r="U15" s="150">
        <v>43</v>
      </c>
      <c r="V15" s="151"/>
      <c r="W15" s="10">
        <f>U15*100*10</f>
        <v>43000</v>
      </c>
      <c r="X15" s="10">
        <f>W15*1.75</f>
        <v>75250</v>
      </c>
      <c r="Y15" s="9">
        <f>LOG10(X15)</f>
        <v>4.8765065042658806</v>
      </c>
      <c r="Z15" s="23">
        <f>STDEV(Y15:Y18)</f>
        <v>0.17020350370864795</v>
      </c>
      <c r="AA15" s="23">
        <f>Z15/SQRT(4)</f>
        <v>8.5101751854323976E-2</v>
      </c>
    </row>
    <row r="16" spans="1:27" x14ac:dyDescent="0.25">
      <c r="A16" s="158"/>
      <c r="B16" s="27">
        <v>2</v>
      </c>
      <c r="C16" s="150">
        <v>46</v>
      </c>
      <c r="D16" s="151"/>
      <c r="E16" s="90">
        <f t="shared" ref="E16:E18" si="9">C16*100*10</f>
        <v>46000</v>
      </c>
      <c r="F16" s="10">
        <f>E16*1.75</f>
        <v>80500</v>
      </c>
      <c r="G16" s="9">
        <f t="shared" ref="G16:G18" si="10">LOG10(F16)</f>
        <v>4.9057958803678687</v>
      </c>
      <c r="H16" s="10"/>
      <c r="I16" s="10"/>
      <c r="J16" s="10"/>
      <c r="K16" s="27">
        <v>2</v>
      </c>
      <c r="L16" s="150">
        <v>25</v>
      </c>
      <c r="M16" s="151"/>
      <c r="N16" s="90">
        <f t="shared" ref="N16:N18" si="11">L16*100*10</f>
        <v>25000</v>
      </c>
      <c r="O16" s="10">
        <f>N16*1.75</f>
        <v>43750</v>
      </c>
      <c r="P16" s="9">
        <f t="shared" ref="P16:P18" si="12">LOG10(O16)</f>
        <v>4.6409780573583319</v>
      </c>
      <c r="Q16" s="10"/>
      <c r="R16" s="10"/>
      <c r="S16" s="28"/>
      <c r="T16" s="29">
        <v>2</v>
      </c>
      <c r="U16" s="150">
        <v>42</v>
      </c>
      <c r="V16" s="151"/>
      <c r="W16" s="90">
        <f t="shared" ref="W16:W18" si="13">U16*100*10</f>
        <v>42000</v>
      </c>
      <c r="X16" s="10">
        <f>W16*1.75</f>
        <v>73500</v>
      </c>
      <c r="Y16" s="9">
        <f t="shared" ref="Y16:Y18" si="14">LOG10(X16)</f>
        <v>4.8662873390841952</v>
      </c>
      <c r="Z16" s="10"/>
      <c r="AA16" s="10"/>
    </row>
    <row r="17" spans="1:27" x14ac:dyDescent="0.25">
      <c r="A17" s="158"/>
      <c r="B17" s="27">
        <v>3</v>
      </c>
      <c r="C17" s="150">
        <v>57</v>
      </c>
      <c r="D17" s="151"/>
      <c r="E17" s="90">
        <f t="shared" si="9"/>
        <v>57000</v>
      </c>
      <c r="F17" s="10">
        <f>E17*1.75</f>
        <v>99750</v>
      </c>
      <c r="G17" s="9">
        <f t="shared" si="10"/>
        <v>4.9989129043587859</v>
      </c>
      <c r="H17" s="10"/>
      <c r="I17" s="10"/>
      <c r="J17" s="10"/>
      <c r="K17" s="27">
        <v>3</v>
      </c>
      <c r="L17" s="150">
        <v>29</v>
      </c>
      <c r="M17" s="151"/>
      <c r="N17" s="90">
        <f t="shared" si="11"/>
        <v>29000</v>
      </c>
      <c r="O17" s="10">
        <f>N17*1.75</f>
        <v>50750</v>
      </c>
      <c r="P17" s="9">
        <f t="shared" si="12"/>
        <v>4.7054360465852509</v>
      </c>
      <c r="Q17" s="10"/>
      <c r="R17" s="10"/>
      <c r="S17" s="28"/>
      <c r="T17" s="29">
        <v>3</v>
      </c>
      <c r="U17" s="150">
        <v>51</v>
      </c>
      <c r="V17" s="151"/>
      <c r="W17" s="90">
        <f t="shared" si="13"/>
        <v>51000</v>
      </c>
      <c r="X17" s="10">
        <f>W17*1.75</f>
        <v>89250</v>
      </c>
      <c r="Y17" s="9">
        <f t="shared" si="14"/>
        <v>4.9506082247842311</v>
      </c>
      <c r="Z17" s="10"/>
      <c r="AA17" s="10"/>
    </row>
    <row r="18" spans="1:27" x14ac:dyDescent="0.25">
      <c r="A18" s="158"/>
      <c r="B18" s="27">
        <v>4</v>
      </c>
      <c r="C18" s="150">
        <v>55</v>
      </c>
      <c r="D18" s="151"/>
      <c r="E18" s="90">
        <f t="shared" si="9"/>
        <v>55000</v>
      </c>
      <c r="F18" s="10">
        <f>E18*1.75</f>
        <v>96250</v>
      </c>
      <c r="G18" s="9">
        <f t="shared" si="10"/>
        <v>4.9834007381805385</v>
      </c>
      <c r="H18" s="10"/>
      <c r="I18" s="10"/>
      <c r="J18" s="10"/>
      <c r="K18" s="27">
        <v>4</v>
      </c>
      <c r="L18" s="150">
        <v>12</v>
      </c>
      <c r="M18" s="151"/>
      <c r="N18" s="90">
        <f t="shared" si="11"/>
        <v>12000</v>
      </c>
      <c r="O18" s="10">
        <f>N18*1.75</f>
        <v>21000</v>
      </c>
      <c r="P18" s="9">
        <f t="shared" si="12"/>
        <v>4.3222192947339195</v>
      </c>
      <c r="Q18" s="10"/>
      <c r="R18" s="10"/>
      <c r="S18" s="28"/>
      <c r="T18" s="29">
        <v>4</v>
      </c>
      <c r="U18" s="150">
        <v>97</v>
      </c>
      <c r="V18" s="151"/>
      <c r="W18" s="90">
        <f t="shared" si="13"/>
        <v>97000</v>
      </c>
      <c r="X18" s="10">
        <f>W18*1.75</f>
        <v>169750</v>
      </c>
      <c r="Y18" s="9">
        <f t="shared" si="14"/>
        <v>5.2298097829525396</v>
      </c>
      <c r="Z18" s="10"/>
      <c r="AA18" s="10"/>
    </row>
    <row r="19" spans="1:27" x14ac:dyDescent="0.25">
      <c r="A19" s="158"/>
      <c r="B19" s="27" t="s">
        <v>3</v>
      </c>
      <c r="C19" s="163">
        <f>AVERAGE(C15:D18)</f>
        <v>49.25</v>
      </c>
      <c r="D19" s="163"/>
      <c r="E19" s="10">
        <f t="shared" ref="E19" si="15">C19*20</f>
        <v>985</v>
      </c>
      <c r="F19" s="10">
        <f>E19*1.75</f>
        <v>1723.75</v>
      </c>
      <c r="G19" s="23">
        <f>AVERAGE(G15:G18)</f>
        <v>4.9305530446549968</v>
      </c>
      <c r="H19" s="10"/>
      <c r="I19" s="10"/>
      <c r="J19" s="10"/>
      <c r="K19" s="27" t="s">
        <v>3</v>
      </c>
      <c r="L19" s="163">
        <f>AVERAGE(L15:M18)</f>
        <v>22.5</v>
      </c>
      <c r="M19" s="163"/>
      <c r="N19" s="10">
        <f t="shared" ref="N19" si="16">L19*20</f>
        <v>450</v>
      </c>
      <c r="O19" s="10">
        <f>N19*1.75</f>
        <v>787.5</v>
      </c>
      <c r="P19" s="23">
        <f>AVERAGE(P15:P18)</f>
        <v>4.572970672268851</v>
      </c>
      <c r="Q19" s="10"/>
      <c r="R19" s="10"/>
      <c r="S19" s="10"/>
      <c r="T19" s="27" t="s">
        <v>3</v>
      </c>
      <c r="U19" s="163">
        <f>AVERAGE(U15:V18)</f>
        <v>58.25</v>
      </c>
      <c r="V19" s="163"/>
      <c r="W19" s="10">
        <f t="shared" ref="W19" si="17">U19*20</f>
        <v>1165</v>
      </c>
      <c r="X19" s="10">
        <f>W19*1.75</f>
        <v>2038.75</v>
      </c>
      <c r="Y19" s="23">
        <f>AVERAGE(Y15:Y18)</f>
        <v>4.9808029627717119</v>
      </c>
      <c r="Z19" s="10"/>
      <c r="AA19" s="10"/>
    </row>
    <row r="21" spans="1:27" x14ac:dyDescent="0.25">
      <c r="A21" s="158" t="s">
        <v>38</v>
      </c>
      <c r="B21" s="153" t="s">
        <v>10</v>
      </c>
      <c r="C21" s="153"/>
      <c r="D21" s="153"/>
      <c r="E21" s="153"/>
      <c r="F21" s="153"/>
      <c r="G21" s="153"/>
      <c r="H21" s="153"/>
      <c r="I21" s="153"/>
      <c r="J21" s="14"/>
      <c r="K21" s="169" t="s">
        <v>11</v>
      </c>
      <c r="L21" s="164"/>
      <c r="M21" s="164"/>
      <c r="N21" s="164"/>
      <c r="O21" s="164"/>
      <c r="P21" s="164"/>
      <c r="Q21" s="164"/>
      <c r="R21" s="165"/>
      <c r="S21" s="14"/>
      <c r="T21" s="153" t="s">
        <v>12</v>
      </c>
      <c r="U21" s="153"/>
      <c r="V21" s="153"/>
      <c r="W21" s="153"/>
      <c r="X21" s="153"/>
      <c r="Y21" s="153"/>
      <c r="Z21" s="153"/>
      <c r="AA21" s="153"/>
    </row>
    <row r="22" spans="1:27" x14ac:dyDescent="0.25">
      <c r="A22" s="158"/>
      <c r="B22" s="142" t="s">
        <v>58</v>
      </c>
      <c r="C22" s="147" t="s">
        <v>14</v>
      </c>
      <c r="D22" s="148"/>
      <c r="E22" s="148"/>
      <c r="F22" s="148"/>
      <c r="G22" s="148"/>
      <c r="H22" s="148"/>
      <c r="I22" s="149"/>
      <c r="J22" s="17"/>
      <c r="K22" s="142" t="s">
        <v>58</v>
      </c>
      <c r="L22" s="147" t="s">
        <v>14</v>
      </c>
      <c r="M22" s="148"/>
      <c r="N22" s="148"/>
      <c r="O22" s="148"/>
      <c r="P22" s="148"/>
      <c r="Q22" s="148"/>
      <c r="R22" s="149"/>
      <c r="S22" s="14"/>
      <c r="T22" s="142" t="s">
        <v>58</v>
      </c>
      <c r="U22" s="147" t="s">
        <v>14</v>
      </c>
      <c r="V22" s="148"/>
      <c r="W22" s="148"/>
      <c r="X22" s="148"/>
      <c r="Y22" s="148"/>
      <c r="Z22" s="148"/>
      <c r="AA22" s="149"/>
    </row>
    <row r="23" spans="1:27" ht="17.25" x14ac:dyDescent="0.25">
      <c r="A23" s="158"/>
      <c r="B23" s="143"/>
      <c r="C23" s="152" t="s">
        <v>26</v>
      </c>
      <c r="D23" s="152"/>
      <c r="E23" s="18" t="s">
        <v>33</v>
      </c>
      <c r="F23" s="18" t="s">
        <v>2</v>
      </c>
      <c r="G23" s="18" t="s">
        <v>0</v>
      </c>
      <c r="H23" s="18" t="s">
        <v>34</v>
      </c>
      <c r="I23" s="18" t="s">
        <v>57</v>
      </c>
      <c r="J23" s="25"/>
      <c r="K23" s="143"/>
      <c r="L23" s="152" t="s">
        <v>26</v>
      </c>
      <c r="M23" s="152"/>
      <c r="N23" s="18" t="s">
        <v>33</v>
      </c>
      <c r="O23" s="18" t="s">
        <v>2</v>
      </c>
      <c r="P23" s="18" t="s">
        <v>0</v>
      </c>
      <c r="Q23" s="18" t="s">
        <v>34</v>
      </c>
      <c r="R23" s="18" t="s">
        <v>57</v>
      </c>
      <c r="S23" s="20"/>
      <c r="T23" s="143"/>
      <c r="U23" s="152" t="s">
        <v>26</v>
      </c>
      <c r="V23" s="152"/>
      <c r="W23" s="18" t="s">
        <v>33</v>
      </c>
      <c r="X23" s="18" t="s">
        <v>2</v>
      </c>
      <c r="Y23" s="18" t="s">
        <v>0</v>
      </c>
      <c r="Z23" s="18" t="s">
        <v>34</v>
      </c>
      <c r="AA23" s="18" t="s">
        <v>57</v>
      </c>
    </row>
    <row r="24" spans="1:27" x14ac:dyDescent="0.25">
      <c r="A24" s="158"/>
      <c r="B24" s="21">
        <v>1</v>
      </c>
      <c r="C24" s="150">
        <v>29</v>
      </c>
      <c r="D24" s="151"/>
      <c r="E24" s="10">
        <f>C24*100*10000</f>
        <v>29000000</v>
      </c>
      <c r="F24" s="10">
        <f>E24*1.75</f>
        <v>50750000</v>
      </c>
      <c r="G24" s="9">
        <f>LOG10(F24)</f>
        <v>7.7054360465852509</v>
      </c>
      <c r="H24" s="23">
        <f>STDEV(G24:G27)</f>
        <v>0.13380950144860038</v>
      </c>
      <c r="I24" s="23">
        <f>H24/SQRT(4)</f>
        <v>6.6904750724300188E-2</v>
      </c>
      <c r="J24" s="9"/>
      <c r="K24" s="21">
        <v>1</v>
      </c>
      <c r="L24" s="163">
        <v>25</v>
      </c>
      <c r="M24" s="163"/>
      <c r="N24" s="10">
        <f>L24*100*10000</f>
        <v>25000000</v>
      </c>
      <c r="O24" s="10">
        <f>N24*1.75</f>
        <v>43750000</v>
      </c>
      <c r="P24" s="9">
        <f>LOG10(O24)</f>
        <v>7.6409780573583319</v>
      </c>
      <c r="Q24" s="2">
        <f>STDEV(P24:P27)</f>
        <v>0.13533773629095674</v>
      </c>
      <c r="R24" s="2">
        <f>Q24/SQRT(4)</f>
        <v>6.7668868145478372E-2</v>
      </c>
      <c r="S24" s="20"/>
      <c r="T24" s="27">
        <v>1</v>
      </c>
      <c r="U24" s="163">
        <v>40</v>
      </c>
      <c r="V24" s="163"/>
      <c r="W24" s="10">
        <f>U24*100*10000</f>
        <v>40000000</v>
      </c>
      <c r="X24" s="10">
        <f>W24*1.75</f>
        <v>70000000</v>
      </c>
      <c r="Y24" s="9">
        <f>LOG10(X24)</f>
        <v>7.8450980400142569</v>
      </c>
      <c r="Z24" s="2">
        <f>STDEV(Y24:Y27)</f>
        <v>0.28439954345043161</v>
      </c>
      <c r="AA24" s="2">
        <f>Z24/SQRT(4)</f>
        <v>0.14219977172521581</v>
      </c>
    </row>
    <row r="25" spans="1:27" x14ac:dyDescent="0.25">
      <c r="A25" s="158"/>
      <c r="B25" s="27">
        <v>2</v>
      </c>
      <c r="C25" s="150">
        <v>24</v>
      </c>
      <c r="D25" s="151"/>
      <c r="E25" s="90">
        <f t="shared" ref="E25:E27" si="18">C25*100*10000</f>
        <v>24000000</v>
      </c>
      <c r="F25" s="10">
        <f t="shared" ref="F25:F28" si="19">E25*1.75</f>
        <v>42000000</v>
      </c>
      <c r="G25" s="9">
        <f t="shared" ref="G25:G27" si="20">LOG10(F25)</f>
        <v>7.6232492903979008</v>
      </c>
      <c r="H25" s="10"/>
      <c r="I25" s="10"/>
      <c r="J25" s="10"/>
      <c r="K25" s="27">
        <v>2</v>
      </c>
      <c r="L25" s="150">
        <v>29</v>
      </c>
      <c r="M25" s="151"/>
      <c r="N25" s="90">
        <f t="shared" ref="N25:N27" si="21">L25*100*10000</f>
        <v>29000000</v>
      </c>
      <c r="O25" s="10">
        <f t="shared" ref="O25:O28" si="22">N25*1.75</f>
        <v>50750000</v>
      </c>
      <c r="P25" s="9">
        <f t="shared" ref="P25:P27" si="23">LOG10(O25)</f>
        <v>7.7054360465852509</v>
      </c>
      <c r="Q25" s="10"/>
      <c r="R25" s="10"/>
      <c r="S25" s="34"/>
      <c r="T25" s="27">
        <v>2</v>
      </c>
      <c r="U25" s="150">
        <v>52</v>
      </c>
      <c r="V25" s="151"/>
      <c r="W25" s="90">
        <f t="shared" ref="W25:W27" si="24">U25*100*10000</f>
        <v>52000000</v>
      </c>
      <c r="X25" s="10">
        <f t="shared" ref="X25:X28" si="25">W25*1.75</f>
        <v>91000000</v>
      </c>
      <c r="Y25" s="9">
        <f t="shared" ref="Y25:Y27" si="26">LOG10(X25)</f>
        <v>7.9590413923210939</v>
      </c>
      <c r="Z25" s="10"/>
      <c r="AA25" s="10"/>
    </row>
    <row r="26" spans="1:27" x14ac:dyDescent="0.25">
      <c r="A26" s="158"/>
      <c r="B26" s="27">
        <v>3</v>
      </c>
      <c r="C26" s="150">
        <v>35</v>
      </c>
      <c r="D26" s="151"/>
      <c r="E26" s="90">
        <f t="shared" si="18"/>
        <v>35000000</v>
      </c>
      <c r="F26" s="10">
        <f t="shared" si="19"/>
        <v>61250000</v>
      </c>
      <c r="G26" s="9">
        <f t="shared" si="20"/>
        <v>7.7871060930365701</v>
      </c>
      <c r="H26" s="10"/>
      <c r="I26" s="10"/>
      <c r="J26" s="10"/>
      <c r="K26" s="27">
        <v>3</v>
      </c>
      <c r="L26" s="150">
        <v>22</v>
      </c>
      <c r="M26" s="151"/>
      <c r="N26" s="90">
        <f t="shared" si="21"/>
        <v>22000000</v>
      </c>
      <c r="O26" s="10">
        <f t="shared" si="22"/>
        <v>38500000</v>
      </c>
      <c r="P26" s="9">
        <f t="shared" si="23"/>
        <v>7.585460729508501</v>
      </c>
      <c r="Q26" s="10"/>
      <c r="R26" s="10"/>
      <c r="S26" s="34"/>
      <c r="T26" s="27">
        <v>3</v>
      </c>
      <c r="U26" s="150">
        <v>74</v>
      </c>
      <c r="V26" s="151"/>
      <c r="W26" s="90">
        <f t="shared" si="24"/>
        <v>74000000</v>
      </c>
      <c r="X26" s="10">
        <f t="shared" si="25"/>
        <v>129500000</v>
      </c>
      <c r="Y26" s="9">
        <f t="shared" si="26"/>
        <v>8.1122697684172707</v>
      </c>
      <c r="Z26" s="10"/>
      <c r="AA26" s="10"/>
    </row>
    <row r="27" spans="1:27" x14ac:dyDescent="0.25">
      <c r="A27" s="158"/>
      <c r="B27" s="27">
        <v>4</v>
      </c>
      <c r="C27" s="150">
        <v>17</v>
      </c>
      <c r="D27" s="151"/>
      <c r="E27" s="90">
        <f t="shared" si="18"/>
        <v>17000000</v>
      </c>
      <c r="F27" s="10">
        <f t="shared" si="19"/>
        <v>29750000</v>
      </c>
      <c r="G27" s="9">
        <f t="shared" si="20"/>
        <v>7.4734869700645685</v>
      </c>
      <c r="H27" s="10"/>
      <c r="I27" s="10"/>
      <c r="J27" s="10"/>
      <c r="K27" s="27">
        <v>4</v>
      </c>
      <c r="L27" s="150">
        <v>45</v>
      </c>
      <c r="M27" s="151"/>
      <c r="N27" s="90">
        <f t="shared" si="21"/>
        <v>45000000</v>
      </c>
      <c r="O27" s="10">
        <f t="shared" si="22"/>
        <v>78750000</v>
      </c>
      <c r="P27" s="9">
        <f t="shared" si="23"/>
        <v>7.8962505624616384</v>
      </c>
      <c r="Q27" s="10"/>
      <c r="R27" s="10"/>
      <c r="S27" s="34"/>
      <c r="T27" s="27">
        <v>4</v>
      </c>
      <c r="U27" s="150">
        <v>16</v>
      </c>
      <c r="V27" s="151"/>
      <c r="W27" s="90">
        <f t="shared" si="24"/>
        <v>16000000</v>
      </c>
      <c r="X27" s="10">
        <f t="shared" si="25"/>
        <v>28000000</v>
      </c>
      <c r="Y27" s="9">
        <f t="shared" si="26"/>
        <v>7.4471580313422194</v>
      </c>
      <c r="Z27" s="10"/>
      <c r="AA27" s="10"/>
    </row>
    <row r="28" spans="1:27" x14ac:dyDescent="0.25">
      <c r="A28" s="158"/>
      <c r="B28" s="27" t="s">
        <v>3</v>
      </c>
      <c r="C28" s="150">
        <f>AVERAGE(C24:D27)</f>
        <v>26.25</v>
      </c>
      <c r="D28" s="187"/>
      <c r="E28" s="10">
        <f t="shared" ref="E28" si="27">C28*20*100</f>
        <v>52500</v>
      </c>
      <c r="F28" s="10">
        <f t="shared" si="19"/>
        <v>91875</v>
      </c>
      <c r="G28" s="23">
        <f>AVERAGE(G24:G27)</f>
        <v>7.6473196000210724</v>
      </c>
      <c r="H28" s="28"/>
      <c r="I28" s="10"/>
      <c r="J28" s="10"/>
      <c r="K28" s="27" t="s">
        <v>3</v>
      </c>
      <c r="L28" s="150">
        <f>AVERAGE(L24:M27)</f>
        <v>30.25</v>
      </c>
      <c r="M28" s="187"/>
      <c r="N28" s="10">
        <f t="shared" ref="N28" si="28">L28*20*100</f>
        <v>60500</v>
      </c>
      <c r="O28" s="10">
        <f t="shared" si="22"/>
        <v>105875</v>
      </c>
      <c r="P28" s="23">
        <f>AVERAGE(P24:P27)</f>
        <v>7.7070313489784308</v>
      </c>
      <c r="Q28" s="28"/>
      <c r="R28" s="10"/>
      <c r="S28" s="10"/>
      <c r="T28" s="27" t="s">
        <v>3</v>
      </c>
      <c r="U28" s="150">
        <f>AVERAGE(U24:V27)</f>
        <v>45.5</v>
      </c>
      <c r="V28" s="187"/>
      <c r="W28" s="10">
        <f t="shared" ref="W28" si="29">U28*20*100</f>
        <v>91000</v>
      </c>
      <c r="X28" s="10">
        <f t="shared" si="25"/>
        <v>159250</v>
      </c>
      <c r="Y28" s="23">
        <f>AVERAGE(Y24:Y27)</f>
        <v>7.8408918080237102</v>
      </c>
      <c r="Z28" s="28"/>
      <c r="AA28" s="10"/>
    </row>
    <row r="30" spans="1:27" x14ac:dyDescent="0.25">
      <c r="A30" s="158" t="s">
        <v>39</v>
      </c>
      <c r="B30" s="145" t="s">
        <v>10</v>
      </c>
      <c r="C30" s="145"/>
      <c r="D30" s="145"/>
      <c r="E30" s="145"/>
      <c r="F30" s="145"/>
      <c r="G30" s="145"/>
      <c r="H30" s="146"/>
      <c r="I30" s="44"/>
      <c r="J30" s="144" t="s">
        <v>11</v>
      </c>
      <c r="K30" s="145"/>
      <c r="L30" s="145"/>
      <c r="M30" s="145"/>
      <c r="N30" s="145"/>
      <c r="O30" s="145"/>
      <c r="P30" s="146"/>
      <c r="Q30" s="57"/>
      <c r="R30" s="170" t="s">
        <v>12</v>
      </c>
      <c r="S30" s="171"/>
      <c r="T30" s="171"/>
      <c r="U30" s="171"/>
      <c r="V30" s="171"/>
      <c r="W30" s="171"/>
      <c r="X30" s="171"/>
    </row>
    <row r="31" spans="1:27" x14ac:dyDescent="0.25">
      <c r="A31" s="158"/>
      <c r="B31" s="142" t="s">
        <v>58</v>
      </c>
      <c r="C31" s="147" t="s">
        <v>14</v>
      </c>
      <c r="D31" s="148"/>
      <c r="E31" s="148"/>
      <c r="F31" s="148"/>
      <c r="G31" s="148"/>
      <c r="H31" s="149"/>
      <c r="I31" s="44"/>
      <c r="J31" s="142" t="s">
        <v>58</v>
      </c>
      <c r="K31" s="147" t="s">
        <v>14</v>
      </c>
      <c r="L31" s="148"/>
      <c r="M31" s="148"/>
      <c r="N31" s="148"/>
      <c r="O31" s="148"/>
      <c r="P31" s="149"/>
      <c r="Q31" s="57"/>
      <c r="R31" s="142" t="s">
        <v>58</v>
      </c>
      <c r="S31" s="174" t="s">
        <v>14</v>
      </c>
      <c r="T31" s="174"/>
      <c r="U31" s="174"/>
      <c r="V31" s="174"/>
      <c r="W31" s="174"/>
      <c r="X31" s="174"/>
    </row>
    <row r="32" spans="1:27" ht="17.25" x14ac:dyDescent="0.25">
      <c r="A32" s="158"/>
      <c r="B32" s="143"/>
      <c r="C32" s="46" t="s">
        <v>55</v>
      </c>
      <c r="D32" s="18" t="s">
        <v>33</v>
      </c>
      <c r="E32" s="18" t="s">
        <v>2</v>
      </c>
      <c r="F32" s="18" t="s">
        <v>0</v>
      </c>
      <c r="G32" s="18" t="s">
        <v>34</v>
      </c>
      <c r="H32" s="18" t="s">
        <v>57</v>
      </c>
      <c r="I32" s="5"/>
      <c r="J32" s="143"/>
      <c r="K32" s="46" t="s">
        <v>55</v>
      </c>
      <c r="L32" s="18" t="s">
        <v>33</v>
      </c>
      <c r="M32" s="18" t="s">
        <v>2</v>
      </c>
      <c r="N32" s="18" t="s">
        <v>0</v>
      </c>
      <c r="O32" s="18" t="s">
        <v>34</v>
      </c>
      <c r="P32" s="18" t="s">
        <v>57</v>
      </c>
      <c r="Q32" s="31"/>
      <c r="R32" s="143"/>
      <c r="S32" s="46" t="s">
        <v>55</v>
      </c>
      <c r="T32" s="18" t="s">
        <v>33</v>
      </c>
      <c r="U32" s="18" t="s">
        <v>2</v>
      </c>
      <c r="V32" s="18" t="s">
        <v>0</v>
      </c>
      <c r="W32" s="18" t="s">
        <v>34</v>
      </c>
      <c r="X32" s="18" t="s">
        <v>57</v>
      </c>
    </row>
    <row r="33" spans="1:24" x14ac:dyDescent="0.25">
      <c r="A33" s="158"/>
      <c r="B33" s="21">
        <v>1</v>
      </c>
      <c r="C33" s="11">
        <v>10</v>
      </c>
      <c r="D33" s="11">
        <f>C33*100*10000000</f>
        <v>10000000000</v>
      </c>
      <c r="E33" s="11">
        <f>D33*1.75</f>
        <v>17500000000</v>
      </c>
      <c r="F33" s="11">
        <f>LOG10(E33)</f>
        <v>10.243038048686294</v>
      </c>
      <c r="G33" s="2">
        <f>STDEV(F33:F36)</f>
        <v>0.23352490510982415</v>
      </c>
      <c r="H33" s="2">
        <f>G33/SQRT(4)</f>
        <v>0.11676245255491208</v>
      </c>
      <c r="I33" s="5"/>
      <c r="J33" s="21">
        <v>1</v>
      </c>
      <c r="K33" s="11">
        <v>30</v>
      </c>
      <c r="L33" s="11">
        <f>K33*100*10000000</f>
        <v>30000000000</v>
      </c>
      <c r="M33" s="11">
        <f>L33*1.75</f>
        <v>52500000000</v>
      </c>
      <c r="N33" s="11">
        <f>LOG10(M33)</f>
        <v>10.720159303405957</v>
      </c>
      <c r="O33" s="2">
        <f>STDEV(N33:N36)</f>
        <v>0.5118003752414847</v>
      </c>
      <c r="P33" s="2">
        <f>O33/SQRT(4)</f>
        <v>0.25590018762074235</v>
      </c>
      <c r="Q33" s="31"/>
      <c r="R33" s="26">
        <v>1</v>
      </c>
      <c r="S33" s="11">
        <v>14</v>
      </c>
      <c r="T33" s="11">
        <f>S33*100*10000000</f>
        <v>14000000000</v>
      </c>
      <c r="U33" s="11">
        <f>T33*1.75</f>
        <v>24500000000</v>
      </c>
      <c r="V33" s="11">
        <f>LOG10(U33)</f>
        <v>10.389166084364533</v>
      </c>
      <c r="W33" s="2">
        <f>STDEV(V33:V36)</f>
        <v>0.38812847156111546</v>
      </c>
      <c r="X33" s="2">
        <f>W33/SQRT(4)</f>
        <v>0.19406423578055773</v>
      </c>
    </row>
    <row r="34" spans="1:24" x14ac:dyDescent="0.25">
      <c r="A34" s="158"/>
      <c r="B34" s="27">
        <v>2</v>
      </c>
      <c r="C34" s="11">
        <v>7</v>
      </c>
      <c r="D34" s="92">
        <f t="shared" ref="D34:D37" si="30">C34*100*10000000</f>
        <v>7000000000</v>
      </c>
      <c r="E34" s="11">
        <f t="shared" ref="E34:E37" si="31">D34*1.75</f>
        <v>12250000000</v>
      </c>
      <c r="F34" s="11">
        <f t="shared" ref="F34:F36" si="32">LOG10(E34)</f>
        <v>10.088136088700551</v>
      </c>
      <c r="G34" s="11"/>
      <c r="H34" s="11"/>
      <c r="I34" s="5"/>
      <c r="J34" s="27">
        <v>2</v>
      </c>
      <c r="K34" s="11">
        <v>160</v>
      </c>
      <c r="L34" s="92">
        <f t="shared" ref="L34:L37" si="33">K34*100*10000000</f>
        <v>160000000000</v>
      </c>
      <c r="M34" s="11">
        <f t="shared" ref="M34:M37" si="34">L34*1.75</f>
        <v>280000000000</v>
      </c>
      <c r="N34" s="11">
        <f t="shared" ref="N34:N36" si="35">LOG10(M34)</f>
        <v>11.447158031342219</v>
      </c>
      <c r="O34" s="11"/>
      <c r="P34" s="11"/>
      <c r="Q34" s="31"/>
      <c r="R34" s="29">
        <v>2</v>
      </c>
      <c r="S34" s="11">
        <v>20</v>
      </c>
      <c r="T34" s="92">
        <f t="shared" ref="T34:T37" si="36">S34*100*10000000</f>
        <v>20000000000</v>
      </c>
      <c r="U34" s="11">
        <f t="shared" ref="U34:U37" si="37">T34*1.75</f>
        <v>35000000000</v>
      </c>
      <c r="V34" s="11">
        <f t="shared" ref="V34:V36" si="38">LOG10(U34)</f>
        <v>10.544068044350276</v>
      </c>
      <c r="W34" s="11"/>
      <c r="X34" s="11"/>
    </row>
    <row r="35" spans="1:24" x14ac:dyDescent="0.25">
      <c r="A35" s="158"/>
      <c r="B35" s="27">
        <v>3</v>
      </c>
      <c r="C35" s="11">
        <v>20</v>
      </c>
      <c r="D35" s="92">
        <f t="shared" si="30"/>
        <v>20000000000</v>
      </c>
      <c r="E35" s="11">
        <f t="shared" si="31"/>
        <v>35000000000</v>
      </c>
      <c r="F35" s="11">
        <f t="shared" si="32"/>
        <v>10.544068044350276</v>
      </c>
      <c r="G35" s="11"/>
      <c r="H35" s="11"/>
      <c r="I35" s="5"/>
      <c r="J35" s="27">
        <v>3</v>
      </c>
      <c r="K35" s="11">
        <v>20</v>
      </c>
      <c r="L35" s="92">
        <f t="shared" si="33"/>
        <v>20000000000</v>
      </c>
      <c r="M35" s="11">
        <f t="shared" si="34"/>
        <v>35000000000</v>
      </c>
      <c r="N35" s="11">
        <f t="shared" si="35"/>
        <v>10.544068044350276</v>
      </c>
      <c r="O35" s="11"/>
      <c r="P35" s="11"/>
      <c r="Q35" s="31"/>
      <c r="R35" s="29">
        <v>3</v>
      </c>
      <c r="S35" s="11">
        <v>43</v>
      </c>
      <c r="T35" s="92">
        <f t="shared" si="36"/>
        <v>43000000000</v>
      </c>
      <c r="U35" s="11">
        <f t="shared" si="37"/>
        <v>75250000000</v>
      </c>
      <c r="V35" s="11">
        <f t="shared" si="38"/>
        <v>10.876506504265882</v>
      </c>
      <c r="W35" s="11"/>
      <c r="X35" s="11"/>
    </row>
    <row r="36" spans="1:24" x14ac:dyDescent="0.25">
      <c r="A36" s="158"/>
      <c r="B36" s="27">
        <v>4</v>
      </c>
      <c r="C36" s="11">
        <v>21</v>
      </c>
      <c r="D36" s="92">
        <f t="shared" si="30"/>
        <v>21000000000</v>
      </c>
      <c r="E36" s="11">
        <f t="shared" si="31"/>
        <v>36750000000</v>
      </c>
      <c r="F36" s="11">
        <f t="shared" si="32"/>
        <v>10.565257343420214</v>
      </c>
      <c r="G36" s="11"/>
      <c r="H36" s="11"/>
      <c r="I36" s="5"/>
      <c r="J36" s="27">
        <v>4</v>
      </c>
      <c r="K36" s="11">
        <v>10</v>
      </c>
      <c r="L36" s="92">
        <f t="shared" si="33"/>
        <v>10000000000</v>
      </c>
      <c r="M36" s="11">
        <f t="shared" si="34"/>
        <v>17500000000</v>
      </c>
      <c r="N36" s="11">
        <f t="shared" si="35"/>
        <v>10.243038048686294</v>
      </c>
      <c r="O36" s="11"/>
      <c r="P36" s="11"/>
      <c r="Q36" s="31"/>
      <c r="R36" s="29">
        <v>4</v>
      </c>
      <c r="S36" s="11">
        <v>5</v>
      </c>
      <c r="T36" s="92">
        <f t="shared" si="36"/>
        <v>5000000000</v>
      </c>
      <c r="U36" s="11">
        <f t="shared" si="37"/>
        <v>8750000000</v>
      </c>
      <c r="V36" s="11">
        <f t="shared" si="38"/>
        <v>9.9420080530223132</v>
      </c>
      <c r="W36" s="11"/>
      <c r="X36" s="11"/>
    </row>
    <row r="37" spans="1:24" x14ac:dyDescent="0.25">
      <c r="A37" s="158"/>
      <c r="B37" s="27" t="s">
        <v>3</v>
      </c>
      <c r="C37" s="27">
        <f>AVERAGE(C33:C36)</f>
        <v>14.5</v>
      </c>
      <c r="D37" s="92">
        <f t="shared" si="30"/>
        <v>14500000000</v>
      </c>
      <c r="E37" s="11">
        <f t="shared" si="31"/>
        <v>25375000000</v>
      </c>
      <c r="F37" s="2">
        <f>AVERAGE(F33:F36)</f>
        <v>10.360124881289334</v>
      </c>
      <c r="G37" s="10"/>
      <c r="H37" s="10"/>
      <c r="J37" s="27" t="s">
        <v>3</v>
      </c>
      <c r="K37" s="27">
        <f>AVERAGE(K33:K36)</f>
        <v>55</v>
      </c>
      <c r="L37" s="92">
        <f t="shared" si="33"/>
        <v>55000000000</v>
      </c>
      <c r="M37" s="11">
        <f t="shared" si="34"/>
        <v>96250000000</v>
      </c>
      <c r="N37" s="2">
        <f>AVERAGE(N33:N36)</f>
        <v>10.738605856946187</v>
      </c>
      <c r="O37" s="10"/>
      <c r="P37" s="10"/>
      <c r="R37" s="27" t="s">
        <v>3</v>
      </c>
      <c r="S37" s="27">
        <f>AVERAGE(S33:S36)</f>
        <v>20.5</v>
      </c>
      <c r="T37" s="92">
        <f t="shared" si="36"/>
        <v>20500000000</v>
      </c>
      <c r="U37" s="11">
        <f t="shared" si="37"/>
        <v>35875000000</v>
      </c>
      <c r="V37" s="2">
        <f>AVERAGE(V33:V36)</f>
        <v>10.437937171500751</v>
      </c>
      <c r="W37" s="10"/>
      <c r="X37" s="10"/>
    </row>
    <row r="39" spans="1:24" x14ac:dyDescent="0.25">
      <c r="A39" s="188" t="s">
        <v>40</v>
      </c>
      <c r="B39" s="153" t="s">
        <v>10</v>
      </c>
      <c r="C39" s="153"/>
      <c r="D39" s="153"/>
      <c r="E39" s="153"/>
      <c r="F39" s="153"/>
      <c r="G39" s="153"/>
      <c r="H39" s="153"/>
      <c r="I39" s="44"/>
      <c r="J39" s="153" t="s">
        <v>11</v>
      </c>
      <c r="K39" s="153"/>
      <c r="L39" s="153"/>
      <c r="M39" s="153"/>
      <c r="N39" s="153"/>
      <c r="O39" s="153"/>
      <c r="P39" s="153"/>
      <c r="Q39" s="53"/>
      <c r="R39" s="153" t="s">
        <v>12</v>
      </c>
      <c r="S39" s="153"/>
      <c r="T39" s="153"/>
      <c r="U39" s="153"/>
      <c r="V39" s="153"/>
      <c r="W39" s="153"/>
      <c r="X39" s="153"/>
    </row>
    <row r="40" spans="1:24" x14ac:dyDescent="0.25">
      <c r="A40" s="158"/>
      <c r="B40" s="142" t="s">
        <v>58</v>
      </c>
      <c r="C40" s="174" t="s">
        <v>14</v>
      </c>
      <c r="D40" s="174"/>
      <c r="E40" s="174"/>
      <c r="F40" s="174"/>
      <c r="G40" s="174"/>
      <c r="H40" s="174"/>
      <c r="I40" s="44"/>
      <c r="J40" s="142" t="s">
        <v>58</v>
      </c>
      <c r="K40" s="174" t="s">
        <v>14</v>
      </c>
      <c r="L40" s="174"/>
      <c r="M40" s="174"/>
      <c r="N40" s="174"/>
      <c r="O40" s="174"/>
      <c r="P40" s="174"/>
      <c r="Q40" s="53"/>
      <c r="R40" s="142" t="s">
        <v>58</v>
      </c>
      <c r="S40" s="174" t="s">
        <v>14</v>
      </c>
      <c r="T40" s="174"/>
      <c r="U40" s="174"/>
      <c r="V40" s="174"/>
      <c r="W40" s="174"/>
      <c r="X40" s="174"/>
    </row>
    <row r="41" spans="1:24" ht="17.25" x14ac:dyDescent="0.25">
      <c r="A41" s="158"/>
      <c r="B41" s="143"/>
      <c r="C41" s="54" t="s">
        <v>27</v>
      </c>
      <c r="D41" s="48" t="s">
        <v>33</v>
      </c>
      <c r="E41" s="48" t="s">
        <v>2</v>
      </c>
      <c r="F41" s="48" t="s">
        <v>0</v>
      </c>
      <c r="G41" s="48" t="s">
        <v>34</v>
      </c>
      <c r="H41" s="48" t="s">
        <v>57</v>
      </c>
      <c r="I41" s="5"/>
      <c r="J41" s="143"/>
      <c r="K41" s="105" t="s">
        <v>27</v>
      </c>
      <c r="L41" s="48" t="s">
        <v>33</v>
      </c>
      <c r="M41" s="48" t="s">
        <v>2</v>
      </c>
      <c r="N41" s="48" t="s">
        <v>0</v>
      </c>
      <c r="O41" s="48" t="s">
        <v>34</v>
      </c>
      <c r="P41" s="48" t="s">
        <v>57</v>
      </c>
      <c r="Q41" s="55"/>
      <c r="R41" s="143"/>
      <c r="S41" s="54" t="s">
        <v>27</v>
      </c>
      <c r="T41" s="48" t="s">
        <v>33</v>
      </c>
      <c r="U41" s="48" t="s">
        <v>2</v>
      </c>
      <c r="V41" s="48" t="s">
        <v>0</v>
      </c>
      <c r="W41" s="48" t="s">
        <v>34</v>
      </c>
      <c r="X41" s="48" t="s">
        <v>57</v>
      </c>
    </row>
    <row r="42" spans="1:24" x14ac:dyDescent="0.25">
      <c r="A42" s="158"/>
      <c r="B42" s="21">
        <v>1</v>
      </c>
      <c r="C42" s="41">
        <v>30</v>
      </c>
      <c r="D42" s="11">
        <f>C42*100*1000000</f>
        <v>3000000000</v>
      </c>
      <c r="E42" s="11">
        <f>D42*1.75</f>
        <v>5250000000</v>
      </c>
      <c r="F42" s="11">
        <f>LOG10(E42)</f>
        <v>9.720159303405957</v>
      </c>
      <c r="G42" s="2">
        <f>STDEV(F42:F45)</f>
        <v>0.22513998520066417</v>
      </c>
      <c r="H42" s="2">
        <f>G42/SQRT(4)</f>
        <v>0.11256999260033208</v>
      </c>
      <c r="I42" s="5"/>
      <c r="J42" s="21">
        <v>1</v>
      </c>
      <c r="K42" s="109">
        <v>24</v>
      </c>
      <c r="L42" s="11">
        <f>K42*100*1000000</f>
        <v>2400000000</v>
      </c>
      <c r="M42" s="11">
        <f>L42*1.75</f>
        <v>4200000000</v>
      </c>
      <c r="N42" s="11">
        <f>LOG10(M42)</f>
        <v>9.6232492903979008</v>
      </c>
      <c r="O42" s="2">
        <f>STDEV(N42:N45)</f>
        <v>0.29046341654957103</v>
      </c>
      <c r="P42" s="2">
        <f>O42/SQRT(4)</f>
        <v>0.14523170827478551</v>
      </c>
      <c r="Q42" s="55"/>
      <c r="R42" s="26">
        <v>1</v>
      </c>
      <c r="S42" s="41">
        <v>19</v>
      </c>
      <c r="T42" s="11">
        <f>S42*100*1000000</f>
        <v>1900000000</v>
      </c>
      <c r="U42" s="11">
        <f>T42*1.75</f>
        <v>3325000000</v>
      </c>
      <c r="V42" s="11">
        <f>LOG10(U42)</f>
        <v>9.5217916496391233</v>
      </c>
      <c r="W42" s="2">
        <f>STDEV(V42:V45)</f>
        <v>0.30608535870690123</v>
      </c>
      <c r="X42" s="2">
        <f>W42/SQRT(4)</f>
        <v>0.15304267935345062</v>
      </c>
    </row>
    <row r="43" spans="1:24" x14ac:dyDescent="0.25">
      <c r="A43" s="158"/>
      <c r="B43" s="27">
        <v>2</v>
      </c>
      <c r="C43" s="41">
        <v>60</v>
      </c>
      <c r="D43" s="100">
        <f t="shared" ref="D43:D46" si="39">C43*100*1000000</f>
        <v>6000000000</v>
      </c>
      <c r="E43" s="11">
        <f t="shared" ref="E43:E46" si="40">D43*1.75</f>
        <v>10500000000</v>
      </c>
      <c r="F43" s="11">
        <f t="shared" ref="F43:F45" si="41">LOG10(E43)</f>
        <v>10.021189299069938</v>
      </c>
      <c r="G43" s="11"/>
      <c r="H43" s="11"/>
      <c r="I43" s="5"/>
      <c r="J43" s="27">
        <v>2</v>
      </c>
      <c r="K43" s="109">
        <v>54</v>
      </c>
      <c r="L43" s="100">
        <f t="shared" ref="L43:L46" si="42">K43*100*1000000</f>
        <v>5400000000</v>
      </c>
      <c r="M43" s="11">
        <f t="shared" ref="M43:M46" si="43">L43*1.75</f>
        <v>9450000000</v>
      </c>
      <c r="N43" s="11">
        <f t="shared" ref="N43:N45" si="44">LOG10(M43)</f>
        <v>9.9754318085092635</v>
      </c>
      <c r="O43" s="11"/>
      <c r="P43" s="11"/>
      <c r="Q43" s="55"/>
      <c r="R43" s="29">
        <v>2</v>
      </c>
      <c r="S43" s="41">
        <v>39</v>
      </c>
      <c r="T43" s="100">
        <f t="shared" ref="T43:T47" si="45">S43*100*1000000</f>
        <v>3900000000</v>
      </c>
      <c r="U43" s="11">
        <f t="shared" ref="U43:U46" si="46">T43*1.75</f>
        <v>6825000000</v>
      </c>
      <c r="V43" s="11">
        <f t="shared" ref="V43:V45" si="47">LOG10(U43)</f>
        <v>9.834102655712794</v>
      </c>
      <c r="W43" s="11"/>
      <c r="X43" s="11"/>
    </row>
    <row r="44" spans="1:24" x14ac:dyDescent="0.25">
      <c r="A44" s="158"/>
      <c r="B44" s="27">
        <v>3</v>
      </c>
      <c r="C44" s="41">
        <v>90</v>
      </c>
      <c r="D44" s="100">
        <f t="shared" si="39"/>
        <v>9000000000</v>
      </c>
      <c r="E44" s="11">
        <f t="shared" si="40"/>
        <v>15750000000</v>
      </c>
      <c r="F44" s="11">
        <f t="shared" si="41"/>
        <v>10.19728055812562</v>
      </c>
      <c r="G44" s="11"/>
      <c r="H44" s="11"/>
      <c r="I44" s="5"/>
      <c r="J44" s="27">
        <v>3</v>
      </c>
      <c r="K44" s="109">
        <v>99</v>
      </c>
      <c r="L44" s="100">
        <f t="shared" si="42"/>
        <v>9900000000</v>
      </c>
      <c r="M44" s="11">
        <f t="shared" si="43"/>
        <v>17325000000</v>
      </c>
      <c r="N44" s="11">
        <f t="shared" si="44"/>
        <v>10.238673243283845</v>
      </c>
      <c r="O44" s="11"/>
      <c r="P44" s="11"/>
      <c r="Q44" s="55"/>
      <c r="R44" s="29">
        <v>3</v>
      </c>
      <c r="S44" s="41">
        <v>100</v>
      </c>
      <c r="T44" s="100">
        <f t="shared" si="45"/>
        <v>10000000000</v>
      </c>
      <c r="U44" s="11">
        <f t="shared" si="46"/>
        <v>17500000000</v>
      </c>
      <c r="V44" s="11">
        <f t="shared" si="47"/>
        <v>10.243038048686294</v>
      </c>
      <c r="W44" s="11"/>
      <c r="X44" s="11"/>
    </row>
    <row r="45" spans="1:24" x14ac:dyDescent="0.25">
      <c r="A45" s="158"/>
      <c r="B45" s="27">
        <v>4</v>
      </c>
      <c r="C45" s="41">
        <v>33</v>
      </c>
      <c r="D45" s="100">
        <f t="shared" si="39"/>
        <v>3300000000</v>
      </c>
      <c r="E45" s="11">
        <f t="shared" si="40"/>
        <v>5775000000</v>
      </c>
      <c r="F45" s="11">
        <f t="shared" si="41"/>
        <v>9.7615519885641824</v>
      </c>
      <c r="G45" s="11"/>
      <c r="H45" s="11"/>
      <c r="I45" s="5"/>
      <c r="J45" s="27">
        <v>4</v>
      </c>
      <c r="K45" s="109">
        <v>98</v>
      </c>
      <c r="L45" s="100">
        <f t="shared" si="42"/>
        <v>9800000000</v>
      </c>
      <c r="M45" s="11">
        <f t="shared" si="43"/>
        <v>17150000000</v>
      </c>
      <c r="N45" s="11">
        <f t="shared" si="44"/>
        <v>10.23426412437879</v>
      </c>
      <c r="O45" s="11"/>
      <c r="P45" s="11"/>
      <c r="Q45" s="55"/>
      <c r="R45" s="29">
        <v>4</v>
      </c>
      <c r="S45" s="41">
        <v>29</v>
      </c>
      <c r="T45" s="100">
        <f t="shared" si="45"/>
        <v>2900000000</v>
      </c>
      <c r="U45" s="11">
        <f t="shared" si="46"/>
        <v>5075000000</v>
      </c>
      <c r="V45" s="11">
        <f t="shared" si="47"/>
        <v>9.7054360465852501</v>
      </c>
      <c r="W45" s="11"/>
      <c r="X45" s="11"/>
    </row>
    <row r="46" spans="1:24" x14ac:dyDescent="0.25">
      <c r="A46" s="158"/>
      <c r="B46" s="27" t="s">
        <v>3</v>
      </c>
      <c r="C46" s="11">
        <f>AVERAGE(C42:C45)</f>
        <v>53.25</v>
      </c>
      <c r="D46" s="100">
        <f t="shared" si="39"/>
        <v>5325000000</v>
      </c>
      <c r="E46" s="11">
        <f t="shared" si="40"/>
        <v>9318750000</v>
      </c>
      <c r="F46" s="2">
        <f>AVERAGE(F42:F45)</f>
        <v>9.9250452872914252</v>
      </c>
      <c r="G46" s="10"/>
      <c r="H46" s="10"/>
      <c r="J46" s="27" t="s">
        <v>3</v>
      </c>
      <c r="K46" s="109">
        <f>AVERAGE(K42:K45)</f>
        <v>68.75</v>
      </c>
      <c r="L46" s="100">
        <f t="shared" si="42"/>
        <v>6875000000</v>
      </c>
      <c r="M46" s="11">
        <f t="shared" si="43"/>
        <v>12031250000</v>
      </c>
      <c r="N46" s="2">
        <f>AVERAGE(N42:N45)</f>
        <v>10.017904616642451</v>
      </c>
      <c r="O46" s="10"/>
      <c r="P46" s="10"/>
      <c r="R46" s="27" t="s">
        <v>3</v>
      </c>
      <c r="S46" s="11">
        <f>AVERAGE(S42:S45)</f>
        <v>46.75</v>
      </c>
      <c r="T46" s="100">
        <f t="shared" si="45"/>
        <v>4675000000</v>
      </c>
      <c r="U46" s="11">
        <f t="shared" si="46"/>
        <v>8181250000</v>
      </c>
      <c r="V46" s="2">
        <f>AVERAGE(V42:V45)</f>
        <v>9.826092100155865</v>
      </c>
      <c r="W46" s="10"/>
      <c r="X46" s="10"/>
    </row>
    <row r="47" spans="1:24" x14ac:dyDescent="0.25">
      <c r="T47" s="100">
        <f t="shared" si="45"/>
        <v>0</v>
      </c>
    </row>
    <row r="48" spans="1:24" x14ac:dyDescent="0.25">
      <c r="A48" s="158" t="s">
        <v>41</v>
      </c>
      <c r="B48" s="153" t="s">
        <v>10</v>
      </c>
      <c r="C48" s="153"/>
      <c r="D48" s="153"/>
      <c r="E48" s="153"/>
      <c r="F48" s="153"/>
      <c r="G48" s="153"/>
      <c r="H48" s="153"/>
      <c r="I48" s="44"/>
      <c r="J48" s="169" t="s">
        <v>11</v>
      </c>
      <c r="K48" s="164"/>
      <c r="L48" s="164"/>
      <c r="M48" s="164"/>
      <c r="N48" s="164"/>
      <c r="O48" s="164"/>
      <c r="P48" s="165"/>
      <c r="Q48" s="53"/>
      <c r="R48" s="153" t="s">
        <v>12</v>
      </c>
      <c r="S48" s="153"/>
      <c r="T48" s="153"/>
      <c r="U48" s="153"/>
      <c r="V48" s="153"/>
      <c r="W48" s="153"/>
      <c r="X48" s="153"/>
    </row>
    <row r="49" spans="1:25" x14ac:dyDescent="0.25">
      <c r="A49" s="158"/>
      <c r="B49" s="142" t="s">
        <v>58</v>
      </c>
      <c r="C49" s="174" t="s">
        <v>14</v>
      </c>
      <c r="D49" s="174"/>
      <c r="E49" s="174"/>
      <c r="F49" s="174"/>
      <c r="G49" s="174"/>
      <c r="H49" s="174"/>
      <c r="I49" s="44"/>
      <c r="J49" s="142" t="s">
        <v>58</v>
      </c>
      <c r="K49" s="166" t="s">
        <v>14</v>
      </c>
      <c r="L49" s="167"/>
      <c r="M49" s="167"/>
      <c r="N49" s="167"/>
      <c r="O49" s="167"/>
      <c r="P49" s="168"/>
      <c r="Q49" s="53"/>
      <c r="R49" s="142" t="s">
        <v>58</v>
      </c>
      <c r="S49" s="174" t="s">
        <v>14</v>
      </c>
      <c r="T49" s="174"/>
      <c r="U49" s="174"/>
      <c r="V49" s="174"/>
      <c r="W49" s="174"/>
      <c r="X49" s="174"/>
    </row>
    <row r="50" spans="1:25" ht="17.25" x14ac:dyDescent="0.25">
      <c r="A50" s="158"/>
      <c r="B50" s="143"/>
      <c r="C50" s="18" t="s">
        <v>27</v>
      </c>
      <c r="D50" s="18" t="s">
        <v>33</v>
      </c>
      <c r="E50" s="18" t="s">
        <v>2</v>
      </c>
      <c r="F50" s="18" t="s">
        <v>0</v>
      </c>
      <c r="G50" s="18" t="s">
        <v>34</v>
      </c>
      <c r="H50" s="18" t="s">
        <v>57</v>
      </c>
      <c r="I50" s="5"/>
      <c r="J50" s="143"/>
      <c r="K50" s="58" t="s">
        <v>27</v>
      </c>
      <c r="L50" s="18" t="s">
        <v>33</v>
      </c>
      <c r="M50" s="18" t="s">
        <v>2</v>
      </c>
      <c r="N50" s="18" t="s">
        <v>0</v>
      </c>
      <c r="O50" s="18" t="s">
        <v>34</v>
      </c>
      <c r="P50" s="18" t="s">
        <v>57</v>
      </c>
      <c r="Q50" s="55"/>
      <c r="R50" s="143"/>
      <c r="S50" s="54" t="s">
        <v>27</v>
      </c>
      <c r="T50" s="48" t="s">
        <v>33</v>
      </c>
      <c r="U50" s="48" t="s">
        <v>2</v>
      </c>
      <c r="V50" s="48" t="s">
        <v>0</v>
      </c>
      <c r="W50" s="48" t="s">
        <v>34</v>
      </c>
      <c r="X50" s="48" t="s">
        <v>57</v>
      </c>
    </row>
    <row r="51" spans="1:25" x14ac:dyDescent="0.25">
      <c r="A51" s="158"/>
      <c r="B51" s="21">
        <v>1</v>
      </c>
      <c r="C51" s="41">
        <v>3</v>
      </c>
      <c r="D51" s="11">
        <f>C51*100*1000000</f>
        <v>300000000</v>
      </c>
      <c r="E51" s="11">
        <f>D51*1.75</f>
        <v>525000000</v>
      </c>
      <c r="F51" s="11">
        <f>LOG10(E51)</f>
        <v>8.720159303405957</v>
      </c>
      <c r="G51" s="2">
        <f>STDEV(F51:F54)</f>
        <v>0.23585582310408382</v>
      </c>
      <c r="H51" s="2">
        <f>G51/SQRT(4)</f>
        <v>0.11792791155204191</v>
      </c>
      <c r="I51" s="5"/>
      <c r="J51" s="21">
        <v>1</v>
      </c>
      <c r="K51" s="41">
        <v>2</v>
      </c>
      <c r="L51" s="11">
        <f>K51*100*1000000</f>
        <v>200000000</v>
      </c>
      <c r="M51" s="11">
        <f>L51*1.75</f>
        <v>350000000</v>
      </c>
      <c r="N51" s="11">
        <f>LOG10(M51)</f>
        <v>8.5440680443502757</v>
      </c>
      <c r="O51" s="2">
        <f>STDEV(N51:N54)</f>
        <v>0.50578540227573632</v>
      </c>
      <c r="P51" s="2">
        <f>O51/SQRT(4)</f>
        <v>0.25289270113786816</v>
      </c>
      <c r="Q51" s="55"/>
      <c r="R51" s="26">
        <v>1</v>
      </c>
      <c r="S51" s="41">
        <v>18</v>
      </c>
      <c r="T51" s="11">
        <f>S51*100*1000000</f>
        <v>1800000000</v>
      </c>
      <c r="U51" s="11">
        <f>T51*1.75</f>
        <v>3150000000</v>
      </c>
      <c r="V51" s="11">
        <f>LOG10(U51)</f>
        <v>9.4983105537896009</v>
      </c>
      <c r="W51" s="2">
        <f>STDEV(V51:V54)</f>
        <v>0.5126755556790108</v>
      </c>
      <c r="X51" s="2">
        <f>W51/SQRT(4)</f>
        <v>0.2563377778395054</v>
      </c>
    </row>
    <row r="52" spans="1:25" x14ac:dyDescent="0.25">
      <c r="A52" s="158"/>
      <c r="B52" s="27">
        <v>2</v>
      </c>
      <c r="C52" s="41">
        <v>2</v>
      </c>
      <c r="D52" s="111">
        <f t="shared" ref="D52:D55" si="48">C52*100*1000000</f>
        <v>200000000</v>
      </c>
      <c r="E52" s="11">
        <f t="shared" ref="E52:E55" si="49">D52*1.75</f>
        <v>350000000</v>
      </c>
      <c r="F52" s="11">
        <f t="shared" ref="F52:F54" si="50">LOG10(E52)</f>
        <v>8.5440680443502757</v>
      </c>
      <c r="G52" s="11"/>
      <c r="H52" s="11"/>
      <c r="I52" s="5"/>
      <c r="J52" s="27">
        <v>2</v>
      </c>
      <c r="K52" s="41">
        <v>8</v>
      </c>
      <c r="L52" s="111">
        <f t="shared" ref="L52:L55" si="51">K52*100*1000000</f>
        <v>800000000</v>
      </c>
      <c r="M52" s="11">
        <f t="shared" ref="M52:M55" si="52">L52*1.75</f>
        <v>1400000000</v>
      </c>
      <c r="N52" s="11">
        <f t="shared" ref="N52:N54" si="53">LOG10(M52)</f>
        <v>9.1461280356782382</v>
      </c>
      <c r="O52" s="11"/>
      <c r="P52" s="11"/>
      <c r="Q52" s="55"/>
      <c r="R52" s="29">
        <v>2</v>
      </c>
      <c r="S52" s="41">
        <v>4</v>
      </c>
      <c r="T52" s="111">
        <f t="shared" ref="T52:T55" si="54">S52*100*1000000</f>
        <v>400000000</v>
      </c>
      <c r="U52" s="11">
        <f t="shared" ref="U52:U55" si="55">T52*1.75</f>
        <v>700000000</v>
      </c>
      <c r="V52" s="11">
        <f t="shared" ref="V52:V54" si="56">LOG10(U52)</f>
        <v>8.8450980400142569</v>
      </c>
      <c r="W52" s="11"/>
      <c r="X52" s="11"/>
    </row>
    <row r="53" spans="1:25" x14ac:dyDescent="0.25">
      <c r="A53" s="158"/>
      <c r="B53" s="27">
        <v>3</v>
      </c>
      <c r="C53" s="41">
        <v>1</v>
      </c>
      <c r="D53" s="111">
        <f t="shared" si="48"/>
        <v>100000000</v>
      </c>
      <c r="E53" s="11">
        <f t="shared" si="49"/>
        <v>175000000</v>
      </c>
      <c r="F53" s="11">
        <f t="shared" si="50"/>
        <v>8.2430380486862944</v>
      </c>
      <c r="G53" s="11"/>
      <c r="H53" s="11"/>
      <c r="I53" s="5"/>
      <c r="J53" s="27">
        <v>3</v>
      </c>
      <c r="K53" s="41">
        <v>12</v>
      </c>
      <c r="L53" s="111">
        <f t="shared" si="51"/>
        <v>1200000000</v>
      </c>
      <c r="M53" s="11">
        <f t="shared" si="52"/>
        <v>2100000000</v>
      </c>
      <c r="N53" s="11">
        <f t="shared" si="53"/>
        <v>9.3222192947339195</v>
      </c>
      <c r="O53" s="11"/>
      <c r="P53" s="11"/>
      <c r="Q53" s="55"/>
      <c r="R53" s="29">
        <v>3</v>
      </c>
      <c r="S53" s="41">
        <v>1</v>
      </c>
      <c r="T53" s="111">
        <f t="shared" si="54"/>
        <v>100000000</v>
      </c>
      <c r="U53" s="11">
        <f t="shared" si="55"/>
        <v>175000000</v>
      </c>
      <c r="V53" s="11">
        <f t="shared" si="56"/>
        <v>8.2430380486862944</v>
      </c>
      <c r="W53" s="11"/>
      <c r="X53" s="11"/>
    </row>
    <row r="54" spans="1:25" x14ac:dyDescent="0.25">
      <c r="A54" s="158"/>
      <c r="B54" s="27">
        <v>4</v>
      </c>
      <c r="C54" s="41">
        <v>1</v>
      </c>
      <c r="D54" s="111">
        <f t="shared" si="48"/>
        <v>100000000</v>
      </c>
      <c r="E54" s="11">
        <f t="shared" si="49"/>
        <v>175000000</v>
      </c>
      <c r="F54" s="11">
        <f t="shared" si="50"/>
        <v>8.2430380486862944</v>
      </c>
      <c r="G54" s="11"/>
      <c r="H54" s="11"/>
      <c r="I54" s="5"/>
      <c r="J54" s="27">
        <v>4</v>
      </c>
      <c r="K54" s="41">
        <v>1</v>
      </c>
      <c r="L54" s="111">
        <f t="shared" si="51"/>
        <v>100000000</v>
      </c>
      <c r="M54" s="11">
        <f t="shared" si="52"/>
        <v>175000000</v>
      </c>
      <c r="N54" s="11">
        <f t="shared" si="53"/>
        <v>8.2430380486862944</v>
      </c>
      <c r="O54" s="11"/>
      <c r="P54" s="11"/>
      <c r="Q54" s="55"/>
      <c r="R54" s="29">
        <v>4</v>
      </c>
      <c r="S54" s="41">
        <v>4</v>
      </c>
      <c r="T54" s="111">
        <f t="shared" si="54"/>
        <v>400000000</v>
      </c>
      <c r="U54" s="11">
        <f t="shared" si="55"/>
        <v>700000000</v>
      </c>
      <c r="V54" s="11">
        <f t="shared" si="56"/>
        <v>8.8450980400142569</v>
      </c>
      <c r="W54" s="11"/>
      <c r="X54" s="11"/>
    </row>
    <row r="55" spans="1:25" x14ac:dyDescent="0.25">
      <c r="A55" s="158"/>
      <c r="B55" s="27" t="s">
        <v>3</v>
      </c>
      <c r="C55" s="11">
        <f>AVERAGE(C51:C54)</f>
        <v>1.75</v>
      </c>
      <c r="D55" s="111">
        <f t="shared" si="48"/>
        <v>175000000</v>
      </c>
      <c r="E55" s="11">
        <f t="shared" si="49"/>
        <v>306250000</v>
      </c>
      <c r="F55" s="2">
        <f>AVERAGE(F51:F54)</f>
        <v>8.4375758612822054</v>
      </c>
      <c r="G55" s="10"/>
      <c r="H55" s="10"/>
      <c r="J55" s="27" t="s">
        <v>3</v>
      </c>
      <c r="K55" s="11">
        <f>AVERAGE(K51:K54)</f>
        <v>5.75</v>
      </c>
      <c r="L55" s="111">
        <f t="shared" si="51"/>
        <v>575000000</v>
      </c>
      <c r="M55" s="11">
        <f t="shared" si="52"/>
        <v>1006250000</v>
      </c>
      <c r="N55" s="2">
        <f>AVERAGE(N51:N54)</f>
        <v>8.8138633558621819</v>
      </c>
      <c r="O55" s="10"/>
      <c r="P55" s="10"/>
      <c r="R55" s="27" t="s">
        <v>3</v>
      </c>
      <c r="S55" s="11">
        <f>AVERAGE(S51:S54)</f>
        <v>6.75</v>
      </c>
      <c r="T55" s="111">
        <f t="shared" si="54"/>
        <v>675000000</v>
      </c>
      <c r="U55" s="11">
        <f t="shared" si="55"/>
        <v>1181250000</v>
      </c>
      <c r="V55" s="2">
        <f>AVERAGE(V51:V54)</f>
        <v>8.8578861706261023</v>
      </c>
      <c r="W55" s="10"/>
      <c r="X55" s="10"/>
    </row>
    <row r="57" spans="1:25" x14ac:dyDescent="0.25">
      <c r="A57" s="182"/>
      <c r="B57" s="181"/>
      <c r="C57" s="181"/>
      <c r="D57" s="181"/>
      <c r="E57" s="181"/>
      <c r="F57" s="181"/>
      <c r="G57" s="181"/>
      <c r="H57" s="181"/>
      <c r="I57" s="17"/>
      <c r="J57" s="122"/>
      <c r="K57" s="122"/>
      <c r="L57" s="122"/>
      <c r="M57" s="122"/>
      <c r="N57" s="122"/>
      <c r="O57" s="122"/>
      <c r="P57" s="122"/>
      <c r="Q57" s="17"/>
      <c r="R57" s="122"/>
      <c r="S57" s="122"/>
      <c r="T57" s="122"/>
      <c r="U57" s="122"/>
      <c r="V57" s="122"/>
      <c r="W57" s="122"/>
      <c r="X57" s="122"/>
      <c r="Y57" s="117"/>
    </row>
    <row r="58" spans="1:25" x14ac:dyDescent="0.25">
      <c r="A58" s="182"/>
      <c r="B58" s="17"/>
      <c r="C58" s="181"/>
      <c r="D58" s="181"/>
      <c r="E58" s="181"/>
      <c r="F58" s="181"/>
      <c r="G58" s="181"/>
      <c r="H58" s="181"/>
      <c r="I58" s="17"/>
      <c r="J58" s="17"/>
      <c r="K58" s="122"/>
      <c r="L58" s="122"/>
      <c r="M58" s="122"/>
      <c r="N58" s="122"/>
      <c r="O58" s="122"/>
      <c r="P58" s="122"/>
      <c r="Q58" s="17"/>
      <c r="R58" s="17"/>
      <c r="S58" s="122"/>
      <c r="T58" s="122"/>
      <c r="U58" s="122"/>
      <c r="V58" s="122"/>
      <c r="W58" s="122"/>
      <c r="X58" s="122"/>
      <c r="Y58" s="117"/>
    </row>
    <row r="59" spans="1:25" x14ac:dyDescent="0.25">
      <c r="A59" s="182"/>
      <c r="B59" s="17"/>
      <c r="C59" s="113"/>
      <c r="D59" s="113"/>
      <c r="E59" s="113"/>
      <c r="F59" s="113"/>
      <c r="G59" s="113"/>
      <c r="H59" s="113"/>
      <c r="I59" s="113"/>
      <c r="J59" s="17"/>
      <c r="K59" s="113"/>
      <c r="L59" s="113"/>
      <c r="M59" s="113"/>
      <c r="N59" s="113"/>
      <c r="O59" s="113"/>
      <c r="P59" s="113"/>
      <c r="Q59" s="113"/>
      <c r="R59" s="17"/>
      <c r="S59" s="113"/>
      <c r="T59" s="113"/>
      <c r="U59" s="113"/>
      <c r="V59" s="113"/>
      <c r="W59" s="113"/>
      <c r="X59" s="113"/>
      <c r="Y59" s="117"/>
    </row>
    <row r="60" spans="1:25" x14ac:dyDescent="0.25">
      <c r="A60" s="182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7"/>
    </row>
    <row r="61" spans="1:25" x14ac:dyDescent="0.25">
      <c r="A61" s="182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7"/>
    </row>
    <row r="62" spans="1:25" x14ac:dyDescent="0.25">
      <c r="A62" s="18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7"/>
    </row>
    <row r="63" spans="1:25" x14ac:dyDescent="0.25">
      <c r="A63" s="182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7"/>
    </row>
    <row r="64" spans="1:25" x14ac:dyDescent="0.25">
      <c r="A64" s="182"/>
      <c r="B64" s="113"/>
      <c r="C64" s="113"/>
      <c r="D64" s="113"/>
      <c r="E64" s="113"/>
      <c r="F64" s="113"/>
      <c r="G64" s="113"/>
      <c r="H64" s="113"/>
      <c r="I64" s="117"/>
      <c r="J64" s="113"/>
      <c r="K64" s="113"/>
      <c r="L64" s="113"/>
      <c r="M64" s="113"/>
      <c r="N64" s="113"/>
      <c r="O64" s="113"/>
      <c r="P64" s="113"/>
      <c r="Q64" s="117"/>
      <c r="R64" s="113"/>
      <c r="S64" s="113"/>
      <c r="T64" s="113"/>
      <c r="U64" s="113"/>
      <c r="V64" s="113"/>
      <c r="W64" s="113"/>
      <c r="X64" s="113"/>
      <c r="Y64" s="117"/>
    </row>
    <row r="65" spans="1:25" x14ac:dyDescent="0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</row>
    <row r="66" spans="1:25" x14ac:dyDescent="0.25">
      <c r="A66" s="182"/>
      <c r="B66" s="181"/>
      <c r="C66" s="181"/>
      <c r="D66" s="181"/>
      <c r="E66" s="181"/>
      <c r="F66" s="181"/>
      <c r="G66" s="181"/>
      <c r="H66" s="181"/>
      <c r="I66" s="17"/>
      <c r="J66" s="181"/>
      <c r="K66" s="181"/>
      <c r="L66" s="181"/>
      <c r="M66" s="181"/>
      <c r="N66" s="181"/>
      <c r="O66" s="181"/>
      <c r="P66" s="181"/>
      <c r="Q66" s="17"/>
      <c r="R66" s="181"/>
      <c r="S66" s="181"/>
      <c r="T66" s="181"/>
      <c r="U66" s="181"/>
      <c r="V66" s="181"/>
      <c r="W66" s="181"/>
      <c r="X66" s="181"/>
      <c r="Y66" s="117"/>
    </row>
    <row r="67" spans="1:25" x14ac:dyDescent="0.25">
      <c r="A67" s="182"/>
      <c r="B67" s="17"/>
      <c r="C67" s="181"/>
      <c r="D67" s="181"/>
      <c r="E67" s="181"/>
      <c r="F67" s="181"/>
      <c r="G67" s="181"/>
      <c r="H67" s="181"/>
      <c r="I67" s="17"/>
      <c r="J67" s="17"/>
      <c r="K67" s="181"/>
      <c r="L67" s="181"/>
      <c r="M67" s="181"/>
      <c r="N67" s="181"/>
      <c r="O67" s="181"/>
      <c r="P67" s="181"/>
      <c r="Q67" s="17"/>
      <c r="R67" s="17"/>
      <c r="S67" s="181"/>
      <c r="T67" s="181"/>
      <c r="U67" s="181"/>
      <c r="V67" s="181"/>
      <c r="W67" s="181"/>
      <c r="X67" s="181"/>
      <c r="Y67" s="117"/>
    </row>
    <row r="68" spans="1:25" x14ac:dyDescent="0.25">
      <c r="A68" s="182"/>
      <c r="B68" s="17"/>
      <c r="C68" s="113"/>
      <c r="D68" s="113"/>
      <c r="E68" s="113"/>
      <c r="F68" s="113"/>
      <c r="G68" s="113"/>
      <c r="H68" s="113"/>
      <c r="I68" s="113"/>
      <c r="J68" s="17"/>
      <c r="K68" s="113"/>
      <c r="L68" s="113"/>
      <c r="M68" s="113"/>
      <c r="N68" s="113"/>
      <c r="O68" s="113"/>
      <c r="P68" s="113"/>
      <c r="Q68" s="113"/>
      <c r="R68" s="17"/>
      <c r="S68" s="113"/>
      <c r="T68" s="113"/>
      <c r="U68" s="113"/>
      <c r="V68" s="113"/>
      <c r="W68" s="113"/>
      <c r="X68" s="113"/>
      <c r="Y68" s="117"/>
    </row>
    <row r="69" spans="1:25" x14ac:dyDescent="0.25">
      <c r="A69" s="182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7"/>
    </row>
    <row r="70" spans="1:25" x14ac:dyDescent="0.25">
      <c r="A70" s="182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7"/>
    </row>
    <row r="71" spans="1:25" x14ac:dyDescent="0.25">
      <c r="A71" s="182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7"/>
    </row>
    <row r="72" spans="1:25" x14ac:dyDescent="0.25">
      <c r="A72" s="182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7"/>
    </row>
    <row r="73" spans="1:25" x14ac:dyDescent="0.25">
      <c r="A73" s="182"/>
      <c r="B73" s="113"/>
      <c r="C73" s="113"/>
      <c r="D73" s="113"/>
      <c r="E73" s="113"/>
      <c r="F73" s="113"/>
      <c r="G73" s="113"/>
      <c r="H73" s="113"/>
      <c r="I73" s="117"/>
      <c r="J73" s="113"/>
      <c r="K73" s="113"/>
      <c r="L73" s="113"/>
      <c r="M73" s="113"/>
      <c r="N73" s="113"/>
      <c r="O73" s="113"/>
      <c r="P73" s="113"/>
      <c r="Q73" s="117"/>
      <c r="R73" s="113"/>
      <c r="S73" s="113"/>
      <c r="T73" s="113"/>
      <c r="U73" s="113"/>
      <c r="V73" s="113"/>
      <c r="W73" s="113"/>
      <c r="X73" s="113"/>
      <c r="Y73" s="117"/>
    </row>
  </sheetData>
  <mergeCells count="126">
    <mergeCell ref="T3:AA3"/>
    <mergeCell ref="C4:I4"/>
    <mergeCell ref="L4:R4"/>
    <mergeCell ref="U4:AA4"/>
    <mergeCell ref="C5:D5"/>
    <mergeCell ref="L5:M5"/>
    <mergeCell ref="A3:A10"/>
    <mergeCell ref="U5:V5"/>
    <mergeCell ref="C6:D6"/>
    <mergeCell ref="L6:M6"/>
    <mergeCell ref="U6:V6"/>
    <mergeCell ref="C7:D7"/>
    <mergeCell ref="L7:M7"/>
    <mergeCell ref="U7:V7"/>
    <mergeCell ref="U10:V10"/>
    <mergeCell ref="C8:D8"/>
    <mergeCell ref="L8:M8"/>
    <mergeCell ref="U8:V8"/>
    <mergeCell ref="C9:D9"/>
    <mergeCell ref="L9:M9"/>
    <mergeCell ref="U9:V9"/>
    <mergeCell ref="C10:D10"/>
    <mergeCell ref="T4:T5"/>
    <mergeCell ref="L15:M15"/>
    <mergeCell ref="C24:D24"/>
    <mergeCell ref="U13:AA13"/>
    <mergeCell ref="C14:D14"/>
    <mergeCell ref="L14:M14"/>
    <mergeCell ref="U14:V14"/>
    <mergeCell ref="T22:T23"/>
    <mergeCell ref="T13:T14"/>
    <mergeCell ref="U16:V16"/>
    <mergeCell ref="L22:R22"/>
    <mergeCell ref="U22:AA22"/>
    <mergeCell ref="A57:A64"/>
    <mergeCell ref="A66:A73"/>
    <mergeCell ref="A12:A19"/>
    <mergeCell ref="A21:A28"/>
    <mergeCell ref="A30:A37"/>
    <mergeCell ref="A39:A46"/>
    <mergeCell ref="A48:A55"/>
    <mergeCell ref="C58:H58"/>
    <mergeCell ref="B66:H66"/>
    <mergeCell ref="B49:B50"/>
    <mergeCell ref="B40:B41"/>
    <mergeCell ref="B31:B32"/>
    <mergeCell ref="C22:I22"/>
    <mergeCell ref="C23:D23"/>
    <mergeCell ref="B12:I12"/>
    <mergeCell ref="C16:D16"/>
    <mergeCell ref="B21:I21"/>
    <mergeCell ref="C25:D25"/>
    <mergeCell ref="C13:I13"/>
    <mergeCell ref="C15:D15"/>
    <mergeCell ref="J66:P66"/>
    <mergeCell ref="R66:X66"/>
    <mergeCell ref="C67:H67"/>
    <mergeCell ref="K67:P67"/>
    <mergeCell ref="T12:AA12"/>
    <mergeCell ref="C17:D17"/>
    <mergeCell ref="L17:M17"/>
    <mergeCell ref="U17:V17"/>
    <mergeCell ref="C18:D18"/>
    <mergeCell ref="S67:X67"/>
    <mergeCell ref="J40:J41"/>
    <mergeCell ref="R31:R32"/>
    <mergeCell ref="R40:R41"/>
    <mergeCell ref="R30:X30"/>
    <mergeCell ref="C26:D26"/>
    <mergeCell ref="L26:M26"/>
    <mergeCell ref="U26:V26"/>
    <mergeCell ref="C27:D27"/>
    <mergeCell ref="L27:M27"/>
    <mergeCell ref="U27:V27"/>
    <mergeCell ref="J31:J32"/>
    <mergeCell ref="R49:R50"/>
    <mergeCell ref="U24:V24"/>
    <mergeCell ref="U15:V15"/>
    <mergeCell ref="C31:H31"/>
    <mergeCell ref="K31:P31"/>
    <mergeCell ref="S31:X31"/>
    <mergeCell ref="B39:H39"/>
    <mergeCell ref="J39:P39"/>
    <mergeCell ref="R39:X39"/>
    <mergeCell ref="C28:D28"/>
    <mergeCell ref="L28:M28"/>
    <mergeCell ref="U25:V25"/>
    <mergeCell ref="U28:V28"/>
    <mergeCell ref="B30:H30"/>
    <mergeCell ref="J30:P30"/>
    <mergeCell ref="L25:M25"/>
    <mergeCell ref="C49:H49"/>
    <mergeCell ref="K49:P49"/>
    <mergeCell ref="S49:X49"/>
    <mergeCell ref="B57:H57"/>
    <mergeCell ref="C40:H40"/>
    <mergeCell ref="K40:P40"/>
    <mergeCell ref="S40:X40"/>
    <mergeCell ref="B48:H48"/>
    <mergeCell ref="J48:P48"/>
    <mergeCell ref="R48:X48"/>
    <mergeCell ref="J49:J50"/>
    <mergeCell ref="L24:M24"/>
    <mergeCell ref="B3:I3"/>
    <mergeCell ref="K3:R3"/>
    <mergeCell ref="U23:V23"/>
    <mergeCell ref="C19:D19"/>
    <mergeCell ref="L19:M19"/>
    <mergeCell ref="U19:V19"/>
    <mergeCell ref="T21:AA21"/>
    <mergeCell ref="A1:A2"/>
    <mergeCell ref="B4:B5"/>
    <mergeCell ref="B13:B14"/>
    <mergeCell ref="B22:B23"/>
    <mergeCell ref="K22:K23"/>
    <mergeCell ref="K13:K14"/>
    <mergeCell ref="K4:K5"/>
    <mergeCell ref="L23:M23"/>
    <mergeCell ref="L10:M10"/>
    <mergeCell ref="B1:AA2"/>
    <mergeCell ref="L18:M18"/>
    <mergeCell ref="U18:V18"/>
    <mergeCell ref="K12:R12"/>
    <mergeCell ref="L16:M16"/>
    <mergeCell ref="K21:R21"/>
    <mergeCell ref="L13:R1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zoomScale="60" zoomScaleNormal="60" workbookViewId="0">
      <selection activeCell="B4" sqref="B4:B5"/>
    </sheetView>
  </sheetViews>
  <sheetFormatPr defaultRowHeight="15" x14ac:dyDescent="0.25"/>
  <cols>
    <col min="1" max="1" width="18.85546875" customWidth="1"/>
    <col min="2" max="2" width="15.85546875" customWidth="1"/>
    <col min="3" max="3" width="15.5703125" customWidth="1"/>
    <col min="4" max="4" width="16" customWidth="1"/>
    <col min="5" max="5" width="15" customWidth="1"/>
    <col min="6" max="6" width="17.28515625" customWidth="1"/>
    <col min="7" max="7" width="14.28515625" bestFit="1" customWidth="1"/>
    <col min="8" max="8" width="13" bestFit="1" customWidth="1"/>
    <col min="9" max="9" width="11.7109375" customWidth="1"/>
    <col min="10" max="10" width="14.140625" customWidth="1"/>
    <col min="11" max="11" width="14.42578125" customWidth="1"/>
    <col min="12" max="12" width="14.28515625" bestFit="1" customWidth="1"/>
    <col min="13" max="13" width="12.42578125" bestFit="1" customWidth="1"/>
    <col min="14" max="14" width="14.85546875" bestFit="1" customWidth="1"/>
    <col min="15" max="15" width="13" bestFit="1" customWidth="1"/>
    <col min="16" max="16" width="14.28515625" bestFit="1" customWidth="1"/>
    <col min="17" max="17" width="10.28515625" customWidth="1"/>
    <col min="18" max="18" width="14.85546875" bestFit="1" customWidth="1"/>
    <col min="19" max="19" width="15.28515625" bestFit="1" customWidth="1"/>
    <col min="20" max="21" width="13.5703125" bestFit="1" customWidth="1"/>
    <col min="22" max="22" width="15.7109375" customWidth="1"/>
    <col min="23" max="23" width="13.5703125" bestFit="1" customWidth="1"/>
    <col min="24" max="24" width="13" bestFit="1" customWidth="1"/>
    <col min="25" max="25" width="14.28515625" bestFit="1" customWidth="1"/>
    <col min="26" max="26" width="13" bestFit="1" customWidth="1"/>
  </cols>
  <sheetData>
    <row r="1" spans="1:27" ht="15.75" customHeight="1" x14ac:dyDescent="0.25">
      <c r="A1" s="184" t="s">
        <v>13</v>
      </c>
      <c r="B1" s="180" t="s">
        <v>21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27" ht="15.75" customHeight="1" x14ac:dyDescent="0.25">
      <c r="A2" s="184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27" x14ac:dyDescent="0.25">
      <c r="A3" s="158" t="s">
        <v>15</v>
      </c>
      <c r="B3" s="153" t="s">
        <v>10</v>
      </c>
      <c r="C3" s="153"/>
      <c r="D3" s="153"/>
      <c r="E3" s="153"/>
      <c r="F3" s="153"/>
      <c r="G3" s="153"/>
      <c r="H3" s="153"/>
      <c r="I3" s="62"/>
      <c r="J3" s="169" t="s">
        <v>11</v>
      </c>
      <c r="K3" s="164"/>
      <c r="L3" s="164"/>
      <c r="M3" s="164"/>
      <c r="N3" s="164"/>
      <c r="O3" s="164"/>
      <c r="P3" s="165"/>
      <c r="Q3" s="17"/>
      <c r="R3" s="170" t="s">
        <v>12</v>
      </c>
      <c r="S3" s="171"/>
      <c r="T3" s="171"/>
      <c r="U3" s="171"/>
      <c r="V3" s="171"/>
      <c r="W3" s="171"/>
      <c r="X3" s="171"/>
    </row>
    <row r="4" spans="1:27" x14ac:dyDescent="0.25">
      <c r="A4" s="158"/>
      <c r="B4" s="142" t="s">
        <v>58</v>
      </c>
      <c r="C4" s="147" t="s">
        <v>14</v>
      </c>
      <c r="D4" s="148"/>
      <c r="E4" s="148"/>
      <c r="F4" s="148"/>
      <c r="G4" s="148"/>
      <c r="H4" s="149"/>
      <c r="I4" s="33"/>
      <c r="J4" s="142" t="s">
        <v>58</v>
      </c>
      <c r="K4" s="147" t="s">
        <v>14</v>
      </c>
      <c r="L4" s="148"/>
      <c r="M4" s="148"/>
      <c r="N4" s="148"/>
      <c r="O4" s="148"/>
      <c r="P4" s="149"/>
      <c r="Q4" s="63"/>
      <c r="R4" s="142" t="s">
        <v>58</v>
      </c>
      <c r="S4" s="148" t="s">
        <v>14</v>
      </c>
      <c r="T4" s="148"/>
      <c r="U4" s="149"/>
      <c r="V4" s="87"/>
      <c r="W4" s="50"/>
      <c r="X4" s="50"/>
    </row>
    <row r="5" spans="1:27" ht="17.25" x14ac:dyDescent="0.25">
      <c r="A5" s="158"/>
      <c r="B5" s="143"/>
      <c r="C5" s="83" t="s">
        <v>24</v>
      </c>
      <c r="D5" s="83" t="s">
        <v>33</v>
      </c>
      <c r="E5" s="83" t="s">
        <v>2</v>
      </c>
      <c r="F5" s="83" t="s">
        <v>0</v>
      </c>
      <c r="G5" s="83" t="s">
        <v>34</v>
      </c>
      <c r="H5" s="83" t="s">
        <v>57</v>
      </c>
      <c r="I5" s="9"/>
      <c r="J5" s="143"/>
      <c r="K5" s="82" t="s">
        <v>29</v>
      </c>
      <c r="L5" s="129" t="s">
        <v>33</v>
      </c>
      <c r="M5" s="83" t="s">
        <v>2</v>
      </c>
      <c r="N5" s="83" t="s">
        <v>0</v>
      </c>
      <c r="O5" s="83" t="s">
        <v>34</v>
      </c>
      <c r="P5" s="83" t="s">
        <v>57</v>
      </c>
      <c r="Q5" s="25"/>
      <c r="R5" s="143"/>
      <c r="S5" s="82" t="s">
        <v>30</v>
      </c>
      <c r="T5" s="129" t="s">
        <v>33</v>
      </c>
      <c r="U5" s="83" t="s">
        <v>2</v>
      </c>
      <c r="V5" s="83" t="s">
        <v>0</v>
      </c>
      <c r="W5" s="83" t="s">
        <v>34</v>
      </c>
      <c r="X5" s="83" t="s">
        <v>57</v>
      </c>
    </row>
    <row r="6" spans="1:27" x14ac:dyDescent="0.25">
      <c r="A6" s="158"/>
      <c r="B6" s="88">
        <v>1</v>
      </c>
      <c r="C6" s="84">
        <v>63</v>
      </c>
      <c r="D6" s="84">
        <f>C6*100*10</f>
        <v>63000</v>
      </c>
      <c r="E6" s="84">
        <f>D6*1.75</f>
        <v>110250</v>
      </c>
      <c r="F6" s="84">
        <f>LOG10(E6)</f>
        <v>5.0423785981398765</v>
      </c>
      <c r="G6" s="2">
        <f>STDEV(F6:F9)</f>
        <v>0.1760357980758544</v>
      </c>
      <c r="H6" s="2">
        <f>G6/SQRT(4)</f>
        <v>8.80178990379272E-2</v>
      </c>
      <c r="I6" s="9"/>
      <c r="J6" s="21">
        <v>1</v>
      </c>
      <c r="K6" s="84">
        <v>57</v>
      </c>
      <c r="L6" s="84">
        <f>K6*100*10</f>
        <v>57000</v>
      </c>
      <c r="M6" s="84">
        <f>L6*1.75</f>
        <v>99750</v>
      </c>
      <c r="N6" s="84">
        <f>LOG10(M6)</f>
        <v>4.9989129043587859</v>
      </c>
      <c r="O6" s="2">
        <f>STDEV(N6:N9)</f>
        <v>0.11809132422737353</v>
      </c>
      <c r="P6" s="2">
        <f>O6/SQRT(4)</f>
        <v>5.9045662113686767E-2</v>
      </c>
      <c r="Q6" s="25"/>
      <c r="R6" s="26">
        <v>1</v>
      </c>
      <c r="S6" s="84">
        <v>21</v>
      </c>
      <c r="T6" s="84">
        <f>S6*100*10</f>
        <v>21000</v>
      </c>
      <c r="U6" s="84">
        <f>T6*1.75</f>
        <v>36750</v>
      </c>
      <c r="V6" s="84">
        <f>LOG10(U6)</f>
        <v>4.5652573434202139</v>
      </c>
      <c r="W6" s="23">
        <f>STDEV(V6:V9)</f>
        <v>0.20306084048297324</v>
      </c>
      <c r="X6" s="23">
        <f>W6/SQRT(4)</f>
        <v>0.10153042024148662</v>
      </c>
    </row>
    <row r="7" spans="1:27" x14ac:dyDescent="0.25">
      <c r="A7" s="158"/>
      <c r="B7" s="88">
        <v>2</v>
      </c>
      <c r="C7" s="84">
        <v>37</v>
      </c>
      <c r="D7" s="94">
        <f t="shared" ref="D7:D10" si="0">C7*100*10</f>
        <v>37000</v>
      </c>
      <c r="E7" s="84">
        <f t="shared" ref="E7:E10" si="1">D7*1.75</f>
        <v>64750</v>
      </c>
      <c r="F7" s="84">
        <f t="shared" ref="F7:F9" si="2">LOG10(E7)</f>
        <v>4.8112397727532894</v>
      </c>
      <c r="G7" s="84"/>
      <c r="H7" s="84"/>
      <c r="I7" s="84"/>
      <c r="J7" s="88">
        <v>2</v>
      </c>
      <c r="K7" s="84">
        <v>36</v>
      </c>
      <c r="L7" s="94">
        <f t="shared" ref="L7:L10" si="3">K7*100*10</f>
        <v>36000</v>
      </c>
      <c r="M7" s="84">
        <f t="shared" ref="M7:M10" si="4">L7*1.75</f>
        <v>63000</v>
      </c>
      <c r="N7" s="84">
        <f t="shared" ref="N7:N9" si="5">LOG10(M7)</f>
        <v>4.7993405494535821</v>
      </c>
      <c r="O7" s="84"/>
      <c r="P7" s="84"/>
      <c r="Q7" s="86"/>
      <c r="R7" s="29">
        <v>2</v>
      </c>
      <c r="S7" s="84">
        <v>37</v>
      </c>
      <c r="T7" s="94">
        <f t="shared" ref="T7:T10" si="6">S7*100*10</f>
        <v>37000</v>
      </c>
      <c r="U7" s="84">
        <f t="shared" ref="U7:U10" si="7">T7*1.75</f>
        <v>64750</v>
      </c>
      <c r="V7" s="84">
        <f t="shared" ref="V7:V9" si="8">LOG10(U7)</f>
        <v>4.8112397727532894</v>
      </c>
      <c r="W7" s="84"/>
      <c r="X7" s="84"/>
    </row>
    <row r="8" spans="1:27" x14ac:dyDescent="0.25">
      <c r="A8" s="158"/>
      <c r="B8" s="88">
        <v>3</v>
      </c>
      <c r="C8" s="84">
        <v>46</v>
      </c>
      <c r="D8" s="94">
        <f t="shared" si="0"/>
        <v>46000</v>
      </c>
      <c r="E8" s="84">
        <f t="shared" si="1"/>
        <v>80500</v>
      </c>
      <c r="F8" s="84">
        <f t="shared" si="2"/>
        <v>4.9057958803678687</v>
      </c>
      <c r="G8" s="84"/>
      <c r="H8" s="84"/>
      <c r="I8" s="84"/>
      <c r="J8" s="88">
        <v>3</v>
      </c>
      <c r="K8" s="84">
        <v>67</v>
      </c>
      <c r="L8" s="94">
        <f t="shared" si="3"/>
        <v>67000</v>
      </c>
      <c r="M8" s="84">
        <f t="shared" si="4"/>
        <v>117250</v>
      </c>
      <c r="N8" s="84">
        <f t="shared" si="5"/>
        <v>5.0691128513871213</v>
      </c>
      <c r="O8" s="84"/>
      <c r="P8" s="84"/>
      <c r="Q8" s="86"/>
      <c r="R8" s="29">
        <v>3</v>
      </c>
      <c r="S8" s="84">
        <v>46</v>
      </c>
      <c r="T8" s="94">
        <f t="shared" si="6"/>
        <v>46000</v>
      </c>
      <c r="U8" s="84">
        <f t="shared" si="7"/>
        <v>80500</v>
      </c>
      <c r="V8" s="84">
        <f t="shared" si="8"/>
        <v>4.9057958803678687</v>
      </c>
      <c r="W8" s="84"/>
      <c r="X8" s="84"/>
    </row>
    <row r="9" spans="1:27" x14ac:dyDescent="0.25">
      <c r="A9" s="158"/>
      <c r="B9" s="88">
        <v>4</v>
      </c>
      <c r="C9" s="84">
        <v>24</v>
      </c>
      <c r="D9" s="94">
        <f t="shared" si="0"/>
        <v>24000</v>
      </c>
      <c r="E9" s="84">
        <f t="shared" si="1"/>
        <v>42000</v>
      </c>
      <c r="F9" s="84">
        <f t="shared" si="2"/>
        <v>4.6232492903979008</v>
      </c>
      <c r="G9" s="84"/>
      <c r="H9" s="84"/>
      <c r="I9" s="84"/>
      <c r="J9" s="88">
        <v>4</v>
      </c>
      <c r="K9" s="84">
        <v>45</v>
      </c>
      <c r="L9" s="94">
        <f t="shared" si="3"/>
        <v>45000</v>
      </c>
      <c r="M9" s="84">
        <f t="shared" si="4"/>
        <v>78750</v>
      </c>
      <c r="N9" s="84">
        <f t="shared" si="5"/>
        <v>4.8962505624616384</v>
      </c>
      <c r="O9" s="84"/>
      <c r="P9" s="84"/>
      <c r="Q9" s="86"/>
      <c r="R9" s="29">
        <v>4</v>
      </c>
      <c r="S9" s="84">
        <v>17</v>
      </c>
      <c r="T9" s="94">
        <f t="shared" si="6"/>
        <v>17000</v>
      </c>
      <c r="U9" s="84">
        <f t="shared" si="7"/>
        <v>29750</v>
      </c>
      <c r="V9" s="84">
        <f t="shared" si="8"/>
        <v>4.4734869700645685</v>
      </c>
      <c r="W9" s="84"/>
      <c r="X9" s="84"/>
    </row>
    <row r="10" spans="1:27" x14ac:dyDescent="0.25">
      <c r="A10" s="158"/>
      <c r="B10" s="88" t="s">
        <v>32</v>
      </c>
      <c r="C10" s="84">
        <f>AVERAGE(C6:C9)</f>
        <v>42.5</v>
      </c>
      <c r="D10" s="94">
        <f t="shared" si="0"/>
        <v>42500</v>
      </c>
      <c r="E10" s="84">
        <f t="shared" si="1"/>
        <v>74375</v>
      </c>
      <c r="F10" s="2">
        <f>AVERAGE(F6:F9)</f>
        <v>4.8456658854147339</v>
      </c>
      <c r="G10" s="84"/>
      <c r="H10" s="84"/>
      <c r="I10" s="84"/>
      <c r="J10" s="135" t="s">
        <v>32</v>
      </c>
      <c r="K10" s="84">
        <f>AVERAGE(K6:K9)</f>
        <v>51.25</v>
      </c>
      <c r="L10" s="94">
        <f t="shared" si="3"/>
        <v>51250</v>
      </c>
      <c r="M10" s="84">
        <f t="shared" si="4"/>
        <v>89687.5</v>
      </c>
      <c r="N10" s="2">
        <f>AVERAGE(N6:N9)</f>
        <v>4.9409042169152819</v>
      </c>
      <c r="O10" s="84"/>
      <c r="P10" s="84"/>
      <c r="Q10" s="84"/>
      <c r="R10" s="135" t="s">
        <v>32</v>
      </c>
      <c r="S10" s="84">
        <f>AVERAGE(S6:S9)</f>
        <v>30.25</v>
      </c>
      <c r="T10" s="94">
        <f t="shared" si="6"/>
        <v>30250</v>
      </c>
      <c r="U10" s="84">
        <f t="shared" si="7"/>
        <v>52937.5</v>
      </c>
      <c r="V10" s="23">
        <f>AVERAGE(V6:V9)</f>
        <v>4.6889449916514856</v>
      </c>
      <c r="W10" s="9"/>
      <c r="X10" s="84"/>
    </row>
    <row r="12" spans="1:27" x14ac:dyDescent="0.25">
      <c r="A12" s="158" t="s">
        <v>16</v>
      </c>
      <c r="B12" s="164" t="s">
        <v>10</v>
      </c>
      <c r="C12" s="164"/>
      <c r="D12" s="164"/>
      <c r="E12" s="164"/>
      <c r="F12" s="164"/>
      <c r="G12" s="164"/>
      <c r="H12" s="164"/>
      <c r="I12" s="165"/>
      <c r="J12" s="37"/>
      <c r="K12" s="144" t="s">
        <v>11</v>
      </c>
      <c r="L12" s="145"/>
      <c r="M12" s="145"/>
      <c r="N12" s="145"/>
      <c r="O12" s="145"/>
      <c r="P12" s="145"/>
      <c r="Q12" s="145"/>
      <c r="R12" s="146"/>
      <c r="S12" s="43"/>
      <c r="T12" s="153" t="s">
        <v>12</v>
      </c>
      <c r="U12" s="153"/>
      <c r="V12" s="153"/>
      <c r="W12" s="153"/>
      <c r="X12" s="153"/>
      <c r="Y12" s="153"/>
      <c r="Z12" s="153"/>
      <c r="AA12" s="153"/>
    </row>
    <row r="13" spans="1:27" x14ac:dyDescent="0.25">
      <c r="A13" s="158"/>
      <c r="B13" s="142" t="s">
        <v>58</v>
      </c>
      <c r="C13" s="166" t="s">
        <v>14</v>
      </c>
      <c r="D13" s="167"/>
      <c r="E13" s="167"/>
      <c r="F13" s="167"/>
      <c r="G13" s="167"/>
      <c r="H13" s="167"/>
      <c r="I13" s="168"/>
      <c r="J13" s="37"/>
      <c r="K13" s="142" t="s">
        <v>58</v>
      </c>
      <c r="L13" s="147" t="s">
        <v>14</v>
      </c>
      <c r="M13" s="148"/>
      <c r="N13" s="148"/>
      <c r="O13" s="148"/>
      <c r="P13" s="148"/>
      <c r="Q13" s="148"/>
      <c r="R13" s="149"/>
      <c r="S13" s="14"/>
      <c r="T13" s="142" t="s">
        <v>58</v>
      </c>
      <c r="U13" s="147" t="s">
        <v>14</v>
      </c>
      <c r="V13" s="148"/>
      <c r="W13" s="148"/>
      <c r="X13" s="148"/>
      <c r="Y13" s="148"/>
      <c r="Z13" s="148"/>
      <c r="AA13" s="149"/>
    </row>
    <row r="14" spans="1:27" ht="17.25" x14ac:dyDescent="0.25">
      <c r="A14" s="158"/>
      <c r="B14" s="143"/>
      <c r="C14" s="159" t="s">
        <v>25</v>
      </c>
      <c r="D14" s="160"/>
      <c r="E14" s="129" t="s">
        <v>33</v>
      </c>
      <c r="F14" s="83" t="s">
        <v>2</v>
      </c>
      <c r="G14" s="83" t="s">
        <v>0</v>
      </c>
      <c r="H14" s="83" t="s">
        <v>34</v>
      </c>
      <c r="I14" s="83" t="s">
        <v>57</v>
      </c>
      <c r="J14" s="84"/>
      <c r="K14" s="143"/>
      <c r="L14" s="152" t="s">
        <v>25</v>
      </c>
      <c r="M14" s="152"/>
      <c r="N14" s="129" t="s">
        <v>33</v>
      </c>
      <c r="O14" s="83" t="s">
        <v>2</v>
      </c>
      <c r="P14" s="83" t="s">
        <v>0</v>
      </c>
      <c r="Q14" s="83" t="s">
        <v>34</v>
      </c>
      <c r="R14" s="83" t="s">
        <v>57</v>
      </c>
      <c r="S14" s="20"/>
      <c r="T14" s="143"/>
      <c r="U14" s="152" t="s">
        <v>31</v>
      </c>
      <c r="V14" s="152"/>
      <c r="W14" s="129" t="s">
        <v>33</v>
      </c>
      <c r="X14" s="83" t="s">
        <v>2</v>
      </c>
      <c r="Y14" s="83" t="s">
        <v>0</v>
      </c>
      <c r="Z14" s="83" t="s">
        <v>34</v>
      </c>
      <c r="AA14" s="83" t="s">
        <v>1</v>
      </c>
    </row>
    <row r="15" spans="1:27" x14ac:dyDescent="0.25">
      <c r="A15" s="158"/>
      <c r="B15" s="21">
        <v>1</v>
      </c>
      <c r="C15" s="150">
        <v>51</v>
      </c>
      <c r="D15" s="151"/>
      <c r="E15" s="84">
        <f>C15*100*100</f>
        <v>510000</v>
      </c>
      <c r="F15" s="84">
        <f>E15*1.75</f>
        <v>892500</v>
      </c>
      <c r="G15" s="84">
        <f>LOG10(F15)</f>
        <v>5.9506082247842311</v>
      </c>
      <c r="H15" s="23">
        <f>STDEV(G15:G18)</f>
        <v>0.32447895245702341</v>
      </c>
      <c r="I15" s="23">
        <f>H15/SQRT(4)</f>
        <v>0.1622394762285117</v>
      </c>
      <c r="J15" s="9"/>
      <c r="K15" s="21">
        <v>1</v>
      </c>
      <c r="L15" s="150">
        <v>30</v>
      </c>
      <c r="M15" s="151"/>
      <c r="N15" s="84">
        <f>L15*100*100</f>
        <v>300000</v>
      </c>
      <c r="O15" s="84">
        <f>N15*1.75</f>
        <v>525000</v>
      </c>
      <c r="P15" s="84">
        <f>LOG10(O15)</f>
        <v>5.720159303405957</v>
      </c>
      <c r="Q15" s="23">
        <f>STDEV(P15:P18)</f>
        <v>0.19278299105990621</v>
      </c>
      <c r="R15" s="23">
        <f>Q15/SQRT(4)</f>
        <v>9.6391495529953103E-2</v>
      </c>
      <c r="S15" s="25"/>
      <c r="T15" s="26">
        <v>1</v>
      </c>
      <c r="U15" s="150">
        <v>18</v>
      </c>
      <c r="V15" s="151"/>
      <c r="W15" s="84">
        <f>U15*100*100</f>
        <v>180000</v>
      </c>
      <c r="X15" s="84">
        <f>W15*1.75</f>
        <v>315000</v>
      </c>
      <c r="Y15" s="84">
        <f>LOG10(X15)</f>
        <v>5.4983105537896009</v>
      </c>
      <c r="Z15" s="23">
        <f>STDEV(Y15:Y18)</f>
        <v>0.30332085778283263</v>
      </c>
      <c r="AA15" s="23">
        <f>Z15/SQRT(4)</f>
        <v>0.15166042889141632</v>
      </c>
    </row>
    <row r="16" spans="1:27" x14ac:dyDescent="0.25">
      <c r="A16" s="158"/>
      <c r="B16" s="88">
        <v>2</v>
      </c>
      <c r="C16" s="150">
        <v>51</v>
      </c>
      <c r="D16" s="151"/>
      <c r="E16" s="94">
        <f t="shared" ref="E16:E19" si="9">C16*100*100</f>
        <v>510000</v>
      </c>
      <c r="F16" s="84">
        <f>E16*1.75</f>
        <v>892500</v>
      </c>
      <c r="G16" s="84">
        <f t="shared" ref="G16:G18" si="10">LOG10(F16)</f>
        <v>5.9506082247842311</v>
      </c>
      <c r="H16" s="84"/>
      <c r="I16" s="84"/>
      <c r="J16" s="84"/>
      <c r="K16" s="88">
        <v>2</v>
      </c>
      <c r="L16" s="150">
        <v>16</v>
      </c>
      <c r="M16" s="151"/>
      <c r="N16" s="107">
        <f t="shared" ref="N16:N19" si="11">L16*100*100</f>
        <v>160000</v>
      </c>
      <c r="O16" s="84">
        <f t="shared" ref="O16:O19" si="12">N16*1.75</f>
        <v>280000</v>
      </c>
      <c r="P16" s="84">
        <f t="shared" ref="P16:P18" si="13">LOG10(O16)</f>
        <v>5.4471580313422194</v>
      </c>
      <c r="Q16" s="84"/>
      <c r="R16" s="84"/>
      <c r="S16" s="86"/>
      <c r="T16" s="29">
        <v>2</v>
      </c>
      <c r="U16" s="150">
        <v>45</v>
      </c>
      <c r="V16" s="151"/>
      <c r="W16" s="94">
        <f t="shared" ref="W16:W19" si="14">U16*100*100</f>
        <v>450000</v>
      </c>
      <c r="X16" s="84">
        <f t="shared" ref="X16:X19" si="15">W16*1.75</f>
        <v>787500</v>
      </c>
      <c r="Y16" s="84">
        <f t="shared" ref="Y16:Y18" si="16">LOG10(X16)</f>
        <v>5.8962505624616384</v>
      </c>
      <c r="Z16" s="84"/>
      <c r="AA16" s="84"/>
    </row>
    <row r="17" spans="1:27" x14ac:dyDescent="0.25">
      <c r="A17" s="158"/>
      <c r="B17" s="88">
        <v>3</v>
      </c>
      <c r="C17" s="150">
        <v>11</v>
      </c>
      <c r="D17" s="151"/>
      <c r="E17" s="94">
        <f t="shared" si="9"/>
        <v>110000</v>
      </c>
      <c r="F17" s="84">
        <f>E17*1.75</f>
        <v>192500</v>
      </c>
      <c r="G17" s="84">
        <f t="shared" si="10"/>
        <v>5.2844307338445198</v>
      </c>
      <c r="H17" s="84"/>
      <c r="I17" s="84"/>
      <c r="J17" s="84"/>
      <c r="K17" s="88">
        <v>3</v>
      </c>
      <c r="L17" s="150">
        <v>47</v>
      </c>
      <c r="M17" s="151"/>
      <c r="N17" s="107">
        <f t="shared" si="11"/>
        <v>470000</v>
      </c>
      <c r="O17" s="84">
        <f t="shared" si="12"/>
        <v>822500</v>
      </c>
      <c r="P17" s="84">
        <f t="shared" si="13"/>
        <v>5.9151359066220115</v>
      </c>
      <c r="Q17" s="84"/>
      <c r="R17" s="84"/>
      <c r="S17" s="86"/>
      <c r="T17" s="29">
        <v>3</v>
      </c>
      <c r="U17" s="150">
        <v>99</v>
      </c>
      <c r="V17" s="151"/>
      <c r="W17" s="94">
        <f t="shared" si="14"/>
        <v>990000</v>
      </c>
      <c r="X17" s="84">
        <f t="shared" si="15"/>
        <v>1732500</v>
      </c>
      <c r="Y17" s="84">
        <f t="shared" si="16"/>
        <v>6.2386732432838441</v>
      </c>
      <c r="Z17" s="84"/>
      <c r="AA17" s="84"/>
    </row>
    <row r="18" spans="1:27" x14ac:dyDescent="0.25">
      <c r="A18" s="158"/>
      <c r="B18" s="135" t="s">
        <v>32</v>
      </c>
      <c r="C18" s="150">
        <v>21</v>
      </c>
      <c r="D18" s="151"/>
      <c r="E18" s="94">
        <f t="shared" si="9"/>
        <v>210000</v>
      </c>
      <c r="F18" s="84">
        <f>E18*1.75</f>
        <v>367500</v>
      </c>
      <c r="G18" s="84">
        <f t="shared" si="10"/>
        <v>5.5652573434202139</v>
      </c>
      <c r="H18" s="84"/>
      <c r="I18" s="84"/>
      <c r="J18" s="84"/>
      <c r="K18" s="88">
        <v>4</v>
      </c>
      <c r="L18" s="150">
        <v>26</v>
      </c>
      <c r="M18" s="151"/>
      <c r="N18" s="107">
        <f t="shared" si="11"/>
        <v>260000</v>
      </c>
      <c r="O18" s="84">
        <f t="shared" si="12"/>
        <v>455000</v>
      </c>
      <c r="P18" s="84">
        <f t="shared" si="13"/>
        <v>5.6580113966571126</v>
      </c>
      <c r="Q18" s="86"/>
      <c r="R18" s="84"/>
      <c r="S18" s="86"/>
      <c r="T18" s="29">
        <v>4</v>
      </c>
      <c r="U18" s="150">
        <v>39</v>
      </c>
      <c r="V18" s="151"/>
      <c r="W18" s="94">
        <f t="shared" si="14"/>
        <v>390000</v>
      </c>
      <c r="X18" s="84">
        <f t="shared" si="15"/>
        <v>682500</v>
      </c>
      <c r="Y18" s="84">
        <f t="shared" si="16"/>
        <v>5.834102655712794</v>
      </c>
      <c r="Z18" s="84"/>
      <c r="AA18" s="84"/>
    </row>
    <row r="19" spans="1:27" x14ac:dyDescent="0.25">
      <c r="A19" s="158"/>
      <c r="B19" s="88" t="s">
        <v>3</v>
      </c>
      <c r="C19" s="163">
        <f>AVERAGE(C15:D18)</f>
        <v>33.5</v>
      </c>
      <c r="D19" s="163"/>
      <c r="E19" s="94">
        <f t="shared" si="9"/>
        <v>335000</v>
      </c>
      <c r="F19" s="84">
        <f>E19*1.75</f>
        <v>586250</v>
      </c>
      <c r="G19" s="2">
        <f>AVERAGE(G15:G18)</f>
        <v>5.687726131708299</v>
      </c>
      <c r="H19" s="84"/>
      <c r="I19" s="84"/>
      <c r="J19" s="84"/>
      <c r="K19" s="135" t="s">
        <v>32</v>
      </c>
      <c r="L19" s="150">
        <f>AVERAGE(L15:M18)</f>
        <v>29.75</v>
      </c>
      <c r="M19" s="151"/>
      <c r="N19" s="107">
        <f t="shared" si="11"/>
        <v>297500</v>
      </c>
      <c r="O19" s="84">
        <f t="shared" si="12"/>
        <v>520625</v>
      </c>
      <c r="P19" s="2">
        <f>AVERAGE(P15:P18)</f>
        <v>5.6851161595068254</v>
      </c>
      <c r="Q19" s="86"/>
      <c r="R19" s="84"/>
      <c r="S19" s="84"/>
      <c r="T19" s="135" t="s">
        <v>32</v>
      </c>
      <c r="U19" s="163">
        <f>AVERAGE(U15:V18)</f>
        <v>50.25</v>
      </c>
      <c r="V19" s="150"/>
      <c r="W19" s="94">
        <f t="shared" si="14"/>
        <v>502500</v>
      </c>
      <c r="X19" s="84">
        <f t="shared" si="15"/>
        <v>879375</v>
      </c>
      <c r="Y19" s="2">
        <f>AVERAGE(Y15:Y18)</f>
        <v>5.8668342538119695</v>
      </c>
      <c r="Z19" s="86"/>
      <c r="AA19" s="84"/>
    </row>
    <row r="21" spans="1:27" x14ac:dyDescent="0.25">
      <c r="A21" s="158" t="s">
        <v>17</v>
      </c>
      <c r="B21" s="153" t="s">
        <v>10</v>
      </c>
      <c r="C21" s="153"/>
      <c r="D21" s="153"/>
      <c r="E21" s="153"/>
      <c r="F21" s="153"/>
      <c r="G21" s="153"/>
      <c r="H21" s="153"/>
      <c r="I21" s="153"/>
      <c r="J21" s="32"/>
      <c r="K21" s="153" t="s">
        <v>11</v>
      </c>
      <c r="L21" s="153"/>
      <c r="M21" s="153"/>
      <c r="N21" s="153"/>
      <c r="O21" s="153"/>
      <c r="P21" s="153"/>
      <c r="Q21" s="153"/>
      <c r="R21" s="153"/>
      <c r="S21" s="43"/>
      <c r="T21" s="153" t="s">
        <v>12</v>
      </c>
      <c r="U21" s="153"/>
      <c r="V21" s="153"/>
      <c r="W21" s="153"/>
      <c r="X21" s="153"/>
      <c r="Y21" s="153"/>
      <c r="Z21" s="153"/>
      <c r="AA21" s="153"/>
    </row>
    <row r="22" spans="1:27" x14ac:dyDescent="0.25">
      <c r="A22" s="158"/>
      <c r="B22" s="142" t="s">
        <v>58</v>
      </c>
      <c r="C22" s="147" t="s">
        <v>14</v>
      </c>
      <c r="D22" s="148"/>
      <c r="E22" s="148"/>
      <c r="F22" s="148"/>
      <c r="G22" s="148"/>
      <c r="H22" s="148"/>
      <c r="I22" s="149"/>
      <c r="J22" s="33"/>
      <c r="K22" s="142" t="s">
        <v>58</v>
      </c>
      <c r="L22" s="147" t="s">
        <v>14</v>
      </c>
      <c r="M22" s="148"/>
      <c r="N22" s="148"/>
      <c r="O22" s="148"/>
      <c r="P22" s="148"/>
      <c r="Q22" s="148"/>
      <c r="R22" s="149"/>
      <c r="S22" s="14"/>
      <c r="T22" s="142" t="s">
        <v>58</v>
      </c>
      <c r="U22" s="147" t="s">
        <v>14</v>
      </c>
      <c r="V22" s="148"/>
      <c r="W22" s="148"/>
      <c r="X22" s="148"/>
      <c r="Y22" s="148"/>
      <c r="Z22" s="148"/>
      <c r="AA22" s="149"/>
    </row>
    <row r="23" spans="1:27" ht="17.25" x14ac:dyDescent="0.25">
      <c r="A23" s="158"/>
      <c r="B23" s="143"/>
      <c r="C23" s="152" t="s">
        <v>26</v>
      </c>
      <c r="D23" s="152"/>
      <c r="E23" s="129" t="s">
        <v>33</v>
      </c>
      <c r="F23" s="83" t="s">
        <v>2</v>
      </c>
      <c r="G23" s="83" t="s">
        <v>0</v>
      </c>
      <c r="H23" s="83" t="s">
        <v>34</v>
      </c>
      <c r="I23" s="83" t="s">
        <v>57</v>
      </c>
      <c r="J23" s="9"/>
      <c r="K23" s="143"/>
      <c r="L23" s="152" t="s">
        <v>23</v>
      </c>
      <c r="M23" s="152"/>
      <c r="N23" s="129" t="s">
        <v>33</v>
      </c>
      <c r="O23" s="83" t="s">
        <v>2</v>
      </c>
      <c r="P23" s="83" t="s">
        <v>0</v>
      </c>
      <c r="Q23" s="83" t="s">
        <v>34</v>
      </c>
      <c r="R23" s="83" t="s">
        <v>57</v>
      </c>
      <c r="S23" s="20"/>
      <c r="T23" s="143"/>
      <c r="U23" s="152" t="s">
        <v>26</v>
      </c>
      <c r="V23" s="152"/>
      <c r="W23" s="129" t="s">
        <v>33</v>
      </c>
      <c r="X23" s="83" t="s">
        <v>2</v>
      </c>
      <c r="Y23" s="83" t="s">
        <v>0</v>
      </c>
      <c r="Z23" s="83" t="s">
        <v>34</v>
      </c>
      <c r="AA23" s="83" t="s">
        <v>57</v>
      </c>
    </row>
    <row r="24" spans="1:27" x14ac:dyDescent="0.25">
      <c r="A24" s="158"/>
      <c r="B24" s="21">
        <v>1</v>
      </c>
      <c r="C24" s="150">
        <v>21</v>
      </c>
      <c r="D24" s="151"/>
      <c r="E24" s="84">
        <f>C24*100*10000</f>
        <v>21000000</v>
      </c>
      <c r="F24" s="84">
        <f>E24*1.75</f>
        <v>36750000</v>
      </c>
      <c r="G24" s="84">
        <f>LOG10(F24)</f>
        <v>7.5652573434202139</v>
      </c>
      <c r="H24" s="23">
        <f>STDEV(G24:G27)</f>
        <v>0.57010003263643005</v>
      </c>
      <c r="I24" s="23">
        <f>H24/SQRT(4)</f>
        <v>0.28505001631821503</v>
      </c>
      <c r="J24" s="9"/>
      <c r="K24" s="21">
        <v>1</v>
      </c>
      <c r="L24" s="150">
        <v>7</v>
      </c>
      <c r="M24" s="151"/>
      <c r="N24" s="84">
        <f>L24*100*10000</f>
        <v>7000000</v>
      </c>
      <c r="O24" s="84">
        <f>N24*1.75</f>
        <v>12250000</v>
      </c>
      <c r="P24" s="84">
        <f>LOG10(O24)</f>
        <v>7.0881360887005513</v>
      </c>
      <c r="Q24" s="23">
        <f>STDEV(P24:P27)</f>
        <v>0.15761513993307488</v>
      </c>
      <c r="R24" s="23">
        <f>Q24/SQRT(4)</f>
        <v>7.8807569966537441E-2</v>
      </c>
      <c r="S24" s="25"/>
      <c r="T24" s="26">
        <v>1</v>
      </c>
      <c r="U24" s="150">
        <v>13</v>
      </c>
      <c r="V24" s="151"/>
      <c r="W24" s="84">
        <f>U24*100*10000</f>
        <v>13000000</v>
      </c>
      <c r="X24" s="84">
        <f>W24*1.75</f>
        <v>22750000</v>
      </c>
      <c r="Y24" s="84">
        <f>LOG10(X24)</f>
        <v>7.3569814009931314</v>
      </c>
      <c r="Z24" s="23">
        <f>STDEV(Y24:Y27)</f>
        <v>0.46391043728645542</v>
      </c>
      <c r="AA24" s="23">
        <f>Z24/SQRT(4)</f>
        <v>0.23195521864322771</v>
      </c>
    </row>
    <row r="25" spans="1:27" x14ac:dyDescent="0.25">
      <c r="A25" s="158"/>
      <c r="B25" s="88">
        <v>2</v>
      </c>
      <c r="C25" s="150">
        <v>9</v>
      </c>
      <c r="D25" s="151"/>
      <c r="E25" s="98">
        <f>C25*100*10000</f>
        <v>9000000</v>
      </c>
      <c r="F25" s="84">
        <f t="shared" ref="F25:F28" si="17">E25*1.75</f>
        <v>15750000</v>
      </c>
      <c r="G25" s="84">
        <f t="shared" ref="G25:G27" si="18">LOG10(F25)</f>
        <v>7.1972805581256196</v>
      </c>
      <c r="H25" s="84"/>
      <c r="I25" s="84"/>
      <c r="J25" s="84"/>
      <c r="K25" s="88">
        <v>2</v>
      </c>
      <c r="L25" s="150">
        <v>7</v>
      </c>
      <c r="M25" s="151"/>
      <c r="N25" s="102">
        <f t="shared" ref="N25:N28" si="19">L25*100*10000</f>
        <v>7000000</v>
      </c>
      <c r="O25" s="84">
        <f t="shared" ref="O25:O28" si="20">N25*1.75</f>
        <v>12250000</v>
      </c>
      <c r="P25" s="84">
        <f t="shared" ref="P25:P27" si="21">LOG10(O25)</f>
        <v>7.0881360887005513</v>
      </c>
      <c r="Q25" s="84"/>
      <c r="R25" s="84"/>
      <c r="S25" s="86"/>
      <c r="T25" s="29">
        <v>2</v>
      </c>
      <c r="U25" s="150">
        <v>54</v>
      </c>
      <c r="V25" s="151"/>
      <c r="W25" s="98">
        <f t="shared" ref="W25:W28" si="22">U25*100*10000</f>
        <v>54000000</v>
      </c>
      <c r="X25" s="84">
        <f t="shared" ref="X25:X28" si="23">W25*1.75</f>
        <v>94500000</v>
      </c>
      <c r="Y25" s="84">
        <f t="shared" ref="Y25:Y27" si="24">LOG10(X25)</f>
        <v>7.9754318085092626</v>
      </c>
      <c r="Z25" s="84"/>
      <c r="AA25" s="84"/>
    </row>
    <row r="26" spans="1:27" x14ac:dyDescent="0.25">
      <c r="A26" s="158"/>
      <c r="B26" s="88">
        <v>3</v>
      </c>
      <c r="C26" s="150">
        <v>10</v>
      </c>
      <c r="D26" s="151"/>
      <c r="E26" s="98">
        <f t="shared" ref="E26:E28" si="25">C26*100*10000</f>
        <v>10000000</v>
      </c>
      <c r="F26" s="84">
        <f t="shared" si="17"/>
        <v>17500000</v>
      </c>
      <c r="G26" s="84">
        <f t="shared" si="18"/>
        <v>7.2430380486862944</v>
      </c>
      <c r="H26" s="84"/>
      <c r="I26" s="84"/>
      <c r="J26" s="84"/>
      <c r="K26" s="88">
        <v>3</v>
      </c>
      <c r="L26" s="150">
        <v>15</v>
      </c>
      <c r="M26" s="151"/>
      <c r="N26" s="102">
        <f t="shared" si="19"/>
        <v>15000000</v>
      </c>
      <c r="O26" s="84">
        <f t="shared" si="20"/>
        <v>26250000</v>
      </c>
      <c r="P26" s="84">
        <f t="shared" si="21"/>
        <v>7.4191293077419758</v>
      </c>
      <c r="Q26" s="84"/>
      <c r="R26" s="84"/>
      <c r="S26" s="86"/>
      <c r="T26" s="29">
        <v>3</v>
      </c>
      <c r="U26" s="150">
        <v>4</v>
      </c>
      <c r="V26" s="151"/>
      <c r="W26" s="98">
        <f t="shared" si="22"/>
        <v>4000000</v>
      </c>
      <c r="X26" s="84">
        <f t="shared" si="23"/>
        <v>7000000</v>
      </c>
      <c r="Y26" s="84">
        <f t="shared" si="24"/>
        <v>6.8450980400142569</v>
      </c>
      <c r="Z26" s="84"/>
      <c r="AA26" s="84"/>
    </row>
    <row r="27" spans="1:27" x14ac:dyDescent="0.25">
      <c r="A27" s="158"/>
      <c r="B27" s="88">
        <v>4</v>
      </c>
      <c r="C27" s="150">
        <v>1</v>
      </c>
      <c r="D27" s="151"/>
      <c r="E27" s="98">
        <f t="shared" si="25"/>
        <v>1000000</v>
      </c>
      <c r="F27" s="84">
        <f t="shared" si="17"/>
        <v>1750000</v>
      </c>
      <c r="G27" s="84">
        <f t="shared" si="18"/>
        <v>6.2430380486862944</v>
      </c>
      <c r="H27" s="84"/>
      <c r="I27" s="84"/>
      <c r="J27" s="84"/>
      <c r="K27" s="88">
        <v>4</v>
      </c>
      <c r="L27" s="150">
        <v>10</v>
      </c>
      <c r="M27" s="151"/>
      <c r="N27" s="102">
        <f t="shared" si="19"/>
        <v>10000000</v>
      </c>
      <c r="O27" s="84">
        <f t="shared" si="20"/>
        <v>17500000</v>
      </c>
      <c r="P27" s="84">
        <f t="shared" si="21"/>
        <v>7.2430380486862944</v>
      </c>
      <c r="Q27" s="84"/>
      <c r="R27" s="84"/>
      <c r="S27" s="86"/>
      <c r="T27" s="29">
        <v>4</v>
      </c>
      <c r="U27" s="150">
        <v>17</v>
      </c>
      <c r="V27" s="151"/>
      <c r="W27" s="98">
        <f t="shared" si="22"/>
        <v>17000000</v>
      </c>
      <c r="X27" s="84">
        <f t="shared" si="23"/>
        <v>29750000</v>
      </c>
      <c r="Y27" s="84">
        <f t="shared" si="24"/>
        <v>7.4734869700645685</v>
      </c>
      <c r="Z27" s="84"/>
      <c r="AA27" s="84"/>
    </row>
    <row r="28" spans="1:27" x14ac:dyDescent="0.25">
      <c r="A28" s="158"/>
      <c r="B28" s="135" t="s">
        <v>32</v>
      </c>
      <c r="C28" s="150">
        <f>AVERAGE(C24:D27)</f>
        <v>10.25</v>
      </c>
      <c r="D28" s="187"/>
      <c r="E28" s="98">
        <f t="shared" si="25"/>
        <v>10250000</v>
      </c>
      <c r="F28" s="84">
        <f t="shared" si="17"/>
        <v>17937500</v>
      </c>
      <c r="G28" s="2">
        <f>AVERAGE(G24:G27)</f>
        <v>7.0621534997296056</v>
      </c>
      <c r="H28" s="86"/>
      <c r="I28" s="84"/>
      <c r="J28" s="84"/>
      <c r="K28" s="135" t="s">
        <v>32</v>
      </c>
      <c r="L28" s="150">
        <f>AVERAGE(L24:M27)</f>
        <v>9.75</v>
      </c>
      <c r="M28" s="187"/>
      <c r="N28" s="102">
        <f t="shared" si="19"/>
        <v>9750000</v>
      </c>
      <c r="O28" s="84">
        <f t="shared" si="20"/>
        <v>17062500</v>
      </c>
      <c r="P28" s="2">
        <f>AVERAGE(P24:P27)</f>
        <v>7.2096098834573432</v>
      </c>
      <c r="Q28" s="86"/>
      <c r="R28" s="84"/>
      <c r="S28" s="84"/>
      <c r="T28" s="135" t="s">
        <v>32</v>
      </c>
      <c r="U28" s="150">
        <f>AVERAGE(U24:V27)</f>
        <v>22</v>
      </c>
      <c r="V28" s="187"/>
      <c r="W28" s="98">
        <f t="shared" si="22"/>
        <v>22000000</v>
      </c>
      <c r="X28" s="84">
        <f t="shared" si="23"/>
        <v>38500000</v>
      </c>
      <c r="Y28" s="2">
        <f>AVERAGE(Y24:Y27)</f>
        <v>7.4127495548953046</v>
      </c>
      <c r="Z28" s="86"/>
      <c r="AA28" s="84"/>
    </row>
    <row r="30" spans="1:27" x14ac:dyDescent="0.25">
      <c r="A30" s="158" t="s">
        <v>18</v>
      </c>
      <c r="B30" s="153" t="s">
        <v>10</v>
      </c>
      <c r="C30" s="153"/>
      <c r="D30" s="153"/>
      <c r="E30" s="153"/>
      <c r="F30" s="153"/>
      <c r="G30" s="153"/>
      <c r="H30" s="153"/>
      <c r="I30" s="32"/>
      <c r="J30" s="169" t="s">
        <v>11</v>
      </c>
      <c r="K30" s="164"/>
      <c r="L30" s="164"/>
      <c r="M30" s="164"/>
      <c r="N30" s="164"/>
      <c r="O30" s="164"/>
      <c r="P30" s="165"/>
      <c r="Q30" s="43"/>
      <c r="R30" s="170" t="s">
        <v>12</v>
      </c>
      <c r="S30" s="171"/>
      <c r="T30" s="171"/>
      <c r="U30" s="171"/>
      <c r="V30" s="171"/>
      <c r="W30" s="171"/>
      <c r="X30" s="171"/>
    </row>
    <row r="31" spans="1:27" x14ac:dyDescent="0.25">
      <c r="A31" s="158"/>
      <c r="B31" s="142" t="s">
        <v>58</v>
      </c>
      <c r="C31" s="147" t="s">
        <v>14</v>
      </c>
      <c r="D31" s="148"/>
      <c r="E31" s="148"/>
      <c r="F31" s="148"/>
      <c r="G31" s="148"/>
      <c r="H31" s="148"/>
      <c r="I31" s="149"/>
      <c r="J31" s="142" t="s">
        <v>58</v>
      </c>
      <c r="K31" s="147" t="s">
        <v>14</v>
      </c>
      <c r="L31" s="148"/>
      <c r="M31" s="148"/>
      <c r="N31" s="148"/>
      <c r="O31" s="148"/>
      <c r="P31" s="149"/>
      <c r="Q31" s="63"/>
      <c r="R31" s="142" t="s">
        <v>58</v>
      </c>
      <c r="S31" s="147" t="s">
        <v>14</v>
      </c>
      <c r="T31" s="148"/>
      <c r="U31" s="148"/>
      <c r="V31" s="148"/>
      <c r="W31" s="148"/>
      <c r="X31" s="149"/>
    </row>
    <row r="32" spans="1:27" ht="17.25" x14ac:dyDescent="0.25">
      <c r="A32" s="158"/>
      <c r="B32" s="143"/>
      <c r="C32" s="83" t="s">
        <v>27</v>
      </c>
      <c r="D32" s="129" t="s">
        <v>33</v>
      </c>
      <c r="E32" s="83" t="s">
        <v>2</v>
      </c>
      <c r="F32" s="83" t="s">
        <v>0</v>
      </c>
      <c r="G32" s="83" t="s">
        <v>34</v>
      </c>
      <c r="H32" s="83" t="s">
        <v>57</v>
      </c>
      <c r="I32" s="9"/>
      <c r="J32" s="143"/>
      <c r="K32" s="83" t="s">
        <v>27</v>
      </c>
      <c r="L32" s="129" t="s">
        <v>33</v>
      </c>
      <c r="M32" s="83" t="s">
        <v>2</v>
      </c>
      <c r="N32" s="83" t="s">
        <v>0</v>
      </c>
      <c r="O32" s="83" t="s">
        <v>34</v>
      </c>
      <c r="P32" s="83" t="s">
        <v>57</v>
      </c>
      <c r="Q32" s="25"/>
      <c r="R32" s="143"/>
      <c r="S32" s="83" t="s">
        <v>27</v>
      </c>
      <c r="T32" s="129" t="s">
        <v>33</v>
      </c>
      <c r="U32" s="83" t="s">
        <v>2</v>
      </c>
      <c r="V32" s="83" t="s">
        <v>0</v>
      </c>
      <c r="W32" s="83" t="s">
        <v>34</v>
      </c>
      <c r="X32" s="83" t="s">
        <v>57</v>
      </c>
    </row>
    <row r="33" spans="1:27" x14ac:dyDescent="0.25">
      <c r="A33" s="158"/>
      <c r="B33" s="21">
        <v>1</v>
      </c>
      <c r="C33" s="84">
        <v>2</v>
      </c>
      <c r="D33" s="84">
        <f>C33*100*1000000</f>
        <v>200000000</v>
      </c>
      <c r="E33" s="84">
        <f>D33*1.75</f>
        <v>350000000</v>
      </c>
      <c r="F33" s="84">
        <f>LOG10(E33)</f>
        <v>8.5440680443502757</v>
      </c>
      <c r="G33" s="23">
        <f>STDEV(F33:F36)</f>
        <v>0.351381130331897</v>
      </c>
      <c r="H33" s="23">
        <f>G33/SQRT(4)</f>
        <v>0.1756905651659485</v>
      </c>
      <c r="I33" s="9"/>
      <c r="J33" s="88">
        <v>1</v>
      </c>
      <c r="K33" s="84">
        <v>2</v>
      </c>
      <c r="L33" s="84">
        <f>K33*100*1000000</f>
        <v>200000000</v>
      </c>
      <c r="M33" s="84">
        <f>L33*1.75</f>
        <v>350000000</v>
      </c>
      <c r="N33" s="84">
        <f>LOG10(M33)</f>
        <v>8.5440680443502757</v>
      </c>
      <c r="O33" s="23">
        <f>STDEV(N33:N36)</f>
        <v>0.28821427809646855</v>
      </c>
      <c r="P33" s="23">
        <f>O33/SQRT(4)</f>
        <v>0.14410713904823427</v>
      </c>
      <c r="Q33" s="25"/>
      <c r="R33" s="26">
        <v>1</v>
      </c>
      <c r="S33" s="84">
        <v>8</v>
      </c>
      <c r="T33" s="84">
        <f>S33*100*1000000</f>
        <v>800000000</v>
      </c>
      <c r="U33" s="84">
        <f>T33*1.75</f>
        <v>1400000000</v>
      </c>
      <c r="V33" s="84">
        <f>LOG10(U33)</f>
        <v>9.1461280356782382</v>
      </c>
      <c r="W33" s="9">
        <f>STDEV(V33:V36)</f>
        <v>0.36109974302868586</v>
      </c>
      <c r="X33" s="9">
        <f>W33/SQRT(4)</f>
        <v>0.18054987151434293</v>
      </c>
    </row>
    <row r="34" spans="1:27" x14ac:dyDescent="0.25">
      <c r="A34" s="158"/>
      <c r="B34" s="88">
        <v>2</v>
      </c>
      <c r="C34" s="84">
        <v>2</v>
      </c>
      <c r="D34" s="107">
        <f t="shared" ref="D34:D37" si="26">C34*100*1000000</f>
        <v>200000000</v>
      </c>
      <c r="E34" s="84">
        <f t="shared" ref="E34:E37" si="27">D34*1.75</f>
        <v>350000000</v>
      </c>
      <c r="F34" s="84">
        <f t="shared" ref="F34:F36" si="28">LOG10(E34)</f>
        <v>8.5440680443502757</v>
      </c>
      <c r="G34" s="84"/>
      <c r="H34" s="84"/>
      <c r="I34" s="84"/>
      <c r="J34" s="88">
        <v>2</v>
      </c>
      <c r="K34" s="84">
        <v>4</v>
      </c>
      <c r="L34" s="107">
        <f t="shared" ref="L34:L37" si="29">K34*100*1000000</f>
        <v>400000000</v>
      </c>
      <c r="M34" s="84">
        <f t="shared" ref="M34:M37" si="30">L34*1.75</f>
        <v>700000000</v>
      </c>
      <c r="N34" s="84">
        <f t="shared" ref="N34:N36" si="31">LOG10(M34)</f>
        <v>8.8450980400142569</v>
      </c>
      <c r="O34" s="84"/>
      <c r="P34" s="84"/>
      <c r="Q34" s="86"/>
      <c r="R34" s="29">
        <v>2</v>
      </c>
      <c r="S34" s="84">
        <v>41</v>
      </c>
      <c r="T34" s="107">
        <f t="shared" ref="T34:T37" si="32">S34*100*1000000</f>
        <v>4100000000</v>
      </c>
      <c r="U34" s="84">
        <f t="shared" ref="U34:U37" si="33">T34*1.75</f>
        <v>7175000000</v>
      </c>
      <c r="V34" s="84">
        <f t="shared" ref="V34:V36" si="34">LOG10(U34)</f>
        <v>9.8558219054060299</v>
      </c>
      <c r="W34" s="84"/>
      <c r="X34" s="84"/>
    </row>
    <row r="35" spans="1:27" x14ac:dyDescent="0.25">
      <c r="A35" s="158"/>
      <c r="B35" s="88">
        <v>3</v>
      </c>
      <c r="C35" s="84">
        <v>6</v>
      </c>
      <c r="D35" s="107">
        <f t="shared" si="26"/>
        <v>600000000</v>
      </c>
      <c r="E35" s="84">
        <f t="shared" si="27"/>
        <v>1050000000</v>
      </c>
      <c r="F35" s="84">
        <f t="shared" si="28"/>
        <v>9.0211892990699383</v>
      </c>
      <c r="G35" s="84"/>
      <c r="H35" s="84"/>
      <c r="I35" s="84"/>
      <c r="J35" s="88">
        <v>3</v>
      </c>
      <c r="K35" s="84">
        <v>1</v>
      </c>
      <c r="L35" s="107">
        <f t="shared" si="29"/>
        <v>100000000</v>
      </c>
      <c r="M35" s="84">
        <f t="shared" si="30"/>
        <v>175000000</v>
      </c>
      <c r="N35" s="84">
        <f t="shared" si="31"/>
        <v>8.2430380486862944</v>
      </c>
      <c r="O35" s="84"/>
      <c r="P35" s="84"/>
      <c r="Q35" s="86"/>
      <c r="R35" s="29">
        <v>3</v>
      </c>
      <c r="S35" s="84">
        <v>33</v>
      </c>
      <c r="T35" s="107">
        <f t="shared" si="32"/>
        <v>3300000000</v>
      </c>
      <c r="U35" s="84">
        <f t="shared" si="33"/>
        <v>5775000000</v>
      </c>
      <c r="V35" s="84">
        <f t="shared" si="34"/>
        <v>9.7615519885641824</v>
      </c>
      <c r="W35" s="84"/>
      <c r="X35" s="84"/>
    </row>
    <row r="36" spans="1:27" x14ac:dyDescent="0.25">
      <c r="A36" s="158"/>
      <c r="B36" s="88">
        <v>4</v>
      </c>
      <c r="C36" s="84">
        <v>10</v>
      </c>
      <c r="D36" s="107">
        <f t="shared" si="26"/>
        <v>1000000000</v>
      </c>
      <c r="E36" s="84">
        <f t="shared" si="27"/>
        <v>1750000000</v>
      </c>
      <c r="F36" s="84">
        <f t="shared" si="28"/>
        <v>9.2430380486862944</v>
      </c>
      <c r="G36" s="84"/>
      <c r="H36" s="84"/>
      <c r="I36" s="84"/>
      <c r="J36" s="88">
        <v>4</v>
      </c>
      <c r="K36" s="84">
        <v>1</v>
      </c>
      <c r="L36" s="107">
        <f t="shared" si="29"/>
        <v>100000000</v>
      </c>
      <c r="M36" s="84">
        <f t="shared" si="30"/>
        <v>175000000</v>
      </c>
      <c r="N36" s="84">
        <f t="shared" si="31"/>
        <v>8.2430380486862944</v>
      </c>
      <c r="O36" s="84"/>
      <c r="P36" s="84"/>
      <c r="Q36" s="86"/>
      <c r="R36" s="29">
        <v>4</v>
      </c>
      <c r="S36" s="84">
        <v>50</v>
      </c>
      <c r="T36" s="107">
        <f t="shared" si="32"/>
        <v>5000000000</v>
      </c>
      <c r="U36" s="84">
        <f t="shared" si="33"/>
        <v>8750000000</v>
      </c>
      <c r="V36" s="84">
        <f t="shared" si="34"/>
        <v>9.9420080530223132</v>
      </c>
      <c r="W36" s="84"/>
      <c r="X36" s="84"/>
    </row>
    <row r="37" spans="1:27" x14ac:dyDescent="0.25">
      <c r="A37" s="158"/>
      <c r="B37" s="135" t="s">
        <v>32</v>
      </c>
      <c r="C37" s="85">
        <f>AVERAGE(C33:C36)</f>
        <v>5</v>
      </c>
      <c r="D37" s="107">
        <f t="shared" si="26"/>
        <v>500000000</v>
      </c>
      <c r="E37" s="84">
        <f t="shared" si="27"/>
        <v>875000000</v>
      </c>
      <c r="F37" s="2">
        <f>AVERAGE(F33:F36)</f>
        <v>8.838090859114196</v>
      </c>
      <c r="G37" s="86"/>
      <c r="H37" s="84"/>
      <c r="I37" s="84"/>
      <c r="J37" s="135" t="s">
        <v>32</v>
      </c>
      <c r="K37" s="85">
        <f>AVERAGE(K33:K36)</f>
        <v>2</v>
      </c>
      <c r="L37" s="107">
        <f t="shared" si="29"/>
        <v>200000000</v>
      </c>
      <c r="M37" s="84">
        <f t="shared" si="30"/>
        <v>350000000</v>
      </c>
      <c r="N37" s="2">
        <f>AVERAGE(N33:N36)</f>
        <v>8.4688105454342804</v>
      </c>
      <c r="O37" s="86"/>
      <c r="P37" s="84"/>
      <c r="Q37" s="84"/>
      <c r="R37" s="135" t="s">
        <v>32</v>
      </c>
      <c r="S37" s="85">
        <f>AVERAGE(S33:S36)</f>
        <v>33</v>
      </c>
      <c r="T37" s="107">
        <f t="shared" si="32"/>
        <v>3300000000</v>
      </c>
      <c r="U37" s="84">
        <f t="shared" si="33"/>
        <v>5775000000</v>
      </c>
      <c r="V37" s="2">
        <f>AVERAGE(V33:V36)</f>
        <v>9.6763774956676905</v>
      </c>
      <c r="W37" s="86"/>
      <c r="X37" s="86"/>
    </row>
    <row r="39" spans="1:27" x14ac:dyDescent="0.25">
      <c r="A39" s="158" t="s">
        <v>19</v>
      </c>
      <c r="B39" s="144" t="s">
        <v>10</v>
      </c>
      <c r="C39" s="145"/>
      <c r="D39" s="145"/>
      <c r="E39" s="145"/>
      <c r="F39" s="145"/>
      <c r="G39" s="145"/>
      <c r="H39" s="145"/>
      <c r="I39" s="146"/>
      <c r="J39" s="37"/>
      <c r="K39" s="153" t="s">
        <v>11</v>
      </c>
      <c r="L39" s="153"/>
      <c r="M39" s="153"/>
      <c r="N39" s="153"/>
      <c r="O39" s="153"/>
      <c r="P39" s="153"/>
      <c r="Q39" s="153"/>
      <c r="R39" s="153"/>
      <c r="S39" s="37"/>
      <c r="T39" s="153" t="s">
        <v>12</v>
      </c>
      <c r="U39" s="153"/>
      <c r="V39" s="153"/>
      <c r="W39" s="153"/>
      <c r="X39" s="153"/>
      <c r="Y39" s="153"/>
      <c r="Z39" s="153"/>
      <c r="AA39" s="153"/>
    </row>
    <row r="40" spans="1:27" x14ac:dyDescent="0.25">
      <c r="A40" s="158"/>
      <c r="B40" s="142" t="s">
        <v>58</v>
      </c>
      <c r="C40" s="147" t="s">
        <v>14</v>
      </c>
      <c r="D40" s="148"/>
      <c r="E40" s="148"/>
      <c r="F40" s="148"/>
      <c r="G40" s="148"/>
      <c r="H40" s="148"/>
      <c r="I40" s="149"/>
      <c r="J40" s="37"/>
      <c r="K40" s="142" t="s">
        <v>58</v>
      </c>
      <c r="L40" s="147" t="s">
        <v>14</v>
      </c>
      <c r="M40" s="148"/>
      <c r="N40" s="148"/>
      <c r="O40" s="148"/>
      <c r="P40" s="148"/>
      <c r="Q40" s="148"/>
      <c r="R40" s="149"/>
      <c r="S40" s="37"/>
      <c r="T40" s="142" t="s">
        <v>58</v>
      </c>
      <c r="U40" s="147" t="s">
        <v>14</v>
      </c>
      <c r="V40" s="148"/>
      <c r="W40" s="148"/>
      <c r="X40" s="148"/>
      <c r="Y40" s="148"/>
      <c r="Z40" s="148"/>
      <c r="AA40" s="149"/>
    </row>
    <row r="41" spans="1:27" ht="17.25" x14ac:dyDescent="0.25">
      <c r="A41" s="158"/>
      <c r="B41" s="143"/>
      <c r="C41" s="152" t="s">
        <v>27</v>
      </c>
      <c r="D41" s="152"/>
      <c r="E41" s="129" t="s">
        <v>33</v>
      </c>
      <c r="F41" s="83" t="s">
        <v>2</v>
      </c>
      <c r="G41" s="83" t="s">
        <v>0</v>
      </c>
      <c r="H41" s="83" t="s">
        <v>34</v>
      </c>
      <c r="I41" s="83" t="s">
        <v>57</v>
      </c>
      <c r="J41" s="84"/>
      <c r="K41" s="143"/>
      <c r="L41" s="152">
        <v>-6</v>
      </c>
      <c r="M41" s="152"/>
      <c r="N41" s="129" t="s">
        <v>33</v>
      </c>
      <c r="O41" s="83" t="s">
        <v>2</v>
      </c>
      <c r="P41" s="83" t="s">
        <v>0</v>
      </c>
      <c r="Q41" s="83" t="s">
        <v>34</v>
      </c>
      <c r="R41" s="83" t="s">
        <v>57</v>
      </c>
      <c r="S41" s="84"/>
      <c r="T41" s="143"/>
      <c r="U41" s="152" t="s">
        <v>27</v>
      </c>
      <c r="V41" s="152"/>
      <c r="W41" s="129" t="s">
        <v>33</v>
      </c>
      <c r="X41" s="83" t="s">
        <v>2</v>
      </c>
      <c r="Y41" s="83" t="s">
        <v>0</v>
      </c>
      <c r="Z41" s="83" t="s">
        <v>34</v>
      </c>
      <c r="AA41" s="83" t="s">
        <v>57</v>
      </c>
    </row>
    <row r="42" spans="1:27" x14ac:dyDescent="0.25">
      <c r="A42" s="158"/>
      <c r="B42" s="88">
        <v>1</v>
      </c>
      <c r="C42" s="163">
        <v>24</v>
      </c>
      <c r="D42" s="163"/>
      <c r="E42" s="84">
        <f>C42*100*1000000</f>
        <v>2400000000</v>
      </c>
      <c r="F42" s="84">
        <f>E42*1.75</f>
        <v>4200000000</v>
      </c>
      <c r="G42" s="84">
        <f>LOG10(F42)</f>
        <v>9.6232492903979008</v>
      </c>
      <c r="H42" s="2">
        <f>STDEV(G42:G45)</f>
        <v>0.33920688923701853</v>
      </c>
      <c r="I42" s="2">
        <f>H42/SQRT(4)</f>
        <v>0.16960344461850926</v>
      </c>
      <c r="J42" s="84"/>
      <c r="K42" s="88">
        <v>1</v>
      </c>
      <c r="L42" s="163">
        <v>0</v>
      </c>
      <c r="M42" s="163"/>
      <c r="N42" s="84">
        <f>L42*100*1000000</f>
        <v>0</v>
      </c>
      <c r="O42" s="84">
        <f>N42*1.75</f>
        <v>0</v>
      </c>
      <c r="P42" s="84">
        <v>0</v>
      </c>
      <c r="Q42" s="2">
        <f>STDEV(P42:P45)</f>
        <v>4.3490097445349196</v>
      </c>
      <c r="R42" s="2">
        <f>Q42/SQRT(4)</f>
        <v>2.1745048722674598</v>
      </c>
      <c r="S42" s="84"/>
      <c r="T42" s="88">
        <v>1</v>
      </c>
      <c r="U42" s="163">
        <v>1</v>
      </c>
      <c r="V42" s="163"/>
      <c r="W42" s="84">
        <f>U42*100*1000000</f>
        <v>100000000</v>
      </c>
      <c r="X42" s="84">
        <f>W42*1.75</f>
        <v>175000000</v>
      </c>
      <c r="Y42" s="84">
        <f>LOG10(X42)</f>
        <v>8.2430380486862944</v>
      </c>
      <c r="Z42" s="2">
        <f>STDEV(Y42:Y45)</f>
        <v>0.65547040158423842</v>
      </c>
      <c r="AA42" s="2">
        <f>Z42/SQRT(4)</f>
        <v>0.32773520079211921</v>
      </c>
    </row>
    <row r="43" spans="1:27" x14ac:dyDescent="0.25">
      <c r="A43" s="158"/>
      <c r="B43" s="88">
        <v>2</v>
      </c>
      <c r="C43" s="163">
        <v>4</v>
      </c>
      <c r="D43" s="163"/>
      <c r="E43" s="114">
        <f t="shared" ref="E43:E46" si="35">C43*100*1000000</f>
        <v>400000000</v>
      </c>
      <c r="F43" s="84">
        <f t="shared" ref="F43:F46" si="36">E43*1.75</f>
        <v>700000000</v>
      </c>
      <c r="G43" s="84">
        <f t="shared" ref="G43:G45" si="37">LOG10(F43)</f>
        <v>8.8450980400142569</v>
      </c>
      <c r="H43" s="84"/>
      <c r="I43" s="84"/>
      <c r="J43" s="84"/>
      <c r="K43" s="88">
        <v>2</v>
      </c>
      <c r="L43" s="163">
        <v>9</v>
      </c>
      <c r="M43" s="163"/>
      <c r="N43" s="114">
        <f t="shared" ref="N43:N46" si="38">L43*100*1000000</f>
        <v>900000000</v>
      </c>
      <c r="O43" s="84">
        <f t="shared" ref="O43:O46" si="39">N43*1.75</f>
        <v>1575000000</v>
      </c>
      <c r="P43" s="84">
        <f t="shared" ref="P43:P45" si="40">LOG10(O43)</f>
        <v>9.1972805581256196</v>
      </c>
      <c r="Q43" s="84"/>
      <c r="R43" s="84"/>
      <c r="S43" s="84"/>
      <c r="T43" s="88">
        <v>2</v>
      </c>
      <c r="U43" s="163">
        <v>31</v>
      </c>
      <c r="V43" s="163"/>
      <c r="W43" s="114">
        <f t="shared" ref="W43:W46" si="41">U43*100*1000000</f>
        <v>3100000000</v>
      </c>
      <c r="X43" s="84">
        <f t="shared" ref="X43:X46" si="42">W43*1.75</f>
        <v>5425000000</v>
      </c>
      <c r="Y43" s="84">
        <f t="shared" ref="Y43:Y45" si="43">LOG10(X43)</f>
        <v>9.7343997425205675</v>
      </c>
      <c r="Z43" s="84"/>
      <c r="AA43" s="84"/>
    </row>
    <row r="44" spans="1:27" x14ac:dyDescent="0.25">
      <c r="A44" s="158"/>
      <c r="B44" s="88">
        <v>3</v>
      </c>
      <c r="C44" s="163">
        <v>14</v>
      </c>
      <c r="D44" s="163"/>
      <c r="E44" s="114">
        <f t="shared" si="35"/>
        <v>1400000000</v>
      </c>
      <c r="F44" s="84">
        <f t="shared" si="36"/>
        <v>2450000000</v>
      </c>
      <c r="G44" s="84">
        <f t="shared" si="37"/>
        <v>9.3891660843645326</v>
      </c>
      <c r="H44" s="84"/>
      <c r="I44" s="84"/>
      <c r="J44" s="84"/>
      <c r="K44" s="88">
        <v>3</v>
      </c>
      <c r="L44" s="163">
        <v>1</v>
      </c>
      <c r="M44" s="163"/>
      <c r="N44" s="114">
        <f t="shared" si="38"/>
        <v>100000000</v>
      </c>
      <c r="O44" s="84">
        <f t="shared" si="39"/>
        <v>175000000</v>
      </c>
      <c r="P44" s="84">
        <f t="shared" si="40"/>
        <v>8.2430380486862944</v>
      </c>
      <c r="Q44" s="84"/>
      <c r="R44" s="84"/>
      <c r="S44" s="84"/>
      <c r="T44" s="88">
        <v>3</v>
      </c>
      <c r="U44" s="163">
        <v>7</v>
      </c>
      <c r="V44" s="163"/>
      <c r="W44" s="114">
        <f t="shared" si="41"/>
        <v>700000000</v>
      </c>
      <c r="X44" s="84">
        <f t="shared" si="42"/>
        <v>1225000000</v>
      </c>
      <c r="Y44" s="84">
        <f t="shared" si="43"/>
        <v>9.0881360887005513</v>
      </c>
      <c r="Z44" s="84"/>
      <c r="AA44" s="84"/>
    </row>
    <row r="45" spans="1:27" x14ac:dyDescent="0.25">
      <c r="A45" s="158"/>
      <c r="B45" s="88">
        <v>4</v>
      </c>
      <c r="C45" s="163">
        <v>17</v>
      </c>
      <c r="D45" s="163"/>
      <c r="E45" s="114">
        <f t="shared" si="35"/>
        <v>1700000000</v>
      </c>
      <c r="F45" s="84">
        <f t="shared" si="36"/>
        <v>2975000000</v>
      </c>
      <c r="G45" s="84">
        <f t="shared" si="37"/>
        <v>9.4734869700645685</v>
      </c>
      <c r="H45" s="84"/>
      <c r="I45" s="84"/>
      <c r="J45" s="84"/>
      <c r="K45" s="88">
        <v>4</v>
      </c>
      <c r="L45" s="163">
        <v>2</v>
      </c>
      <c r="M45" s="163"/>
      <c r="N45" s="114">
        <f t="shared" si="38"/>
        <v>200000000</v>
      </c>
      <c r="O45" s="84">
        <f t="shared" si="39"/>
        <v>350000000</v>
      </c>
      <c r="P45" s="84">
        <f t="shared" si="40"/>
        <v>8.5440680443502757</v>
      </c>
      <c r="Q45" s="84"/>
      <c r="R45" s="84"/>
      <c r="S45" s="84"/>
      <c r="T45" s="88">
        <v>4</v>
      </c>
      <c r="U45" s="163">
        <v>18</v>
      </c>
      <c r="V45" s="163"/>
      <c r="W45" s="114">
        <f t="shared" si="41"/>
        <v>1800000000</v>
      </c>
      <c r="X45" s="84">
        <f t="shared" si="42"/>
        <v>3150000000</v>
      </c>
      <c r="Y45" s="84">
        <f t="shared" si="43"/>
        <v>9.4983105537896009</v>
      </c>
      <c r="Z45" s="84"/>
      <c r="AA45" s="84"/>
    </row>
    <row r="46" spans="1:27" x14ac:dyDescent="0.25">
      <c r="A46" s="158"/>
      <c r="B46" s="135" t="s">
        <v>32</v>
      </c>
      <c r="C46" s="163">
        <f>AVERAGE(C42:D45)</f>
        <v>14.75</v>
      </c>
      <c r="D46" s="163"/>
      <c r="E46" s="114">
        <f t="shared" si="35"/>
        <v>1475000000</v>
      </c>
      <c r="F46" s="84">
        <f t="shared" si="36"/>
        <v>2581250000</v>
      </c>
      <c r="G46" s="2">
        <f>AVERAGE(G42:G45)</f>
        <v>9.3327500962103151</v>
      </c>
      <c r="H46" s="84"/>
      <c r="I46" s="84"/>
      <c r="J46" s="84"/>
      <c r="K46" s="135" t="s">
        <v>32</v>
      </c>
      <c r="L46" s="163">
        <f>AVERAGE(L42:M45)</f>
        <v>3</v>
      </c>
      <c r="M46" s="163"/>
      <c r="N46" s="114">
        <f t="shared" si="38"/>
        <v>300000000</v>
      </c>
      <c r="O46" s="84">
        <f t="shared" si="39"/>
        <v>525000000</v>
      </c>
      <c r="P46" s="2">
        <f>AVERAGE(P42:P45)</f>
        <v>6.4960966627905474</v>
      </c>
      <c r="Q46" s="84"/>
      <c r="R46" s="84"/>
      <c r="S46" s="84"/>
      <c r="T46" s="135" t="s">
        <v>32</v>
      </c>
      <c r="U46" s="163">
        <f>AVERAGE(U42:V45)</f>
        <v>14.25</v>
      </c>
      <c r="V46" s="163"/>
      <c r="W46" s="114">
        <f t="shared" si="41"/>
        <v>1425000000</v>
      </c>
      <c r="X46" s="84">
        <f t="shared" si="42"/>
        <v>2493750000</v>
      </c>
      <c r="Y46" s="2">
        <f>AVERAGE(Y42:Y45)</f>
        <v>9.1409711084242531</v>
      </c>
      <c r="Z46" s="84"/>
      <c r="AA46" s="84"/>
    </row>
    <row r="48" spans="1:27" x14ac:dyDescent="0.25">
      <c r="A48" s="158" t="s">
        <v>20</v>
      </c>
      <c r="B48" s="164" t="s">
        <v>10</v>
      </c>
      <c r="C48" s="164"/>
      <c r="D48" s="164"/>
      <c r="E48" s="164"/>
      <c r="F48" s="164"/>
      <c r="G48" s="164"/>
      <c r="H48" s="164"/>
      <c r="I48" s="164"/>
      <c r="J48" s="44"/>
      <c r="K48" s="169" t="s">
        <v>11</v>
      </c>
      <c r="L48" s="164"/>
      <c r="M48" s="164"/>
      <c r="N48" s="164"/>
      <c r="O48" s="164"/>
      <c r="P48" s="164"/>
      <c r="Q48" s="164"/>
      <c r="R48" s="165"/>
      <c r="S48" s="53"/>
      <c r="T48" s="170" t="s">
        <v>12</v>
      </c>
      <c r="U48" s="171"/>
      <c r="V48" s="171"/>
      <c r="W48" s="171"/>
      <c r="X48" s="171"/>
      <c r="Y48" s="171"/>
      <c r="Z48" s="171"/>
      <c r="AA48" s="171"/>
    </row>
    <row r="49" spans="1:28" x14ac:dyDescent="0.25">
      <c r="A49" s="158"/>
      <c r="B49" s="142" t="s">
        <v>58</v>
      </c>
      <c r="C49" s="166" t="s">
        <v>14</v>
      </c>
      <c r="D49" s="167"/>
      <c r="E49" s="167"/>
      <c r="F49" s="167"/>
      <c r="G49" s="167"/>
      <c r="H49" s="167"/>
      <c r="I49" s="167"/>
      <c r="J49" s="44"/>
      <c r="K49" s="142" t="s">
        <v>58</v>
      </c>
      <c r="L49" s="166" t="s">
        <v>14</v>
      </c>
      <c r="M49" s="167"/>
      <c r="N49" s="167"/>
      <c r="O49" s="167"/>
      <c r="P49" s="167"/>
      <c r="Q49" s="167"/>
      <c r="R49" s="168"/>
      <c r="S49" s="53"/>
      <c r="T49" s="142" t="s">
        <v>58</v>
      </c>
      <c r="U49" s="166" t="s">
        <v>14</v>
      </c>
      <c r="V49" s="167"/>
      <c r="W49" s="167"/>
      <c r="X49" s="167"/>
      <c r="Y49" s="167"/>
      <c r="Z49" s="167"/>
      <c r="AA49" s="167"/>
    </row>
    <row r="50" spans="1:28" ht="17.25" x14ac:dyDescent="0.25">
      <c r="A50" s="158"/>
      <c r="B50" s="143"/>
      <c r="C50" s="159" t="s">
        <v>28</v>
      </c>
      <c r="D50" s="160"/>
      <c r="E50" s="129" t="s">
        <v>33</v>
      </c>
      <c r="F50" s="83" t="s">
        <v>2</v>
      </c>
      <c r="G50" s="83" t="s">
        <v>0</v>
      </c>
      <c r="H50" s="83" t="s">
        <v>34</v>
      </c>
      <c r="I50" s="83" t="s">
        <v>57</v>
      </c>
      <c r="J50" s="5"/>
      <c r="K50" s="143"/>
      <c r="L50" s="159" t="s">
        <v>22</v>
      </c>
      <c r="M50" s="160"/>
      <c r="N50" s="129" t="s">
        <v>33</v>
      </c>
      <c r="O50" s="83" t="s">
        <v>2</v>
      </c>
      <c r="P50" s="83" t="s">
        <v>0</v>
      </c>
      <c r="Q50" s="83" t="s">
        <v>34</v>
      </c>
      <c r="R50" s="83" t="s">
        <v>57</v>
      </c>
      <c r="S50" s="55"/>
      <c r="T50" s="143"/>
      <c r="U50" s="159" t="s">
        <v>22</v>
      </c>
      <c r="V50" s="160"/>
      <c r="W50" s="129" t="s">
        <v>33</v>
      </c>
      <c r="X50" s="83" t="s">
        <v>2</v>
      </c>
      <c r="Y50" s="83" t="s">
        <v>0</v>
      </c>
      <c r="Z50" s="83" t="s">
        <v>34</v>
      </c>
      <c r="AA50" s="83" t="s">
        <v>57</v>
      </c>
    </row>
    <row r="51" spans="1:28" x14ac:dyDescent="0.25">
      <c r="A51" s="158"/>
      <c r="B51" s="21">
        <v>1</v>
      </c>
      <c r="C51" s="172">
        <v>1</v>
      </c>
      <c r="D51" s="173"/>
      <c r="E51" s="84">
        <f>C51*1000*100</f>
        <v>100000</v>
      </c>
      <c r="F51" s="84">
        <f>E51*1.75</f>
        <v>175000</v>
      </c>
      <c r="G51" s="84">
        <f>LOG10(F51)</f>
        <v>5.2430380486862944</v>
      </c>
      <c r="H51" s="2">
        <f>STDEV(G51:G54)</f>
        <v>0.91278191270348519</v>
      </c>
      <c r="I51" s="2">
        <f>H51/SQRT(4)</f>
        <v>0.45639095635174259</v>
      </c>
      <c r="J51" s="5"/>
      <c r="K51" s="21">
        <v>1</v>
      </c>
      <c r="L51" s="172">
        <v>19</v>
      </c>
      <c r="M51" s="173"/>
      <c r="N51" s="84">
        <f>L51*1000*100</f>
        <v>1900000</v>
      </c>
      <c r="O51" s="84">
        <f>N51*1.75</f>
        <v>3325000</v>
      </c>
      <c r="P51" s="84">
        <f>LOG10(O51)</f>
        <v>6.5217916496391233</v>
      </c>
      <c r="Q51" s="2">
        <f>STDEV(P51:P54)</f>
        <v>0.32881709407395771</v>
      </c>
      <c r="R51" s="2">
        <f>Q51/SQRT(4)</f>
        <v>0.16440854703697885</v>
      </c>
      <c r="S51" s="55"/>
      <c r="T51" s="26">
        <v>1</v>
      </c>
      <c r="U51" s="172">
        <v>104</v>
      </c>
      <c r="V51" s="173"/>
      <c r="W51" s="84">
        <f>U51*1000*100</f>
        <v>10400000</v>
      </c>
      <c r="X51" s="84">
        <f>W51*1.75</f>
        <v>18200000</v>
      </c>
      <c r="Y51" s="84">
        <f>LOG10(X51)</f>
        <v>7.2600713879850751</v>
      </c>
      <c r="Z51" s="2">
        <f>STDEV(Y51:Y54)</f>
        <v>0.33858837041958517</v>
      </c>
      <c r="AA51" s="2">
        <f>Z51/SQRT(4)</f>
        <v>0.16929418520979259</v>
      </c>
    </row>
    <row r="52" spans="1:28" x14ac:dyDescent="0.25">
      <c r="A52" s="158"/>
      <c r="B52" s="88">
        <v>2</v>
      </c>
      <c r="C52" s="172">
        <v>53</v>
      </c>
      <c r="D52" s="173"/>
      <c r="E52" s="118">
        <f t="shared" ref="E52:E55" si="44">C52*1000*100</f>
        <v>5300000</v>
      </c>
      <c r="F52" s="84">
        <f t="shared" ref="F52:F55" si="45">E52*1.75</f>
        <v>9275000</v>
      </c>
      <c r="G52" s="84">
        <f t="shared" ref="G52:G54" si="46">LOG10(F52)</f>
        <v>6.9673139182870836</v>
      </c>
      <c r="H52" s="84"/>
      <c r="I52" s="84"/>
      <c r="J52" s="5"/>
      <c r="K52" s="88">
        <v>2</v>
      </c>
      <c r="L52" s="172">
        <v>87</v>
      </c>
      <c r="M52" s="173"/>
      <c r="N52" s="118">
        <f t="shared" ref="N52:N55" si="47">L52*1000*100</f>
        <v>8700000</v>
      </c>
      <c r="O52" s="84">
        <f t="shared" ref="O52:O55" si="48">N52*1.75</f>
        <v>15225000</v>
      </c>
      <c r="P52" s="84">
        <f t="shared" ref="P52:P54" si="49">LOG10(O52)</f>
        <v>7.1825573013049127</v>
      </c>
      <c r="Q52" s="84"/>
      <c r="R52" s="84"/>
      <c r="S52" s="55"/>
      <c r="T52" s="29">
        <v>2</v>
      </c>
      <c r="U52" s="172">
        <v>23</v>
      </c>
      <c r="V52" s="173"/>
      <c r="W52" s="118">
        <f t="shared" ref="W52:W55" si="50">U52*1000*100</f>
        <v>2300000</v>
      </c>
      <c r="X52" s="84">
        <f t="shared" ref="X52:X55" si="51">W52*1.75</f>
        <v>4025000</v>
      </c>
      <c r="Y52" s="84">
        <f t="shared" ref="Y52:Y54" si="52">LOG10(X52)</f>
        <v>6.6047658847038875</v>
      </c>
      <c r="Z52" s="84"/>
      <c r="AA52" s="84"/>
    </row>
    <row r="53" spans="1:28" x14ac:dyDescent="0.25">
      <c r="A53" s="158"/>
      <c r="B53" s="88">
        <v>3</v>
      </c>
      <c r="C53" s="172">
        <v>85</v>
      </c>
      <c r="D53" s="173"/>
      <c r="E53" s="118">
        <f t="shared" si="44"/>
        <v>8500000</v>
      </c>
      <c r="F53" s="84">
        <f t="shared" si="45"/>
        <v>14875000</v>
      </c>
      <c r="G53" s="84">
        <f t="shared" si="46"/>
        <v>7.1724569744005873</v>
      </c>
      <c r="H53" s="84"/>
      <c r="I53" s="84"/>
      <c r="J53" s="5"/>
      <c r="K53" s="88">
        <v>3</v>
      </c>
      <c r="L53" s="172">
        <v>78</v>
      </c>
      <c r="M53" s="173"/>
      <c r="N53" s="118">
        <f t="shared" si="47"/>
        <v>7800000</v>
      </c>
      <c r="O53" s="84">
        <f t="shared" si="48"/>
        <v>13650000</v>
      </c>
      <c r="P53" s="84">
        <f t="shared" si="49"/>
        <v>7.1351326513767752</v>
      </c>
      <c r="Q53" s="84"/>
      <c r="R53" s="84"/>
      <c r="S53" s="55"/>
      <c r="T53" s="29">
        <v>3</v>
      </c>
      <c r="U53" s="172">
        <v>96</v>
      </c>
      <c r="V53" s="173"/>
      <c r="W53" s="118">
        <f t="shared" si="50"/>
        <v>9600000</v>
      </c>
      <c r="X53" s="84">
        <f t="shared" si="51"/>
        <v>16800000</v>
      </c>
      <c r="Y53" s="84">
        <f t="shared" si="52"/>
        <v>7.2253092817258633</v>
      </c>
      <c r="Z53" s="84"/>
      <c r="AA53" s="84"/>
    </row>
    <row r="54" spans="1:28" x14ac:dyDescent="0.25">
      <c r="A54" s="158"/>
      <c r="B54" s="88">
        <v>4</v>
      </c>
      <c r="C54" s="172">
        <v>63</v>
      </c>
      <c r="D54" s="173"/>
      <c r="E54" s="118">
        <f t="shared" si="44"/>
        <v>6300000</v>
      </c>
      <c r="F54" s="84">
        <f t="shared" si="45"/>
        <v>11025000</v>
      </c>
      <c r="G54" s="84">
        <f t="shared" si="46"/>
        <v>7.0423785981398765</v>
      </c>
      <c r="H54" s="84"/>
      <c r="I54" s="84"/>
      <c r="J54" s="5"/>
      <c r="K54" s="88">
        <v>4</v>
      </c>
      <c r="L54" s="172">
        <v>93</v>
      </c>
      <c r="M54" s="173"/>
      <c r="N54" s="118">
        <f t="shared" si="47"/>
        <v>9300000</v>
      </c>
      <c r="O54" s="84">
        <f t="shared" si="48"/>
        <v>16275000</v>
      </c>
      <c r="P54" s="84">
        <f t="shared" si="49"/>
        <v>7.2115209972402292</v>
      </c>
      <c r="Q54" s="84"/>
      <c r="R54" s="84"/>
      <c r="S54" s="55"/>
      <c r="T54" s="29">
        <v>4</v>
      </c>
      <c r="U54" s="172">
        <v>30</v>
      </c>
      <c r="V54" s="173"/>
      <c r="W54" s="118">
        <f t="shared" si="50"/>
        <v>3000000</v>
      </c>
      <c r="X54" s="84">
        <f t="shared" si="51"/>
        <v>5250000</v>
      </c>
      <c r="Y54" s="84">
        <f t="shared" si="52"/>
        <v>6.720159303405957</v>
      </c>
      <c r="Z54" s="84"/>
      <c r="AA54" s="84"/>
    </row>
    <row r="55" spans="1:28" x14ac:dyDescent="0.25">
      <c r="A55" s="158"/>
      <c r="B55" s="135" t="s">
        <v>32</v>
      </c>
      <c r="C55" s="175">
        <f>AVERAGE(C51:D54)</f>
        <v>50.5</v>
      </c>
      <c r="D55" s="175"/>
      <c r="E55" s="118">
        <f t="shared" si="44"/>
        <v>5050000</v>
      </c>
      <c r="F55" s="84">
        <f t="shared" si="45"/>
        <v>8837500</v>
      </c>
      <c r="G55" s="2">
        <f>AVERAGE(G51:G54)</f>
        <v>6.6062968848784607</v>
      </c>
      <c r="H55" s="84"/>
      <c r="I55" s="84"/>
      <c r="K55" s="135" t="s">
        <v>32</v>
      </c>
      <c r="L55" s="175">
        <f>AVERAGE(L51:M54)</f>
        <v>69.25</v>
      </c>
      <c r="M55" s="175"/>
      <c r="N55" s="118">
        <f t="shared" si="47"/>
        <v>6925000</v>
      </c>
      <c r="O55" s="84">
        <f t="shared" si="48"/>
        <v>12118750</v>
      </c>
      <c r="P55" s="2">
        <f>AVERAGE(P51:P54)</f>
        <v>7.0127506498902594</v>
      </c>
      <c r="Q55" s="84"/>
      <c r="R55" s="84"/>
      <c r="T55" s="135" t="s">
        <v>32</v>
      </c>
      <c r="U55" s="175">
        <f>AVERAGE(U51:V54)</f>
        <v>63.25</v>
      </c>
      <c r="V55" s="175"/>
      <c r="W55" s="118">
        <f t="shared" si="50"/>
        <v>6325000</v>
      </c>
      <c r="X55" s="84">
        <f t="shared" si="51"/>
        <v>11068750</v>
      </c>
      <c r="Y55" s="2">
        <f>AVERAGE(Y51:Y54)</f>
        <v>6.9525764644551957</v>
      </c>
      <c r="Z55" s="84"/>
      <c r="AA55" s="84"/>
    </row>
    <row r="57" spans="1:28" x14ac:dyDescent="0.25">
      <c r="A57" s="182"/>
      <c r="B57" s="181"/>
      <c r="C57" s="181"/>
      <c r="D57" s="181"/>
      <c r="E57" s="181"/>
      <c r="F57" s="181"/>
      <c r="G57" s="181"/>
      <c r="H57" s="181"/>
      <c r="I57" s="181"/>
      <c r="J57" s="17"/>
      <c r="K57" s="181"/>
      <c r="L57" s="181"/>
      <c r="M57" s="181"/>
      <c r="N57" s="181"/>
      <c r="O57" s="181"/>
      <c r="P57" s="181"/>
      <c r="Q57" s="181"/>
      <c r="R57" s="181"/>
      <c r="S57" s="17"/>
      <c r="T57" s="181"/>
      <c r="U57" s="181"/>
      <c r="V57" s="181"/>
      <c r="W57" s="181"/>
      <c r="X57" s="181"/>
      <c r="Y57" s="181"/>
      <c r="Z57" s="181"/>
      <c r="AA57" s="181"/>
      <c r="AB57" s="117"/>
    </row>
    <row r="58" spans="1:28" x14ac:dyDescent="0.25">
      <c r="A58" s="182"/>
      <c r="B58" s="17"/>
      <c r="C58" s="181"/>
      <c r="D58" s="181"/>
      <c r="E58" s="181"/>
      <c r="F58" s="181"/>
      <c r="G58" s="181"/>
      <c r="H58" s="181"/>
      <c r="I58" s="181"/>
      <c r="J58" s="17"/>
      <c r="K58" s="17"/>
      <c r="L58" s="181"/>
      <c r="M58" s="181"/>
      <c r="N58" s="181"/>
      <c r="O58" s="181"/>
      <c r="P58" s="181"/>
      <c r="Q58" s="181"/>
      <c r="R58" s="181"/>
      <c r="S58" s="17"/>
      <c r="T58" s="17"/>
      <c r="U58" s="181"/>
      <c r="V58" s="181"/>
      <c r="W58" s="181"/>
      <c r="X58" s="181"/>
      <c r="Y58" s="181"/>
      <c r="Z58" s="181"/>
      <c r="AA58" s="181"/>
      <c r="AB58" s="117"/>
    </row>
    <row r="59" spans="1:28" x14ac:dyDescent="0.25">
      <c r="A59" s="182"/>
      <c r="B59" s="17"/>
      <c r="C59" s="189"/>
      <c r="D59" s="189"/>
      <c r="E59" s="113"/>
      <c r="F59" s="113"/>
      <c r="G59" s="113"/>
      <c r="H59" s="113"/>
      <c r="I59" s="113"/>
      <c r="J59" s="113"/>
      <c r="K59" s="17"/>
      <c r="L59" s="189"/>
      <c r="M59" s="189"/>
      <c r="N59" s="113"/>
      <c r="O59" s="113"/>
      <c r="P59" s="113"/>
      <c r="Q59" s="113"/>
      <c r="R59" s="113"/>
      <c r="S59" s="113"/>
      <c r="T59" s="17"/>
      <c r="U59" s="189"/>
      <c r="V59" s="189"/>
      <c r="W59" s="113"/>
      <c r="X59" s="113"/>
      <c r="Y59" s="113"/>
      <c r="Z59" s="113"/>
      <c r="AA59" s="113"/>
      <c r="AB59" s="117"/>
    </row>
    <row r="60" spans="1:28" x14ac:dyDescent="0.25">
      <c r="A60" s="182"/>
      <c r="B60" s="113"/>
      <c r="C60" s="189"/>
      <c r="D60" s="189"/>
      <c r="E60" s="113"/>
      <c r="F60" s="113"/>
      <c r="G60" s="113"/>
      <c r="H60" s="113"/>
      <c r="I60" s="113"/>
      <c r="J60" s="113"/>
      <c r="K60" s="113"/>
      <c r="L60" s="189"/>
      <c r="M60" s="189"/>
      <c r="N60" s="113"/>
      <c r="O60" s="113"/>
      <c r="P60" s="113"/>
      <c r="Q60" s="113"/>
      <c r="R60" s="113"/>
      <c r="S60" s="113"/>
      <c r="T60" s="113"/>
      <c r="U60" s="189"/>
      <c r="V60" s="189"/>
      <c r="W60" s="113"/>
      <c r="X60" s="113"/>
      <c r="Y60" s="113"/>
      <c r="Z60" s="113"/>
      <c r="AA60" s="113"/>
      <c r="AB60" s="117"/>
    </row>
    <row r="61" spans="1:28" x14ac:dyDescent="0.25">
      <c r="A61" s="182"/>
      <c r="B61" s="113"/>
      <c r="C61" s="189"/>
      <c r="D61" s="189"/>
      <c r="E61" s="113"/>
      <c r="F61" s="113"/>
      <c r="G61" s="113"/>
      <c r="H61" s="113"/>
      <c r="I61" s="113"/>
      <c r="J61" s="113"/>
      <c r="K61" s="113"/>
      <c r="L61" s="189"/>
      <c r="M61" s="189"/>
      <c r="N61" s="113"/>
      <c r="O61" s="113"/>
      <c r="P61" s="113"/>
      <c r="Q61" s="113"/>
      <c r="R61" s="113"/>
      <c r="S61" s="113"/>
      <c r="T61" s="113"/>
      <c r="U61" s="189"/>
      <c r="V61" s="189"/>
      <c r="W61" s="113"/>
      <c r="X61" s="113"/>
      <c r="Y61" s="113"/>
      <c r="Z61" s="113"/>
      <c r="AA61" s="113"/>
      <c r="AB61" s="117"/>
    </row>
    <row r="62" spans="1:28" x14ac:dyDescent="0.25">
      <c r="A62" s="182"/>
      <c r="B62" s="113"/>
      <c r="C62" s="189"/>
      <c r="D62" s="189"/>
      <c r="E62" s="113"/>
      <c r="F62" s="113"/>
      <c r="G62" s="113"/>
      <c r="H62" s="113"/>
      <c r="I62" s="113"/>
      <c r="J62" s="113"/>
      <c r="K62" s="113"/>
      <c r="L62" s="189"/>
      <c r="M62" s="189"/>
      <c r="N62" s="113"/>
      <c r="O62" s="113"/>
      <c r="P62" s="113"/>
      <c r="Q62" s="113"/>
      <c r="R62" s="113"/>
      <c r="S62" s="113"/>
      <c r="T62" s="113"/>
      <c r="U62" s="189"/>
      <c r="V62" s="189"/>
      <c r="W62" s="113"/>
      <c r="X62" s="113"/>
      <c r="Y62" s="113"/>
      <c r="Z62" s="113"/>
      <c r="AA62" s="113"/>
      <c r="AB62" s="117"/>
    </row>
    <row r="63" spans="1:28" x14ac:dyDescent="0.25">
      <c r="A63" s="182"/>
      <c r="B63" s="113"/>
      <c r="C63" s="189"/>
      <c r="D63" s="189"/>
      <c r="E63" s="113"/>
      <c r="F63" s="113"/>
      <c r="G63" s="113"/>
      <c r="H63" s="113"/>
      <c r="I63" s="113"/>
      <c r="J63" s="113"/>
      <c r="K63" s="113"/>
      <c r="L63" s="189"/>
      <c r="M63" s="189"/>
      <c r="N63" s="113"/>
      <c r="O63" s="113"/>
      <c r="P63" s="113"/>
      <c r="Q63" s="113"/>
      <c r="R63" s="113"/>
      <c r="S63" s="113"/>
      <c r="T63" s="113"/>
      <c r="U63" s="189"/>
      <c r="V63" s="189"/>
      <c r="W63" s="113"/>
      <c r="X63" s="113"/>
      <c r="Y63" s="113"/>
      <c r="Z63" s="113"/>
      <c r="AA63" s="113"/>
      <c r="AB63" s="117"/>
    </row>
    <row r="64" spans="1:28" x14ac:dyDescent="0.25">
      <c r="A64" s="182"/>
      <c r="B64" s="113"/>
      <c r="C64" s="189"/>
      <c r="D64" s="189"/>
      <c r="E64" s="113"/>
      <c r="F64" s="113"/>
      <c r="G64" s="113"/>
      <c r="H64" s="113"/>
      <c r="I64" s="113"/>
      <c r="J64" s="117"/>
      <c r="K64" s="113"/>
      <c r="L64" s="189"/>
      <c r="M64" s="189"/>
      <c r="N64" s="113"/>
      <c r="O64" s="113"/>
      <c r="P64" s="113"/>
      <c r="Q64" s="113"/>
      <c r="R64" s="113"/>
      <c r="S64" s="117"/>
      <c r="T64" s="113"/>
      <c r="U64" s="189"/>
      <c r="V64" s="189"/>
      <c r="W64" s="113"/>
      <c r="X64" s="113"/>
      <c r="Y64" s="113"/>
      <c r="Z64" s="113"/>
      <c r="AA64" s="113"/>
      <c r="AB64" s="117"/>
    </row>
    <row r="65" spans="1:28" x14ac:dyDescent="0.2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</row>
    <row r="66" spans="1:28" x14ac:dyDescent="0.25">
      <c r="A66" s="182"/>
      <c r="B66" s="181"/>
      <c r="C66" s="181"/>
      <c r="D66" s="181"/>
      <c r="E66" s="181"/>
      <c r="F66" s="181"/>
      <c r="G66" s="181"/>
      <c r="H66" s="181"/>
      <c r="I66" s="181"/>
      <c r="J66" s="17"/>
      <c r="K66" s="181"/>
      <c r="L66" s="181"/>
      <c r="M66" s="181"/>
      <c r="N66" s="181"/>
      <c r="O66" s="181"/>
      <c r="P66" s="181"/>
      <c r="Q66" s="181"/>
      <c r="R66" s="181"/>
      <c r="S66" s="17"/>
      <c r="T66" s="181"/>
      <c r="U66" s="181"/>
      <c r="V66" s="181"/>
      <c r="W66" s="181"/>
      <c r="X66" s="181"/>
      <c r="Y66" s="181"/>
      <c r="Z66" s="181"/>
      <c r="AA66" s="181"/>
      <c r="AB66" s="117"/>
    </row>
    <row r="67" spans="1:28" x14ac:dyDescent="0.25">
      <c r="A67" s="182"/>
      <c r="B67" s="17"/>
      <c r="C67" s="181"/>
      <c r="D67" s="181"/>
      <c r="E67" s="181"/>
      <c r="F67" s="181"/>
      <c r="G67" s="181"/>
      <c r="H67" s="181"/>
      <c r="I67" s="181"/>
      <c r="J67" s="17"/>
      <c r="K67" s="17"/>
      <c r="L67" s="181"/>
      <c r="M67" s="181"/>
      <c r="N67" s="181"/>
      <c r="O67" s="181"/>
      <c r="P67" s="181"/>
      <c r="Q67" s="181"/>
      <c r="R67" s="181"/>
      <c r="S67" s="17"/>
      <c r="T67" s="17"/>
      <c r="U67" s="181"/>
      <c r="V67" s="181"/>
      <c r="W67" s="181"/>
      <c r="X67" s="181"/>
      <c r="Y67" s="181"/>
      <c r="Z67" s="181"/>
      <c r="AA67" s="181"/>
      <c r="AB67" s="117"/>
    </row>
    <row r="68" spans="1:28" x14ac:dyDescent="0.25">
      <c r="A68" s="182"/>
      <c r="B68" s="17"/>
      <c r="C68" s="189"/>
      <c r="D68" s="189"/>
      <c r="E68" s="113"/>
      <c r="F68" s="113"/>
      <c r="G68" s="113"/>
      <c r="H68" s="113"/>
      <c r="I68" s="113"/>
      <c r="J68" s="113"/>
      <c r="K68" s="17"/>
      <c r="L68" s="189"/>
      <c r="M68" s="189"/>
      <c r="N68" s="113"/>
      <c r="O68" s="113"/>
      <c r="P68" s="113"/>
      <c r="Q68" s="113"/>
      <c r="R68" s="113"/>
      <c r="S68" s="113"/>
      <c r="T68" s="17"/>
      <c r="U68" s="189"/>
      <c r="V68" s="189"/>
      <c r="W68" s="113"/>
      <c r="X68" s="113"/>
      <c r="Y68" s="113"/>
      <c r="Z68" s="113"/>
      <c r="AA68" s="113"/>
      <c r="AB68" s="117"/>
    </row>
    <row r="69" spans="1:28" x14ac:dyDescent="0.25">
      <c r="A69" s="182"/>
      <c r="B69" s="113"/>
      <c r="C69" s="189"/>
      <c r="D69" s="189"/>
      <c r="E69" s="113"/>
      <c r="F69" s="113"/>
      <c r="G69" s="113"/>
      <c r="H69" s="113"/>
      <c r="I69" s="113"/>
      <c r="J69" s="113"/>
      <c r="K69" s="113"/>
      <c r="L69" s="189"/>
      <c r="M69" s="189"/>
      <c r="N69" s="113"/>
      <c r="O69" s="113"/>
      <c r="P69" s="113"/>
      <c r="Q69" s="113"/>
      <c r="R69" s="113"/>
      <c r="S69" s="113"/>
      <c r="T69" s="113"/>
      <c r="U69" s="189"/>
      <c r="V69" s="189"/>
      <c r="W69" s="117"/>
      <c r="X69" s="117"/>
      <c r="Y69" s="117"/>
      <c r="Z69" s="117"/>
      <c r="AA69" s="117"/>
      <c r="AB69" s="117"/>
    </row>
    <row r="70" spans="1:28" x14ac:dyDescent="0.25">
      <c r="A70" s="182"/>
      <c r="B70" s="113"/>
      <c r="C70" s="189"/>
      <c r="D70" s="189"/>
      <c r="E70" s="113"/>
      <c r="F70" s="113"/>
      <c r="G70" s="113"/>
      <c r="H70" s="113"/>
      <c r="I70" s="113"/>
      <c r="J70" s="113"/>
      <c r="K70" s="113"/>
      <c r="L70" s="189"/>
      <c r="M70" s="189"/>
      <c r="N70" s="113"/>
      <c r="O70" s="113"/>
      <c r="P70" s="113"/>
      <c r="Q70" s="113"/>
      <c r="R70" s="113"/>
      <c r="S70" s="113"/>
      <c r="T70" s="113"/>
      <c r="U70" s="189"/>
      <c r="V70" s="189"/>
      <c r="W70" s="117"/>
      <c r="X70" s="117"/>
      <c r="Y70" s="117"/>
      <c r="Z70" s="117"/>
      <c r="AA70" s="117"/>
      <c r="AB70" s="117"/>
    </row>
    <row r="71" spans="1:28" x14ac:dyDescent="0.25">
      <c r="A71" s="182"/>
      <c r="B71" s="113"/>
      <c r="C71" s="189"/>
      <c r="D71" s="189"/>
      <c r="E71" s="113"/>
      <c r="F71" s="113"/>
      <c r="G71" s="113"/>
      <c r="H71" s="113"/>
      <c r="I71" s="113"/>
      <c r="J71" s="113"/>
      <c r="K71" s="113"/>
      <c r="L71" s="189"/>
      <c r="M71" s="189"/>
      <c r="N71" s="113"/>
      <c r="O71" s="113"/>
      <c r="P71" s="113"/>
      <c r="Q71" s="113"/>
      <c r="R71" s="113"/>
      <c r="S71" s="113"/>
      <c r="T71" s="113"/>
      <c r="U71" s="189"/>
      <c r="V71" s="189"/>
      <c r="W71" s="117"/>
      <c r="X71" s="117"/>
      <c r="Y71" s="117"/>
      <c r="Z71" s="117"/>
      <c r="AA71" s="117"/>
      <c r="AB71" s="117"/>
    </row>
    <row r="72" spans="1:28" x14ac:dyDescent="0.25">
      <c r="A72" s="182"/>
      <c r="B72" s="113"/>
      <c r="C72" s="189"/>
      <c r="D72" s="189"/>
      <c r="E72" s="113"/>
      <c r="F72" s="113"/>
      <c r="G72" s="113"/>
      <c r="H72" s="113"/>
      <c r="I72" s="113"/>
      <c r="J72" s="113"/>
      <c r="K72" s="113"/>
      <c r="L72" s="189"/>
      <c r="M72" s="189"/>
      <c r="N72" s="113"/>
      <c r="O72" s="113"/>
      <c r="P72" s="113"/>
      <c r="Q72" s="113"/>
      <c r="R72" s="113"/>
      <c r="S72" s="113"/>
      <c r="T72" s="113"/>
      <c r="U72" s="189"/>
      <c r="V72" s="189"/>
      <c r="W72" s="117"/>
      <c r="X72" s="117"/>
      <c r="Y72" s="117"/>
      <c r="Z72" s="117"/>
      <c r="AA72" s="117"/>
      <c r="AB72" s="117"/>
    </row>
    <row r="73" spans="1:28" x14ac:dyDescent="0.25">
      <c r="A73" s="182"/>
      <c r="B73" s="113"/>
      <c r="C73" s="189"/>
      <c r="D73" s="189"/>
      <c r="E73" s="113"/>
      <c r="F73" s="113"/>
      <c r="G73" s="113"/>
      <c r="H73" s="113"/>
      <c r="I73" s="117"/>
      <c r="J73" s="117"/>
      <c r="K73" s="113"/>
      <c r="L73" s="189"/>
      <c r="M73" s="189"/>
      <c r="N73" s="113"/>
      <c r="O73" s="113"/>
      <c r="P73" s="113"/>
      <c r="Q73" s="113"/>
      <c r="R73" s="113"/>
      <c r="S73" s="113"/>
      <c r="T73" s="113"/>
      <c r="U73" s="189"/>
      <c r="V73" s="189"/>
      <c r="W73" s="117"/>
      <c r="X73" s="117"/>
      <c r="Y73" s="117"/>
      <c r="Z73" s="117"/>
      <c r="AA73" s="117"/>
      <c r="AB73" s="117"/>
    </row>
  </sheetData>
  <mergeCells count="184">
    <mergeCell ref="U72:V72"/>
    <mergeCell ref="C73:D73"/>
    <mergeCell ref="L73:M73"/>
    <mergeCell ref="U73:V73"/>
    <mergeCell ref="C70:D70"/>
    <mergeCell ref="L70:M70"/>
    <mergeCell ref="U70:V70"/>
    <mergeCell ref="C71:D71"/>
    <mergeCell ref="L71:M71"/>
    <mergeCell ref="U71:V71"/>
    <mergeCell ref="A66:A73"/>
    <mergeCell ref="B66:I66"/>
    <mergeCell ref="K66:R66"/>
    <mergeCell ref="T66:AA66"/>
    <mergeCell ref="C67:I67"/>
    <mergeCell ref="L67:R67"/>
    <mergeCell ref="U67:AA67"/>
    <mergeCell ref="C62:D62"/>
    <mergeCell ref="L62:M62"/>
    <mergeCell ref="U62:V62"/>
    <mergeCell ref="C63:D63"/>
    <mergeCell ref="L63:M63"/>
    <mergeCell ref="U63:V63"/>
    <mergeCell ref="C68:D68"/>
    <mergeCell ref="L68:M68"/>
    <mergeCell ref="U68:V68"/>
    <mergeCell ref="C69:D69"/>
    <mergeCell ref="L69:M69"/>
    <mergeCell ref="U69:V69"/>
    <mergeCell ref="C64:D64"/>
    <mergeCell ref="L64:M64"/>
    <mergeCell ref="U64:V64"/>
    <mergeCell ref="C72:D72"/>
    <mergeCell ref="L72:M72"/>
    <mergeCell ref="C60:D60"/>
    <mergeCell ref="L60:M60"/>
    <mergeCell ref="U60:V60"/>
    <mergeCell ref="C61:D61"/>
    <mergeCell ref="L61:M61"/>
    <mergeCell ref="U61:V61"/>
    <mergeCell ref="A57:A64"/>
    <mergeCell ref="B57:I57"/>
    <mergeCell ref="K57:R57"/>
    <mergeCell ref="T57:AA57"/>
    <mergeCell ref="C58:I58"/>
    <mergeCell ref="L58:R58"/>
    <mergeCell ref="U58:AA58"/>
    <mergeCell ref="C59:D59"/>
    <mergeCell ref="L59:M59"/>
    <mergeCell ref="U59:V59"/>
    <mergeCell ref="U54:V54"/>
    <mergeCell ref="C55:D55"/>
    <mergeCell ref="L55:M55"/>
    <mergeCell ref="U55:V55"/>
    <mergeCell ref="C52:D52"/>
    <mergeCell ref="L52:M52"/>
    <mergeCell ref="U52:V52"/>
    <mergeCell ref="C53:D53"/>
    <mergeCell ref="L53:M53"/>
    <mergeCell ref="U53:V53"/>
    <mergeCell ref="A48:A55"/>
    <mergeCell ref="B48:I48"/>
    <mergeCell ref="K48:R48"/>
    <mergeCell ref="T48:AA48"/>
    <mergeCell ref="C49:I49"/>
    <mergeCell ref="L49:R49"/>
    <mergeCell ref="U49:AA49"/>
    <mergeCell ref="C44:D44"/>
    <mergeCell ref="L44:M44"/>
    <mergeCell ref="U44:V44"/>
    <mergeCell ref="C45:D45"/>
    <mergeCell ref="L45:M45"/>
    <mergeCell ref="U45:V45"/>
    <mergeCell ref="C50:D50"/>
    <mergeCell ref="L50:M50"/>
    <mergeCell ref="U50:V50"/>
    <mergeCell ref="C51:D51"/>
    <mergeCell ref="L51:M51"/>
    <mergeCell ref="U51:V51"/>
    <mergeCell ref="C46:D46"/>
    <mergeCell ref="L46:M46"/>
    <mergeCell ref="U46:V46"/>
    <mergeCell ref="C54:D54"/>
    <mergeCell ref="L54:M54"/>
    <mergeCell ref="U42:V42"/>
    <mergeCell ref="C43:D43"/>
    <mergeCell ref="L43:M43"/>
    <mergeCell ref="U43:V43"/>
    <mergeCell ref="A39:A46"/>
    <mergeCell ref="B39:I39"/>
    <mergeCell ref="K39:R39"/>
    <mergeCell ref="T39:AA39"/>
    <mergeCell ref="C40:I40"/>
    <mergeCell ref="L40:R40"/>
    <mergeCell ref="U40:AA40"/>
    <mergeCell ref="C41:D41"/>
    <mergeCell ref="L41:M41"/>
    <mergeCell ref="U41:V41"/>
    <mergeCell ref="U26:V26"/>
    <mergeCell ref="C23:D23"/>
    <mergeCell ref="L23:M23"/>
    <mergeCell ref="U23:V23"/>
    <mergeCell ref="C24:D24"/>
    <mergeCell ref="L24:M24"/>
    <mergeCell ref="U24:V24"/>
    <mergeCell ref="A30:A37"/>
    <mergeCell ref="B30:H30"/>
    <mergeCell ref="J30:P30"/>
    <mergeCell ref="R30:X30"/>
    <mergeCell ref="C31:I31"/>
    <mergeCell ref="K31:P31"/>
    <mergeCell ref="S31:X31"/>
    <mergeCell ref="C27:D27"/>
    <mergeCell ref="L27:M27"/>
    <mergeCell ref="U27:V27"/>
    <mergeCell ref="C28:D28"/>
    <mergeCell ref="L28:M28"/>
    <mergeCell ref="U28:V28"/>
    <mergeCell ref="B22:B23"/>
    <mergeCell ref="B31:B32"/>
    <mergeCell ref="J31:J32"/>
    <mergeCell ref="C19:D19"/>
    <mergeCell ref="L19:M19"/>
    <mergeCell ref="U19:V19"/>
    <mergeCell ref="A21:A28"/>
    <mergeCell ref="B21:I21"/>
    <mergeCell ref="K21:R21"/>
    <mergeCell ref="T21:AA21"/>
    <mergeCell ref="C22:I22"/>
    <mergeCell ref="L22:R22"/>
    <mergeCell ref="U22:AA22"/>
    <mergeCell ref="A12:A19"/>
    <mergeCell ref="B12:I12"/>
    <mergeCell ref="K12:R12"/>
    <mergeCell ref="T12:AA12"/>
    <mergeCell ref="C13:I13"/>
    <mergeCell ref="L13:R13"/>
    <mergeCell ref="U13:AA13"/>
    <mergeCell ref="C14:D14"/>
    <mergeCell ref="L14:M14"/>
    <mergeCell ref="U14:V14"/>
    <mergeCell ref="C25:D25"/>
    <mergeCell ref="L25:M25"/>
    <mergeCell ref="U25:V25"/>
    <mergeCell ref="C26:D26"/>
    <mergeCell ref="C18:D18"/>
    <mergeCell ref="L18:M18"/>
    <mergeCell ref="U18:V18"/>
    <mergeCell ref="C15:D15"/>
    <mergeCell ref="L15:M15"/>
    <mergeCell ref="U15:V15"/>
    <mergeCell ref="C16:D16"/>
    <mergeCell ref="L16:M16"/>
    <mergeCell ref="U16:V16"/>
    <mergeCell ref="B1:AA2"/>
    <mergeCell ref="A3:A10"/>
    <mergeCell ref="B3:H3"/>
    <mergeCell ref="J3:P3"/>
    <mergeCell ref="R3:X3"/>
    <mergeCell ref="C4:H4"/>
    <mergeCell ref="K4:P4"/>
    <mergeCell ref="S4:U4"/>
    <mergeCell ref="C17:D17"/>
    <mergeCell ref="L17:M17"/>
    <mergeCell ref="U17:V17"/>
    <mergeCell ref="A1:A2"/>
    <mergeCell ref="B4:B5"/>
    <mergeCell ref="B13:B14"/>
    <mergeCell ref="K13:K14"/>
    <mergeCell ref="J4:J5"/>
    <mergeCell ref="R4:R5"/>
    <mergeCell ref="T13:T14"/>
    <mergeCell ref="B49:B50"/>
    <mergeCell ref="B40:B41"/>
    <mergeCell ref="K22:K23"/>
    <mergeCell ref="T22:T23"/>
    <mergeCell ref="R31:R32"/>
    <mergeCell ref="T40:T41"/>
    <mergeCell ref="T49:T50"/>
    <mergeCell ref="K49:K50"/>
    <mergeCell ref="K40:K41"/>
    <mergeCell ref="L26:M26"/>
    <mergeCell ref="C42:D42"/>
    <mergeCell ref="L42:M42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83"/>
  <sheetViews>
    <sheetView zoomScale="60" zoomScaleNormal="60" workbookViewId="0">
      <pane xSplit="1" topLeftCell="V1" activePane="topRight" state="frozen"/>
      <selection pane="topRight" activeCell="AM45" sqref="AM45"/>
    </sheetView>
  </sheetViews>
  <sheetFormatPr defaultColWidth="9.140625" defaultRowHeight="15" x14ac:dyDescent="0.25"/>
  <cols>
    <col min="1" max="1" width="15.5703125" style="96" customWidth="1"/>
    <col min="2" max="2" width="15.5703125" style="1" customWidth="1"/>
    <col min="3" max="3" width="13" style="1" bestFit="1" customWidth="1"/>
    <col min="4" max="5" width="9.140625" style="1"/>
    <col min="6" max="6" width="8" style="73" customWidth="1"/>
    <col min="7" max="7" width="10.42578125" style="1" customWidth="1"/>
    <col min="8" max="8" width="12.42578125" style="1" customWidth="1"/>
    <col min="9" max="9" width="15.5703125" style="1" customWidth="1"/>
    <col min="10" max="10" width="7.28515625" style="1" customWidth="1"/>
    <col min="11" max="11" width="7" style="1" customWidth="1"/>
    <col min="12" max="12" width="11.5703125" style="1" customWidth="1"/>
    <col min="13" max="14" width="9.5703125" style="1" bestFit="1" customWidth="1"/>
    <col min="15" max="15" width="15.5703125" style="1" customWidth="1"/>
    <col min="16" max="16" width="6.28515625" style="73" customWidth="1"/>
    <col min="17" max="17" width="9.140625" style="68"/>
    <col min="18" max="18" width="14" style="68" customWidth="1"/>
    <col min="19" max="19" width="15.7109375" style="68" customWidth="1"/>
    <col min="20" max="20" width="12.85546875" style="1" customWidth="1"/>
    <col min="21" max="21" width="12" style="1" customWidth="1"/>
    <col min="22" max="22" width="9.5703125" style="1" bestFit="1" customWidth="1"/>
    <col min="23" max="23" width="12.42578125" style="1" bestFit="1" customWidth="1"/>
    <col min="24" max="24" width="9.5703125" style="1" bestFit="1" customWidth="1"/>
    <col min="25" max="25" width="5.7109375" style="73" customWidth="1"/>
    <col min="26" max="26" width="9.140625" style="1"/>
    <col min="27" max="27" width="14.140625" style="1" customWidth="1"/>
    <col min="28" max="29" width="9.140625" style="1"/>
    <col min="30" max="30" width="6" style="1" customWidth="1"/>
    <col min="31" max="31" width="14.5703125" style="1" customWidth="1"/>
    <col min="32" max="32" width="14.42578125" style="1" customWidth="1"/>
    <col min="33" max="33" width="9.7109375" style="1" bestFit="1" customWidth="1"/>
    <col min="34" max="34" width="13.42578125" style="1" customWidth="1"/>
    <col min="35" max="35" width="6.42578125" style="73" customWidth="1"/>
    <col min="36" max="36" width="9.140625" style="1"/>
    <col min="37" max="37" width="12.7109375" style="1" customWidth="1"/>
    <col min="38" max="38" width="9.140625" style="1"/>
    <col min="39" max="39" width="15.5703125" style="1" customWidth="1"/>
    <col min="40" max="16384" width="9.140625" style="1"/>
  </cols>
  <sheetData>
    <row r="1" spans="1:50" s="119" customFormat="1" ht="18.75" x14ac:dyDescent="0.3">
      <c r="A1" s="37"/>
      <c r="B1" s="196" t="s">
        <v>9</v>
      </c>
      <c r="C1" s="196"/>
      <c r="D1" s="196"/>
      <c r="E1" s="196"/>
      <c r="F1" s="196"/>
      <c r="G1" s="196"/>
      <c r="H1" s="196"/>
      <c r="I1" s="196"/>
      <c r="L1" s="196" t="s">
        <v>7</v>
      </c>
      <c r="M1" s="196"/>
      <c r="N1" s="196"/>
      <c r="O1" s="196"/>
      <c r="P1" s="196"/>
      <c r="Q1" s="196"/>
      <c r="R1" s="196"/>
      <c r="S1" s="196"/>
      <c r="U1" s="200" t="s">
        <v>8</v>
      </c>
      <c r="V1" s="200"/>
      <c r="W1" s="200"/>
      <c r="X1" s="200"/>
      <c r="Y1" s="200"/>
      <c r="Z1" s="200"/>
      <c r="AA1" s="200"/>
      <c r="AB1" s="200"/>
      <c r="AE1" s="196" t="s">
        <v>6</v>
      </c>
      <c r="AF1" s="196"/>
      <c r="AG1" s="196"/>
      <c r="AH1" s="196"/>
      <c r="AI1" s="196"/>
      <c r="AJ1" s="196"/>
      <c r="AK1" s="196"/>
      <c r="AL1" s="196"/>
      <c r="AM1" s="141"/>
      <c r="AX1" s="119" t="s">
        <v>56</v>
      </c>
    </row>
    <row r="2" spans="1:50" ht="15.75" x14ac:dyDescent="0.25">
      <c r="A2" s="17"/>
      <c r="B2" s="197" t="s">
        <v>0</v>
      </c>
      <c r="C2" s="198"/>
      <c r="D2" s="198"/>
      <c r="E2" s="199"/>
      <c r="G2" s="79" t="s">
        <v>54</v>
      </c>
      <c r="H2" s="78" t="s">
        <v>32</v>
      </c>
      <c r="I2" s="78" t="s">
        <v>57</v>
      </c>
      <c r="L2" s="197" t="s">
        <v>0</v>
      </c>
      <c r="M2" s="198"/>
      <c r="N2" s="198"/>
      <c r="O2" s="199"/>
      <c r="Q2" s="77" t="s">
        <v>54</v>
      </c>
      <c r="R2" s="78" t="s">
        <v>32</v>
      </c>
      <c r="S2" s="78" t="s">
        <v>57</v>
      </c>
      <c r="U2" s="197" t="s">
        <v>0</v>
      </c>
      <c r="V2" s="198"/>
      <c r="W2" s="198"/>
      <c r="X2" s="199"/>
      <c r="Z2" s="77" t="s">
        <v>54</v>
      </c>
      <c r="AA2" s="78" t="s">
        <v>32</v>
      </c>
      <c r="AB2" s="78" t="s">
        <v>57</v>
      </c>
      <c r="AE2" s="197" t="s">
        <v>0</v>
      </c>
      <c r="AF2" s="198"/>
      <c r="AG2" s="198"/>
      <c r="AH2" s="199"/>
      <c r="AJ2" s="77" t="s">
        <v>54</v>
      </c>
      <c r="AK2" s="78" t="s">
        <v>32</v>
      </c>
      <c r="AL2" s="78" t="s">
        <v>57</v>
      </c>
    </row>
    <row r="3" spans="1:50" x14ac:dyDescent="0.25">
      <c r="B3" s="6"/>
      <c r="C3" s="6" t="s">
        <v>10</v>
      </c>
      <c r="D3" s="6" t="s">
        <v>11</v>
      </c>
      <c r="E3" s="69" t="s">
        <v>12</v>
      </c>
      <c r="G3" s="72">
        <v>0</v>
      </c>
      <c r="H3" s="59">
        <f>AVERAGE(C8:E8)</f>
        <v>3.9553883930240468</v>
      </c>
      <c r="I3" s="80">
        <f>STDEVP(C8:E8)</f>
        <v>0.66463552278599736</v>
      </c>
      <c r="L3" s="6"/>
      <c r="M3" s="6" t="s">
        <v>10</v>
      </c>
      <c r="N3" s="6" t="s">
        <v>11</v>
      </c>
      <c r="O3" s="6" t="s">
        <v>12</v>
      </c>
      <c r="Q3" s="3">
        <v>0</v>
      </c>
      <c r="R3" s="59">
        <f>AVERAGE(M8:O8)</f>
        <v>3.8583644784186375</v>
      </c>
      <c r="S3" s="30">
        <f>STDEVP(M8:O8)</f>
        <v>6.8584313361450142E-2</v>
      </c>
      <c r="U3" s="6"/>
      <c r="V3" s="6" t="s">
        <v>10</v>
      </c>
      <c r="W3" s="6" t="s">
        <v>11</v>
      </c>
      <c r="X3" s="6" t="s">
        <v>12</v>
      </c>
      <c r="Z3" s="3">
        <v>0</v>
      </c>
      <c r="AA3" s="59">
        <f>AVERAGE(V8:X8)</f>
        <v>4.3081061383675268</v>
      </c>
      <c r="AB3" s="30">
        <f>STDEVP(V8:X8)</f>
        <v>4.8803194851440947E-2</v>
      </c>
      <c r="AE3" s="6"/>
      <c r="AF3" s="6" t="s">
        <v>10</v>
      </c>
      <c r="AG3" s="6" t="s">
        <v>11</v>
      </c>
      <c r="AH3" s="6" t="s">
        <v>12</v>
      </c>
      <c r="AJ3" s="3">
        <v>0</v>
      </c>
      <c r="AK3" s="59">
        <f>AVERAGE(AF8:AH8)</f>
        <v>4.8251716979938335</v>
      </c>
      <c r="AL3" s="81">
        <f>STDEVP(AF8:AH8)</f>
        <v>0.10387772166483485</v>
      </c>
    </row>
    <row r="4" spans="1:50" x14ac:dyDescent="0.25">
      <c r="A4" s="190">
        <v>0</v>
      </c>
      <c r="B4" s="8">
        <v>1</v>
      </c>
      <c r="C4" s="59">
        <f>'ΔmltB2.1-ΔmltB2.2'!F6</f>
        <v>4.4734869700645685</v>
      </c>
      <c r="D4" s="59">
        <f>'ΔmltB2.1-ΔmltB2.2'!N6</f>
        <v>4.5440680443502757</v>
      </c>
      <c r="E4" s="70">
        <f>'ΔmltB2.1-ΔmltB2.2'!V6</f>
        <v>4.1972805581256196</v>
      </c>
      <c r="F4" s="74"/>
      <c r="G4" s="72">
        <v>1</v>
      </c>
      <c r="H4" s="59">
        <f>AVERAGE(C16:E16)</f>
        <v>5.2205083494560398</v>
      </c>
      <c r="I4" s="101">
        <f>STDEVP(C16:E16)</f>
        <v>0.17266588425529122</v>
      </c>
      <c r="L4" s="8">
        <v>1</v>
      </c>
      <c r="M4" s="59">
        <f>ΔmltB2.2!G6</f>
        <v>3.8558219054060299</v>
      </c>
      <c r="N4" s="59">
        <f>ΔmltB2.2!P6</f>
        <v>3.8341026557127935</v>
      </c>
      <c r="O4" s="59">
        <f>ΔmltB2.2!Y6</f>
        <v>4.0138900603284382</v>
      </c>
      <c r="P4" s="74"/>
      <c r="Q4" s="3">
        <v>1</v>
      </c>
      <c r="R4" s="59">
        <f>AVERAGE(M16:O16)</f>
        <v>4.6274221304940939</v>
      </c>
      <c r="S4" s="101">
        <f>STDEVP(M16:O16)</f>
        <v>0.19430651071850275</v>
      </c>
      <c r="U4" s="8">
        <v>1</v>
      </c>
      <c r="V4" s="59">
        <f>XccA!G6</f>
        <v>4.6232492903979008</v>
      </c>
      <c r="W4" s="59">
        <f>XccA!P6</f>
        <v>4.1461280356782382</v>
      </c>
      <c r="X4" s="60">
        <f>XccA!Y6</f>
        <v>4.4983105537896009</v>
      </c>
      <c r="Y4" s="74"/>
      <c r="Z4" s="3">
        <v>1</v>
      </c>
      <c r="AA4" s="59">
        <f>AVERAGE(V16:X16)</f>
        <v>4.8281088932318532</v>
      </c>
      <c r="AB4" s="101">
        <f>STDEVP(V16:X16)</f>
        <v>0.18157257027574117</v>
      </c>
      <c r="AE4" s="8">
        <v>1</v>
      </c>
      <c r="AF4" s="59">
        <f>ΔmltB2.1!F6</f>
        <v>5.0423785981398765</v>
      </c>
      <c r="AG4" s="59">
        <f>ΔmltB2.1!N6</f>
        <v>4.9989129043587859</v>
      </c>
      <c r="AH4" s="60">
        <f>ΔmltB2.1!V6</f>
        <v>4.5652573434202139</v>
      </c>
      <c r="AI4" s="74"/>
      <c r="AJ4" s="3">
        <v>1</v>
      </c>
      <c r="AK4" s="59">
        <f>AVERAGE(AF16:AH16)</f>
        <v>5.7465588483423646</v>
      </c>
      <c r="AL4" s="101">
        <f>STDEVP(AF16:AH16)</f>
        <v>8.5054229208513465E-2</v>
      </c>
    </row>
    <row r="5" spans="1:50" x14ac:dyDescent="0.25">
      <c r="A5" s="191"/>
      <c r="B5" s="8">
        <v>2</v>
      </c>
      <c r="C5" s="59">
        <f>'ΔmltB2.1-ΔmltB2.2'!F7</f>
        <v>4.9420080530223132</v>
      </c>
      <c r="D5" s="59">
        <f>'ΔmltB2.1-ΔmltB2.2'!N7</f>
        <v>4.0211892990699383</v>
      </c>
      <c r="E5" s="70">
        <f>'ΔmltB2.1-ΔmltB2.2'!V7</f>
        <v>2.7993405494535817</v>
      </c>
      <c r="F5" s="74"/>
      <c r="G5" s="72">
        <v>3</v>
      </c>
      <c r="H5" s="59">
        <f>AVERAGE(C24:E24)</f>
        <v>7.7629368495819611</v>
      </c>
      <c r="I5" s="101">
        <f>STDEVP(C24:E24)</f>
        <v>0.24519008660344718</v>
      </c>
      <c r="L5" s="8">
        <v>2</v>
      </c>
      <c r="M5" s="59">
        <f>ΔmltB2.2!G7</f>
        <v>3.7343997425205671</v>
      </c>
      <c r="N5" s="59">
        <f>ΔmltB2.2!P7</f>
        <v>3.5652573434202135</v>
      </c>
      <c r="O5" s="59">
        <f>ΔmltB2.2!Y7</f>
        <v>4.0283678836970616</v>
      </c>
      <c r="P5" s="74"/>
      <c r="Q5" s="3">
        <v>3</v>
      </c>
      <c r="R5" s="59">
        <f>AVERAGE(M24:O24)</f>
        <v>5.4091895786128505</v>
      </c>
      <c r="S5" s="101">
        <f>STDEVP(M24:O24)</f>
        <v>0.74676255298736904</v>
      </c>
      <c r="U5" s="8">
        <v>2</v>
      </c>
      <c r="V5" s="59">
        <f>XccA!G7</f>
        <v>4.1972805581256196</v>
      </c>
      <c r="W5" s="59">
        <f>XccA!P7</f>
        <v>4.3222192947339195</v>
      </c>
      <c r="X5" s="60">
        <f>XccA!Y7</f>
        <v>4.1972805581256196</v>
      </c>
      <c r="Y5" s="74"/>
      <c r="Z5" s="3">
        <v>3</v>
      </c>
      <c r="AA5" s="59">
        <f>AVERAGE(V24:X24)</f>
        <v>7.7317475856744045</v>
      </c>
      <c r="AB5" s="101">
        <f>STDEVP(V24:X24)</f>
        <v>8.0935032361611578E-2</v>
      </c>
      <c r="AE5" s="8">
        <v>2</v>
      </c>
      <c r="AF5" s="59">
        <f>ΔmltB2.1!F7</f>
        <v>4.8112397727532894</v>
      </c>
      <c r="AG5" s="59">
        <f>ΔmltB2.1!N7</f>
        <v>4.7993405494535821</v>
      </c>
      <c r="AH5" s="60">
        <f>ΔmltB2.1!V7</f>
        <v>4.8112397727532894</v>
      </c>
      <c r="AI5" s="74"/>
      <c r="AJ5" s="3">
        <v>3</v>
      </c>
      <c r="AK5" s="59">
        <f>AVERAGE(AF24:AH24)</f>
        <v>7.2281709793607511</v>
      </c>
      <c r="AL5" s="101">
        <f>STDEVP(AF24:AH24)</f>
        <v>0.1437307301525764</v>
      </c>
    </row>
    <row r="6" spans="1:50" x14ac:dyDescent="0.25">
      <c r="A6" s="191"/>
      <c r="B6" s="8">
        <v>3</v>
      </c>
      <c r="C6" s="59">
        <f>'ΔmltB2.1-ΔmltB2.2'!F8</f>
        <v>4.5440680443502757</v>
      </c>
      <c r="D6" s="59">
        <f>'ΔmltB2.1-ΔmltB2.2'!N8</f>
        <v>4.4191293077419758</v>
      </c>
      <c r="E6" s="70">
        <f>'ΔmltB2.1-ΔmltB2.2'!V8</f>
        <v>2.975431808509263</v>
      </c>
      <c r="F6" s="74"/>
      <c r="G6" s="72">
        <v>6</v>
      </c>
      <c r="H6" s="59">
        <f>AVERAGE(C32:E32)</f>
        <v>10.699742790460734</v>
      </c>
      <c r="I6" s="101">
        <f>STDEVP(C32:E32)</f>
        <v>0.23325634673221171</v>
      </c>
      <c r="L6" s="8">
        <v>3</v>
      </c>
      <c r="M6" s="59">
        <f>ΔmltB2.2!G8</f>
        <v>3.9057958803678687</v>
      </c>
      <c r="N6" s="59">
        <f>ΔmltB2.2!P8</f>
        <v>3.8662873390841948</v>
      </c>
      <c r="O6" s="59">
        <f>ΔmltB2.2!Y8</f>
        <v>3.8341026557127935</v>
      </c>
      <c r="P6" s="74"/>
      <c r="Q6" s="3">
        <v>6</v>
      </c>
      <c r="R6" s="59">
        <f>AVERAGE(M32:O32)</f>
        <v>10.334770474669853</v>
      </c>
      <c r="S6" s="101">
        <f>STDEVP(M32:O32)</f>
        <v>0.56390033754667857</v>
      </c>
      <c r="U6" s="8">
        <v>3</v>
      </c>
      <c r="V6" s="59">
        <f>XccA!G8</f>
        <v>4.3569814009931314</v>
      </c>
      <c r="W6" s="59">
        <f>XccA!P8</f>
        <v>4.1461280356782382</v>
      </c>
      <c r="X6" s="60">
        <f>XccA!Y8</f>
        <v>4.1461280356782382</v>
      </c>
      <c r="Y6" s="74"/>
      <c r="Z6" s="3">
        <v>6</v>
      </c>
      <c r="AA6" s="59">
        <f>AVERAGE(V32:X32)</f>
        <v>10.512222636578757</v>
      </c>
      <c r="AB6" s="101">
        <f>STDEVP(V32:X32)</f>
        <v>0.16319867232902058</v>
      </c>
      <c r="AE6" s="8">
        <v>3</v>
      </c>
      <c r="AF6" s="59">
        <f>ΔmltB2.1!F8</f>
        <v>4.9057958803678687</v>
      </c>
      <c r="AG6" s="59">
        <f>ΔmltB2.1!N8</f>
        <v>5.0691128513871213</v>
      </c>
      <c r="AH6" s="60">
        <f>ΔmltB2.1!V8</f>
        <v>4.9057958803678687</v>
      </c>
      <c r="AI6" s="74"/>
      <c r="AJ6" s="3">
        <v>6</v>
      </c>
      <c r="AK6" s="59">
        <f>AVERAGE(AF32:AH32)</f>
        <v>8.994426300072055</v>
      </c>
      <c r="AL6" s="101">
        <f>STDEVP(AF32:AH32)</f>
        <v>0.50522936203841851</v>
      </c>
    </row>
    <row r="7" spans="1:50" x14ac:dyDescent="0.25">
      <c r="A7" s="191"/>
      <c r="B7" s="8">
        <v>4</v>
      </c>
      <c r="C7" s="59">
        <f>'ΔmltB2.1-ΔmltB2.2'!F9</f>
        <v>4.585460729508501</v>
      </c>
      <c r="D7" s="59">
        <f>'ΔmltB2.1-ΔmltB2.2'!N9</f>
        <v>3.720159303405957</v>
      </c>
      <c r="E7" s="70">
        <f>'ΔmltB2.1-ΔmltB2.2'!V9</f>
        <v>2.2430380486862944</v>
      </c>
      <c r="F7" s="74"/>
      <c r="G7" s="72">
        <v>10</v>
      </c>
      <c r="H7" s="59">
        <f>AVERAGE(C40:E40)</f>
        <v>10.179824577663936</v>
      </c>
      <c r="I7" s="101">
        <f>STDEVP(C40:E40)</f>
        <v>7.6232972832033313E-2</v>
      </c>
      <c r="J7" s="5"/>
      <c r="L7" s="8">
        <v>4</v>
      </c>
      <c r="M7" s="59">
        <f>ΔmltB2.2!G9</f>
        <v>3.7871060930365701</v>
      </c>
      <c r="N7" s="59">
        <f>ΔmltB2.2!P9</f>
        <v>3.9332341287148083</v>
      </c>
      <c r="O7" s="59">
        <f>ΔmltB2.2!Y9</f>
        <v>3.9420080530223132</v>
      </c>
      <c r="P7" s="74"/>
      <c r="Q7" s="3">
        <v>10</v>
      </c>
      <c r="R7" s="59">
        <f>AVERAGE(M40:O40)</f>
        <v>9.4435165840950663</v>
      </c>
      <c r="S7" s="101">
        <f>STDEVP(M40:O40)</f>
        <v>0.35893836596230078</v>
      </c>
      <c r="U7" s="8">
        <v>4</v>
      </c>
      <c r="V7" s="59">
        <f>XccA!G9</f>
        <v>4.3222192947339195</v>
      </c>
      <c r="W7" s="59">
        <f>XccA!P9</f>
        <v>4.5440680443502757</v>
      </c>
      <c r="X7" s="60">
        <f>XccA!Y9</f>
        <v>4.1972805581256196</v>
      </c>
      <c r="Y7" s="74"/>
      <c r="Z7" s="3">
        <v>10</v>
      </c>
      <c r="AA7" s="59">
        <f>AVERAGE(V40:X40)</f>
        <v>9.9230140013632475</v>
      </c>
      <c r="AB7" s="101">
        <f>STDEVP(V40:X40)</f>
        <v>7.8320303719706802E-2</v>
      </c>
      <c r="AE7" s="8">
        <v>4</v>
      </c>
      <c r="AF7" s="59">
        <f>ΔmltB2.1!F9</f>
        <v>4.6232492903979008</v>
      </c>
      <c r="AG7" s="59">
        <f>ΔmltB2.1!N9</f>
        <v>4.8962505624616384</v>
      </c>
      <c r="AH7" s="60">
        <f>ΔmltB2.1!V9</f>
        <v>4.4734869700645685</v>
      </c>
      <c r="AI7" s="74"/>
      <c r="AJ7" s="3">
        <v>10</v>
      </c>
      <c r="AK7" s="59">
        <f>AVERAGE(AF40:AH40)</f>
        <v>9.0450611405628774</v>
      </c>
      <c r="AL7" s="101">
        <f>STDEVP(AF40:AH40)</f>
        <v>0.28231884531135132</v>
      </c>
    </row>
    <row r="8" spans="1:50" x14ac:dyDescent="0.25">
      <c r="A8" s="191"/>
      <c r="B8" s="8" t="s">
        <v>32</v>
      </c>
      <c r="C8" s="66">
        <f>AVERAGE(C4:C7)</f>
        <v>4.6362559492364142</v>
      </c>
      <c r="D8" s="66">
        <f>AVERAGE(D4:D7)</f>
        <v>4.1761364886420367</v>
      </c>
      <c r="E8" s="66">
        <f>AVERAGE(E4:E7)</f>
        <v>3.0537727411936899</v>
      </c>
      <c r="F8" s="75"/>
      <c r="G8" s="5"/>
      <c r="H8" s="5"/>
      <c r="I8" s="5"/>
      <c r="J8" s="5"/>
      <c r="L8" s="8" t="s">
        <v>32</v>
      </c>
      <c r="M8" s="66">
        <f>AVERAGE(M4:M7)</f>
        <v>3.820780905332759</v>
      </c>
      <c r="N8" s="66">
        <f>AVERAGE(N4:N7)</f>
        <v>3.7997203667330024</v>
      </c>
      <c r="O8" s="66">
        <f>AVERAGE(O4:O7)</f>
        <v>3.9545921631901519</v>
      </c>
      <c r="P8" s="75"/>
      <c r="Q8" s="134"/>
      <c r="R8" s="134"/>
      <c r="S8" s="134"/>
      <c r="U8" s="8" t="s">
        <v>32</v>
      </c>
      <c r="V8" s="66">
        <f>AVERAGE(V4:V7)</f>
        <v>4.3749326360626428</v>
      </c>
      <c r="W8" s="66">
        <f>AVERAGE(W4:W7)</f>
        <v>4.2896358526101679</v>
      </c>
      <c r="X8" s="66">
        <f>AVERAGE(X4:X7)</f>
        <v>4.2597499264297696</v>
      </c>
      <c r="Y8" s="75"/>
      <c r="Z8" s="5"/>
      <c r="AA8" s="5"/>
      <c r="AB8" s="5"/>
      <c r="AE8" s="8" t="s">
        <v>32</v>
      </c>
      <c r="AF8" s="66">
        <f>AVERAGE(AF4:AF7)</f>
        <v>4.8456658854147339</v>
      </c>
      <c r="AG8" s="66">
        <f>AVERAGE(AG4:AG7)</f>
        <v>4.9409042169152819</v>
      </c>
      <c r="AH8" s="66">
        <f>AVERAGE(AH4:AH7)</f>
        <v>4.6889449916514856</v>
      </c>
      <c r="AI8" s="75"/>
      <c r="AJ8" s="5"/>
      <c r="AK8" s="5"/>
      <c r="AL8" s="5"/>
    </row>
    <row r="9" spans="1:50" x14ac:dyDescent="0.25">
      <c r="A9" s="191"/>
      <c r="B9" s="8" t="s">
        <v>34</v>
      </c>
      <c r="C9" s="59">
        <f>STDEV(C4:C7)</f>
        <v>0.20901104731939454</v>
      </c>
      <c r="D9" s="59">
        <f>STDEV(D4:D7)</f>
        <v>0.37698053213754978</v>
      </c>
      <c r="E9" s="59">
        <f>STDEV(E4:E7)</f>
        <v>0.82376653467411942</v>
      </c>
      <c r="F9" s="75"/>
      <c r="G9" s="5"/>
      <c r="H9" s="5"/>
      <c r="I9" s="5"/>
      <c r="J9" s="5"/>
      <c r="L9" s="8" t="s">
        <v>34</v>
      </c>
      <c r="M9" s="59">
        <f>STDEV(M4:M7)</f>
        <v>7.539035291584123E-2</v>
      </c>
      <c r="N9" s="59">
        <f>STDEV(N4:N7)</f>
        <v>0.16167058848473539</v>
      </c>
      <c r="O9" s="59">
        <f>STDEV(O4:O7)</f>
        <v>8.8760311667976807E-2</v>
      </c>
      <c r="P9" s="75"/>
      <c r="Q9" s="136"/>
      <c r="R9" s="65"/>
      <c r="S9" s="5"/>
      <c r="U9" s="8" t="s">
        <v>34</v>
      </c>
      <c r="V9" s="59">
        <f>STDEV(V4:V7)</f>
        <v>0.17918553216350691</v>
      </c>
      <c r="W9" s="59">
        <f>STDEV(W4:W7)</f>
        <v>0.18884421086832689</v>
      </c>
      <c r="X9" s="59">
        <f>STDEV(X4:X7)</f>
        <v>0.16085806469981365</v>
      </c>
      <c r="Y9" s="75"/>
      <c r="Z9" s="136"/>
      <c r="AA9" s="65"/>
      <c r="AB9" s="5"/>
      <c r="AE9" s="8" t="s">
        <v>34</v>
      </c>
      <c r="AF9" s="59">
        <f>STDEV(AF4:AF7)</f>
        <v>0.1760357980758544</v>
      </c>
      <c r="AG9" s="59">
        <f>STDEV(AG4:AG7)</f>
        <v>0.11809132422737353</v>
      </c>
      <c r="AH9" s="59">
        <f>STDEV(AH4:AH7)</f>
        <v>0.20306084048297324</v>
      </c>
      <c r="AI9" s="75"/>
      <c r="AJ9" s="136"/>
      <c r="AK9" s="65"/>
      <c r="AL9" s="5"/>
    </row>
    <row r="10" spans="1:50" x14ac:dyDescent="0.25">
      <c r="A10" s="192"/>
      <c r="B10" s="6" t="s">
        <v>1</v>
      </c>
      <c r="C10" s="23">
        <f>C9/SQRT(4)</f>
        <v>0.10450552365969727</v>
      </c>
      <c r="D10" s="23">
        <f t="shared" ref="D10:E10" si="0">D9/SQRT(4)</f>
        <v>0.18849026606877489</v>
      </c>
      <c r="E10" s="23">
        <f t="shared" si="0"/>
        <v>0.41188326733705971</v>
      </c>
      <c r="F10" s="75"/>
      <c r="G10" s="5"/>
      <c r="H10" s="5"/>
      <c r="I10" s="5"/>
      <c r="J10" s="5"/>
      <c r="L10" s="6" t="s">
        <v>1</v>
      </c>
      <c r="M10" s="60">
        <v>4.584286628601842E-2</v>
      </c>
      <c r="N10" s="60">
        <v>0.10814734276039541</v>
      </c>
      <c r="O10" s="60">
        <v>4.9273489882551161E-2</v>
      </c>
      <c r="P10" s="75"/>
      <c r="Q10" s="136"/>
      <c r="R10" s="65"/>
      <c r="S10" s="5"/>
      <c r="U10" s="6" t="s">
        <v>1</v>
      </c>
      <c r="V10" s="59">
        <v>3.5273443091531305E-2</v>
      </c>
      <c r="W10" s="59">
        <v>0.13891284422916461</v>
      </c>
      <c r="X10" s="59">
        <v>5.5070682210221822E-2</v>
      </c>
      <c r="Y10" s="75"/>
      <c r="Z10" s="136"/>
      <c r="AA10" s="65"/>
      <c r="AB10" s="5"/>
      <c r="AE10" s="6" t="s">
        <v>57</v>
      </c>
      <c r="AF10" s="59">
        <v>3.5273443091531305E-2</v>
      </c>
      <c r="AG10" s="59">
        <v>0.13891284422916461</v>
      </c>
      <c r="AH10" s="59">
        <v>5.5070682210221822E-2</v>
      </c>
      <c r="AI10" s="75"/>
      <c r="AJ10" s="136"/>
      <c r="AK10" s="65"/>
      <c r="AL10" s="5"/>
    </row>
    <row r="11" spans="1:50" x14ac:dyDescent="0.25">
      <c r="A11" s="97"/>
      <c r="B11" s="4"/>
      <c r="C11" s="61"/>
      <c r="D11" s="61"/>
      <c r="E11" s="65"/>
      <c r="F11" s="64"/>
      <c r="G11" s="5"/>
      <c r="I11" s="65"/>
      <c r="J11" s="5"/>
      <c r="L11" s="4"/>
      <c r="M11" s="61"/>
      <c r="N11" s="61"/>
      <c r="O11" s="61"/>
      <c r="P11" s="64"/>
      <c r="Q11" s="67"/>
      <c r="R11" s="67"/>
      <c r="S11" s="67"/>
      <c r="U11" s="4"/>
      <c r="V11" s="61"/>
      <c r="W11" s="61"/>
      <c r="X11" s="61"/>
      <c r="Y11" s="64"/>
      <c r="AE11" s="4"/>
      <c r="AF11" s="61"/>
      <c r="AG11" s="61"/>
      <c r="AH11" s="61"/>
      <c r="AI11" s="64"/>
      <c r="AJ11" s="5"/>
      <c r="AK11" s="5"/>
      <c r="AL11" s="5"/>
    </row>
    <row r="12" spans="1:50" x14ac:dyDescent="0.25">
      <c r="A12" s="193">
        <v>1</v>
      </c>
      <c r="B12" s="8">
        <v>1</v>
      </c>
      <c r="C12" s="59">
        <f>'ΔmltB2.1-ΔmltB2.2'!G15</f>
        <v>5.0211892990699383</v>
      </c>
      <c r="D12" s="59">
        <f>'ΔmltB2.1-ΔmltB2.2'!P15</f>
        <v>5.4471580313422194</v>
      </c>
      <c r="E12" s="71">
        <f>'ΔmltB2.1-ΔmltB2.2'!Y15</f>
        <v>5.3569814009931314</v>
      </c>
      <c r="F12" s="75"/>
      <c r="G12" s="65"/>
      <c r="H12" s="65"/>
      <c r="I12" s="65"/>
      <c r="J12" s="5"/>
      <c r="L12" s="8">
        <v>1</v>
      </c>
      <c r="M12" s="59">
        <f>ΔmltB2.2!G15</f>
        <v>4.4191293077419758</v>
      </c>
      <c r="N12" s="59">
        <f>ΔmltB2.2!P15</f>
        <v>4.9673139182870836</v>
      </c>
      <c r="O12" s="59">
        <f>ΔmltB2.2!Y15</f>
        <v>4.1972805581256196</v>
      </c>
      <c r="P12" s="75"/>
      <c r="Q12" s="64"/>
      <c r="R12" s="64"/>
      <c r="S12" s="64"/>
      <c r="U12" s="8">
        <v>1</v>
      </c>
      <c r="V12" s="59">
        <f>XccA!G15</f>
        <v>4.834102655712794</v>
      </c>
      <c r="W12" s="59">
        <f>XccA!P15</f>
        <v>4.6232492903979008</v>
      </c>
      <c r="X12" s="59">
        <f>XccA!Y15</f>
        <v>4.8765065042658806</v>
      </c>
      <c r="Y12" s="75"/>
      <c r="AE12" s="8">
        <v>1</v>
      </c>
      <c r="AF12" s="59">
        <f>ΔmltB2.1!G15</f>
        <v>5.9506082247842311</v>
      </c>
      <c r="AG12" s="59">
        <f>ΔmltB2.1!P15</f>
        <v>5.720159303405957</v>
      </c>
      <c r="AH12" s="59">
        <f>ΔmltB2.1!Y15</f>
        <v>5.4983105537896009</v>
      </c>
      <c r="AI12" s="75"/>
    </row>
    <row r="13" spans="1:50" x14ac:dyDescent="0.25">
      <c r="A13" s="194"/>
      <c r="B13" s="8">
        <v>2</v>
      </c>
      <c r="C13" s="59">
        <f>'ΔmltB2.1-ΔmltB2.2'!G16</f>
        <v>4.720159303405957</v>
      </c>
      <c r="D13" s="59">
        <f>'ΔmltB2.1-ΔmltB2.2'!P16</f>
        <v>5.3569814009931314</v>
      </c>
      <c r="E13" s="71">
        <f>'ΔmltB2.1-ΔmltB2.2'!Y16</f>
        <v>4.9420080530223132</v>
      </c>
      <c r="F13" s="75"/>
      <c r="G13" s="65"/>
      <c r="H13" s="65"/>
      <c r="I13" s="65"/>
      <c r="J13" s="5"/>
      <c r="L13" s="8">
        <v>2</v>
      </c>
      <c r="M13" s="59">
        <f>ΔmltB2.2!G16</f>
        <v>4.2844307338445198</v>
      </c>
      <c r="N13" s="59">
        <f>ΔmltB2.2!P16</f>
        <v>4.7871060930365701</v>
      </c>
      <c r="O13" s="59">
        <f>ΔmltB2.2!Y16</f>
        <v>4.9506082247842311</v>
      </c>
      <c r="P13" s="75"/>
      <c r="Q13" s="64"/>
      <c r="R13" s="64"/>
      <c r="S13" s="64"/>
      <c r="U13" s="8">
        <v>2</v>
      </c>
      <c r="V13" s="59">
        <f>XccA!G16</f>
        <v>4.9057958803678687</v>
      </c>
      <c r="W13" s="59">
        <f>XccA!P16</f>
        <v>4.6409780573583319</v>
      </c>
      <c r="X13" s="59">
        <f>XccA!Y16</f>
        <v>4.8662873390841952</v>
      </c>
      <c r="Y13" s="75"/>
      <c r="AE13" s="8">
        <v>2</v>
      </c>
      <c r="AF13" s="59">
        <f>ΔmltB2.1!G16</f>
        <v>5.9506082247842311</v>
      </c>
      <c r="AG13" s="59">
        <f>ΔmltB2.1!P16</f>
        <v>5.4471580313422194</v>
      </c>
      <c r="AH13" s="59">
        <f>ΔmltB2.1!Y16</f>
        <v>5.8962505624616384</v>
      </c>
      <c r="AI13" s="75"/>
    </row>
    <row r="14" spans="1:50" x14ac:dyDescent="0.25">
      <c r="A14" s="194"/>
      <c r="B14" s="8">
        <v>3</v>
      </c>
      <c r="C14" s="59">
        <f>'ΔmltB2.1-ΔmltB2.2'!G17</f>
        <v>5.4471580313422194</v>
      </c>
      <c r="D14" s="59">
        <f>'ΔmltB2.1-ΔmltB2.2'!P17</f>
        <v>5.7054360465852509</v>
      </c>
      <c r="E14" s="71">
        <f>'ΔmltB2.1-ΔmltB2.2'!Y17</f>
        <v>5.0211892990699383</v>
      </c>
      <c r="F14" s="75"/>
      <c r="G14" s="65"/>
      <c r="H14" s="65"/>
      <c r="I14" s="65"/>
      <c r="L14" s="8">
        <v>3</v>
      </c>
      <c r="M14" s="59">
        <f>ΔmltB2.2!G17</f>
        <v>4.4191293077419758</v>
      </c>
      <c r="N14" s="59">
        <f>ΔmltB2.2!P17</f>
        <v>4.7871060930365701</v>
      </c>
      <c r="O14" s="59">
        <f>ΔmltB2.2!Y17</f>
        <v>4.8962505624616384</v>
      </c>
      <c r="P14" s="75"/>
      <c r="Q14" s="64"/>
      <c r="R14" s="64"/>
      <c r="S14" s="64"/>
      <c r="U14" s="8">
        <v>3</v>
      </c>
      <c r="V14" s="59">
        <f>XccA!G17</f>
        <v>4.9989129043587859</v>
      </c>
      <c r="W14" s="59">
        <f>XccA!P17</f>
        <v>4.7054360465852509</v>
      </c>
      <c r="X14" s="59">
        <f>XccA!Y17</f>
        <v>4.9506082247842311</v>
      </c>
      <c r="Y14" s="75"/>
      <c r="AE14" s="8">
        <v>3</v>
      </c>
      <c r="AF14" s="59">
        <f>ΔmltB2.1!G17</f>
        <v>5.2844307338445198</v>
      </c>
      <c r="AG14" s="59">
        <f>ΔmltB2.1!P17</f>
        <v>5.9151359066220115</v>
      </c>
      <c r="AH14" s="59">
        <f>ΔmltB2.1!Y17</f>
        <v>6.2386732432838441</v>
      </c>
      <c r="AI14" s="75"/>
    </row>
    <row r="15" spans="1:50" x14ac:dyDescent="0.25">
      <c r="A15" s="194"/>
      <c r="B15" s="8">
        <v>4</v>
      </c>
      <c r="C15" s="59">
        <f>'ΔmltB2.1-ΔmltB2.2'!G18</f>
        <v>5.0211892990699383</v>
      </c>
      <c r="D15" s="59">
        <f>'ΔmltB2.1-ΔmltB2.2'!P18</f>
        <v>5.3222192947339195</v>
      </c>
      <c r="E15" s="71">
        <f>'ΔmltB2.1-ΔmltB2.2'!Y18</f>
        <v>5.2844307338445198</v>
      </c>
      <c r="F15" s="75"/>
      <c r="G15" s="65"/>
      <c r="H15" s="65"/>
      <c r="I15" s="65"/>
      <c r="L15" s="8">
        <v>4</v>
      </c>
      <c r="M15" s="59">
        <f>ΔmltB2.2!G18</f>
        <v>4.3891660843645326</v>
      </c>
      <c r="N15" s="59">
        <f>ΔmltB2.2!P18</f>
        <v>4.8662873390841952</v>
      </c>
      <c r="O15" s="59">
        <f>ΔmltB2.2!Y18</f>
        <v>4.5652573434202139</v>
      </c>
      <c r="P15" s="75"/>
      <c r="Q15" s="64"/>
      <c r="R15" s="64"/>
      <c r="S15" s="64"/>
      <c r="U15" s="8">
        <v>4</v>
      </c>
      <c r="V15" s="59">
        <f>XccA!G18</f>
        <v>4.9834007381805385</v>
      </c>
      <c r="W15" s="59">
        <f>XccA!P18</f>
        <v>4.3222192947339195</v>
      </c>
      <c r="X15" s="59">
        <f>XccA!Y18</f>
        <v>5.2298097829525396</v>
      </c>
      <c r="Y15" s="75"/>
      <c r="AE15" s="8">
        <v>4</v>
      </c>
      <c r="AF15" s="59">
        <f>ΔmltB2.1!G18</f>
        <v>5.5652573434202139</v>
      </c>
      <c r="AG15" s="59">
        <f>ΔmltB2.1!P18</f>
        <v>5.6580113966571126</v>
      </c>
      <c r="AH15" s="59">
        <f>ΔmltB2.1!Y18</f>
        <v>5.834102655712794</v>
      </c>
      <c r="AI15" s="75"/>
    </row>
    <row r="16" spans="1:50" x14ac:dyDescent="0.25">
      <c r="A16" s="194"/>
      <c r="B16" s="8" t="s">
        <v>32</v>
      </c>
      <c r="C16" s="66">
        <f>AVERAGE(C12:C15)</f>
        <v>5.0524239832220132</v>
      </c>
      <c r="D16" s="66">
        <f>AVERAGE(D12:D15)</f>
        <v>5.4579486934136305</v>
      </c>
      <c r="E16" s="66">
        <f>AVERAGE(E12:E15)</f>
        <v>5.1511523717324756</v>
      </c>
      <c r="F16" s="75"/>
      <c r="G16" s="65"/>
      <c r="H16" s="65"/>
      <c r="I16" s="65"/>
      <c r="L16" s="8" t="s">
        <v>32</v>
      </c>
      <c r="M16" s="66">
        <f>AVERAGE(M12:M15)</f>
        <v>4.377963858423251</v>
      </c>
      <c r="N16" s="66">
        <f>AVERAGE(N12:N15)</f>
        <v>4.8519533608611045</v>
      </c>
      <c r="O16" s="66">
        <f>AVERAGE(O12:O15)</f>
        <v>4.6523491721979262</v>
      </c>
      <c r="P16" s="75"/>
      <c r="Q16" s="64"/>
      <c r="R16" s="64"/>
      <c r="S16" s="64"/>
      <c r="U16" s="8" t="s">
        <v>32</v>
      </c>
      <c r="V16" s="66">
        <f>AVERAGE(V12:V15)</f>
        <v>4.9305530446549968</v>
      </c>
      <c r="W16" s="66">
        <f>AVERAGE(W12:W15)</f>
        <v>4.572970672268851</v>
      </c>
      <c r="X16" s="66">
        <f>AVERAGE(X12:X15)</f>
        <v>4.9808029627717119</v>
      </c>
      <c r="Y16" s="75"/>
      <c r="AE16" s="8" t="s">
        <v>32</v>
      </c>
      <c r="AF16" s="66">
        <f>AVERAGE(AF12:AF15)</f>
        <v>5.687726131708299</v>
      </c>
      <c r="AG16" s="66">
        <f>AVERAGE(AG12:AG15)</f>
        <v>5.6851161595068254</v>
      </c>
      <c r="AH16" s="66">
        <f>AVERAGE(AH12:AH15)</f>
        <v>5.8668342538119695</v>
      </c>
      <c r="AI16" s="75"/>
    </row>
    <row r="17" spans="1:35" x14ac:dyDescent="0.25">
      <c r="A17" s="194"/>
      <c r="B17" s="8" t="s">
        <v>34</v>
      </c>
      <c r="C17" s="59">
        <f>STDEV(C12:C15)</f>
        <v>0.2989793734171815</v>
      </c>
      <c r="D17" s="59">
        <f>STDEV(D12:D15)</f>
        <v>0.17318900289617725</v>
      </c>
      <c r="E17" s="59">
        <f>STDEV(E12:E15)</f>
        <v>0.20063271368205721</v>
      </c>
      <c r="F17" s="75"/>
      <c r="L17" s="8" t="s">
        <v>34</v>
      </c>
      <c r="M17" s="59">
        <f>STDEV(M12:M15)</f>
        <v>6.3935185134960368E-2</v>
      </c>
      <c r="N17" s="59">
        <f>STDEV(N12:N15)</f>
        <v>8.5486563135084653E-2</v>
      </c>
      <c r="O17" s="59">
        <f>STDEV(O12:O15)</f>
        <v>0.34790744975054694</v>
      </c>
      <c r="P17" s="75"/>
      <c r="Q17" s="64"/>
      <c r="R17" s="64"/>
      <c r="S17" s="64"/>
      <c r="U17" s="8" t="s">
        <v>34</v>
      </c>
      <c r="V17" s="59">
        <f>STDEV(V12:V15)</f>
        <v>7.6117330134324784E-2</v>
      </c>
      <c r="W17" s="59">
        <f>STDEV(W12:W15)</f>
        <v>0.1708569309843038</v>
      </c>
      <c r="X17" s="59">
        <f>STDEV(X12:X15)</f>
        <v>0.17020350370864795</v>
      </c>
      <c r="Y17" s="75"/>
      <c r="AE17" s="8" t="s">
        <v>34</v>
      </c>
      <c r="AF17" s="59">
        <f>STDEV(AF12:AF15)</f>
        <v>0.32447895245702341</v>
      </c>
      <c r="AG17" s="59">
        <f>STDEV(AG12:AG15)</f>
        <v>0.19278299105990621</v>
      </c>
      <c r="AH17" s="59">
        <f>STDEV(AH12:AH15)</f>
        <v>0.30332085778283263</v>
      </c>
      <c r="AI17" s="75"/>
    </row>
    <row r="18" spans="1:35" x14ac:dyDescent="0.25">
      <c r="A18" s="195"/>
      <c r="B18" s="6" t="s">
        <v>1</v>
      </c>
      <c r="C18" s="60"/>
      <c r="D18" s="60"/>
      <c r="E18" s="70"/>
      <c r="F18" s="75"/>
      <c r="L18" s="6" t="s">
        <v>1</v>
      </c>
      <c r="M18" s="60"/>
      <c r="N18" s="60"/>
      <c r="O18" s="60"/>
      <c r="P18" s="75"/>
      <c r="Q18" s="64"/>
      <c r="R18" s="64"/>
      <c r="S18" s="64"/>
      <c r="U18" s="6" t="s">
        <v>1</v>
      </c>
      <c r="V18" s="60">
        <v>0.10796578703297735</v>
      </c>
      <c r="W18" s="60">
        <v>7.5518546487283095E-2</v>
      </c>
      <c r="X18" s="60">
        <v>0.10709639942859894</v>
      </c>
      <c r="Y18" s="75"/>
      <c r="AE18" s="6" t="s">
        <v>57</v>
      </c>
      <c r="AF18" s="60"/>
      <c r="AG18" s="60"/>
      <c r="AH18" s="60"/>
      <c r="AI18" s="75"/>
    </row>
    <row r="19" spans="1:35" x14ac:dyDescent="0.25">
      <c r="A19" s="97"/>
      <c r="B19" s="4"/>
      <c r="C19" s="61"/>
      <c r="D19" s="61"/>
      <c r="E19" s="65"/>
      <c r="F19" s="64"/>
      <c r="L19" s="4"/>
      <c r="M19" s="61"/>
      <c r="N19" s="61"/>
      <c r="O19" s="61"/>
      <c r="P19" s="64"/>
      <c r="Q19" s="67"/>
      <c r="R19" s="67"/>
      <c r="S19" s="67"/>
      <c r="U19" s="4"/>
      <c r="V19" s="61"/>
      <c r="W19" s="61"/>
      <c r="X19" s="61"/>
      <c r="Y19" s="64"/>
      <c r="AE19" s="4"/>
      <c r="AF19" s="61"/>
      <c r="AG19" s="61"/>
      <c r="AH19" s="61"/>
      <c r="AI19" s="64"/>
    </row>
    <row r="20" spans="1:35" x14ac:dyDescent="0.25">
      <c r="A20" s="193">
        <v>3</v>
      </c>
      <c r="B20" s="8">
        <v>1</v>
      </c>
      <c r="C20" s="59">
        <f>'ΔmltB2.1-ΔmltB2.2'!G24</f>
        <v>7.4734869700645685</v>
      </c>
      <c r="D20" s="59">
        <f>'ΔmltB2.1-ΔmltB2.2'!P24</f>
        <v>7.9673139182870836</v>
      </c>
      <c r="E20" s="71">
        <f>'ΔmltB2.1-ΔmltB2.2'!Y24</f>
        <v>8.1406651399767362</v>
      </c>
      <c r="F20" s="75"/>
      <c r="L20" s="8">
        <v>1</v>
      </c>
      <c r="M20" s="59">
        <v>5.1122697684172707</v>
      </c>
      <c r="N20" s="59">
        <v>4.4471580313422194</v>
      </c>
      <c r="O20" s="59">
        <v>6.4885507165004439</v>
      </c>
      <c r="P20" s="75"/>
      <c r="Q20" s="64"/>
      <c r="R20" s="64"/>
      <c r="S20" s="64"/>
      <c r="U20" s="8">
        <v>1</v>
      </c>
      <c r="V20" s="59">
        <f>XccA!G24</f>
        <v>7.7054360465852509</v>
      </c>
      <c r="W20" s="59">
        <f>XccA!P24</f>
        <v>7.6409780573583319</v>
      </c>
      <c r="X20" s="59">
        <f>XccA!Y24</f>
        <v>7.8450980400142569</v>
      </c>
      <c r="Y20" s="75"/>
      <c r="AE20" s="8">
        <v>1</v>
      </c>
      <c r="AF20" s="59">
        <f>ΔmltB2.1!G24</f>
        <v>7.5652573434202139</v>
      </c>
      <c r="AG20" s="59">
        <f>ΔmltB2.1!P24</f>
        <v>7.0881360887005513</v>
      </c>
      <c r="AH20" s="59">
        <f>ΔmltB2.1!Y24</f>
        <v>7.3569814009931314</v>
      </c>
      <c r="AI20" s="75"/>
    </row>
    <row r="21" spans="1:35" x14ac:dyDescent="0.25">
      <c r="A21" s="194"/>
      <c r="B21" s="8">
        <v>2</v>
      </c>
      <c r="C21" s="59">
        <f>'ΔmltB2.1-ΔmltB2.2'!G25</f>
        <v>7.3891660843645326</v>
      </c>
      <c r="D21" s="59">
        <f>'ΔmltB2.1-ΔmltB2.2'!P25</f>
        <v>7.7054360465852509</v>
      </c>
      <c r="E21" s="71">
        <f>'ΔmltB2.1-ΔmltB2.2'!Y25</f>
        <v>7.7745169657285498</v>
      </c>
      <c r="F21" s="75"/>
      <c r="L21" s="8">
        <v>2</v>
      </c>
      <c r="M21" s="59">
        <v>6.7218930162149571</v>
      </c>
      <c r="N21" s="59">
        <v>4.720159303405957</v>
      </c>
      <c r="O21" s="59">
        <v>6.5798978696031041</v>
      </c>
      <c r="P21" s="75"/>
      <c r="Q21" s="64"/>
      <c r="R21" s="64"/>
      <c r="S21" s="64"/>
      <c r="U21" s="8">
        <v>2</v>
      </c>
      <c r="V21" s="59">
        <f>XccA!G25</f>
        <v>7.6232492903979008</v>
      </c>
      <c r="W21" s="59">
        <f>XccA!P25</f>
        <v>7.7054360465852509</v>
      </c>
      <c r="X21" s="59">
        <f>XccA!Y25</f>
        <v>7.9590413923210939</v>
      </c>
      <c r="Y21" s="75"/>
      <c r="AE21" s="8">
        <v>2</v>
      </c>
      <c r="AF21" s="59">
        <f>ΔmltB2.1!G25</f>
        <v>7.1972805581256196</v>
      </c>
      <c r="AG21" s="59">
        <f>ΔmltB2.1!P25</f>
        <v>7.0881360887005513</v>
      </c>
      <c r="AH21" s="59">
        <f>ΔmltB2.1!Y25</f>
        <v>7.9754318085092626</v>
      </c>
      <c r="AI21" s="75"/>
    </row>
    <row r="22" spans="1:35" x14ac:dyDescent="0.25">
      <c r="A22" s="194"/>
      <c r="B22" s="8">
        <v>3</v>
      </c>
      <c r="C22" s="59">
        <f>'ΔmltB2.1-ΔmltB2.2'!G26</f>
        <v>7.0211892990699383</v>
      </c>
      <c r="D22" s="59">
        <f>'ΔmltB2.1-ΔmltB2.2'!P26</f>
        <v>7.6409780573583319</v>
      </c>
      <c r="E22" s="71">
        <f>'ΔmltB2.1-ΔmltB2.2'!Y26</f>
        <v>7.834102655712794</v>
      </c>
      <c r="F22" s="75"/>
      <c r="L22" s="8">
        <v>3</v>
      </c>
      <c r="M22" s="59">
        <v>4.5440680443502757</v>
      </c>
      <c r="N22" s="59">
        <v>4.3222192947339195</v>
      </c>
      <c r="O22" s="59">
        <v>6.2430380486862944</v>
      </c>
      <c r="P22" s="75"/>
      <c r="Q22" s="64"/>
      <c r="R22" s="64"/>
      <c r="S22" s="64"/>
      <c r="U22" s="8">
        <v>3</v>
      </c>
      <c r="V22" s="59">
        <f>XccA!G26</f>
        <v>7.7871060930365701</v>
      </c>
      <c r="W22" s="59">
        <f>XccA!P26</f>
        <v>7.585460729508501</v>
      </c>
      <c r="X22" s="59">
        <f>XccA!Y26</f>
        <v>8.1122697684172707</v>
      </c>
      <c r="Y22" s="75"/>
      <c r="AE22" s="8">
        <v>3</v>
      </c>
      <c r="AF22" s="59">
        <f>ΔmltB2.1!G26</f>
        <v>7.2430380486862944</v>
      </c>
      <c r="AG22" s="59">
        <f>ΔmltB2.1!P26</f>
        <v>7.4191293077419758</v>
      </c>
      <c r="AH22" s="59">
        <f>ΔmltB2.1!Y26</f>
        <v>6.8450980400142569</v>
      </c>
      <c r="AI22" s="75"/>
    </row>
    <row r="23" spans="1:35" x14ac:dyDescent="0.25">
      <c r="A23" s="194"/>
      <c r="B23" s="8">
        <v>4</v>
      </c>
      <c r="C23" s="59">
        <f>'ΔmltB2.1-ΔmltB2.2'!G27</f>
        <v>7.7871060930365701</v>
      </c>
      <c r="D23" s="59">
        <f>'ΔmltB2.1-ΔmltB2.2'!P27</f>
        <v>8.3149200559924203</v>
      </c>
      <c r="E23" s="71">
        <f>'ΔmltB2.1-ΔmltB2.2'!Y27</f>
        <v>8.1063609088067512</v>
      </c>
      <c r="F23" s="75"/>
      <c r="L23" s="8">
        <v>4</v>
      </c>
      <c r="M23" s="59">
        <v>5.8135809885681917</v>
      </c>
      <c r="N23" s="59">
        <v>4.2430380486862944</v>
      </c>
      <c r="O23" s="59">
        <v>5.6744018128452813</v>
      </c>
      <c r="P23" s="75"/>
      <c r="Q23" s="64"/>
      <c r="R23" s="64"/>
      <c r="S23" s="64"/>
      <c r="U23" s="8">
        <v>4</v>
      </c>
      <c r="V23" s="59">
        <f>XccA!G27</f>
        <v>7.4734869700645685</v>
      </c>
      <c r="W23" s="59">
        <f>XccA!P27</f>
        <v>7.8962505624616384</v>
      </c>
      <c r="X23" s="59">
        <f>XccA!Y27</f>
        <v>7.4471580313422194</v>
      </c>
      <c r="Y23" s="75"/>
      <c r="AE23" s="8">
        <v>4</v>
      </c>
      <c r="AF23" s="59">
        <f>ΔmltB2.1!G27</f>
        <v>6.2430380486862944</v>
      </c>
      <c r="AG23" s="59">
        <f>ΔmltB2.1!P27</f>
        <v>7.2430380486862944</v>
      </c>
      <c r="AH23" s="59">
        <f>ΔmltB2.1!Y27</f>
        <v>7.4734869700645685</v>
      </c>
      <c r="AI23" s="75"/>
    </row>
    <row r="24" spans="1:35" x14ac:dyDescent="0.25">
      <c r="A24" s="194"/>
      <c r="B24" s="8" t="s">
        <v>32</v>
      </c>
      <c r="C24" s="66">
        <f>AVERAGE(C20:C23)</f>
        <v>7.4177371116339028</v>
      </c>
      <c r="D24" s="66">
        <f>AVERAGE(D20:D23)</f>
        <v>7.9071620195557717</v>
      </c>
      <c r="E24" s="66">
        <f>AVERAGE(E20:E23)</f>
        <v>7.9639114175562078</v>
      </c>
      <c r="F24" s="75"/>
      <c r="L24" s="8" t="s">
        <v>32</v>
      </c>
      <c r="M24" s="66">
        <f>AVERAGE(M20:M23)</f>
        <v>5.5479529543876733</v>
      </c>
      <c r="N24" s="66">
        <f>AVERAGE(N20:N23)</f>
        <v>4.4331436695420976</v>
      </c>
      <c r="O24" s="66">
        <f>AVERAGE(O20:O23)</f>
        <v>6.2464721119087816</v>
      </c>
      <c r="P24" s="75"/>
      <c r="Q24" s="64"/>
      <c r="R24" s="64"/>
      <c r="S24" s="64"/>
      <c r="U24" s="8" t="s">
        <v>32</v>
      </c>
      <c r="V24" s="66">
        <f>AVERAGE(V20:V23)</f>
        <v>7.6473196000210724</v>
      </c>
      <c r="W24" s="66">
        <f>AVERAGE(W20:W23)</f>
        <v>7.7070313489784308</v>
      </c>
      <c r="X24" s="66">
        <f>AVERAGE(X20:X23)</f>
        <v>7.8408918080237102</v>
      </c>
      <c r="Y24" s="75"/>
      <c r="AE24" s="8" t="s">
        <v>32</v>
      </c>
      <c r="AF24" s="66">
        <f>AVERAGE(AF20:AF23)</f>
        <v>7.0621534997296056</v>
      </c>
      <c r="AG24" s="66">
        <f>AVERAGE(AG20:AG23)</f>
        <v>7.2096098834573432</v>
      </c>
      <c r="AH24" s="66">
        <f>AVERAGE(AH20:AH23)</f>
        <v>7.4127495548953046</v>
      </c>
      <c r="AI24" s="75"/>
    </row>
    <row r="25" spans="1:35" x14ac:dyDescent="0.25">
      <c r="A25" s="194"/>
      <c r="B25" s="8" t="s">
        <v>34</v>
      </c>
      <c r="C25" s="59">
        <f>STDEV(C20:C23)</f>
        <v>0.31496452836574867</v>
      </c>
      <c r="D25" s="59">
        <f>STDEV(D20:D23)</f>
        <v>0.30628534468241897</v>
      </c>
      <c r="E25" s="59">
        <f>STDEV(E20:E23)</f>
        <v>0.18641737131275352</v>
      </c>
      <c r="F25" s="75"/>
      <c r="L25" s="8" t="s">
        <v>34</v>
      </c>
      <c r="M25" s="59">
        <f>STDEV(M20:M23)</f>
        <v>0.9392014821900192</v>
      </c>
      <c r="N25" s="59">
        <f>STDEV(N20:N23)</f>
        <v>0.20898065335216501</v>
      </c>
      <c r="O25" s="59">
        <f>STDEV(O20:O23)</f>
        <v>0.40704258849899977</v>
      </c>
      <c r="P25" s="75"/>
      <c r="Q25" s="64"/>
      <c r="R25" s="64"/>
      <c r="S25" s="64"/>
      <c r="U25" s="8" t="s">
        <v>34</v>
      </c>
      <c r="V25" s="59">
        <f>STDEV(V20:V23)</f>
        <v>0.13380950144860038</v>
      </c>
      <c r="W25" s="59">
        <f>STDEV(W20:W23)</f>
        <v>0.13533773629095674</v>
      </c>
      <c r="X25" s="59">
        <f>STDEV(X20:X23)</f>
        <v>0.28439954345043161</v>
      </c>
      <c r="Y25" s="75"/>
      <c r="AE25" s="8" t="s">
        <v>34</v>
      </c>
      <c r="AF25" s="59">
        <f>STDEV(AF20:AF23)</f>
        <v>0.57010003263643005</v>
      </c>
      <c r="AG25" s="59">
        <f>STDEV(AG20:AG23)</f>
        <v>0.15761513993307488</v>
      </c>
      <c r="AH25" s="59">
        <f>STDEV(AH20:AH23)</f>
        <v>0.46391043728645542</v>
      </c>
      <c r="AI25" s="75"/>
    </row>
    <row r="26" spans="1:35" x14ac:dyDescent="0.25">
      <c r="A26" s="195"/>
      <c r="B26" s="6" t="s">
        <v>1</v>
      </c>
      <c r="C26" s="60"/>
      <c r="D26" s="60"/>
      <c r="E26" s="70"/>
      <c r="F26" s="75"/>
      <c r="G26" s="65"/>
      <c r="H26" s="65"/>
      <c r="I26" s="65"/>
      <c r="L26" s="6" t="s">
        <v>1</v>
      </c>
      <c r="M26" s="60"/>
      <c r="N26" s="60"/>
      <c r="O26" s="60"/>
      <c r="P26" s="75"/>
      <c r="Q26" s="64"/>
      <c r="R26" s="64"/>
      <c r="S26" s="64"/>
      <c r="U26" s="6" t="s">
        <v>1</v>
      </c>
      <c r="V26" s="60"/>
      <c r="W26" s="60"/>
      <c r="X26" s="60"/>
      <c r="Y26" s="75"/>
      <c r="AE26" s="6" t="s">
        <v>57</v>
      </c>
      <c r="AF26" s="60"/>
      <c r="AG26" s="60"/>
      <c r="AH26" s="60"/>
      <c r="AI26" s="75"/>
    </row>
    <row r="27" spans="1:35" x14ac:dyDescent="0.25">
      <c r="A27" s="97"/>
      <c r="B27" s="4"/>
      <c r="C27" s="61"/>
      <c r="D27" s="61"/>
      <c r="E27" s="65"/>
      <c r="F27" s="64"/>
      <c r="G27" s="5"/>
      <c r="H27" s="65"/>
      <c r="I27" s="61"/>
      <c r="L27" s="4"/>
      <c r="M27" s="61"/>
      <c r="N27" s="61"/>
      <c r="O27" s="61"/>
      <c r="P27" s="64"/>
      <c r="Q27" s="67"/>
      <c r="R27" s="67"/>
      <c r="S27" s="67"/>
      <c r="U27" s="4"/>
      <c r="V27" s="61"/>
      <c r="W27" s="61"/>
      <c r="X27" s="61"/>
      <c r="Y27" s="64"/>
      <c r="AE27" s="4"/>
      <c r="AF27" s="61"/>
      <c r="AG27" s="61"/>
      <c r="AH27" s="61"/>
      <c r="AI27" s="64"/>
    </row>
    <row r="28" spans="1:35" x14ac:dyDescent="0.25">
      <c r="A28" s="193">
        <v>6</v>
      </c>
      <c r="B28" s="8">
        <v>1</v>
      </c>
      <c r="C28" s="59">
        <f>'ΔmltB2.1-ΔmltB2.2'!F33</f>
        <v>10.021189299069938</v>
      </c>
      <c r="D28" s="59">
        <f>'ΔmltB2.1-ΔmltB2.2'!N33</f>
        <v>9.720159303405957</v>
      </c>
      <c r="E28" s="71">
        <f>'ΔmltB2.1-ΔmltB2.2'!V33</f>
        <v>10.811239772753289</v>
      </c>
      <c r="F28" s="75"/>
      <c r="G28" s="65"/>
      <c r="H28" s="65"/>
      <c r="I28" s="65"/>
      <c r="L28" s="8">
        <v>1</v>
      </c>
      <c r="M28" s="59">
        <f>ΔmltB2.2!F33</f>
        <v>10.640978057358332</v>
      </c>
      <c r="N28" s="59">
        <f>ΔmltB2.2!O33</f>
        <v>11.028367883697062</v>
      </c>
      <c r="O28" s="59">
        <f>ΔmltB2.2!X33</f>
        <v>9.8450980400142569</v>
      </c>
      <c r="P28" s="75"/>
      <c r="Q28" s="64"/>
      <c r="R28" s="64"/>
      <c r="S28" s="64"/>
      <c r="U28" s="8">
        <v>1</v>
      </c>
      <c r="V28" s="59">
        <f>XccA!F33</f>
        <v>10.243038048686294</v>
      </c>
      <c r="W28" s="59">
        <f>XccA!N33</f>
        <v>10.720159303405957</v>
      </c>
      <c r="X28" s="59">
        <f>XccA!V33</f>
        <v>10.389166084364533</v>
      </c>
      <c r="Y28" s="75"/>
      <c r="AE28" s="8">
        <v>1</v>
      </c>
      <c r="AF28" s="59">
        <f>ΔmltB2.1!F33</f>
        <v>8.5440680443502757</v>
      </c>
      <c r="AG28" s="59">
        <f>ΔmltB2.1!N33</f>
        <v>8.5440680443502757</v>
      </c>
      <c r="AH28" s="59">
        <f>ΔmltB2.1!V33</f>
        <v>9.1461280356782382</v>
      </c>
      <c r="AI28" s="75"/>
    </row>
    <row r="29" spans="1:35" x14ac:dyDescent="0.25">
      <c r="A29" s="194"/>
      <c r="B29" s="8">
        <v>2</v>
      </c>
      <c r="C29" s="59">
        <f>'ΔmltB2.1-ΔmltB2.2'!F34</f>
        <v>10.967313918287083</v>
      </c>
      <c r="D29" s="59">
        <f>'ΔmltB2.1-ΔmltB2.2'!N34</f>
        <v>10.447158031342219</v>
      </c>
      <c r="E29" s="71">
        <f>'ΔmltB2.1-ΔmltB2.2'!V34</f>
        <v>11.05595140532915</v>
      </c>
      <c r="F29" s="75"/>
      <c r="G29" s="65"/>
      <c r="H29" s="65"/>
      <c r="I29" s="65"/>
      <c r="L29" s="8">
        <v>2</v>
      </c>
      <c r="M29" s="59">
        <f>ΔmltB2.2!F34</f>
        <v>10.021189299069938</v>
      </c>
      <c r="N29" s="59">
        <f>ΔmltB2.2!O34</f>
        <v>10.983400738180539</v>
      </c>
      <c r="O29" s="59">
        <f>ΔmltB2.2!X34</f>
        <v>9.720159303405957</v>
      </c>
      <c r="P29" s="75"/>
      <c r="Q29" s="64"/>
      <c r="R29" s="64"/>
      <c r="S29" s="64"/>
      <c r="U29" s="8">
        <v>2</v>
      </c>
      <c r="V29" s="59">
        <f>XccA!F34</f>
        <v>10.088136088700551</v>
      </c>
      <c r="W29" s="59">
        <f>XccA!N34</f>
        <v>11.447158031342219</v>
      </c>
      <c r="X29" s="59">
        <f>XccA!V34</f>
        <v>10.544068044350276</v>
      </c>
      <c r="Y29" s="75"/>
      <c r="AE29" s="8">
        <v>2</v>
      </c>
      <c r="AF29" s="59">
        <f>ΔmltB2.1!F34</f>
        <v>8.5440680443502757</v>
      </c>
      <c r="AG29" s="59">
        <f>ΔmltB2.1!N34</f>
        <v>8.8450980400142569</v>
      </c>
      <c r="AH29" s="59">
        <f>ΔmltB2.1!V34</f>
        <v>9.8558219054060299</v>
      </c>
      <c r="AI29" s="75"/>
    </row>
    <row r="30" spans="1:35" x14ac:dyDescent="0.25">
      <c r="A30" s="194"/>
      <c r="B30" s="8">
        <v>3</v>
      </c>
      <c r="C30" s="59">
        <f>'ΔmltB2.1-ΔmltB2.2'!F35</f>
        <v>11.129528773858777</v>
      </c>
      <c r="D30" s="59">
        <f>'ΔmltB2.1-ΔmltB2.2'!N35</f>
        <v>10.32221929473392</v>
      </c>
      <c r="E30" s="71">
        <f>'ΔmltB2.1-ΔmltB2.2'!V35</f>
        <v>11.013890060328439</v>
      </c>
      <c r="F30" s="75"/>
      <c r="G30" s="65"/>
      <c r="H30" s="65"/>
      <c r="I30" s="65"/>
      <c r="L30" s="8">
        <v>3</v>
      </c>
      <c r="M30" s="59">
        <f>ΔmltB2.2!F35</f>
        <v>9.9420080530223132</v>
      </c>
      <c r="N30" s="59">
        <f>ΔmltB2.2!O35</f>
        <v>11.202079441007388</v>
      </c>
      <c r="O30" s="59">
        <f>ΔmltB2.2!X35</f>
        <v>9.720159303405957</v>
      </c>
      <c r="P30" s="75"/>
      <c r="Q30" s="64"/>
      <c r="R30" s="64"/>
      <c r="S30" s="64"/>
      <c r="U30" s="8">
        <v>3</v>
      </c>
      <c r="V30" s="59">
        <f>XccA!F35</f>
        <v>10.544068044350276</v>
      </c>
      <c r="W30" s="59">
        <f>XccA!N35</f>
        <v>10.544068044350276</v>
      </c>
      <c r="X30" s="59">
        <f>XccA!V35</f>
        <v>10.876506504265882</v>
      </c>
      <c r="Y30" s="75"/>
      <c r="AE30" s="8">
        <v>3</v>
      </c>
      <c r="AF30" s="59">
        <f>ΔmltB2.1!F35</f>
        <v>9.0211892990699383</v>
      </c>
      <c r="AG30" s="59">
        <f>ΔmltB2.1!N35</f>
        <v>8.2430380486862944</v>
      </c>
      <c r="AH30" s="59">
        <f>ΔmltB2.1!V35</f>
        <v>9.7615519885641824</v>
      </c>
      <c r="AI30" s="75"/>
    </row>
    <row r="31" spans="1:35" x14ac:dyDescent="0.25">
      <c r="A31" s="194"/>
      <c r="B31" s="8">
        <v>4</v>
      </c>
      <c r="C31" s="59">
        <f>'ΔmltB2.1-ΔmltB2.2'!F36</f>
        <v>10.690196080028514</v>
      </c>
      <c r="D31" s="59">
        <f>'ΔmltB2.1-ΔmltB2.2'!N36</f>
        <v>11.162116141062368</v>
      </c>
      <c r="E31" s="71">
        <f>'ΔmltB2.1-ΔmltB2.2'!V36</f>
        <v>11.05595140532915</v>
      </c>
      <c r="F31" s="75"/>
      <c r="G31" s="65"/>
      <c r="H31" s="65"/>
      <c r="I31" s="65"/>
      <c r="L31" s="8">
        <v>4</v>
      </c>
      <c r="M31" s="59">
        <f>ΔmltB2.2!F36</f>
        <v>9.720159303405957</v>
      </c>
      <c r="N31" s="59">
        <f>ΔmltB2.2!O36</f>
        <v>11.251638220448212</v>
      </c>
      <c r="O31" s="59">
        <f>ΔmltB2.2!X36</f>
        <v>9.9420080530223132</v>
      </c>
      <c r="P31" s="75"/>
      <c r="Q31" s="64"/>
      <c r="R31" s="64"/>
      <c r="S31" s="64"/>
      <c r="U31" s="8">
        <v>4</v>
      </c>
      <c r="V31" s="59">
        <f>XccA!F36</f>
        <v>10.565257343420214</v>
      </c>
      <c r="W31" s="59">
        <f>XccA!N36</f>
        <v>10.243038048686294</v>
      </c>
      <c r="X31" s="59">
        <f>XccA!V36</f>
        <v>9.9420080530223132</v>
      </c>
      <c r="Y31" s="75"/>
      <c r="AE31" s="8">
        <v>4</v>
      </c>
      <c r="AF31" s="59">
        <f>ΔmltB2.1!F36</f>
        <v>9.2430380486862944</v>
      </c>
      <c r="AG31" s="59">
        <f>ΔmltB2.1!N36</f>
        <v>8.2430380486862944</v>
      </c>
      <c r="AH31" s="59">
        <f>ΔmltB2.1!V36</f>
        <v>9.9420080530223132</v>
      </c>
      <c r="AI31" s="75"/>
    </row>
    <row r="32" spans="1:35" x14ac:dyDescent="0.25">
      <c r="A32" s="194"/>
      <c r="B32" s="8" t="s">
        <v>32</v>
      </c>
      <c r="C32" s="66">
        <f>AVERAGE(C28:C31)</f>
        <v>10.702057017811079</v>
      </c>
      <c r="D32" s="66">
        <f>AVERAGE(D28:D31)</f>
        <v>10.412913192636116</v>
      </c>
      <c r="E32" s="66">
        <f>AVERAGE(E28:E31)</f>
        <v>10.984258160935006</v>
      </c>
      <c r="F32" s="75"/>
      <c r="G32" s="65"/>
      <c r="H32" s="65"/>
      <c r="I32" s="65"/>
      <c r="L32" s="8" t="s">
        <v>32</v>
      </c>
      <c r="M32" s="66">
        <f>AVERAGE(M28:M31)</f>
        <v>10.081083678214135</v>
      </c>
      <c r="N32" s="66">
        <f>AVERAGE(N28:N31)</f>
        <v>11.116371570833302</v>
      </c>
      <c r="O32" s="66">
        <f>AVERAGE(O28:O31)</f>
        <v>9.806856174962121</v>
      </c>
      <c r="P32" s="75"/>
      <c r="Q32" s="64"/>
      <c r="R32" s="64"/>
      <c r="S32" s="64"/>
      <c r="U32" s="8" t="s">
        <v>32</v>
      </c>
      <c r="V32" s="66">
        <f>AVERAGE(V28:V31)</f>
        <v>10.360124881289334</v>
      </c>
      <c r="W32" s="66">
        <f>AVERAGE(W28:W31)</f>
        <v>10.738605856946187</v>
      </c>
      <c r="X32" s="66">
        <f>AVERAGE(X28:X31)</f>
        <v>10.437937171500751</v>
      </c>
      <c r="Y32" s="75"/>
      <c r="AE32" s="8" t="s">
        <v>32</v>
      </c>
      <c r="AF32" s="66">
        <f>AVERAGE(AF28:AF31)</f>
        <v>8.838090859114196</v>
      </c>
      <c r="AG32" s="66">
        <f>AVERAGE(AG28:AG31)</f>
        <v>8.4688105454342804</v>
      </c>
      <c r="AH32" s="66">
        <f>AVERAGE(AH28:AH31)</f>
        <v>9.6763774956676905</v>
      </c>
      <c r="AI32" s="75"/>
    </row>
    <row r="33" spans="1:35" x14ac:dyDescent="0.25">
      <c r="A33" s="194"/>
      <c r="B33" s="8" t="s">
        <v>34</v>
      </c>
      <c r="C33" s="59">
        <f>STDEV(C28:C31)</f>
        <v>0.48881314007757126</v>
      </c>
      <c r="D33" s="59">
        <f>STDEV(D28:D31)</f>
        <v>0.59178011149097209</v>
      </c>
      <c r="E33" s="59">
        <f>STDEV(E28:E31)</f>
        <v>0.11703739387360872</v>
      </c>
      <c r="F33" s="75"/>
      <c r="G33" s="64"/>
      <c r="H33" s="64"/>
      <c r="I33" s="64"/>
      <c r="L33" s="8" t="s">
        <v>34</v>
      </c>
      <c r="M33" s="59">
        <f>STDEV(M28:M31)</f>
        <v>0.39440989097786111</v>
      </c>
      <c r="N33" s="59">
        <f>STDEV(N28:N31)</f>
        <v>0.13047195968708306</v>
      </c>
      <c r="O33" s="59">
        <f>STDEV(O28:O31)</f>
        <v>0.10764318442755649</v>
      </c>
      <c r="P33" s="75"/>
      <c r="Q33" s="64"/>
      <c r="R33" s="64"/>
      <c r="S33" s="64"/>
      <c r="U33" s="8" t="s">
        <v>34</v>
      </c>
      <c r="V33" s="59">
        <f>STDEV(V28:V31)</f>
        <v>0.23352490510982415</v>
      </c>
      <c r="W33" s="59">
        <f>STDEV(W28:W31)</f>
        <v>0.5118003752414847</v>
      </c>
      <c r="X33" s="59">
        <f>STDEV(X28:X31)</f>
        <v>0.38812847156111546</v>
      </c>
      <c r="Y33" s="75"/>
      <c r="AE33" s="8" t="s">
        <v>34</v>
      </c>
      <c r="AF33" s="59">
        <f>STDEV(AF28:AF31)</f>
        <v>0.351381130331897</v>
      </c>
      <c r="AG33" s="59">
        <f>STDEV(AG28:AG31)</f>
        <v>0.28821427809646855</v>
      </c>
      <c r="AH33" s="59">
        <f>STDEV(AH28:AH31)</f>
        <v>0.36109974302868586</v>
      </c>
      <c r="AI33" s="75"/>
    </row>
    <row r="34" spans="1:35" x14ac:dyDescent="0.25">
      <c r="A34" s="195"/>
      <c r="B34" s="6" t="s">
        <v>1</v>
      </c>
      <c r="C34" s="60"/>
      <c r="D34" s="60"/>
      <c r="E34" s="70"/>
      <c r="F34" s="75"/>
      <c r="G34" s="65"/>
      <c r="H34" s="65"/>
      <c r="I34" s="65"/>
      <c r="L34" s="6" t="s">
        <v>1</v>
      </c>
      <c r="M34" s="60"/>
      <c r="N34" s="60"/>
      <c r="O34" s="60"/>
      <c r="P34" s="75"/>
      <c r="Q34" s="64"/>
      <c r="R34" s="64"/>
      <c r="S34" s="64"/>
      <c r="U34" s="6" t="s">
        <v>1</v>
      </c>
      <c r="V34" s="60"/>
      <c r="W34" s="60"/>
      <c r="X34" s="60"/>
      <c r="Y34" s="75"/>
      <c r="AE34" s="6" t="s">
        <v>1</v>
      </c>
      <c r="AF34" s="60"/>
      <c r="AG34" s="60"/>
      <c r="AH34" s="60"/>
      <c r="AI34" s="75"/>
    </row>
    <row r="35" spans="1:35" x14ac:dyDescent="0.25">
      <c r="A35" s="97"/>
      <c r="B35" s="4"/>
      <c r="C35" s="61"/>
      <c r="D35" s="61"/>
      <c r="E35" s="61"/>
      <c r="F35" s="75"/>
      <c r="G35" s="65"/>
      <c r="H35" s="65"/>
      <c r="I35" s="61"/>
      <c r="L35" s="4"/>
      <c r="M35" s="61"/>
      <c r="N35" s="61"/>
      <c r="O35" s="61"/>
      <c r="P35" s="75"/>
      <c r="Q35" s="67"/>
      <c r="R35" s="67"/>
      <c r="S35" s="67"/>
      <c r="U35" s="4"/>
      <c r="V35" s="61"/>
      <c r="W35" s="61"/>
      <c r="X35" s="61"/>
      <c r="Y35" s="75"/>
      <c r="AE35" s="4"/>
      <c r="AF35" s="61"/>
      <c r="AG35" s="61"/>
      <c r="AH35" s="61"/>
      <c r="AI35" s="75"/>
    </row>
    <row r="36" spans="1:35" x14ac:dyDescent="0.25">
      <c r="A36" s="193">
        <v>10</v>
      </c>
      <c r="B36" s="8">
        <v>1</v>
      </c>
      <c r="C36" s="59">
        <f>'ΔmltB2.1-ΔmltB2.2'!G42</f>
        <v>10.28443073384452</v>
      </c>
      <c r="D36" s="59">
        <f>'ΔmltB2.1-ΔmltB2.2'!P42</f>
        <v>9.720159303405957</v>
      </c>
      <c r="E36" s="71">
        <f>'ΔmltB2.1-ΔmltB2.2'!Y42</f>
        <v>10.146128035678238</v>
      </c>
      <c r="F36" s="75"/>
      <c r="G36" s="65"/>
      <c r="H36" s="65"/>
      <c r="I36" s="65"/>
      <c r="L36" s="8">
        <v>1</v>
      </c>
      <c r="M36" s="59">
        <f>ΔmltB2.2!F42</f>
        <v>9.2430380486862944</v>
      </c>
      <c r="N36" s="59">
        <f>ΔmltB2.2!N42</f>
        <v>10.162116141062368</v>
      </c>
      <c r="O36" s="60">
        <f>ΔmltB2.2!V42</f>
        <v>8.5440680443502757</v>
      </c>
      <c r="P36" s="75"/>
      <c r="Q36" s="64"/>
      <c r="R36" s="64"/>
      <c r="S36" s="64"/>
      <c r="U36" s="8">
        <v>1</v>
      </c>
      <c r="V36" s="59">
        <f>XccA!F42</f>
        <v>9.720159303405957</v>
      </c>
      <c r="W36" s="59">
        <f>XccA!N42</f>
        <v>9.6232492903979008</v>
      </c>
      <c r="X36" s="59">
        <f>XccA!V42</f>
        <v>9.5217916496391233</v>
      </c>
      <c r="Y36" s="75"/>
      <c r="AE36" s="8">
        <v>1</v>
      </c>
      <c r="AF36" s="59">
        <f>ΔmltB2.1!G42</f>
        <v>9.6232492903979008</v>
      </c>
      <c r="AG36" s="59"/>
      <c r="AH36" s="59">
        <f>ΔmltB2.1!Y42</f>
        <v>8.2430380486862944</v>
      </c>
      <c r="AI36" s="75"/>
    </row>
    <row r="37" spans="1:35" x14ac:dyDescent="0.25">
      <c r="A37" s="194"/>
      <c r="B37" s="8">
        <v>2</v>
      </c>
      <c r="C37" s="59">
        <f>'ΔmltB2.1-ΔmltB2.2'!G43</f>
        <v>10.243038048686294</v>
      </c>
      <c r="D37" s="59">
        <f>'ΔmltB2.1-ΔmltB2.2'!P43</f>
        <v>10.088136088700551</v>
      </c>
      <c r="E37" s="71">
        <f>'ΔmltB2.1-ΔmltB2.2'!Y43</f>
        <v>9.720159303405957</v>
      </c>
      <c r="F37" s="75"/>
      <c r="G37" s="65"/>
      <c r="H37" s="65"/>
      <c r="I37" s="65"/>
      <c r="L37" s="8">
        <v>2</v>
      </c>
      <c r="M37" s="59">
        <f>ΔmltB2.2!F43</f>
        <v>9.0211892990699383</v>
      </c>
      <c r="N37" s="59">
        <f>ΔmltB2.2!N43</f>
        <v>9.9151359066220124</v>
      </c>
      <c r="O37" s="60">
        <f>ΔmltB2.2!V43</f>
        <v>9.2844307338445198</v>
      </c>
      <c r="P37" s="75"/>
      <c r="Q37" s="64"/>
      <c r="R37" s="64"/>
      <c r="S37" s="64"/>
      <c r="U37" s="8">
        <v>2</v>
      </c>
      <c r="V37" s="59">
        <f>XccA!F43</f>
        <v>10.021189299069938</v>
      </c>
      <c r="W37" s="59">
        <f>XccA!N43</f>
        <v>9.9754318085092635</v>
      </c>
      <c r="X37" s="59">
        <f>XccA!V43</f>
        <v>9.834102655712794</v>
      </c>
      <c r="Y37" s="75"/>
      <c r="AE37" s="8">
        <v>2</v>
      </c>
      <c r="AF37" s="59">
        <f>ΔmltB2.1!G43</f>
        <v>8.8450980400142569</v>
      </c>
      <c r="AG37" s="59">
        <f>ΔmltB2.1!P43</f>
        <v>9.1972805581256196</v>
      </c>
      <c r="AH37" s="59">
        <f>ΔmltB2.1!Y43</f>
        <v>9.7343997425205675</v>
      </c>
      <c r="AI37" s="75"/>
    </row>
    <row r="38" spans="1:35" x14ac:dyDescent="0.25">
      <c r="A38" s="194"/>
      <c r="B38" s="8">
        <v>3</v>
      </c>
      <c r="C38" s="59">
        <f>'ΔmltB2.1-ΔmltB2.2'!G44</f>
        <v>10.356981400993131</v>
      </c>
      <c r="D38" s="59">
        <f>'ΔmltB2.1-ΔmltB2.2'!P44</f>
        <v>10.021189299069938</v>
      </c>
      <c r="E38" s="71">
        <f>'ΔmltB2.1-ΔmltB2.2'!Y44</f>
        <v>10.021189299069938</v>
      </c>
      <c r="F38" s="75"/>
      <c r="G38" s="65"/>
      <c r="H38" s="65"/>
      <c r="I38" s="65"/>
      <c r="L38" s="8">
        <v>3</v>
      </c>
      <c r="M38" s="59">
        <f>ΔmltB2.2!F44</f>
        <v>8.9420080530223132</v>
      </c>
      <c r="N38" s="59">
        <f>ΔmltB2.2!N44</f>
        <v>9.5652573434202139</v>
      </c>
      <c r="O38" s="60">
        <f>ΔmltB2.2!V44</f>
        <v>9.6047658847038875</v>
      </c>
      <c r="P38" s="75"/>
      <c r="Q38" s="64"/>
      <c r="R38" s="64"/>
      <c r="S38" s="64"/>
      <c r="U38" s="8">
        <v>3</v>
      </c>
      <c r="V38" s="59">
        <f>XccA!F44</f>
        <v>10.19728055812562</v>
      </c>
      <c r="W38" s="59">
        <f>XccA!N44</f>
        <v>10.238673243283845</v>
      </c>
      <c r="X38" s="59">
        <f>XccA!V44</f>
        <v>10.243038048686294</v>
      </c>
      <c r="Y38" s="75"/>
      <c r="AE38" s="8">
        <v>3</v>
      </c>
      <c r="AF38" s="59">
        <f>ΔmltB2.1!G44</f>
        <v>9.3891660843645326</v>
      </c>
      <c r="AG38" s="59">
        <f>ΔmltB2.1!P44</f>
        <v>8.2430380486862944</v>
      </c>
      <c r="AH38" s="59">
        <f>ΔmltB2.1!Y44</f>
        <v>9.0881360887005513</v>
      </c>
      <c r="AI38" s="75"/>
    </row>
    <row r="39" spans="1:35" x14ac:dyDescent="0.25">
      <c r="A39" s="194"/>
      <c r="B39" s="8">
        <v>4</v>
      </c>
      <c r="C39" s="59">
        <f>'ΔmltB2.1-ΔmltB2.2'!G45</f>
        <v>10.243038048686294</v>
      </c>
      <c r="D39" s="59">
        <f>'ΔmltB2.1-ΔmltB2.2'!P45</f>
        <v>10.565257343420214</v>
      </c>
      <c r="E39" s="71">
        <f>'ΔmltB2.1-ΔmltB2.2'!Y45</f>
        <v>10.748188027006201</v>
      </c>
      <c r="F39" s="75"/>
      <c r="G39" s="65"/>
      <c r="H39" s="65"/>
      <c r="I39" s="65"/>
      <c r="L39" s="8">
        <v>4</v>
      </c>
      <c r="M39" s="59">
        <f>ΔmltB2.2!F45</f>
        <v>9.0881360887005513</v>
      </c>
      <c r="N39" s="59">
        <f>ΔmltB2.2!N45</f>
        <v>10.075546961392531</v>
      </c>
      <c r="O39" s="60">
        <f>ΔmltB2.2!V45</f>
        <v>9.8765065042658815</v>
      </c>
      <c r="P39" s="75"/>
      <c r="Q39" s="64"/>
      <c r="R39" s="64"/>
      <c r="S39" s="64"/>
      <c r="U39" s="8">
        <v>4</v>
      </c>
      <c r="V39" s="59">
        <f>XccA!F45</f>
        <v>9.7615519885641824</v>
      </c>
      <c r="W39" s="59">
        <f>XccA!N45</f>
        <v>10.23426412437879</v>
      </c>
      <c r="X39" s="59">
        <f>XccA!V45</f>
        <v>9.7054360465852501</v>
      </c>
      <c r="Y39" s="75"/>
      <c r="AE39" s="8">
        <v>4</v>
      </c>
      <c r="AF39" s="59">
        <f>ΔmltB2.1!G45</f>
        <v>9.4734869700645685</v>
      </c>
      <c r="AG39" s="59">
        <f>ΔmltB2.1!P45</f>
        <v>8.5440680443502757</v>
      </c>
      <c r="AH39" s="59">
        <f>ΔmltB2.1!Y45</f>
        <v>9.4983105537896009</v>
      </c>
      <c r="AI39" s="75"/>
    </row>
    <row r="40" spans="1:35" x14ac:dyDescent="0.25">
      <c r="A40" s="194"/>
      <c r="B40" s="8" t="s">
        <v>32</v>
      </c>
      <c r="C40" s="66">
        <f>AVERAGE(C36:C39)</f>
        <v>10.28187205805256</v>
      </c>
      <c r="D40" s="66">
        <f>AVERAGE(D36:D39)</f>
        <v>10.098685508649165</v>
      </c>
      <c r="E40" s="66">
        <f>AVERAGE(E36:E39)</f>
        <v>10.158916166290084</v>
      </c>
      <c r="F40" s="75"/>
      <c r="G40" s="65"/>
      <c r="H40" s="65"/>
      <c r="I40" s="65"/>
      <c r="L40" s="8" t="s">
        <v>32</v>
      </c>
      <c r="M40" s="66">
        <f>AVERAGE(M36:M39)</f>
        <v>9.0735928723697743</v>
      </c>
      <c r="N40" s="66">
        <f>AVERAGE(N36:N39)</f>
        <v>9.9295140881242823</v>
      </c>
      <c r="O40" s="66">
        <f>AVERAGE(O36:O39)</f>
        <v>9.3274427917911407</v>
      </c>
      <c r="P40" s="75"/>
      <c r="Q40" s="64"/>
      <c r="R40" s="64"/>
      <c r="S40" s="64"/>
      <c r="U40" s="8" t="s">
        <v>32</v>
      </c>
      <c r="V40" s="66">
        <f>AVERAGE(V36:V39)</f>
        <v>9.9250452872914252</v>
      </c>
      <c r="W40" s="66">
        <f>AVERAGE(W36:W39)</f>
        <v>10.017904616642451</v>
      </c>
      <c r="X40" s="66">
        <f>AVERAGE(X36:X39)</f>
        <v>9.826092100155865</v>
      </c>
      <c r="Y40" s="75"/>
      <c r="AE40" s="8" t="s">
        <v>32</v>
      </c>
      <c r="AF40" s="66">
        <f>AVERAGE(AF36:AF39)</f>
        <v>9.3327500962103151</v>
      </c>
      <c r="AG40" s="66">
        <f>AVERAGE(AG36:AG39)</f>
        <v>8.6614622170540638</v>
      </c>
      <c r="AH40" s="66">
        <f>AVERAGE(AH36:AH39)</f>
        <v>9.1409711084242531</v>
      </c>
      <c r="AI40" s="75"/>
    </row>
    <row r="41" spans="1:35" x14ac:dyDescent="0.25">
      <c r="A41" s="194"/>
      <c r="B41" s="8" t="s">
        <v>34</v>
      </c>
      <c r="C41" s="59">
        <f>STDEV(C36:C39)</f>
        <v>5.3740489967035482E-2</v>
      </c>
      <c r="D41" s="59">
        <f>STDEV(D36:D39)</f>
        <v>0.34980390593295063</v>
      </c>
      <c r="E41" s="59">
        <f>STDEV(E36:E39)</f>
        <v>0.43161755324151507</v>
      </c>
      <c r="F41" s="75"/>
      <c r="G41" s="64"/>
      <c r="H41" s="64"/>
      <c r="I41" s="64"/>
      <c r="L41" s="8" t="s">
        <v>34</v>
      </c>
      <c r="M41" s="59">
        <f>STDEV(M36:M39)</f>
        <v>0.12778089593189801</v>
      </c>
      <c r="N41" s="59">
        <f>STDEV(N36:N39)</f>
        <v>0.26351408771430646</v>
      </c>
      <c r="O41" s="59">
        <f>STDEV(O36:O39)</f>
        <v>0.5755881311829607</v>
      </c>
      <c r="P41" s="75"/>
      <c r="Q41" s="64"/>
      <c r="R41" s="64"/>
      <c r="S41" s="64"/>
      <c r="U41" s="8" t="s">
        <v>34</v>
      </c>
      <c r="V41" s="59">
        <f>STDEV(V36:V39)</f>
        <v>0.22513998520066417</v>
      </c>
      <c r="W41" s="59">
        <f>STDEV(W36:W39)</f>
        <v>0.29046341654957103</v>
      </c>
      <c r="X41" s="59">
        <f>STDEV(X36:X39)</f>
        <v>0.30608535870690123</v>
      </c>
      <c r="Y41" s="75"/>
      <c r="AE41" s="8" t="s">
        <v>34</v>
      </c>
      <c r="AF41" s="59">
        <f>STDEV(AF36:AF39)</f>
        <v>0.33920688923701853</v>
      </c>
      <c r="AG41" s="59">
        <f>STDEV(AG36:AG39)</f>
        <v>0.48783269216389158</v>
      </c>
      <c r="AH41" s="59">
        <f>STDEV(AH36:AH39)</f>
        <v>0.65547040158423842</v>
      </c>
      <c r="AI41" s="75"/>
    </row>
    <row r="42" spans="1:35" x14ac:dyDescent="0.25">
      <c r="A42" s="195"/>
      <c r="B42" s="6" t="s">
        <v>1</v>
      </c>
      <c r="C42" s="60"/>
      <c r="D42" s="60"/>
      <c r="E42" s="70"/>
      <c r="F42" s="75"/>
      <c r="G42" s="65"/>
      <c r="H42" s="65"/>
      <c r="I42" s="65"/>
      <c r="L42" s="6" t="s">
        <v>1</v>
      </c>
      <c r="M42" s="60"/>
      <c r="N42" s="60"/>
      <c r="O42" s="60"/>
      <c r="P42" s="75"/>
      <c r="Q42" s="64"/>
      <c r="R42" s="64"/>
      <c r="S42" s="64"/>
      <c r="U42" s="6" t="s">
        <v>1</v>
      </c>
      <c r="V42" s="60"/>
      <c r="W42" s="60"/>
      <c r="X42" s="60"/>
      <c r="Y42" s="75"/>
      <c r="AE42" s="6" t="s">
        <v>57</v>
      </c>
      <c r="AF42" s="60"/>
      <c r="AG42" s="60"/>
      <c r="AH42" s="60"/>
      <c r="AI42" s="75"/>
    </row>
    <row r="43" spans="1:35" x14ac:dyDescent="0.25">
      <c r="A43" s="50"/>
      <c r="B43" s="5"/>
      <c r="C43" s="61"/>
      <c r="D43" s="61"/>
      <c r="E43" s="61"/>
      <c r="F43" s="75"/>
      <c r="G43" s="65"/>
      <c r="H43" s="65"/>
      <c r="I43" s="61"/>
      <c r="L43" s="5"/>
      <c r="M43" s="61"/>
      <c r="N43" s="61"/>
      <c r="O43" s="61"/>
      <c r="P43" s="75"/>
      <c r="Q43" s="67"/>
      <c r="R43" s="67"/>
      <c r="S43" s="67"/>
      <c r="U43" s="5"/>
      <c r="V43" s="61"/>
      <c r="W43" s="61"/>
      <c r="X43" s="61"/>
      <c r="Y43" s="75"/>
      <c r="AE43" s="5"/>
      <c r="AF43" s="61"/>
      <c r="AG43" s="61"/>
      <c r="AH43" s="61"/>
      <c r="AI43" s="75"/>
    </row>
    <row r="44" spans="1:35" x14ac:dyDescent="0.25">
      <c r="A44" s="193">
        <v>15</v>
      </c>
      <c r="B44" s="8">
        <v>1</v>
      </c>
      <c r="C44" s="59">
        <f>'ΔmltB2.1-ΔmltB2.2'!G51</f>
        <v>9.0881360887005513</v>
      </c>
      <c r="D44" s="59">
        <f>'ΔmltB2.1-ΔmltB2.2'!P51</f>
        <v>8.2430380486862944</v>
      </c>
      <c r="E44" s="71">
        <f>'ΔmltB2.1-ΔmltB2.2'!Y51</f>
        <v>9.4734869700645685</v>
      </c>
      <c r="F44" s="75"/>
      <c r="G44" s="65"/>
      <c r="H44" s="65"/>
      <c r="I44" s="65"/>
      <c r="L44" s="8">
        <v>1</v>
      </c>
      <c r="M44" s="59">
        <f>ΔmltB2.2!F51</f>
        <v>8.2430380486862944</v>
      </c>
      <c r="N44" s="59">
        <f>ΔmltB2.2!N51</f>
        <v>8.720159303405957</v>
      </c>
      <c r="O44" s="59">
        <f>ΔmltB2.2!V51</f>
        <v>9.0881360887005513</v>
      </c>
      <c r="P44" s="75"/>
      <c r="Q44" s="64"/>
      <c r="R44" s="64"/>
      <c r="S44" s="64"/>
      <c r="U44" s="8">
        <v>1</v>
      </c>
      <c r="V44" s="59">
        <f>XccA!F51</f>
        <v>8.720159303405957</v>
      </c>
      <c r="W44" s="59">
        <f>XccA!N51</f>
        <v>8.5440680443502757</v>
      </c>
      <c r="X44" s="59">
        <f>XccA!V51</f>
        <v>9.4983105537896009</v>
      </c>
      <c r="Y44" s="75"/>
      <c r="AE44" s="8">
        <v>1</v>
      </c>
      <c r="AF44" s="59">
        <f>ΔmltB2.1!G51</f>
        <v>5.2430380486862944</v>
      </c>
      <c r="AG44" s="59">
        <f>ΔmltB2.1!P51</f>
        <v>6.5217916496391233</v>
      </c>
      <c r="AH44" s="59">
        <f>ΔmltB2.1!Y51</f>
        <v>7.2600713879850751</v>
      </c>
      <c r="AI44" s="75"/>
    </row>
    <row r="45" spans="1:35" x14ac:dyDescent="0.25">
      <c r="A45" s="194"/>
      <c r="B45" s="8">
        <v>2</v>
      </c>
      <c r="C45" s="59">
        <f>'ΔmltB2.1-ΔmltB2.2'!G52</f>
        <v>9.1461280356782382</v>
      </c>
      <c r="D45" s="59">
        <f>'ΔmltB2.1-ΔmltB2.2'!P52</f>
        <v>8.2430380486862944</v>
      </c>
      <c r="E45" s="71">
        <f>'ΔmltB2.1-ΔmltB2.2'!Y52</f>
        <v>8.2430380486862944</v>
      </c>
      <c r="F45" s="75"/>
      <c r="G45" s="65"/>
      <c r="H45" s="65"/>
      <c r="I45" s="65"/>
      <c r="L45" s="8">
        <v>2</v>
      </c>
      <c r="M45" s="59">
        <f>ΔmltB2.2!F52</f>
        <v>8.5440680443502757</v>
      </c>
      <c r="N45" s="59">
        <f>ΔmltB2.2!N52</f>
        <v>9.4191293077419758</v>
      </c>
      <c r="O45" s="59">
        <f>ΔmltB2.2!V52</f>
        <v>9.0211892990699383</v>
      </c>
      <c r="P45" s="75"/>
      <c r="Q45" s="64"/>
      <c r="R45" s="64"/>
      <c r="S45" s="64"/>
      <c r="U45" s="8">
        <v>2</v>
      </c>
      <c r="V45" s="59">
        <f>XccA!F52</f>
        <v>8.5440680443502757</v>
      </c>
      <c r="W45" s="59">
        <f>XccA!N52</f>
        <v>9.1461280356782382</v>
      </c>
      <c r="X45" s="59">
        <f>XccA!V52</f>
        <v>8.8450980400142569</v>
      </c>
      <c r="Y45" s="75"/>
      <c r="AE45" s="8">
        <v>2</v>
      </c>
      <c r="AF45" s="59">
        <f>ΔmltB2.1!G52</f>
        <v>6.9673139182870836</v>
      </c>
      <c r="AG45" s="59">
        <f>ΔmltB2.1!P52</f>
        <v>7.1825573013049127</v>
      </c>
      <c r="AH45" s="59">
        <f>ΔmltB2.1!Y52</f>
        <v>6.6047658847038875</v>
      </c>
      <c r="AI45" s="75"/>
    </row>
    <row r="46" spans="1:35" x14ac:dyDescent="0.25">
      <c r="A46" s="194"/>
      <c r="B46" s="8">
        <v>3</v>
      </c>
      <c r="C46" s="59">
        <f>'ΔmltB2.1-ΔmltB2.2'!G53</f>
        <v>8.8450980400142569</v>
      </c>
      <c r="D46" s="59">
        <f>'ΔmltB2.1-ΔmltB2.2'!P53</f>
        <v>8.2430380486862944</v>
      </c>
      <c r="E46" s="71">
        <f>'ΔmltB2.1-ΔmltB2.2'!Y53</f>
        <v>8.9420080530223132</v>
      </c>
      <c r="F46" s="75"/>
      <c r="G46" s="65"/>
      <c r="H46" s="65"/>
      <c r="I46" s="65"/>
      <c r="L46" s="8">
        <v>3</v>
      </c>
      <c r="M46" s="59">
        <f>ΔmltB2.2!F53</f>
        <v>8.2430380486862944</v>
      </c>
      <c r="N46" s="59">
        <f>ΔmltB2.2!N53</f>
        <v>8.2430380486862944</v>
      </c>
      <c r="O46" s="59">
        <f>ΔmltB2.2!V53</f>
        <v>9.3569814009931314</v>
      </c>
      <c r="P46" s="75"/>
      <c r="Q46" s="64"/>
      <c r="R46" s="64"/>
      <c r="S46" s="64"/>
      <c r="U46" s="8">
        <v>3</v>
      </c>
      <c r="V46" s="59">
        <f>XccA!F53</f>
        <v>8.2430380486862944</v>
      </c>
      <c r="W46" s="59">
        <f>XccA!N53</f>
        <v>9.3222192947339195</v>
      </c>
      <c r="X46" s="59">
        <f>XccA!V53</f>
        <v>8.2430380486862944</v>
      </c>
      <c r="Y46" s="75"/>
      <c r="AE46" s="8">
        <v>3</v>
      </c>
      <c r="AF46" s="59">
        <f>ΔmltB2.1!G53</f>
        <v>7.1724569744005873</v>
      </c>
      <c r="AG46" s="59">
        <f>ΔmltB2.1!P53</f>
        <v>7.1351326513767752</v>
      </c>
      <c r="AH46" s="59">
        <f>ΔmltB2.1!Y53</f>
        <v>7.2253092817258633</v>
      </c>
      <c r="AI46" s="75"/>
    </row>
    <row r="47" spans="1:35" x14ac:dyDescent="0.25">
      <c r="A47" s="194"/>
      <c r="B47" s="8">
        <v>4</v>
      </c>
      <c r="C47" s="59">
        <f>'ΔmltB2.1-ΔmltB2.2'!G54</f>
        <v>8.8450980400142569</v>
      </c>
      <c r="D47" s="59">
        <f>'ΔmltB2.1-ΔmltB2.2'!P54</f>
        <v>0</v>
      </c>
      <c r="E47" s="71">
        <f>'ΔmltB2.1-ΔmltB2.2'!Y54</f>
        <v>9.6047658847038875</v>
      </c>
      <c r="F47" s="75"/>
      <c r="G47" s="65"/>
      <c r="H47" s="65"/>
      <c r="I47" s="65"/>
      <c r="L47" s="8">
        <v>4</v>
      </c>
      <c r="M47" s="59">
        <f>ΔmltB2.2!F54</f>
        <v>8.9420080530223132</v>
      </c>
      <c r="N47" s="59">
        <f>ΔmltB2.2!N54</f>
        <v>0</v>
      </c>
      <c r="O47" s="59">
        <f>ΔmltB2.2!V54</f>
        <v>9.720159303405957</v>
      </c>
      <c r="P47" s="75"/>
      <c r="Q47" s="64"/>
      <c r="R47" s="64"/>
      <c r="S47" s="64"/>
      <c r="U47" s="8">
        <v>4</v>
      </c>
      <c r="V47" s="59">
        <f>XccA!F54</f>
        <v>8.2430380486862944</v>
      </c>
      <c r="W47" s="59">
        <f>XccA!N54</f>
        <v>8.2430380486862944</v>
      </c>
      <c r="X47" s="59">
        <f>XccA!V54</f>
        <v>8.8450980400142569</v>
      </c>
      <c r="Y47" s="75"/>
      <c r="AE47" s="8">
        <v>4</v>
      </c>
      <c r="AF47" s="59">
        <f>ΔmltB2.1!G54</f>
        <v>7.0423785981398765</v>
      </c>
      <c r="AG47" s="59">
        <f>ΔmltB2.1!P54</f>
        <v>7.2115209972402292</v>
      </c>
      <c r="AH47" s="59">
        <f>ΔmltB2.1!Y54</f>
        <v>6.720159303405957</v>
      </c>
      <c r="AI47" s="75"/>
    </row>
    <row r="48" spans="1:35" x14ac:dyDescent="0.25">
      <c r="A48" s="194"/>
      <c r="B48" s="8" t="s">
        <v>32</v>
      </c>
      <c r="C48" s="66">
        <f>AVERAGE(C44:C47)</f>
        <v>8.9811150511018258</v>
      </c>
      <c r="D48" s="66">
        <f>AVERAGE(D44:D47)</f>
        <v>6.1822785365147208</v>
      </c>
      <c r="E48" s="66">
        <f>AVERAGE(E44:E47)</f>
        <v>9.0658247391192663</v>
      </c>
      <c r="F48" s="75"/>
      <c r="G48" s="65"/>
      <c r="H48" s="65"/>
      <c r="I48" s="65"/>
      <c r="L48" s="8" t="s">
        <v>32</v>
      </c>
      <c r="M48" s="66">
        <f>AVERAGE(M44:M47)</f>
        <v>8.4930380486862944</v>
      </c>
      <c r="N48" s="66">
        <f>AVERAGE(N44:N47)</f>
        <v>6.5955816649585568</v>
      </c>
      <c r="O48" s="66">
        <f>AVERAGE(O44:O47)</f>
        <v>9.2966165230423954</v>
      </c>
      <c r="P48" s="75"/>
      <c r="Q48" s="64"/>
      <c r="R48" s="64"/>
      <c r="S48" s="64"/>
      <c r="U48" s="8" t="s">
        <v>32</v>
      </c>
      <c r="V48" s="66">
        <f>AVERAGE(V44:V47)</f>
        <v>8.4375758612822054</v>
      </c>
      <c r="W48" s="66">
        <f>AVERAGE(W44:W47)</f>
        <v>8.8138633558621819</v>
      </c>
      <c r="X48" s="66">
        <f>AVERAGE(X44:X47)</f>
        <v>8.8578861706261023</v>
      </c>
      <c r="Y48" s="75"/>
      <c r="AE48" s="8" t="s">
        <v>32</v>
      </c>
      <c r="AF48" s="66">
        <f>AVERAGE(AF44:AF47)</f>
        <v>6.6062968848784607</v>
      </c>
      <c r="AG48" s="66">
        <f>AVERAGE(AG44:AG47)</f>
        <v>7.0127506498902594</v>
      </c>
      <c r="AH48" s="66">
        <f>AVERAGE(AH44:AH47)</f>
        <v>6.9525764644551957</v>
      </c>
      <c r="AI48" s="75"/>
    </row>
    <row r="49" spans="1:36" x14ac:dyDescent="0.25">
      <c r="A49" s="194"/>
      <c r="B49" s="8" t="s">
        <v>34</v>
      </c>
      <c r="C49" s="59">
        <f>STDEV(C44:C47)</f>
        <v>0.15883329014820832</v>
      </c>
      <c r="D49" s="59">
        <f>STDEV(D44:D47)</f>
        <v>4.1215190243431463</v>
      </c>
      <c r="E49" s="59">
        <f>STDEV(E44:E47)</f>
        <v>0.61885770110557703</v>
      </c>
      <c r="F49" s="75"/>
      <c r="G49" s="64"/>
      <c r="H49" s="64"/>
      <c r="I49" s="64"/>
      <c r="L49" s="8" t="s">
        <v>34</v>
      </c>
      <c r="M49" s="59">
        <f>STDEV(M44:M47)</f>
        <v>0.33124921396180984</v>
      </c>
      <c r="N49" s="59">
        <f>STDEV(N44:N47)</f>
        <v>4.4235001777733016</v>
      </c>
      <c r="O49" s="59">
        <f>STDEV(O44:O47)</f>
        <v>0.31746740121186273</v>
      </c>
      <c r="P49" s="75"/>
      <c r="Q49" s="64"/>
      <c r="R49" s="64"/>
      <c r="S49" s="64"/>
      <c r="U49" s="8" t="s">
        <v>34</v>
      </c>
      <c r="V49" s="59">
        <f>STDEV(V44:V47)</f>
        <v>0.23585582310408382</v>
      </c>
      <c r="W49" s="59">
        <f>STDEV(W44:W47)</f>
        <v>0.50578540227573632</v>
      </c>
      <c r="X49" s="59">
        <f>STDEV(X44:X47)</f>
        <v>0.5126755556790108</v>
      </c>
      <c r="Y49" s="75"/>
      <c r="AE49" s="8" t="s">
        <v>34</v>
      </c>
      <c r="AF49" s="59">
        <f>STDEV(AF44:AF47)</f>
        <v>0.91278191270348519</v>
      </c>
      <c r="AG49" s="59">
        <f t="shared" ref="AG49:AH49" si="1">STDEV(AG44:AG47)</f>
        <v>0.32881709407395771</v>
      </c>
      <c r="AH49" s="59">
        <f t="shared" si="1"/>
        <v>0.33858837041958517</v>
      </c>
      <c r="AI49" s="75"/>
    </row>
    <row r="50" spans="1:36" x14ac:dyDescent="0.25">
      <c r="A50" s="195"/>
      <c r="B50" s="6" t="s">
        <v>1</v>
      </c>
      <c r="C50" s="60"/>
      <c r="D50" s="60"/>
      <c r="E50" s="70"/>
      <c r="F50" s="75"/>
      <c r="G50" s="65"/>
      <c r="H50" s="65"/>
      <c r="I50" s="65"/>
      <c r="L50" s="6" t="s">
        <v>1</v>
      </c>
      <c r="M50" s="60"/>
      <c r="N50" s="60"/>
      <c r="O50" s="60"/>
      <c r="P50" s="75"/>
      <c r="Q50" s="64"/>
      <c r="R50" s="64"/>
      <c r="S50" s="64"/>
      <c r="U50" s="6" t="s">
        <v>1</v>
      </c>
      <c r="V50" s="60"/>
      <c r="W50" s="60"/>
      <c r="X50" s="60"/>
      <c r="Y50" s="75"/>
      <c r="AE50" s="6" t="s">
        <v>57</v>
      </c>
      <c r="AF50" s="60">
        <v>0.40189429655620762</v>
      </c>
      <c r="AG50" s="60">
        <v>0.34628542999867729</v>
      </c>
      <c r="AH50" s="60">
        <v>0.21025028668297513</v>
      </c>
      <c r="AI50" s="75"/>
    </row>
    <row r="51" spans="1:36" x14ac:dyDescent="0.25">
      <c r="A51" s="115"/>
      <c r="B51" s="5"/>
      <c r="F51" s="76"/>
      <c r="G51" s="5"/>
      <c r="H51" s="5"/>
      <c r="L51" s="5"/>
      <c r="M51" s="61"/>
      <c r="N51" s="61"/>
      <c r="O51" s="61"/>
      <c r="P51" s="76"/>
      <c r="Q51" s="67"/>
      <c r="R51" s="67"/>
      <c r="S51" s="67"/>
      <c r="U51" s="5"/>
      <c r="V51" s="61"/>
      <c r="W51" s="61"/>
      <c r="X51" s="61"/>
      <c r="Y51" s="76"/>
      <c r="AE51" s="5"/>
      <c r="AF51" s="61"/>
      <c r="AG51" s="61"/>
      <c r="AH51" s="61"/>
      <c r="AI51" s="76"/>
    </row>
    <row r="52" spans="1:36" x14ac:dyDescent="0.25">
      <c r="A52" s="140"/>
      <c r="B52" s="132"/>
      <c r="C52" s="64"/>
      <c r="D52" s="64"/>
      <c r="E52" s="64"/>
      <c r="F52" s="64"/>
      <c r="G52" s="64"/>
      <c r="H52" s="64"/>
      <c r="I52" s="64"/>
      <c r="J52" s="113"/>
      <c r="K52" s="113"/>
      <c r="L52" s="116"/>
      <c r="M52" s="64"/>
      <c r="N52" s="64"/>
      <c r="O52" s="64"/>
      <c r="P52" s="64"/>
      <c r="Q52" s="64"/>
      <c r="R52" s="64"/>
      <c r="S52" s="64"/>
      <c r="T52" s="113"/>
      <c r="U52" s="116"/>
      <c r="V52" s="64"/>
      <c r="W52" s="64"/>
      <c r="X52" s="64"/>
      <c r="Y52" s="64"/>
      <c r="Z52" s="113"/>
      <c r="AA52" s="113"/>
      <c r="AB52" s="113"/>
      <c r="AC52" s="113"/>
      <c r="AD52" s="113"/>
      <c r="AE52" s="116"/>
      <c r="AF52" s="64"/>
      <c r="AG52" s="64"/>
      <c r="AH52" s="64"/>
      <c r="AI52" s="64"/>
      <c r="AJ52" s="113"/>
    </row>
    <row r="53" spans="1:36" x14ac:dyDescent="0.25">
      <c r="A53" s="140"/>
      <c r="B53" s="132"/>
      <c r="C53" s="64"/>
      <c r="D53" s="64"/>
      <c r="E53" s="64"/>
      <c r="F53" s="64"/>
      <c r="G53" s="64"/>
      <c r="H53" s="64"/>
      <c r="I53" s="64"/>
      <c r="J53" s="113"/>
      <c r="K53" s="113"/>
      <c r="L53" s="116"/>
      <c r="M53" s="64"/>
      <c r="N53" s="64"/>
      <c r="O53" s="64"/>
      <c r="P53" s="64"/>
      <c r="Q53" s="64"/>
      <c r="R53" s="64"/>
      <c r="S53" s="64"/>
      <c r="T53" s="113"/>
      <c r="U53" s="116"/>
      <c r="V53" s="64"/>
      <c r="W53" s="64"/>
      <c r="X53" s="64"/>
      <c r="Y53" s="64"/>
      <c r="Z53" s="113"/>
      <c r="AA53" s="113"/>
      <c r="AB53" s="113"/>
      <c r="AC53" s="113"/>
      <c r="AD53" s="113"/>
      <c r="AE53" s="116"/>
      <c r="AF53" s="64"/>
      <c r="AG53" s="64"/>
      <c r="AH53" s="64"/>
      <c r="AI53" s="64"/>
      <c r="AJ53" s="113"/>
    </row>
    <row r="54" spans="1:36" x14ac:dyDescent="0.25">
      <c r="A54" s="140"/>
      <c r="B54" s="132"/>
      <c r="C54" s="64"/>
      <c r="D54" s="64"/>
      <c r="E54" s="64"/>
      <c r="F54" s="64"/>
      <c r="G54" s="64"/>
      <c r="H54" s="64"/>
      <c r="I54" s="64"/>
      <c r="J54" s="113"/>
      <c r="K54" s="113"/>
      <c r="L54" s="116"/>
      <c r="M54" s="64"/>
      <c r="N54" s="64"/>
      <c r="O54" s="64"/>
      <c r="P54" s="64"/>
      <c r="Q54" s="64"/>
      <c r="R54" s="64"/>
      <c r="S54" s="64"/>
      <c r="T54" s="113"/>
      <c r="U54" s="116"/>
      <c r="V54" s="64"/>
      <c r="W54" s="64"/>
      <c r="X54" s="64"/>
      <c r="Y54" s="64"/>
      <c r="Z54" s="113"/>
      <c r="AA54" s="113"/>
      <c r="AB54" s="113"/>
      <c r="AC54" s="113"/>
      <c r="AD54" s="113"/>
      <c r="AE54" s="116"/>
      <c r="AF54" s="64"/>
      <c r="AG54" s="64"/>
      <c r="AH54" s="64"/>
      <c r="AI54" s="64"/>
      <c r="AJ54" s="113"/>
    </row>
    <row r="55" spans="1:36" x14ac:dyDescent="0.25">
      <c r="A55" s="140"/>
      <c r="B55" s="132"/>
      <c r="C55" s="64"/>
      <c r="D55" s="64"/>
      <c r="E55" s="64"/>
      <c r="F55" s="64"/>
      <c r="G55" s="64"/>
      <c r="H55" s="64"/>
      <c r="I55" s="64"/>
      <c r="J55" s="113"/>
      <c r="K55" s="113"/>
      <c r="L55" s="116"/>
      <c r="M55" s="64"/>
      <c r="N55" s="64"/>
      <c r="O55" s="64"/>
      <c r="P55" s="64"/>
      <c r="Q55" s="64"/>
      <c r="R55" s="64"/>
      <c r="S55" s="64"/>
      <c r="T55" s="113"/>
      <c r="U55" s="116"/>
      <c r="V55" s="64"/>
      <c r="W55" s="64"/>
      <c r="X55" s="64"/>
      <c r="Y55" s="64"/>
      <c r="Z55" s="113"/>
      <c r="AA55" s="113"/>
      <c r="AB55" s="113"/>
      <c r="AC55" s="113"/>
      <c r="AD55" s="113"/>
      <c r="AE55" s="116"/>
      <c r="AF55" s="64"/>
      <c r="AG55" s="64"/>
      <c r="AH55" s="64"/>
      <c r="AI55" s="64"/>
      <c r="AJ55" s="113"/>
    </row>
    <row r="56" spans="1:36" x14ac:dyDescent="0.25">
      <c r="A56" s="140"/>
      <c r="B56" s="132"/>
      <c r="C56" s="64"/>
      <c r="D56" s="64"/>
      <c r="E56" s="64"/>
      <c r="F56" s="64"/>
      <c r="G56" s="64"/>
      <c r="H56" s="64"/>
      <c r="I56" s="64"/>
      <c r="J56" s="113"/>
      <c r="K56" s="113"/>
      <c r="L56" s="116"/>
      <c r="M56" s="64"/>
      <c r="N56" s="64"/>
      <c r="O56" s="64"/>
      <c r="P56" s="64"/>
      <c r="Q56" s="64"/>
      <c r="R56" s="64"/>
      <c r="S56" s="64"/>
      <c r="T56" s="113"/>
      <c r="U56" s="116"/>
      <c r="V56" s="64"/>
      <c r="W56" s="64"/>
      <c r="X56" s="64"/>
      <c r="Y56" s="64"/>
      <c r="Z56" s="113"/>
      <c r="AA56" s="113"/>
      <c r="AB56" s="113"/>
      <c r="AC56" s="113"/>
      <c r="AD56" s="113"/>
      <c r="AE56" s="116"/>
      <c r="AF56" s="64"/>
      <c r="AG56" s="64"/>
      <c r="AH56" s="64"/>
      <c r="AI56" s="64"/>
      <c r="AJ56" s="113"/>
    </row>
    <row r="57" spans="1:36" x14ac:dyDescent="0.25">
      <c r="A57" s="140"/>
      <c r="B57" s="132"/>
      <c r="C57" s="64"/>
      <c r="D57" s="64"/>
      <c r="E57" s="64"/>
      <c r="F57" s="64"/>
      <c r="G57" s="64"/>
      <c r="H57" s="64"/>
      <c r="I57" s="64"/>
      <c r="J57" s="113"/>
      <c r="K57" s="113"/>
      <c r="L57" s="116"/>
      <c r="M57" s="64"/>
      <c r="N57" s="64"/>
      <c r="O57" s="64"/>
      <c r="P57" s="64"/>
      <c r="Q57" s="64"/>
      <c r="R57" s="64"/>
      <c r="S57" s="64"/>
      <c r="T57" s="113"/>
      <c r="U57" s="116"/>
      <c r="V57" s="64"/>
      <c r="W57" s="64"/>
      <c r="X57" s="64"/>
      <c r="Y57" s="64"/>
      <c r="Z57" s="113"/>
      <c r="AA57" s="113"/>
      <c r="AB57" s="113"/>
      <c r="AC57" s="113"/>
      <c r="AD57" s="113"/>
      <c r="AE57" s="116"/>
      <c r="AF57" s="64"/>
      <c r="AG57" s="64"/>
      <c r="AH57" s="64"/>
      <c r="AI57" s="64"/>
      <c r="AJ57" s="113"/>
    </row>
    <row r="58" spans="1:36" x14ac:dyDescent="0.25">
      <c r="A58" s="140"/>
      <c r="B58" s="134"/>
      <c r="C58" s="64"/>
      <c r="D58" s="64"/>
      <c r="E58" s="64"/>
      <c r="F58" s="64"/>
      <c r="G58" s="64"/>
      <c r="H58" s="64"/>
      <c r="I58" s="64"/>
      <c r="J58" s="113"/>
      <c r="K58" s="113"/>
      <c r="L58" s="113"/>
      <c r="M58" s="64"/>
      <c r="N58" s="64"/>
      <c r="O58" s="64"/>
      <c r="P58" s="64"/>
      <c r="Q58" s="64"/>
      <c r="R58" s="64"/>
      <c r="S58" s="64"/>
      <c r="T58" s="113"/>
      <c r="U58" s="113"/>
      <c r="V58" s="64"/>
      <c r="W58" s="64"/>
      <c r="X58" s="64"/>
      <c r="Y58" s="64"/>
      <c r="Z58" s="113"/>
      <c r="AA58" s="113"/>
      <c r="AB58" s="113"/>
      <c r="AC58" s="113"/>
      <c r="AD58" s="113"/>
      <c r="AE58" s="113"/>
      <c r="AF58" s="64"/>
      <c r="AG58" s="64"/>
      <c r="AH58" s="64"/>
      <c r="AI58" s="64"/>
      <c r="AJ58" s="113"/>
    </row>
    <row r="59" spans="1:36" x14ac:dyDescent="0.25">
      <c r="A59" s="133"/>
      <c r="B59" s="134"/>
      <c r="C59" s="64"/>
      <c r="D59" s="64"/>
      <c r="E59" s="64"/>
      <c r="F59" s="64"/>
      <c r="G59" s="64"/>
      <c r="H59" s="64"/>
      <c r="I59" s="64"/>
      <c r="J59" s="113"/>
      <c r="K59" s="113"/>
      <c r="L59" s="113"/>
      <c r="M59" s="113"/>
      <c r="N59" s="113"/>
      <c r="O59" s="113"/>
      <c r="P59" s="64"/>
      <c r="Q59" s="113"/>
      <c r="R59" s="113"/>
      <c r="S59" s="113"/>
      <c r="T59" s="113"/>
      <c r="U59" s="113"/>
      <c r="V59" s="113"/>
      <c r="W59" s="113"/>
      <c r="X59" s="113"/>
      <c r="Y59" s="64"/>
      <c r="Z59" s="113"/>
      <c r="AA59" s="113"/>
      <c r="AB59" s="113"/>
      <c r="AC59" s="113"/>
      <c r="AD59" s="113"/>
      <c r="AE59" s="113"/>
      <c r="AF59" s="113"/>
      <c r="AG59" s="113"/>
      <c r="AH59" s="113"/>
      <c r="AI59" s="64"/>
      <c r="AJ59" s="113"/>
    </row>
    <row r="60" spans="1:36" x14ac:dyDescent="0.25">
      <c r="A60" s="140"/>
      <c r="B60" s="132"/>
      <c r="C60" s="64"/>
      <c r="D60" s="64"/>
      <c r="E60" s="64"/>
      <c r="F60" s="64"/>
      <c r="G60" s="64"/>
      <c r="H60" s="64"/>
      <c r="I60" s="64"/>
      <c r="J60" s="113"/>
      <c r="K60" s="113"/>
      <c r="L60" s="116"/>
      <c r="M60" s="64"/>
      <c r="N60" s="64"/>
      <c r="O60" s="64"/>
      <c r="P60" s="64"/>
      <c r="Q60" s="113"/>
      <c r="R60" s="113"/>
      <c r="S60" s="113"/>
      <c r="T60" s="113"/>
      <c r="U60" s="116"/>
      <c r="V60" s="64"/>
      <c r="W60" s="64"/>
      <c r="X60" s="64"/>
      <c r="Y60" s="64"/>
      <c r="Z60" s="113"/>
      <c r="AA60" s="113"/>
      <c r="AB60" s="113"/>
      <c r="AC60" s="113"/>
      <c r="AD60" s="113"/>
      <c r="AE60" s="116"/>
      <c r="AF60" s="64"/>
      <c r="AG60" s="64"/>
      <c r="AH60" s="64"/>
      <c r="AI60" s="64"/>
      <c r="AJ60" s="113"/>
    </row>
    <row r="61" spans="1:36" x14ac:dyDescent="0.25">
      <c r="A61" s="140"/>
      <c r="B61" s="132"/>
      <c r="C61" s="64"/>
      <c r="D61" s="64"/>
      <c r="E61" s="64"/>
      <c r="F61" s="64"/>
      <c r="G61" s="64"/>
      <c r="H61" s="64"/>
      <c r="I61" s="64"/>
      <c r="J61" s="113"/>
      <c r="K61" s="113"/>
      <c r="L61" s="116"/>
      <c r="M61" s="64"/>
      <c r="N61" s="64"/>
      <c r="O61" s="64"/>
      <c r="P61" s="64"/>
      <c r="Q61" s="113"/>
      <c r="R61" s="113"/>
      <c r="S61" s="113"/>
      <c r="T61" s="113"/>
      <c r="U61" s="116"/>
      <c r="V61" s="64"/>
      <c r="W61" s="64"/>
      <c r="X61" s="64"/>
      <c r="Y61" s="64"/>
      <c r="Z61" s="113"/>
      <c r="AA61" s="113"/>
      <c r="AB61" s="113"/>
      <c r="AC61" s="113"/>
      <c r="AD61" s="113"/>
      <c r="AE61" s="116"/>
      <c r="AF61" s="64"/>
      <c r="AG61" s="64"/>
      <c r="AH61" s="64"/>
      <c r="AI61" s="64"/>
      <c r="AJ61" s="113"/>
    </row>
    <row r="62" spans="1:36" x14ac:dyDescent="0.25">
      <c r="A62" s="140"/>
      <c r="B62" s="132"/>
      <c r="C62" s="64"/>
      <c r="D62" s="64"/>
      <c r="E62" s="64"/>
      <c r="F62" s="64"/>
      <c r="G62" s="64"/>
      <c r="H62" s="64"/>
      <c r="I62" s="64"/>
      <c r="J62" s="113"/>
      <c r="K62" s="113"/>
      <c r="L62" s="116"/>
      <c r="M62" s="64"/>
      <c r="N62" s="64"/>
      <c r="O62" s="64"/>
      <c r="P62" s="64"/>
      <c r="Q62" s="113"/>
      <c r="R62" s="113"/>
      <c r="S62" s="113"/>
      <c r="T62" s="113"/>
      <c r="U62" s="116"/>
      <c r="V62" s="64"/>
      <c r="W62" s="64"/>
      <c r="X62" s="64"/>
      <c r="Y62" s="64"/>
      <c r="Z62" s="113"/>
      <c r="AA62" s="113"/>
      <c r="AB62" s="113"/>
      <c r="AC62" s="113"/>
      <c r="AD62" s="113"/>
      <c r="AE62" s="116"/>
      <c r="AF62" s="64"/>
      <c r="AG62" s="64"/>
      <c r="AH62" s="64"/>
      <c r="AI62" s="64"/>
      <c r="AJ62" s="113"/>
    </row>
    <row r="63" spans="1:36" x14ac:dyDescent="0.25">
      <c r="A63" s="140"/>
      <c r="B63" s="132"/>
      <c r="C63" s="64"/>
      <c r="D63" s="64"/>
      <c r="E63" s="64"/>
      <c r="F63" s="64"/>
      <c r="G63" s="64"/>
      <c r="H63" s="64"/>
      <c r="I63" s="64"/>
      <c r="J63" s="113"/>
      <c r="K63" s="113"/>
      <c r="L63" s="116"/>
      <c r="M63" s="64"/>
      <c r="N63" s="64"/>
      <c r="O63" s="64"/>
      <c r="P63" s="64"/>
      <c r="Q63" s="113"/>
      <c r="R63" s="113"/>
      <c r="S63" s="113"/>
      <c r="T63" s="113"/>
      <c r="U63" s="116"/>
      <c r="V63" s="64"/>
      <c r="W63" s="64"/>
      <c r="X63" s="64"/>
      <c r="Y63" s="64"/>
      <c r="Z63" s="113"/>
      <c r="AA63" s="113"/>
      <c r="AB63" s="113"/>
      <c r="AC63" s="113"/>
      <c r="AD63" s="113"/>
      <c r="AE63" s="116"/>
      <c r="AF63" s="64"/>
      <c r="AG63" s="64"/>
      <c r="AH63" s="64"/>
      <c r="AI63" s="64"/>
      <c r="AJ63" s="113"/>
    </row>
    <row r="64" spans="1:36" x14ac:dyDescent="0.25">
      <c r="A64" s="140"/>
      <c r="B64" s="132"/>
      <c r="C64" s="64"/>
      <c r="D64" s="64"/>
      <c r="E64" s="64"/>
      <c r="F64" s="64"/>
      <c r="G64" s="64"/>
      <c r="H64" s="64"/>
      <c r="I64" s="64"/>
      <c r="J64" s="113"/>
      <c r="K64" s="113"/>
      <c r="L64" s="116"/>
      <c r="M64" s="64"/>
      <c r="N64" s="64"/>
      <c r="O64" s="64"/>
      <c r="P64" s="64"/>
      <c r="Q64" s="113"/>
      <c r="R64" s="113"/>
      <c r="S64" s="113"/>
      <c r="T64" s="113"/>
      <c r="U64" s="116"/>
      <c r="V64" s="64"/>
      <c r="W64" s="64"/>
      <c r="X64" s="64"/>
      <c r="Y64" s="64"/>
      <c r="Z64" s="113"/>
      <c r="AA64" s="113"/>
      <c r="AB64" s="113"/>
      <c r="AC64" s="113"/>
      <c r="AD64" s="113"/>
      <c r="AE64" s="116"/>
      <c r="AF64" s="64"/>
      <c r="AG64" s="64"/>
      <c r="AH64" s="64"/>
      <c r="AI64" s="64"/>
      <c r="AJ64" s="113"/>
    </row>
    <row r="65" spans="1:36" x14ac:dyDescent="0.25">
      <c r="A65" s="140"/>
      <c r="B65" s="132"/>
      <c r="C65" s="64"/>
      <c r="D65" s="64"/>
      <c r="E65" s="64"/>
      <c r="F65" s="64"/>
      <c r="G65" s="64"/>
      <c r="H65" s="64"/>
      <c r="I65" s="64"/>
      <c r="J65" s="113"/>
      <c r="K65" s="113"/>
      <c r="L65" s="116"/>
      <c r="M65" s="64"/>
      <c r="N65" s="64"/>
      <c r="O65" s="64"/>
      <c r="P65" s="64"/>
      <c r="Q65" s="113"/>
      <c r="R65" s="113"/>
      <c r="S65" s="113"/>
      <c r="T65" s="113"/>
      <c r="U65" s="116"/>
      <c r="V65" s="64"/>
      <c r="W65" s="64"/>
      <c r="X65" s="64"/>
      <c r="Y65" s="64"/>
      <c r="Z65" s="113"/>
      <c r="AA65" s="113"/>
      <c r="AB65" s="113"/>
      <c r="AC65" s="113"/>
      <c r="AD65" s="113"/>
      <c r="AE65" s="116"/>
      <c r="AF65" s="64"/>
      <c r="AG65" s="64"/>
      <c r="AH65" s="64"/>
      <c r="AI65" s="64"/>
      <c r="AJ65" s="113"/>
    </row>
    <row r="66" spans="1:36" x14ac:dyDescent="0.25">
      <c r="A66" s="140"/>
      <c r="B66" s="134"/>
      <c r="C66" s="64"/>
      <c r="D66" s="64"/>
      <c r="E66" s="64"/>
      <c r="F66" s="64"/>
      <c r="G66" s="64"/>
      <c r="H66" s="64"/>
      <c r="I66" s="64"/>
      <c r="J66" s="113"/>
      <c r="K66" s="113"/>
      <c r="L66" s="113"/>
      <c r="M66" s="64"/>
      <c r="N66" s="64"/>
      <c r="O66" s="64"/>
      <c r="P66" s="64"/>
      <c r="Q66" s="64"/>
      <c r="R66" s="64"/>
      <c r="S66" s="64"/>
      <c r="T66" s="113"/>
      <c r="U66" s="113"/>
      <c r="V66" s="64"/>
      <c r="W66" s="64"/>
      <c r="X66" s="64"/>
      <c r="Y66" s="64"/>
      <c r="Z66" s="113"/>
      <c r="AA66" s="113"/>
      <c r="AB66" s="113"/>
      <c r="AC66" s="113"/>
      <c r="AD66" s="113"/>
      <c r="AE66" s="113"/>
      <c r="AF66" s="64"/>
      <c r="AG66" s="64"/>
      <c r="AH66" s="64"/>
      <c r="AI66" s="64"/>
      <c r="AJ66" s="113"/>
    </row>
    <row r="67" spans="1:36" x14ac:dyDescent="0.25">
      <c r="A67" s="133"/>
      <c r="B67" s="134"/>
      <c r="C67" s="134"/>
      <c r="D67" s="134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  <row r="68" spans="1:36" x14ac:dyDescent="0.25">
      <c r="A68" s="133"/>
      <c r="B68" s="134"/>
      <c r="C68" s="134"/>
      <c r="D68" s="13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</row>
    <row r="69" spans="1:36" x14ac:dyDescent="0.25">
      <c r="E69" s="5"/>
      <c r="F69" s="12"/>
      <c r="G69" s="5"/>
      <c r="H69" s="5"/>
      <c r="P69" s="12"/>
      <c r="Y69" s="12"/>
      <c r="AI69" s="89"/>
    </row>
    <row r="70" spans="1:36" x14ac:dyDescent="0.25">
      <c r="E70" s="5"/>
      <c r="F70" s="12"/>
      <c r="G70" s="5"/>
      <c r="H70" s="5"/>
      <c r="P70" s="12"/>
      <c r="Y70" s="12"/>
      <c r="AI70" s="89"/>
    </row>
    <row r="71" spans="1:36" x14ac:dyDescent="0.25">
      <c r="E71" s="5"/>
      <c r="F71" s="12"/>
      <c r="G71" s="5"/>
      <c r="H71" s="5"/>
      <c r="P71" s="12"/>
      <c r="Y71" s="12"/>
      <c r="AI71" s="89"/>
    </row>
    <row r="72" spans="1:36" x14ac:dyDescent="0.25">
      <c r="E72" s="5"/>
      <c r="F72" s="12"/>
      <c r="G72" s="5"/>
      <c r="H72" s="5"/>
      <c r="P72" s="12"/>
      <c r="Y72" s="12"/>
      <c r="AI72" s="89"/>
    </row>
    <row r="73" spans="1:36" x14ac:dyDescent="0.25">
      <c r="E73" s="5"/>
      <c r="F73" s="12"/>
      <c r="G73" s="5"/>
      <c r="H73" s="5"/>
      <c r="P73" s="12"/>
      <c r="Y73" s="12"/>
      <c r="AI73" s="89"/>
    </row>
    <row r="74" spans="1:36" x14ac:dyDescent="0.25">
      <c r="E74" s="5"/>
      <c r="F74" s="12"/>
      <c r="G74" s="5"/>
      <c r="H74" s="5"/>
      <c r="P74" s="12"/>
      <c r="Y74" s="12"/>
      <c r="AI74" s="89"/>
    </row>
    <row r="75" spans="1:36" x14ac:dyDescent="0.25">
      <c r="E75" s="5"/>
      <c r="F75" s="12"/>
      <c r="G75" s="5"/>
      <c r="H75" s="5"/>
      <c r="P75" s="12"/>
      <c r="Y75" s="12"/>
      <c r="AI75" s="89"/>
    </row>
    <row r="76" spans="1:36" x14ac:dyDescent="0.25">
      <c r="E76" s="5"/>
      <c r="F76" s="12"/>
      <c r="G76" s="5"/>
      <c r="H76" s="5"/>
      <c r="P76" s="12"/>
      <c r="Y76" s="12"/>
      <c r="AI76" s="89"/>
    </row>
    <row r="77" spans="1:36" x14ac:dyDescent="0.25">
      <c r="E77" s="5"/>
      <c r="F77" s="12"/>
      <c r="G77" s="5"/>
      <c r="H77" s="5"/>
      <c r="P77" s="12"/>
      <c r="Y77" s="12"/>
      <c r="AI77" s="89"/>
    </row>
    <row r="78" spans="1:36" x14ac:dyDescent="0.25">
      <c r="E78" s="5"/>
      <c r="F78" s="12"/>
      <c r="G78" s="5"/>
      <c r="H78" s="5"/>
      <c r="P78" s="12"/>
      <c r="Y78" s="12"/>
      <c r="AI78" s="89"/>
    </row>
    <row r="79" spans="1:36" x14ac:dyDescent="0.25">
      <c r="E79" s="5"/>
      <c r="F79" s="12"/>
      <c r="G79" s="5"/>
      <c r="H79" s="5"/>
      <c r="P79" s="12"/>
      <c r="Y79" s="12"/>
      <c r="AI79" s="89"/>
    </row>
    <row r="80" spans="1:36" x14ac:dyDescent="0.25">
      <c r="E80" s="5"/>
      <c r="F80" s="12"/>
      <c r="G80" s="5"/>
      <c r="H80" s="5"/>
      <c r="P80" s="12"/>
      <c r="Y80" s="12"/>
      <c r="AI80" s="89"/>
    </row>
    <row r="81" spans="5:35" x14ac:dyDescent="0.25">
      <c r="E81" s="5"/>
      <c r="F81" s="12"/>
      <c r="G81" s="5"/>
      <c r="H81" s="5"/>
      <c r="P81" s="12"/>
      <c r="Y81" s="12"/>
      <c r="AI81" s="89"/>
    </row>
    <row r="82" spans="5:35" x14ac:dyDescent="0.25">
      <c r="E82" s="5"/>
      <c r="F82" s="12"/>
      <c r="G82" s="5"/>
      <c r="H82" s="5"/>
      <c r="P82" s="12"/>
      <c r="Y82" s="12"/>
      <c r="AI82" s="89"/>
    </row>
    <row r="83" spans="5:35" x14ac:dyDescent="0.25">
      <c r="E83" s="5"/>
      <c r="F83" s="12"/>
      <c r="G83" s="5"/>
      <c r="H83" s="5"/>
      <c r="P83" s="12"/>
      <c r="Y83" s="12"/>
      <c r="AI83" s="89"/>
    </row>
    <row r="84" spans="5:35" x14ac:dyDescent="0.25">
      <c r="E84" s="5"/>
      <c r="F84" s="12"/>
      <c r="G84" s="5"/>
      <c r="H84" s="5"/>
      <c r="P84" s="12"/>
      <c r="Y84" s="12"/>
      <c r="AI84" s="89"/>
    </row>
    <row r="85" spans="5:35" x14ac:dyDescent="0.25">
      <c r="E85" s="5"/>
      <c r="F85" s="12"/>
      <c r="G85" s="5"/>
      <c r="H85" s="5"/>
      <c r="P85" s="12"/>
      <c r="Y85" s="12"/>
      <c r="AI85" s="89"/>
    </row>
    <row r="86" spans="5:35" x14ac:dyDescent="0.25">
      <c r="E86" s="5"/>
      <c r="F86" s="12"/>
      <c r="G86" s="5"/>
      <c r="H86" s="5"/>
      <c r="P86" s="12"/>
      <c r="Y86" s="12"/>
      <c r="AI86" s="89"/>
    </row>
    <row r="87" spans="5:35" x14ac:dyDescent="0.25">
      <c r="E87" s="5"/>
      <c r="F87" s="12"/>
      <c r="G87" s="5"/>
      <c r="H87" s="5"/>
      <c r="P87" s="12"/>
      <c r="Y87" s="12"/>
      <c r="AI87" s="89"/>
    </row>
    <row r="88" spans="5:35" x14ac:dyDescent="0.25">
      <c r="E88" s="5"/>
      <c r="F88" s="12"/>
      <c r="G88" s="5"/>
      <c r="H88" s="5"/>
      <c r="P88" s="12"/>
      <c r="Y88" s="12"/>
      <c r="AI88" s="89"/>
    </row>
    <row r="89" spans="5:35" x14ac:dyDescent="0.25">
      <c r="E89" s="5"/>
      <c r="F89" s="12"/>
      <c r="G89" s="5"/>
      <c r="H89" s="5"/>
      <c r="P89" s="12"/>
      <c r="Y89" s="12"/>
      <c r="AI89" s="89"/>
    </row>
    <row r="90" spans="5:35" x14ac:dyDescent="0.25">
      <c r="E90" s="5"/>
      <c r="F90" s="12"/>
      <c r="G90" s="5"/>
      <c r="H90" s="5"/>
      <c r="P90" s="12"/>
      <c r="Y90" s="12"/>
      <c r="AI90" s="89"/>
    </row>
    <row r="91" spans="5:35" x14ac:dyDescent="0.25">
      <c r="E91" s="5"/>
      <c r="F91" s="12"/>
      <c r="G91" s="5"/>
      <c r="H91" s="5"/>
      <c r="P91" s="12"/>
      <c r="Y91" s="12"/>
      <c r="AI91" s="89"/>
    </row>
    <row r="92" spans="5:35" x14ac:dyDescent="0.25">
      <c r="E92" s="5"/>
      <c r="F92" s="12"/>
      <c r="G92" s="5"/>
      <c r="H92" s="5"/>
      <c r="P92" s="12"/>
      <c r="Y92" s="12"/>
      <c r="AI92" s="89"/>
    </row>
    <row r="93" spans="5:35" x14ac:dyDescent="0.25">
      <c r="E93" s="5"/>
      <c r="F93" s="12"/>
      <c r="G93" s="5"/>
      <c r="H93" s="5"/>
      <c r="P93" s="12"/>
      <c r="Y93" s="12"/>
      <c r="AI93" s="89"/>
    </row>
    <row r="94" spans="5:35" x14ac:dyDescent="0.25">
      <c r="E94" s="5"/>
      <c r="F94" s="12"/>
      <c r="G94" s="5"/>
      <c r="H94" s="5"/>
      <c r="P94" s="12"/>
      <c r="Y94" s="12"/>
      <c r="AI94" s="89"/>
    </row>
    <row r="95" spans="5:35" x14ac:dyDescent="0.25">
      <c r="E95" s="5"/>
      <c r="F95" s="12"/>
      <c r="G95" s="5"/>
      <c r="H95" s="5"/>
      <c r="P95" s="12"/>
      <c r="Y95" s="12"/>
      <c r="AI95" s="89"/>
    </row>
    <row r="96" spans="5:35" x14ac:dyDescent="0.25">
      <c r="E96" s="5"/>
      <c r="F96" s="12"/>
      <c r="G96" s="5"/>
      <c r="H96" s="5"/>
      <c r="P96" s="12"/>
      <c r="Y96" s="12"/>
      <c r="AI96" s="89"/>
    </row>
    <row r="97" spans="6:35" x14ac:dyDescent="0.25">
      <c r="F97" s="76"/>
      <c r="G97" s="5"/>
      <c r="H97" s="5"/>
      <c r="P97" s="76"/>
      <c r="Y97" s="76"/>
      <c r="AI97" s="76"/>
    </row>
    <row r="98" spans="6:35" x14ac:dyDescent="0.25">
      <c r="F98" s="76"/>
      <c r="G98" s="5"/>
      <c r="H98" s="5"/>
      <c r="P98" s="76"/>
      <c r="Y98" s="76"/>
      <c r="AI98" s="76"/>
    </row>
    <row r="99" spans="6:35" x14ac:dyDescent="0.25">
      <c r="F99" s="76"/>
      <c r="G99" s="5"/>
      <c r="H99" s="5"/>
      <c r="P99" s="76"/>
      <c r="Y99" s="76"/>
      <c r="AI99" s="76"/>
    </row>
    <row r="100" spans="6:35" x14ac:dyDescent="0.25">
      <c r="F100" s="76"/>
      <c r="G100" s="5"/>
      <c r="H100" s="5"/>
      <c r="P100" s="76"/>
      <c r="Y100" s="76"/>
      <c r="AI100" s="76"/>
    </row>
    <row r="101" spans="6:35" x14ac:dyDescent="0.25">
      <c r="F101" s="76"/>
      <c r="G101" s="5"/>
      <c r="H101" s="5"/>
      <c r="P101" s="76"/>
      <c r="Y101" s="76"/>
      <c r="AI101" s="76"/>
    </row>
    <row r="102" spans="6:35" x14ac:dyDescent="0.25">
      <c r="F102" s="76"/>
      <c r="G102" s="5"/>
      <c r="H102" s="5"/>
      <c r="P102" s="76"/>
      <c r="Y102" s="76"/>
      <c r="AI102" s="76"/>
    </row>
    <row r="103" spans="6:35" x14ac:dyDescent="0.25">
      <c r="F103" s="76"/>
      <c r="G103" s="5"/>
      <c r="H103" s="5"/>
      <c r="P103" s="76"/>
      <c r="Y103" s="76"/>
      <c r="AI103" s="76"/>
    </row>
    <row r="104" spans="6:35" x14ac:dyDescent="0.25">
      <c r="F104" s="76"/>
      <c r="G104" s="5"/>
      <c r="H104" s="5"/>
      <c r="P104" s="76"/>
      <c r="Y104" s="76"/>
      <c r="AI104" s="76"/>
    </row>
    <row r="105" spans="6:35" x14ac:dyDescent="0.25">
      <c r="F105" s="76"/>
      <c r="G105" s="5"/>
      <c r="H105" s="5"/>
      <c r="P105" s="76"/>
      <c r="Y105" s="76"/>
      <c r="AI105" s="76"/>
    </row>
    <row r="106" spans="6:35" x14ac:dyDescent="0.25">
      <c r="F106" s="76"/>
      <c r="G106" s="5"/>
      <c r="H106" s="5"/>
      <c r="P106" s="76"/>
      <c r="Y106" s="76"/>
      <c r="AI106" s="76"/>
    </row>
    <row r="107" spans="6:35" x14ac:dyDescent="0.25">
      <c r="F107" s="76"/>
      <c r="G107" s="5"/>
      <c r="H107" s="5"/>
      <c r="P107" s="76"/>
      <c r="Y107" s="76"/>
      <c r="AI107" s="76"/>
    </row>
    <row r="108" spans="6:35" x14ac:dyDescent="0.25">
      <c r="F108" s="76"/>
      <c r="G108" s="5"/>
      <c r="H108" s="5"/>
      <c r="P108" s="76"/>
      <c r="Y108" s="76"/>
      <c r="AI108" s="76"/>
    </row>
    <row r="109" spans="6:35" x14ac:dyDescent="0.25">
      <c r="F109" s="76"/>
      <c r="G109" s="5"/>
      <c r="H109" s="5"/>
      <c r="P109" s="76"/>
      <c r="Y109" s="76"/>
      <c r="AI109" s="76"/>
    </row>
    <row r="110" spans="6:35" x14ac:dyDescent="0.25">
      <c r="F110" s="76"/>
      <c r="G110" s="5"/>
      <c r="H110" s="5"/>
      <c r="P110" s="76"/>
      <c r="Y110" s="76"/>
      <c r="AI110" s="76"/>
    </row>
    <row r="111" spans="6:35" x14ac:dyDescent="0.25">
      <c r="F111" s="76"/>
      <c r="G111" s="5"/>
      <c r="H111" s="5"/>
      <c r="P111" s="76"/>
      <c r="Y111" s="76"/>
      <c r="AI111" s="76"/>
    </row>
    <row r="112" spans="6:35" x14ac:dyDescent="0.25">
      <c r="F112" s="76"/>
      <c r="G112" s="5"/>
      <c r="H112" s="5"/>
      <c r="P112" s="76"/>
      <c r="Y112" s="76"/>
      <c r="AI112" s="76"/>
    </row>
    <row r="113" spans="6:35" x14ac:dyDescent="0.25">
      <c r="F113" s="76"/>
      <c r="G113" s="5"/>
      <c r="H113" s="5"/>
      <c r="P113" s="76"/>
      <c r="Y113" s="76"/>
      <c r="AI113" s="76"/>
    </row>
    <row r="114" spans="6:35" x14ac:dyDescent="0.25">
      <c r="F114" s="76"/>
      <c r="G114" s="5"/>
      <c r="H114" s="5"/>
      <c r="P114" s="76"/>
      <c r="Y114" s="76"/>
      <c r="AI114" s="76"/>
    </row>
    <row r="115" spans="6:35" x14ac:dyDescent="0.25">
      <c r="F115" s="76"/>
      <c r="G115" s="5"/>
      <c r="H115" s="5"/>
      <c r="P115" s="76"/>
      <c r="Y115" s="76"/>
      <c r="AI115" s="76"/>
    </row>
    <row r="116" spans="6:35" x14ac:dyDescent="0.25">
      <c r="F116" s="76"/>
      <c r="G116" s="5"/>
      <c r="H116" s="5"/>
      <c r="P116" s="76"/>
      <c r="Y116" s="76"/>
      <c r="AI116" s="76"/>
    </row>
    <row r="117" spans="6:35" x14ac:dyDescent="0.25">
      <c r="F117" s="76"/>
      <c r="G117" s="5"/>
      <c r="H117" s="5"/>
      <c r="P117" s="76"/>
      <c r="Y117" s="76"/>
      <c r="AI117" s="76"/>
    </row>
    <row r="118" spans="6:35" x14ac:dyDescent="0.25">
      <c r="F118" s="76"/>
      <c r="G118" s="5"/>
      <c r="H118" s="5"/>
      <c r="P118" s="76"/>
      <c r="Y118" s="76"/>
      <c r="AI118" s="76"/>
    </row>
    <row r="119" spans="6:35" x14ac:dyDescent="0.25">
      <c r="F119" s="76"/>
      <c r="G119" s="5"/>
      <c r="H119" s="5"/>
      <c r="P119" s="76"/>
      <c r="Y119" s="76"/>
      <c r="AI119" s="76"/>
    </row>
    <row r="120" spans="6:35" x14ac:dyDescent="0.25">
      <c r="F120" s="76"/>
      <c r="G120" s="5"/>
      <c r="H120" s="5"/>
      <c r="P120" s="76"/>
      <c r="Y120" s="76"/>
      <c r="AI120" s="76"/>
    </row>
    <row r="121" spans="6:35" x14ac:dyDescent="0.25">
      <c r="F121" s="76"/>
      <c r="G121" s="5"/>
      <c r="H121" s="5"/>
      <c r="P121" s="76"/>
      <c r="Y121" s="76"/>
      <c r="AI121" s="76"/>
    </row>
    <row r="122" spans="6:35" x14ac:dyDescent="0.25">
      <c r="F122" s="76"/>
      <c r="G122" s="5"/>
      <c r="H122" s="5"/>
      <c r="P122" s="76"/>
      <c r="Y122" s="76"/>
      <c r="AI122" s="76"/>
    </row>
    <row r="123" spans="6:35" x14ac:dyDescent="0.25">
      <c r="F123" s="76"/>
      <c r="G123" s="5"/>
      <c r="H123" s="5"/>
      <c r="P123" s="76"/>
      <c r="Y123" s="76"/>
      <c r="AI123" s="76"/>
    </row>
    <row r="124" spans="6:35" x14ac:dyDescent="0.25">
      <c r="F124" s="76"/>
      <c r="G124" s="5"/>
      <c r="H124" s="5"/>
      <c r="P124" s="76"/>
      <c r="Y124" s="76"/>
      <c r="AI124" s="76"/>
    </row>
    <row r="125" spans="6:35" x14ac:dyDescent="0.25">
      <c r="F125" s="76"/>
      <c r="G125" s="5"/>
      <c r="H125" s="5"/>
      <c r="P125" s="76"/>
      <c r="Y125" s="76"/>
      <c r="AI125" s="76"/>
    </row>
    <row r="126" spans="6:35" x14ac:dyDescent="0.25">
      <c r="F126" s="76"/>
      <c r="G126" s="5"/>
      <c r="H126" s="5"/>
      <c r="P126" s="76"/>
      <c r="Y126" s="76"/>
      <c r="AI126" s="76"/>
    </row>
    <row r="127" spans="6:35" x14ac:dyDescent="0.25">
      <c r="F127" s="76"/>
      <c r="G127" s="5"/>
      <c r="H127" s="5"/>
      <c r="P127" s="76"/>
      <c r="Y127" s="76"/>
      <c r="AI127" s="76"/>
    </row>
    <row r="128" spans="6:35" x14ac:dyDescent="0.25">
      <c r="F128" s="76"/>
      <c r="G128" s="5"/>
      <c r="H128" s="5"/>
      <c r="P128" s="76"/>
      <c r="Y128" s="76"/>
      <c r="AI128" s="76"/>
    </row>
    <row r="129" spans="6:35" x14ac:dyDescent="0.25">
      <c r="F129" s="76"/>
      <c r="G129" s="5"/>
      <c r="H129" s="5"/>
      <c r="P129" s="76"/>
      <c r="Y129" s="76"/>
      <c r="AI129" s="76"/>
    </row>
    <row r="130" spans="6:35" x14ac:dyDescent="0.25">
      <c r="F130" s="76"/>
      <c r="G130" s="5"/>
      <c r="H130" s="5"/>
      <c r="P130" s="76"/>
      <c r="Y130" s="76"/>
      <c r="AI130" s="76"/>
    </row>
    <row r="131" spans="6:35" x14ac:dyDescent="0.25">
      <c r="F131" s="76"/>
      <c r="G131" s="5"/>
      <c r="H131" s="5"/>
      <c r="P131" s="76"/>
      <c r="Y131" s="76"/>
      <c r="AI131" s="76"/>
    </row>
    <row r="132" spans="6:35" x14ac:dyDescent="0.25">
      <c r="F132" s="76"/>
      <c r="G132" s="5"/>
      <c r="H132" s="5"/>
      <c r="P132" s="76"/>
      <c r="Y132" s="76"/>
      <c r="AI132" s="76"/>
    </row>
    <row r="133" spans="6:35" x14ac:dyDescent="0.25">
      <c r="F133" s="76"/>
      <c r="G133" s="5"/>
      <c r="H133" s="5"/>
      <c r="P133" s="76"/>
      <c r="Y133" s="76"/>
      <c r="AI133" s="76"/>
    </row>
    <row r="134" spans="6:35" x14ac:dyDescent="0.25">
      <c r="F134" s="76"/>
      <c r="G134" s="5"/>
      <c r="H134" s="5"/>
      <c r="P134" s="76"/>
      <c r="Y134" s="76"/>
      <c r="AI134" s="76"/>
    </row>
    <row r="135" spans="6:35" x14ac:dyDescent="0.25">
      <c r="F135" s="76"/>
      <c r="G135" s="5"/>
      <c r="H135" s="5"/>
      <c r="P135" s="76"/>
      <c r="Y135" s="76"/>
      <c r="AI135" s="76"/>
    </row>
    <row r="136" spans="6:35" x14ac:dyDescent="0.25">
      <c r="F136" s="76"/>
      <c r="G136" s="5"/>
      <c r="H136" s="5"/>
      <c r="P136" s="76"/>
      <c r="Y136" s="76"/>
      <c r="AI136" s="76"/>
    </row>
    <row r="137" spans="6:35" x14ac:dyDescent="0.25">
      <c r="F137" s="76"/>
      <c r="G137" s="5"/>
      <c r="H137" s="5"/>
      <c r="P137" s="76"/>
      <c r="Y137" s="76"/>
      <c r="AI137" s="76"/>
    </row>
    <row r="138" spans="6:35" x14ac:dyDescent="0.25">
      <c r="F138" s="76"/>
      <c r="G138" s="5"/>
      <c r="H138" s="5"/>
      <c r="P138" s="76"/>
      <c r="Y138" s="76"/>
      <c r="AI138" s="76"/>
    </row>
    <row r="139" spans="6:35" x14ac:dyDescent="0.25">
      <c r="F139" s="76"/>
      <c r="G139" s="5"/>
      <c r="H139" s="5"/>
      <c r="P139" s="76"/>
      <c r="Y139" s="76"/>
      <c r="AI139" s="76"/>
    </row>
    <row r="140" spans="6:35" x14ac:dyDescent="0.25">
      <c r="F140" s="76"/>
      <c r="G140" s="5"/>
      <c r="H140" s="5"/>
      <c r="P140" s="76"/>
      <c r="Y140" s="76"/>
      <c r="AI140" s="76"/>
    </row>
    <row r="141" spans="6:35" x14ac:dyDescent="0.25">
      <c r="F141" s="76"/>
      <c r="G141" s="5"/>
      <c r="H141" s="5"/>
      <c r="P141" s="76"/>
      <c r="Y141" s="76"/>
      <c r="AI141" s="76"/>
    </row>
    <row r="142" spans="6:35" x14ac:dyDescent="0.25">
      <c r="F142" s="76"/>
      <c r="G142" s="5"/>
      <c r="H142" s="5"/>
      <c r="P142" s="76"/>
      <c r="Y142" s="76"/>
      <c r="AI142" s="76"/>
    </row>
    <row r="143" spans="6:35" x14ac:dyDescent="0.25">
      <c r="F143" s="76"/>
      <c r="G143" s="5"/>
      <c r="H143" s="5"/>
      <c r="P143" s="76"/>
      <c r="Y143" s="76"/>
      <c r="AI143" s="76"/>
    </row>
    <row r="144" spans="6:35" x14ac:dyDescent="0.25">
      <c r="F144" s="76"/>
      <c r="G144" s="5"/>
      <c r="H144" s="5"/>
      <c r="P144" s="76"/>
      <c r="Y144" s="76"/>
      <c r="AI144" s="76"/>
    </row>
    <row r="145" spans="6:35" x14ac:dyDescent="0.25">
      <c r="F145" s="76"/>
      <c r="G145" s="5"/>
      <c r="H145" s="5"/>
      <c r="P145" s="76"/>
      <c r="Y145" s="76"/>
      <c r="AI145" s="76"/>
    </row>
    <row r="146" spans="6:35" x14ac:dyDescent="0.25">
      <c r="F146" s="76"/>
      <c r="G146" s="5"/>
      <c r="H146" s="5"/>
      <c r="P146" s="76"/>
      <c r="Y146" s="76"/>
      <c r="AI146" s="76"/>
    </row>
    <row r="147" spans="6:35" x14ac:dyDescent="0.25">
      <c r="F147" s="76"/>
      <c r="G147" s="5"/>
      <c r="H147" s="5"/>
      <c r="P147" s="76"/>
      <c r="Y147" s="76"/>
      <c r="AI147" s="76"/>
    </row>
    <row r="148" spans="6:35" x14ac:dyDescent="0.25">
      <c r="F148" s="76"/>
      <c r="G148" s="5"/>
      <c r="H148" s="5"/>
      <c r="P148" s="76"/>
      <c r="Y148" s="76"/>
      <c r="AI148" s="76"/>
    </row>
    <row r="149" spans="6:35" x14ac:dyDescent="0.25">
      <c r="F149" s="76"/>
      <c r="G149" s="5"/>
      <c r="H149" s="5"/>
      <c r="P149" s="76"/>
      <c r="Y149" s="76"/>
      <c r="AI149" s="76"/>
    </row>
    <row r="150" spans="6:35" x14ac:dyDescent="0.25">
      <c r="F150" s="76"/>
      <c r="G150" s="5"/>
      <c r="H150" s="5"/>
      <c r="P150" s="76"/>
      <c r="Y150" s="76"/>
      <c r="AI150" s="76"/>
    </row>
    <row r="151" spans="6:35" x14ac:dyDescent="0.25">
      <c r="F151" s="76"/>
      <c r="G151" s="5"/>
      <c r="H151" s="5"/>
      <c r="P151" s="76"/>
      <c r="Y151" s="76"/>
      <c r="AI151" s="76"/>
    </row>
    <row r="152" spans="6:35" x14ac:dyDescent="0.25">
      <c r="F152" s="76"/>
      <c r="G152" s="5"/>
      <c r="H152" s="5"/>
      <c r="P152" s="76"/>
      <c r="Y152" s="76"/>
      <c r="AI152" s="76"/>
    </row>
    <row r="153" spans="6:35" x14ac:dyDescent="0.25">
      <c r="F153" s="76"/>
      <c r="G153" s="5"/>
      <c r="H153" s="5"/>
      <c r="P153" s="76"/>
      <c r="Y153" s="76"/>
      <c r="AI153" s="76"/>
    </row>
    <row r="154" spans="6:35" x14ac:dyDescent="0.25">
      <c r="F154" s="76"/>
      <c r="G154" s="5"/>
      <c r="H154" s="5"/>
      <c r="P154" s="76"/>
      <c r="Y154" s="76"/>
      <c r="AI154" s="76"/>
    </row>
    <row r="155" spans="6:35" x14ac:dyDescent="0.25">
      <c r="F155" s="76"/>
      <c r="G155" s="5"/>
      <c r="H155" s="5"/>
      <c r="P155" s="76"/>
      <c r="Y155" s="76"/>
      <c r="AI155" s="76"/>
    </row>
    <row r="156" spans="6:35" x14ac:dyDescent="0.25">
      <c r="F156" s="76"/>
      <c r="G156" s="5"/>
      <c r="H156" s="5"/>
      <c r="P156" s="76"/>
      <c r="Y156" s="76"/>
      <c r="AI156" s="76"/>
    </row>
    <row r="157" spans="6:35" x14ac:dyDescent="0.25">
      <c r="F157" s="76"/>
      <c r="G157" s="5"/>
      <c r="H157" s="5"/>
      <c r="P157" s="76"/>
      <c r="Y157" s="76"/>
      <c r="AI157" s="76"/>
    </row>
    <row r="158" spans="6:35" x14ac:dyDescent="0.25">
      <c r="F158" s="76"/>
      <c r="G158" s="5"/>
      <c r="H158" s="5"/>
      <c r="P158" s="76"/>
      <c r="Y158" s="76"/>
      <c r="AI158" s="76"/>
    </row>
    <row r="159" spans="6:35" x14ac:dyDescent="0.25">
      <c r="F159" s="76"/>
      <c r="G159" s="5"/>
      <c r="H159" s="5"/>
      <c r="P159" s="76"/>
      <c r="Y159" s="76"/>
      <c r="AI159" s="76"/>
    </row>
    <row r="160" spans="6:35" x14ac:dyDescent="0.25">
      <c r="F160" s="76"/>
      <c r="G160" s="5"/>
      <c r="H160" s="5"/>
      <c r="P160" s="76"/>
      <c r="Y160" s="76"/>
      <c r="AI160" s="76"/>
    </row>
    <row r="161" spans="6:35" x14ac:dyDescent="0.25">
      <c r="F161" s="76"/>
      <c r="G161" s="5"/>
      <c r="H161" s="5"/>
      <c r="P161" s="76"/>
      <c r="Y161" s="76"/>
      <c r="AI161" s="76"/>
    </row>
    <row r="162" spans="6:35" x14ac:dyDescent="0.25">
      <c r="F162" s="76"/>
      <c r="G162" s="5"/>
      <c r="H162" s="5"/>
      <c r="P162" s="76"/>
      <c r="Y162" s="76"/>
      <c r="AI162" s="76"/>
    </row>
    <row r="163" spans="6:35" x14ac:dyDescent="0.25">
      <c r="F163" s="76"/>
      <c r="G163" s="5"/>
      <c r="H163" s="5"/>
      <c r="P163" s="76"/>
      <c r="Y163" s="76"/>
      <c r="AI163" s="76"/>
    </row>
    <row r="164" spans="6:35" x14ac:dyDescent="0.25">
      <c r="F164" s="76"/>
      <c r="G164" s="5"/>
      <c r="H164" s="5"/>
      <c r="P164" s="76"/>
      <c r="Y164" s="76"/>
      <c r="AI164" s="76"/>
    </row>
    <row r="165" spans="6:35" x14ac:dyDescent="0.25">
      <c r="F165" s="76"/>
      <c r="G165" s="5"/>
      <c r="H165" s="5"/>
      <c r="P165" s="76"/>
      <c r="Y165" s="76"/>
      <c r="AI165" s="76"/>
    </row>
    <row r="166" spans="6:35" x14ac:dyDescent="0.25">
      <c r="F166" s="76"/>
      <c r="G166" s="5"/>
      <c r="H166" s="5"/>
      <c r="P166" s="76"/>
      <c r="Y166" s="76"/>
      <c r="AI166" s="76"/>
    </row>
    <row r="167" spans="6:35" x14ac:dyDescent="0.25">
      <c r="F167" s="76"/>
      <c r="G167" s="5"/>
      <c r="H167" s="5"/>
      <c r="P167" s="76"/>
      <c r="Y167" s="76"/>
      <c r="AI167" s="76"/>
    </row>
    <row r="168" spans="6:35" x14ac:dyDescent="0.25">
      <c r="F168" s="76"/>
      <c r="G168" s="5"/>
      <c r="H168" s="5"/>
      <c r="P168" s="76"/>
      <c r="Y168" s="76"/>
      <c r="AI168" s="76"/>
    </row>
    <row r="169" spans="6:35" x14ac:dyDescent="0.25">
      <c r="F169" s="76"/>
      <c r="G169" s="5"/>
      <c r="H169" s="5"/>
      <c r="P169" s="76"/>
      <c r="Y169" s="76"/>
      <c r="AI169" s="76"/>
    </row>
    <row r="170" spans="6:35" x14ac:dyDescent="0.25">
      <c r="F170" s="76"/>
      <c r="G170" s="5"/>
      <c r="H170" s="5"/>
      <c r="P170" s="76"/>
      <c r="Y170" s="76"/>
      <c r="AI170" s="76"/>
    </row>
    <row r="171" spans="6:35" x14ac:dyDescent="0.25">
      <c r="F171" s="76"/>
      <c r="G171" s="5"/>
      <c r="H171" s="5"/>
      <c r="P171" s="76"/>
      <c r="Y171" s="76"/>
      <c r="AI171" s="76"/>
    </row>
    <row r="172" spans="6:35" x14ac:dyDescent="0.25">
      <c r="F172" s="76"/>
      <c r="G172" s="5"/>
      <c r="H172" s="5"/>
      <c r="P172" s="76"/>
      <c r="Y172" s="76"/>
      <c r="AI172" s="76"/>
    </row>
    <row r="173" spans="6:35" x14ac:dyDescent="0.25">
      <c r="F173" s="76"/>
      <c r="G173" s="5"/>
      <c r="H173" s="5"/>
      <c r="P173" s="76"/>
      <c r="Y173" s="76"/>
      <c r="AI173" s="76"/>
    </row>
    <row r="174" spans="6:35" x14ac:dyDescent="0.25">
      <c r="F174" s="76"/>
      <c r="G174" s="5"/>
      <c r="H174" s="5"/>
      <c r="P174" s="76"/>
      <c r="Y174" s="76"/>
      <c r="AI174" s="76"/>
    </row>
    <row r="175" spans="6:35" x14ac:dyDescent="0.25">
      <c r="F175" s="76"/>
      <c r="G175" s="5"/>
      <c r="H175" s="5"/>
      <c r="P175" s="76"/>
      <c r="Y175" s="76"/>
      <c r="AI175" s="76"/>
    </row>
    <row r="176" spans="6:35" x14ac:dyDescent="0.25">
      <c r="F176" s="76"/>
      <c r="G176" s="5"/>
      <c r="H176" s="5"/>
      <c r="P176" s="76"/>
      <c r="Y176" s="76"/>
      <c r="AI176" s="76"/>
    </row>
    <row r="177" spans="6:35" x14ac:dyDescent="0.25">
      <c r="F177" s="76"/>
      <c r="G177" s="5"/>
      <c r="H177" s="5"/>
      <c r="P177" s="76"/>
      <c r="Y177" s="76"/>
      <c r="AI177" s="76"/>
    </row>
    <row r="178" spans="6:35" x14ac:dyDescent="0.25">
      <c r="F178" s="76"/>
      <c r="G178" s="5"/>
      <c r="H178" s="5"/>
      <c r="P178" s="76"/>
      <c r="Y178" s="76"/>
      <c r="AI178" s="76"/>
    </row>
    <row r="179" spans="6:35" x14ac:dyDescent="0.25">
      <c r="F179" s="76"/>
      <c r="G179" s="5"/>
      <c r="H179" s="5"/>
      <c r="P179" s="76"/>
      <c r="Y179" s="76"/>
      <c r="AI179" s="76"/>
    </row>
    <row r="180" spans="6:35" x14ac:dyDescent="0.25">
      <c r="F180" s="76"/>
      <c r="G180" s="5"/>
      <c r="H180" s="5"/>
      <c r="P180" s="76"/>
      <c r="Y180" s="76"/>
      <c r="AI180" s="76"/>
    </row>
    <row r="181" spans="6:35" x14ac:dyDescent="0.25">
      <c r="F181" s="76"/>
      <c r="G181" s="5"/>
      <c r="H181" s="5"/>
      <c r="P181" s="76"/>
      <c r="Y181" s="76"/>
      <c r="AI181" s="76"/>
    </row>
    <row r="182" spans="6:35" x14ac:dyDescent="0.25">
      <c r="F182" s="76"/>
      <c r="G182" s="5"/>
      <c r="H182" s="5"/>
      <c r="P182" s="76"/>
      <c r="Y182" s="76"/>
      <c r="AI182" s="76"/>
    </row>
    <row r="183" spans="6:35" x14ac:dyDescent="0.25">
      <c r="F183" s="76"/>
      <c r="G183" s="5"/>
      <c r="H183" s="5"/>
      <c r="P183" s="76"/>
      <c r="Y183" s="76"/>
      <c r="AI183" s="76"/>
    </row>
    <row r="184" spans="6:35" x14ac:dyDescent="0.25">
      <c r="F184" s="76"/>
      <c r="G184" s="5"/>
      <c r="H184" s="5"/>
      <c r="P184" s="76"/>
      <c r="Y184" s="76"/>
      <c r="AI184" s="76"/>
    </row>
    <row r="185" spans="6:35" x14ac:dyDescent="0.25">
      <c r="F185" s="76"/>
      <c r="G185" s="5"/>
      <c r="H185" s="5"/>
      <c r="P185" s="76"/>
      <c r="Y185" s="76"/>
      <c r="AI185" s="76"/>
    </row>
    <row r="186" spans="6:35" x14ac:dyDescent="0.25">
      <c r="F186" s="76"/>
      <c r="G186" s="5"/>
      <c r="H186" s="5"/>
      <c r="P186" s="76"/>
      <c r="Y186" s="76"/>
      <c r="AI186" s="76"/>
    </row>
    <row r="187" spans="6:35" x14ac:dyDescent="0.25">
      <c r="F187" s="76"/>
      <c r="G187" s="5"/>
      <c r="H187" s="5"/>
      <c r="P187" s="76"/>
      <c r="Y187" s="76"/>
      <c r="AI187" s="76"/>
    </row>
    <row r="188" spans="6:35" x14ac:dyDescent="0.25">
      <c r="F188" s="76"/>
      <c r="G188" s="5"/>
      <c r="H188" s="5"/>
      <c r="P188" s="76"/>
      <c r="Y188" s="76"/>
      <c r="AI188" s="76"/>
    </row>
    <row r="189" spans="6:35" x14ac:dyDescent="0.25">
      <c r="F189" s="76"/>
      <c r="G189" s="5"/>
      <c r="H189" s="5"/>
      <c r="P189" s="76"/>
      <c r="Y189" s="76"/>
      <c r="AI189" s="76"/>
    </row>
    <row r="190" spans="6:35" x14ac:dyDescent="0.25">
      <c r="F190" s="76"/>
      <c r="G190" s="5"/>
      <c r="H190" s="5"/>
      <c r="P190" s="76"/>
      <c r="Y190" s="76"/>
      <c r="AI190" s="76"/>
    </row>
    <row r="191" spans="6:35" x14ac:dyDescent="0.25">
      <c r="F191" s="76"/>
      <c r="G191" s="5"/>
      <c r="H191" s="5"/>
      <c r="P191" s="76"/>
      <c r="Y191" s="76"/>
      <c r="AI191" s="76"/>
    </row>
    <row r="192" spans="6:35" x14ac:dyDescent="0.25">
      <c r="F192" s="76"/>
      <c r="G192" s="5"/>
      <c r="H192" s="5"/>
      <c r="P192" s="76"/>
      <c r="Y192" s="76"/>
      <c r="AI192" s="76"/>
    </row>
    <row r="193" spans="6:35" x14ac:dyDescent="0.25">
      <c r="F193" s="76"/>
      <c r="G193" s="5"/>
      <c r="H193" s="5"/>
      <c r="P193" s="76"/>
      <c r="Y193" s="76"/>
      <c r="AI193" s="76"/>
    </row>
    <row r="194" spans="6:35" x14ac:dyDescent="0.25">
      <c r="F194" s="76"/>
      <c r="G194" s="5"/>
      <c r="H194" s="5"/>
      <c r="P194" s="76"/>
      <c r="Y194" s="76"/>
      <c r="AI194" s="76"/>
    </row>
    <row r="195" spans="6:35" x14ac:dyDescent="0.25">
      <c r="F195" s="76"/>
      <c r="G195" s="5"/>
      <c r="H195" s="5"/>
      <c r="P195" s="76"/>
      <c r="Y195" s="76"/>
      <c r="AI195" s="76"/>
    </row>
    <row r="196" spans="6:35" x14ac:dyDescent="0.25">
      <c r="F196" s="76"/>
      <c r="G196" s="5"/>
      <c r="H196" s="5"/>
      <c r="P196" s="76"/>
      <c r="Y196" s="76"/>
      <c r="AI196" s="76"/>
    </row>
    <row r="197" spans="6:35" x14ac:dyDescent="0.25">
      <c r="F197" s="76"/>
      <c r="G197" s="5"/>
      <c r="H197" s="5"/>
      <c r="P197" s="76"/>
      <c r="Y197" s="76"/>
      <c r="AI197" s="76"/>
    </row>
    <row r="198" spans="6:35" x14ac:dyDescent="0.25">
      <c r="F198" s="76"/>
      <c r="G198" s="5"/>
      <c r="H198" s="5"/>
      <c r="P198" s="76"/>
      <c r="Y198" s="76"/>
      <c r="AI198" s="76"/>
    </row>
    <row r="199" spans="6:35" x14ac:dyDescent="0.25">
      <c r="F199" s="76"/>
      <c r="G199" s="5"/>
      <c r="H199" s="5"/>
      <c r="P199" s="76"/>
      <c r="Y199" s="76"/>
      <c r="AI199" s="76"/>
    </row>
    <row r="200" spans="6:35" x14ac:dyDescent="0.25">
      <c r="F200" s="76"/>
      <c r="G200" s="5"/>
      <c r="H200" s="5"/>
      <c r="P200" s="76"/>
      <c r="Y200" s="76"/>
      <c r="AI200" s="76"/>
    </row>
    <row r="201" spans="6:35" x14ac:dyDescent="0.25">
      <c r="F201" s="76"/>
      <c r="G201" s="5"/>
      <c r="H201" s="5"/>
      <c r="P201" s="76"/>
      <c r="Y201" s="76"/>
      <c r="AI201" s="76"/>
    </row>
    <row r="202" spans="6:35" x14ac:dyDescent="0.25">
      <c r="F202" s="76"/>
      <c r="G202" s="5"/>
      <c r="H202" s="5"/>
      <c r="P202" s="76"/>
      <c r="Y202" s="76"/>
      <c r="AI202" s="76"/>
    </row>
    <row r="203" spans="6:35" x14ac:dyDescent="0.25">
      <c r="F203" s="76"/>
      <c r="G203" s="5"/>
      <c r="H203" s="5"/>
      <c r="P203" s="76"/>
      <c r="Y203" s="76"/>
      <c r="AI203" s="76"/>
    </row>
    <row r="204" spans="6:35" x14ac:dyDescent="0.25">
      <c r="F204" s="76"/>
      <c r="G204" s="5"/>
      <c r="H204" s="5"/>
      <c r="P204" s="76"/>
      <c r="Y204" s="76"/>
      <c r="AI204" s="76"/>
    </row>
    <row r="205" spans="6:35" x14ac:dyDescent="0.25">
      <c r="F205" s="76"/>
      <c r="G205" s="5"/>
      <c r="H205" s="5"/>
      <c r="P205" s="76"/>
      <c r="Y205" s="76"/>
      <c r="AI205" s="76"/>
    </row>
    <row r="206" spans="6:35" x14ac:dyDescent="0.25">
      <c r="F206" s="76"/>
      <c r="G206" s="5"/>
      <c r="H206" s="5"/>
      <c r="P206" s="76"/>
      <c r="Y206" s="76"/>
      <c r="AI206" s="76"/>
    </row>
    <row r="207" spans="6:35" x14ac:dyDescent="0.25">
      <c r="F207" s="76"/>
      <c r="G207" s="5"/>
      <c r="H207" s="5"/>
      <c r="P207" s="76"/>
      <c r="Y207" s="76"/>
      <c r="AI207" s="76"/>
    </row>
    <row r="208" spans="6:35" x14ac:dyDescent="0.25">
      <c r="F208" s="76"/>
      <c r="G208" s="5"/>
      <c r="H208" s="5"/>
      <c r="P208" s="76"/>
      <c r="Y208" s="76"/>
      <c r="AI208" s="76"/>
    </row>
    <row r="209" spans="6:35" x14ac:dyDescent="0.25">
      <c r="F209" s="76"/>
      <c r="G209" s="5"/>
      <c r="H209" s="5"/>
      <c r="P209" s="76"/>
      <c r="Y209" s="76"/>
      <c r="AI209" s="76"/>
    </row>
    <row r="210" spans="6:35" x14ac:dyDescent="0.25">
      <c r="F210" s="76"/>
      <c r="G210" s="5"/>
      <c r="H210" s="5"/>
      <c r="P210" s="76"/>
      <c r="Y210" s="76"/>
      <c r="AI210" s="76"/>
    </row>
    <row r="211" spans="6:35" x14ac:dyDescent="0.25">
      <c r="F211" s="76"/>
      <c r="G211" s="5"/>
      <c r="H211" s="5"/>
      <c r="P211" s="76"/>
      <c r="Y211" s="76"/>
      <c r="AI211" s="76"/>
    </row>
    <row r="212" spans="6:35" x14ac:dyDescent="0.25">
      <c r="F212" s="76"/>
      <c r="G212" s="5"/>
      <c r="H212" s="5"/>
      <c r="P212" s="76"/>
      <c r="Y212" s="76"/>
      <c r="AI212" s="76"/>
    </row>
    <row r="213" spans="6:35" x14ac:dyDescent="0.25">
      <c r="F213" s="76"/>
      <c r="G213" s="5"/>
      <c r="H213" s="5"/>
      <c r="P213" s="76"/>
      <c r="Y213" s="76"/>
      <c r="AI213" s="76"/>
    </row>
    <row r="214" spans="6:35" x14ac:dyDescent="0.25">
      <c r="F214" s="76"/>
      <c r="G214" s="5"/>
      <c r="H214" s="5"/>
      <c r="P214" s="76"/>
      <c r="Y214" s="76"/>
      <c r="AI214" s="76"/>
    </row>
    <row r="215" spans="6:35" x14ac:dyDescent="0.25">
      <c r="F215" s="76"/>
      <c r="G215" s="5"/>
      <c r="H215" s="5"/>
      <c r="P215" s="76"/>
      <c r="Y215" s="76"/>
      <c r="AI215" s="76"/>
    </row>
    <row r="216" spans="6:35" x14ac:dyDescent="0.25">
      <c r="F216" s="76"/>
      <c r="G216" s="5"/>
      <c r="H216" s="5"/>
      <c r="P216" s="76"/>
      <c r="Y216" s="76"/>
      <c r="AI216" s="76"/>
    </row>
    <row r="217" spans="6:35" x14ac:dyDescent="0.25">
      <c r="F217" s="76"/>
      <c r="G217" s="5"/>
      <c r="H217" s="5"/>
      <c r="P217" s="76"/>
      <c r="Y217" s="76"/>
      <c r="AI217" s="76"/>
    </row>
    <row r="218" spans="6:35" x14ac:dyDescent="0.25">
      <c r="F218" s="76"/>
      <c r="G218" s="5"/>
      <c r="H218" s="5"/>
      <c r="P218" s="76"/>
      <c r="Y218" s="76"/>
      <c r="AI218" s="76"/>
    </row>
    <row r="219" spans="6:35" x14ac:dyDescent="0.25">
      <c r="F219" s="76"/>
      <c r="G219" s="5"/>
      <c r="H219" s="5"/>
      <c r="P219" s="76"/>
      <c r="Y219" s="76"/>
      <c r="AI219" s="76"/>
    </row>
    <row r="220" spans="6:35" x14ac:dyDescent="0.25">
      <c r="F220" s="76"/>
      <c r="G220" s="5"/>
      <c r="H220" s="5"/>
      <c r="P220" s="76"/>
      <c r="Y220" s="76"/>
      <c r="AI220" s="76"/>
    </row>
    <row r="221" spans="6:35" x14ac:dyDescent="0.25">
      <c r="F221" s="76"/>
      <c r="G221" s="5"/>
      <c r="H221" s="5"/>
      <c r="P221" s="76"/>
      <c r="Y221" s="76"/>
      <c r="AI221" s="76"/>
    </row>
    <row r="222" spans="6:35" x14ac:dyDescent="0.25">
      <c r="F222" s="76"/>
      <c r="G222" s="5"/>
      <c r="H222" s="5"/>
      <c r="P222" s="76"/>
      <c r="Y222" s="76"/>
      <c r="AI222" s="76"/>
    </row>
    <row r="223" spans="6:35" x14ac:dyDescent="0.25">
      <c r="F223" s="76"/>
      <c r="G223" s="5"/>
      <c r="H223" s="5"/>
      <c r="P223" s="76"/>
      <c r="Y223" s="76"/>
      <c r="AI223" s="76"/>
    </row>
    <row r="224" spans="6:35" x14ac:dyDescent="0.25">
      <c r="F224" s="76"/>
      <c r="G224" s="5"/>
      <c r="H224" s="5"/>
      <c r="P224" s="76"/>
      <c r="Y224" s="76"/>
      <c r="AI224" s="76"/>
    </row>
    <row r="225" spans="6:35" x14ac:dyDescent="0.25">
      <c r="F225" s="76"/>
      <c r="G225" s="5"/>
      <c r="H225" s="5"/>
      <c r="P225" s="76"/>
      <c r="Y225" s="76"/>
      <c r="AI225" s="76"/>
    </row>
    <row r="226" spans="6:35" x14ac:dyDescent="0.25">
      <c r="F226" s="76"/>
      <c r="G226" s="5"/>
      <c r="H226" s="5"/>
      <c r="P226" s="76"/>
      <c r="Y226" s="76"/>
      <c r="AI226" s="76"/>
    </row>
    <row r="227" spans="6:35" x14ac:dyDescent="0.25">
      <c r="F227" s="76"/>
      <c r="G227" s="5"/>
      <c r="H227" s="5"/>
      <c r="P227" s="76"/>
      <c r="Y227" s="76"/>
      <c r="AI227" s="76"/>
    </row>
    <row r="228" spans="6:35" x14ac:dyDescent="0.25">
      <c r="F228" s="76"/>
      <c r="G228" s="5"/>
      <c r="H228" s="5"/>
      <c r="P228" s="76"/>
      <c r="Y228" s="76"/>
      <c r="AI228" s="76"/>
    </row>
    <row r="229" spans="6:35" x14ac:dyDescent="0.25">
      <c r="F229" s="76"/>
      <c r="G229" s="5"/>
      <c r="H229" s="5"/>
      <c r="P229" s="76"/>
      <c r="Y229" s="76"/>
      <c r="AI229" s="76"/>
    </row>
    <row r="230" spans="6:35" x14ac:dyDescent="0.25">
      <c r="F230" s="76"/>
      <c r="G230" s="5"/>
      <c r="H230" s="5"/>
      <c r="P230" s="76"/>
      <c r="Y230" s="76"/>
      <c r="AI230" s="76"/>
    </row>
    <row r="231" spans="6:35" x14ac:dyDescent="0.25">
      <c r="F231" s="76"/>
      <c r="G231" s="5"/>
      <c r="H231" s="5"/>
      <c r="P231" s="76"/>
      <c r="Y231" s="76"/>
      <c r="AI231" s="76"/>
    </row>
    <row r="232" spans="6:35" x14ac:dyDescent="0.25">
      <c r="F232" s="76"/>
      <c r="G232" s="5"/>
      <c r="H232" s="5"/>
      <c r="P232" s="76"/>
      <c r="Y232" s="76"/>
      <c r="AI232" s="76"/>
    </row>
    <row r="233" spans="6:35" x14ac:dyDescent="0.25">
      <c r="F233" s="76"/>
      <c r="G233" s="5"/>
      <c r="H233" s="5"/>
      <c r="P233" s="76"/>
      <c r="Y233" s="76"/>
      <c r="AI233" s="76"/>
    </row>
    <row r="234" spans="6:35" x14ac:dyDescent="0.25">
      <c r="F234" s="76"/>
      <c r="G234" s="5"/>
      <c r="H234" s="5"/>
      <c r="P234" s="76"/>
      <c r="Y234" s="76"/>
      <c r="AI234" s="76"/>
    </row>
    <row r="235" spans="6:35" x14ac:dyDescent="0.25">
      <c r="F235" s="76"/>
      <c r="G235" s="5"/>
      <c r="H235" s="5"/>
      <c r="P235" s="76"/>
      <c r="Y235" s="76"/>
      <c r="AI235" s="76"/>
    </row>
    <row r="236" spans="6:35" x14ac:dyDescent="0.25">
      <c r="F236" s="76"/>
      <c r="G236" s="5"/>
      <c r="H236" s="5"/>
      <c r="P236" s="76"/>
      <c r="Y236" s="76"/>
      <c r="AI236" s="76"/>
    </row>
    <row r="237" spans="6:35" x14ac:dyDescent="0.25">
      <c r="F237" s="76"/>
      <c r="G237" s="5"/>
      <c r="H237" s="5"/>
      <c r="P237" s="76"/>
      <c r="Y237" s="76"/>
      <c r="AI237" s="76"/>
    </row>
    <row r="238" spans="6:35" x14ac:dyDescent="0.25">
      <c r="F238" s="76"/>
      <c r="G238" s="5"/>
      <c r="H238" s="5"/>
      <c r="P238" s="76"/>
      <c r="Y238" s="76"/>
      <c r="AI238" s="76"/>
    </row>
    <row r="239" spans="6:35" x14ac:dyDescent="0.25">
      <c r="F239" s="76"/>
      <c r="G239" s="5"/>
      <c r="H239" s="5"/>
      <c r="P239" s="76"/>
      <c r="Y239" s="76"/>
      <c r="AI239" s="76"/>
    </row>
    <row r="240" spans="6:35" x14ac:dyDescent="0.25">
      <c r="F240" s="76"/>
      <c r="G240" s="5"/>
      <c r="H240" s="5"/>
      <c r="P240" s="76"/>
      <c r="Y240" s="76"/>
      <c r="AI240" s="76"/>
    </row>
    <row r="241" spans="6:35" x14ac:dyDescent="0.25">
      <c r="F241" s="76"/>
      <c r="G241" s="5"/>
      <c r="H241" s="5"/>
      <c r="P241" s="76"/>
      <c r="Y241" s="76"/>
      <c r="AI241" s="76"/>
    </row>
    <row r="242" spans="6:35" x14ac:dyDescent="0.25">
      <c r="F242" s="76"/>
      <c r="G242" s="5"/>
      <c r="H242" s="5"/>
      <c r="P242" s="76"/>
      <c r="Y242" s="76"/>
      <c r="AI242" s="76"/>
    </row>
    <row r="243" spans="6:35" x14ac:dyDescent="0.25">
      <c r="F243" s="76"/>
      <c r="G243" s="5"/>
      <c r="H243" s="5"/>
      <c r="P243" s="76"/>
      <c r="Y243" s="76"/>
      <c r="AI243" s="76"/>
    </row>
    <row r="244" spans="6:35" x14ac:dyDescent="0.25">
      <c r="F244" s="76"/>
      <c r="G244" s="5"/>
      <c r="H244" s="5"/>
      <c r="P244" s="76"/>
      <c r="Y244" s="76"/>
      <c r="AI244" s="76"/>
    </row>
    <row r="245" spans="6:35" x14ac:dyDescent="0.25">
      <c r="F245" s="76"/>
      <c r="G245" s="5"/>
      <c r="H245" s="5"/>
      <c r="P245" s="76"/>
      <c r="Y245" s="76"/>
      <c r="AI245" s="76"/>
    </row>
    <row r="246" spans="6:35" x14ac:dyDescent="0.25">
      <c r="F246" s="76"/>
      <c r="G246" s="5"/>
      <c r="H246" s="5"/>
      <c r="P246" s="76"/>
      <c r="Y246" s="76"/>
      <c r="AI246" s="76"/>
    </row>
    <row r="247" spans="6:35" x14ac:dyDescent="0.25">
      <c r="F247" s="76"/>
      <c r="G247" s="5"/>
      <c r="H247" s="5"/>
      <c r="P247" s="76"/>
      <c r="Y247" s="76"/>
      <c r="AI247" s="76"/>
    </row>
    <row r="248" spans="6:35" x14ac:dyDescent="0.25">
      <c r="F248" s="76"/>
      <c r="G248" s="5"/>
      <c r="H248" s="5"/>
      <c r="P248" s="76"/>
      <c r="Y248" s="76"/>
      <c r="AI248" s="76"/>
    </row>
    <row r="249" spans="6:35" x14ac:dyDescent="0.25">
      <c r="F249" s="76"/>
      <c r="G249" s="5"/>
      <c r="H249" s="5"/>
      <c r="P249" s="76"/>
      <c r="Y249" s="76"/>
      <c r="AI249" s="76"/>
    </row>
    <row r="250" spans="6:35" x14ac:dyDescent="0.25">
      <c r="F250" s="76"/>
      <c r="G250" s="5"/>
      <c r="H250" s="5"/>
      <c r="P250" s="76"/>
      <c r="Y250" s="76"/>
      <c r="AI250" s="76"/>
    </row>
    <row r="251" spans="6:35" x14ac:dyDescent="0.25">
      <c r="F251" s="76"/>
      <c r="G251" s="5"/>
      <c r="H251" s="5"/>
      <c r="P251" s="76"/>
      <c r="Y251" s="76"/>
      <c r="AI251" s="76"/>
    </row>
    <row r="252" spans="6:35" x14ac:dyDescent="0.25">
      <c r="F252" s="76"/>
      <c r="G252" s="5"/>
      <c r="H252" s="5"/>
      <c r="P252" s="76"/>
      <c r="Y252" s="76"/>
      <c r="AI252" s="76"/>
    </row>
    <row r="253" spans="6:35" x14ac:dyDescent="0.25">
      <c r="F253" s="76"/>
      <c r="G253" s="5"/>
      <c r="H253" s="5"/>
      <c r="P253" s="76"/>
      <c r="Y253" s="76"/>
      <c r="AI253" s="76"/>
    </row>
    <row r="254" spans="6:35" x14ac:dyDescent="0.25">
      <c r="F254" s="76"/>
      <c r="G254" s="5"/>
      <c r="H254" s="5"/>
      <c r="P254" s="76"/>
      <c r="Y254" s="76"/>
      <c r="AI254" s="76"/>
    </row>
    <row r="255" spans="6:35" x14ac:dyDescent="0.25">
      <c r="F255" s="76"/>
      <c r="G255" s="5"/>
      <c r="H255" s="5"/>
      <c r="P255" s="76"/>
      <c r="Y255" s="76"/>
      <c r="AI255" s="76"/>
    </row>
    <row r="256" spans="6:35" x14ac:dyDescent="0.25">
      <c r="F256" s="76"/>
      <c r="G256" s="5"/>
      <c r="H256" s="5"/>
      <c r="P256" s="76"/>
      <c r="Y256" s="76"/>
      <c r="AI256" s="76"/>
    </row>
    <row r="257" spans="6:35" x14ac:dyDescent="0.25">
      <c r="F257" s="76"/>
      <c r="G257" s="5"/>
      <c r="H257" s="5"/>
      <c r="P257" s="76"/>
      <c r="Y257" s="76"/>
      <c r="AI257" s="76"/>
    </row>
    <row r="258" spans="6:35" x14ac:dyDescent="0.25">
      <c r="F258" s="76"/>
      <c r="G258" s="5"/>
      <c r="H258" s="5"/>
      <c r="P258" s="76"/>
      <c r="Y258" s="76"/>
      <c r="AI258" s="76"/>
    </row>
    <row r="259" spans="6:35" x14ac:dyDescent="0.25">
      <c r="F259" s="76"/>
      <c r="G259" s="5"/>
      <c r="H259" s="5"/>
      <c r="P259" s="76"/>
      <c r="Y259" s="76"/>
      <c r="AI259" s="76"/>
    </row>
    <row r="260" spans="6:35" x14ac:dyDescent="0.25">
      <c r="F260" s="76"/>
      <c r="G260" s="5"/>
      <c r="H260" s="5"/>
      <c r="P260" s="76"/>
      <c r="Y260" s="76"/>
      <c r="AI260" s="76"/>
    </row>
    <row r="261" spans="6:35" x14ac:dyDescent="0.25">
      <c r="F261" s="76"/>
      <c r="G261" s="5"/>
      <c r="H261" s="5"/>
      <c r="P261" s="76"/>
      <c r="Y261" s="76"/>
      <c r="AI261" s="76"/>
    </row>
    <row r="262" spans="6:35" x14ac:dyDescent="0.25">
      <c r="F262" s="76"/>
      <c r="G262" s="5"/>
      <c r="H262" s="5"/>
      <c r="P262" s="76"/>
      <c r="Y262" s="76"/>
      <c r="AI262" s="76"/>
    </row>
    <row r="263" spans="6:35" x14ac:dyDescent="0.25">
      <c r="F263" s="76"/>
      <c r="G263" s="5"/>
      <c r="H263" s="5"/>
      <c r="P263" s="76"/>
      <c r="Y263" s="76"/>
      <c r="AI263" s="76"/>
    </row>
    <row r="264" spans="6:35" x14ac:dyDescent="0.25">
      <c r="F264" s="76"/>
      <c r="G264" s="5"/>
      <c r="H264" s="5"/>
      <c r="P264" s="76"/>
      <c r="Y264" s="76"/>
      <c r="AI264" s="76"/>
    </row>
    <row r="265" spans="6:35" x14ac:dyDescent="0.25">
      <c r="F265" s="76"/>
      <c r="G265" s="5"/>
      <c r="H265" s="5"/>
      <c r="P265" s="76"/>
      <c r="Y265" s="76"/>
      <c r="AI265" s="76"/>
    </row>
    <row r="266" spans="6:35" x14ac:dyDescent="0.25">
      <c r="F266" s="76"/>
      <c r="G266" s="5"/>
      <c r="H266" s="5"/>
      <c r="P266" s="76"/>
      <c r="Y266" s="76"/>
      <c r="AI266" s="76"/>
    </row>
    <row r="267" spans="6:35" x14ac:dyDescent="0.25">
      <c r="F267" s="76"/>
      <c r="G267" s="5"/>
      <c r="H267" s="5"/>
      <c r="P267" s="76"/>
      <c r="Y267" s="76"/>
      <c r="AI267" s="76"/>
    </row>
    <row r="268" spans="6:35" x14ac:dyDescent="0.25">
      <c r="F268" s="76"/>
      <c r="G268" s="5"/>
      <c r="H268" s="5"/>
      <c r="P268" s="76"/>
      <c r="Y268" s="76"/>
      <c r="AI268" s="76"/>
    </row>
    <row r="269" spans="6:35" x14ac:dyDescent="0.25">
      <c r="F269" s="76"/>
      <c r="G269" s="5"/>
      <c r="H269" s="5"/>
      <c r="P269" s="76"/>
      <c r="Y269" s="76"/>
      <c r="AI269" s="76"/>
    </row>
    <row r="270" spans="6:35" x14ac:dyDescent="0.25">
      <c r="F270" s="76"/>
      <c r="G270" s="5"/>
      <c r="H270" s="5"/>
      <c r="P270" s="76"/>
      <c r="Y270" s="76"/>
      <c r="AI270" s="76"/>
    </row>
    <row r="271" spans="6:35" x14ac:dyDescent="0.25">
      <c r="F271" s="76"/>
      <c r="G271" s="5"/>
      <c r="H271" s="5"/>
      <c r="P271" s="76"/>
      <c r="Y271" s="76"/>
      <c r="AI271" s="76"/>
    </row>
    <row r="272" spans="6:35" x14ac:dyDescent="0.25">
      <c r="F272" s="76"/>
      <c r="G272" s="5"/>
      <c r="H272" s="5"/>
      <c r="P272" s="76"/>
      <c r="Y272" s="76"/>
      <c r="AI272" s="76"/>
    </row>
    <row r="273" spans="6:35" x14ac:dyDescent="0.25">
      <c r="F273" s="76"/>
      <c r="G273" s="5"/>
      <c r="H273" s="5"/>
      <c r="P273" s="76"/>
      <c r="Y273" s="76"/>
      <c r="AI273" s="76"/>
    </row>
    <row r="274" spans="6:35" x14ac:dyDescent="0.25">
      <c r="F274" s="76"/>
      <c r="G274" s="5"/>
      <c r="H274" s="5"/>
      <c r="P274" s="76"/>
      <c r="Y274" s="76"/>
      <c r="AI274" s="76"/>
    </row>
    <row r="275" spans="6:35" x14ac:dyDescent="0.25">
      <c r="F275" s="76"/>
      <c r="G275" s="5"/>
      <c r="H275" s="5"/>
      <c r="P275" s="76"/>
      <c r="Y275" s="76"/>
      <c r="AI275" s="76"/>
    </row>
    <row r="276" spans="6:35" x14ac:dyDescent="0.25">
      <c r="F276" s="76"/>
      <c r="G276" s="5"/>
      <c r="H276" s="5"/>
      <c r="P276" s="76"/>
      <c r="Y276" s="76"/>
      <c r="AI276" s="76"/>
    </row>
    <row r="277" spans="6:35" x14ac:dyDescent="0.25">
      <c r="F277" s="76"/>
      <c r="G277" s="5"/>
      <c r="H277" s="5"/>
      <c r="P277" s="76"/>
      <c r="Y277" s="76"/>
      <c r="AI277" s="76"/>
    </row>
    <row r="278" spans="6:35" x14ac:dyDescent="0.25">
      <c r="F278" s="76"/>
      <c r="G278" s="5"/>
      <c r="H278" s="5"/>
      <c r="P278" s="76"/>
      <c r="Y278" s="76"/>
      <c r="AI278" s="76"/>
    </row>
    <row r="279" spans="6:35" x14ac:dyDescent="0.25">
      <c r="F279" s="76"/>
      <c r="G279" s="5"/>
      <c r="H279" s="5"/>
      <c r="P279" s="76"/>
      <c r="Y279" s="76"/>
      <c r="AI279" s="76"/>
    </row>
    <row r="280" spans="6:35" x14ac:dyDescent="0.25">
      <c r="F280" s="76"/>
      <c r="G280" s="5"/>
      <c r="H280" s="5"/>
      <c r="P280" s="76"/>
      <c r="Y280" s="76"/>
      <c r="AI280" s="76"/>
    </row>
    <row r="281" spans="6:35" x14ac:dyDescent="0.25">
      <c r="F281" s="76"/>
      <c r="G281" s="5"/>
      <c r="H281" s="5"/>
      <c r="P281" s="76"/>
      <c r="Y281" s="76"/>
      <c r="AI281" s="76"/>
    </row>
    <row r="282" spans="6:35" x14ac:dyDescent="0.25">
      <c r="F282" s="76"/>
      <c r="G282" s="5"/>
      <c r="H282" s="5"/>
      <c r="P282" s="76"/>
      <c r="Y282" s="76"/>
      <c r="AI282" s="76"/>
    </row>
    <row r="283" spans="6:35" x14ac:dyDescent="0.25">
      <c r="F283" s="76"/>
      <c r="G283" s="5"/>
      <c r="H283" s="5"/>
      <c r="P283" s="76"/>
      <c r="Y283" s="76"/>
      <c r="AI283" s="76"/>
    </row>
    <row r="284" spans="6:35" x14ac:dyDescent="0.25">
      <c r="F284" s="76"/>
      <c r="G284" s="5"/>
      <c r="H284" s="5"/>
      <c r="P284" s="76"/>
      <c r="Y284" s="76"/>
      <c r="AI284" s="76"/>
    </row>
    <row r="285" spans="6:35" x14ac:dyDescent="0.25">
      <c r="F285" s="76"/>
      <c r="G285" s="5"/>
      <c r="H285" s="5"/>
      <c r="P285" s="76"/>
      <c r="Y285" s="76"/>
      <c r="AI285" s="76"/>
    </row>
    <row r="286" spans="6:35" x14ac:dyDescent="0.25">
      <c r="F286" s="76"/>
      <c r="G286" s="5"/>
      <c r="H286" s="5"/>
      <c r="P286" s="76"/>
      <c r="Y286" s="76"/>
      <c r="AI286" s="76"/>
    </row>
    <row r="287" spans="6:35" x14ac:dyDescent="0.25">
      <c r="F287" s="76"/>
      <c r="G287" s="5"/>
      <c r="H287" s="5"/>
      <c r="P287" s="76"/>
      <c r="Y287" s="76"/>
      <c r="AI287" s="76"/>
    </row>
    <row r="288" spans="6:35" x14ac:dyDescent="0.25">
      <c r="F288" s="76"/>
      <c r="G288" s="5"/>
      <c r="H288" s="5"/>
      <c r="P288" s="76"/>
      <c r="Y288" s="76"/>
      <c r="AI288" s="76"/>
    </row>
    <row r="289" spans="6:35" x14ac:dyDescent="0.25">
      <c r="F289" s="76"/>
      <c r="G289" s="5"/>
      <c r="H289" s="5"/>
      <c r="P289" s="76"/>
      <c r="Y289" s="76"/>
      <c r="AI289" s="76"/>
    </row>
    <row r="290" spans="6:35" x14ac:dyDescent="0.25">
      <c r="F290" s="76"/>
      <c r="G290" s="5"/>
      <c r="H290" s="5"/>
      <c r="P290" s="76"/>
      <c r="Y290" s="76"/>
      <c r="AI290" s="76"/>
    </row>
    <row r="291" spans="6:35" x14ac:dyDescent="0.25">
      <c r="F291" s="76"/>
      <c r="G291" s="5"/>
      <c r="H291" s="5"/>
      <c r="P291" s="76"/>
      <c r="Y291" s="76"/>
      <c r="AI291" s="76"/>
    </row>
    <row r="292" spans="6:35" x14ac:dyDescent="0.25">
      <c r="F292" s="76"/>
      <c r="G292" s="5"/>
      <c r="H292" s="5"/>
      <c r="P292" s="76"/>
      <c r="Y292" s="76"/>
      <c r="AI292" s="76"/>
    </row>
    <row r="293" spans="6:35" x14ac:dyDescent="0.25">
      <c r="F293" s="76"/>
      <c r="G293" s="5"/>
      <c r="H293" s="5"/>
      <c r="P293" s="76"/>
      <c r="Y293" s="76"/>
      <c r="AI293" s="76"/>
    </row>
    <row r="294" spans="6:35" x14ac:dyDescent="0.25">
      <c r="F294" s="76"/>
      <c r="G294" s="5"/>
      <c r="H294" s="5"/>
      <c r="P294" s="76"/>
      <c r="Y294" s="76"/>
      <c r="AI294" s="76"/>
    </row>
    <row r="295" spans="6:35" x14ac:dyDescent="0.25">
      <c r="F295" s="76"/>
      <c r="G295" s="5"/>
      <c r="H295" s="5"/>
      <c r="P295" s="76"/>
      <c r="Y295" s="76"/>
      <c r="AI295" s="76"/>
    </row>
    <row r="296" spans="6:35" x14ac:dyDescent="0.25">
      <c r="F296" s="76"/>
      <c r="G296" s="5"/>
      <c r="H296" s="5"/>
      <c r="P296" s="76"/>
      <c r="Y296" s="76"/>
      <c r="AI296" s="76"/>
    </row>
    <row r="297" spans="6:35" x14ac:dyDescent="0.25">
      <c r="F297" s="76"/>
      <c r="G297" s="5"/>
      <c r="H297" s="5"/>
      <c r="P297" s="76"/>
      <c r="Y297" s="76"/>
      <c r="AI297" s="76"/>
    </row>
    <row r="298" spans="6:35" x14ac:dyDescent="0.25">
      <c r="F298" s="76"/>
      <c r="G298" s="5"/>
      <c r="H298" s="5"/>
      <c r="P298" s="76"/>
      <c r="Y298" s="76"/>
      <c r="AI298" s="76"/>
    </row>
    <row r="299" spans="6:35" x14ac:dyDescent="0.25">
      <c r="F299" s="76"/>
      <c r="G299" s="5"/>
      <c r="H299" s="5"/>
      <c r="P299" s="76"/>
      <c r="Y299" s="76"/>
      <c r="AI299" s="76"/>
    </row>
    <row r="300" spans="6:35" x14ac:dyDescent="0.25">
      <c r="F300" s="76"/>
      <c r="G300" s="5"/>
      <c r="H300" s="5"/>
      <c r="P300" s="76"/>
      <c r="Y300" s="76"/>
      <c r="AI300" s="76"/>
    </row>
    <row r="301" spans="6:35" x14ac:dyDescent="0.25">
      <c r="F301" s="76"/>
      <c r="G301" s="5"/>
      <c r="H301" s="5"/>
      <c r="P301" s="76"/>
      <c r="Y301" s="76"/>
      <c r="AI301" s="76"/>
    </row>
    <row r="302" spans="6:35" x14ac:dyDescent="0.25">
      <c r="F302" s="76"/>
      <c r="G302" s="5"/>
      <c r="H302" s="5"/>
      <c r="P302" s="76"/>
      <c r="Y302" s="76"/>
      <c r="AI302" s="76"/>
    </row>
    <row r="303" spans="6:35" x14ac:dyDescent="0.25">
      <c r="F303" s="76"/>
      <c r="G303" s="5"/>
      <c r="H303" s="5"/>
      <c r="P303" s="76"/>
      <c r="Y303" s="76"/>
      <c r="AI303" s="76"/>
    </row>
    <row r="304" spans="6:35" x14ac:dyDescent="0.25">
      <c r="F304" s="76"/>
      <c r="G304" s="5"/>
      <c r="H304" s="5"/>
      <c r="P304" s="76"/>
      <c r="Y304" s="76"/>
      <c r="AI304" s="76"/>
    </row>
    <row r="305" spans="6:35" x14ac:dyDescent="0.25">
      <c r="F305" s="76"/>
      <c r="G305" s="5"/>
      <c r="H305" s="5"/>
      <c r="P305" s="76"/>
      <c r="Y305" s="76"/>
      <c r="AI305" s="76"/>
    </row>
    <row r="306" spans="6:35" x14ac:dyDescent="0.25">
      <c r="F306" s="76"/>
      <c r="G306" s="5"/>
      <c r="H306" s="5"/>
      <c r="P306" s="76"/>
      <c r="Y306" s="76"/>
      <c r="AI306" s="76"/>
    </row>
    <row r="307" spans="6:35" x14ac:dyDescent="0.25">
      <c r="F307" s="76"/>
      <c r="G307" s="5"/>
      <c r="H307" s="5"/>
      <c r="P307" s="76"/>
      <c r="Y307" s="76"/>
      <c r="AI307" s="76"/>
    </row>
    <row r="308" spans="6:35" x14ac:dyDescent="0.25">
      <c r="F308" s="76"/>
      <c r="G308" s="5"/>
      <c r="H308" s="5"/>
      <c r="P308" s="76"/>
      <c r="Y308" s="76"/>
      <c r="AI308" s="76"/>
    </row>
    <row r="309" spans="6:35" x14ac:dyDescent="0.25">
      <c r="F309" s="76"/>
      <c r="G309" s="5"/>
      <c r="H309" s="5"/>
      <c r="P309" s="76"/>
      <c r="Y309" s="76"/>
      <c r="AI309" s="76"/>
    </row>
    <row r="310" spans="6:35" x14ac:dyDescent="0.25">
      <c r="F310" s="76"/>
      <c r="G310" s="5"/>
      <c r="H310" s="5"/>
      <c r="P310" s="76"/>
      <c r="Y310" s="76"/>
      <c r="AI310" s="76"/>
    </row>
    <row r="311" spans="6:35" x14ac:dyDescent="0.25">
      <c r="F311" s="76"/>
      <c r="G311" s="5"/>
      <c r="H311" s="5"/>
      <c r="P311" s="76"/>
      <c r="Y311" s="76"/>
      <c r="AI311" s="76"/>
    </row>
    <row r="312" spans="6:35" x14ac:dyDescent="0.25">
      <c r="F312" s="76"/>
      <c r="G312" s="5"/>
      <c r="H312" s="5"/>
      <c r="P312" s="76"/>
      <c r="Y312" s="76"/>
      <c r="AI312" s="76"/>
    </row>
    <row r="313" spans="6:35" x14ac:dyDescent="0.25">
      <c r="F313" s="76"/>
      <c r="G313" s="5"/>
      <c r="H313" s="5"/>
      <c r="P313" s="76"/>
      <c r="Y313" s="76"/>
      <c r="AI313" s="76"/>
    </row>
    <row r="314" spans="6:35" x14ac:dyDescent="0.25">
      <c r="F314" s="76"/>
      <c r="G314" s="5"/>
      <c r="H314" s="5"/>
      <c r="P314" s="76"/>
      <c r="Y314" s="76"/>
      <c r="AI314" s="76"/>
    </row>
    <row r="315" spans="6:35" x14ac:dyDescent="0.25">
      <c r="F315" s="76"/>
      <c r="G315" s="5"/>
      <c r="H315" s="5"/>
      <c r="P315" s="76"/>
      <c r="Y315" s="76"/>
      <c r="AI315" s="76"/>
    </row>
    <row r="316" spans="6:35" x14ac:dyDescent="0.25">
      <c r="F316" s="76"/>
      <c r="G316" s="5"/>
      <c r="H316" s="5"/>
      <c r="P316" s="76"/>
      <c r="Y316" s="76"/>
      <c r="AI316" s="76"/>
    </row>
    <row r="317" spans="6:35" x14ac:dyDescent="0.25">
      <c r="F317" s="76"/>
      <c r="G317" s="5"/>
      <c r="H317" s="5"/>
      <c r="P317" s="76"/>
      <c r="Y317" s="76"/>
      <c r="AI317" s="76"/>
    </row>
    <row r="318" spans="6:35" x14ac:dyDescent="0.25">
      <c r="F318" s="76"/>
      <c r="G318" s="5"/>
      <c r="H318" s="5"/>
      <c r="P318" s="76"/>
      <c r="Y318" s="76"/>
      <c r="AI318" s="76"/>
    </row>
    <row r="319" spans="6:35" x14ac:dyDescent="0.25">
      <c r="F319" s="76"/>
      <c r="G319" s="5"/>
      <c r="H319" s="5"/>
      <c r="P319" s="76"/>
      <c r="Y319" s="76"/>
      <c r="AI319" s="76"/>
    </row>
    <row r="320" spans="6:35" x14ac:dyDescent="0.25">
      <c r="F320" s="76"/>
      <c r="G320" s="5"/>
      <c r="H320" s="5"/>
      <c r="P320" s="76"/>
      <c r="Y320" s="76"/>
      <c r="AI320" s="76"/>
    </row>
    <row r="321" spans="6:35" x14ac:dyDescent="0.25">
      <c r="F321" s="76"/>
      <c r="G321" s="5"/>
      <c r="H321" s="5"/>
      <c r="P321" s="76"/>
      <c r="Y321" s="76"/>
      <c r="AI321" s="76"/>
    </row>
    <row r="322" spans="6:35" x14ac:dyDescent="0.25">
      <c r="F322" s="76"/>
      <c r="G322" s="5"/>
      <c r="H322" s="5"/>
      <c r="P322" s="76"/>
      <c r="Y322" s="76"/>
      <c r="AI322" s="76"/>
    </row>
    <row r="323" spans="6:35" x14ac:dyDescent="0.25">
      <c r="F323" s="76"/>
      <c r="G323" s="5"/>
      <c r="H323" s="5"/>
      <c r="P323" s="76"/>
      <c r="Y323" s="76"/>
      <c r="AI323" s="76"/>
    </row>
    <row r="324" spans="6:35" x14ac:dyDescent="0.25">
      <c r="F324" s="76"/>
      <c r="G324" s="5"/>
      <c r="H324" s="5"/>
      <c r="P324" s="76"/>
      <c r="Y324" s="76"/>
      <c r="AI324" s="76"/>
    </row>
    <row r="325" spans="6:35" x14ac:dyDescent="0.25">
      <c r="F325" s="76"/>
      <c r="G325" s="5"/>
      <c r="H325" s="5"/>
      <c r="P325" s="76"/>
      <c r="Y325" s="76"/>
      <c r="AI325" s="76"/>
    </row>
    <row r="326" spans="6:35" x14ac:dyDescent="0.25">
      <c r="F326" s="76"/>
      <c r="G326" s="5"/>
      <c r="H326" s="5"/>
      <c r="P326" s="76"/>
      <c r="Y326" s="76"/>
      <c r="AI326" s="76"/>
    </row>
    <row r="327" spans="6:35" x14ac:dyDescent="0.25">
      <c r="F327" s="76"/>
      <c r="G327" s="5"/>
      <c r="H327" s="5"/>
      <c r="P327" s="76"/>
      <c r="Y327" s="76"/>
      <c r="AI327" s="76"/>
    </row>
    <row r="328" spans="6:35" x14ac:dyDescent="0.25">
      <c r="F328" s="76"/>
      <c r="G328" s="5"/>
      <c r="H328" s="5"/>
      <c r="P328" s="76"/>
      <c r="Y328" s="76"/>
      <c r="AI328" s="76"/>
    </row>
    <row r="329" spans="6:35" x14ac:dyDescent="0.25">
      <c r="F329" s="76"/>
      <c r="G329" s="5"/>
      <c r="H329" s="5"/>
      <c r="P329" s="76"/>
      <c r="Y329" s="76"/>
      <c r="AI329" s="76"/>
    </row>
    <row r="330" spans="6:35" x14ac:dyDescent="0.25">
      <c r="F330" s="76"/>
      <c r="G330" s="5"/>
      <c r="H330" s="5"/>
      <c r="P330" s="76"/>
      <c r="Y330" s="76"/>
      <c r="AI330" s="76"/>
    </row>
    <row r="331" spans="6:35" x14ac:dyDescent="0.25">
      <c r="F331" s="76"/>
      <c r="G331" s="5"/>
      <c r="H331" s="5"/>
      <c r="P331" s="76"/>
      <c r="Y331" s="76"/>
      <c r="AI331" s="76"/>
    </row>
    <row r="332" spans="6:35" x14ac:dyDescent="0.25">
      <c r="F332" s="76"/>
      <c r="G332" s="5"/>
      <c r="H332" s="5"/>
      <c r="P332" s="76"/>
      <c r="Y332" s="76"/>
      <c r="AI332" s="76"/>
    </row>
    <row r="333" spans="6:35" x14ac:dyDescent="0.25">
      <c r="F333" s="76"/>
      <c r="G333" s="5"/>
      <c r="H333" s="5"/>
      <c r="P333" s="76"/>
      <c r="Y333" s="76"/>
      <c r="AI333" s="76"/>
    </row>
    <row r="334" spans="6:35" x14ac:dyDescent="0.25">
      <c r="F334" s="76"/>
      <c r="G334" s="5"/>
      <c r="H334" s="5"/>
      <c r="P334" s="76"/>
      <c r="Y334" s="76"/>
      <c r="AI334" s="76"/>
    </row>
    <row r="335" spans="6:35" x14ac:dyDescent="0.25">
      <c r="F335" s="76"/>
      <c r="G335" s="5"/>
      <c r="H335" s="5"/>
      <c r="P335" s="76"/>
      <c r="Y335" s="76"/>
      <c r="AI335" s="76"/>
    </row>
    <row r="336" spans="6:35" x14ac:dyDescent="0.25">
      <c r="F336" s="76"/>
      <c r="G336" s="5"/>
      <c r="H336" s="5"/>
      <c r="P336" s="76"/>
      <c r="Y336" s="76"/>
      <c r="AI336" s="76"/>
    </row>
    <row r="337" spans="6:35" x14ac:dyDescent="0.25">
      <c r="F337" s="76"/>
      <c r="G337" s="5"/>
      <c r="H337" s="5"/>
      <c r="P337" s="76"/>
      <c r="Y337" s="76"/>
      <c r="AI337" s="76"/>
    </row>
    <row r="338" spans="6:35" x14ac:dyDescent="0.25">
      <c r="F338" s="76"/>
      <c r="G338" s="5"/>
      <c r="H338" s="5"/>
      <c r="P338" s="76"/>
      <c r="Y338" s="76"/>
      <c r="AI338" s="76"/>
    </row>
    <row r="339" spans="6:35" x14ac:dyDescent="0.25">
      <c r="F339" s="76"/>
      <c r="G339" s="5"/>
      <c r="H339" s="5"/>
      <c r="P339" s="76"/>
      <c r="Y339" s="76"/>
      <c r="AI339" s="76"/>
    </row>
    <row r="340" spans="6:35" x14ac:dyDescent="0.25">
      <c r="F340" s="76"/>
      <c r="G340" s="5"/>
      <c r="H340" s="5"/>
      <c r="P340" s="76"/>
      <c r="Y340" s="76"/>
      <c r="AI340" s="76"/>
    </row>
    <row r="341" spans="6:35" x14ac:dyDescent="0.25">
      <c r="F341" s="76"/>
      <c r="G341" s="5"/>
      <c r="H341" s="5"/>
      <c r="P341" s="76"/>
      <c r="Y341" s="76"/>
      <c r="AI341" s="76"/>
    </row>
    <row r="342" spans="6:35" x14ac:dyDescent="0.25">
      <c r="F342" s="76"/>
      <c r="G342" s="5"/>
      <c r="H342" s="5"/>
      <c r="P342" s="76"/>
      <c r="Y342" s="76"/>
      <c r="AI342" s="76"/>
    </row>
    <row r="343" spans="6:35" x14ac:dyDescent="0.25">
      <c r="F343" s="76"/>
      <c r="G343" s="5"/>
      <c r="H343" s="5"/>
      <c r="P343" s="76"/>
      <c r="Y343" s="76"/>
      <c r="AI343" s="76"/>
    </row>
    <row r="344" spans="6:35" x14ac:dyDescent="0.25">
      <c r="F344" s="76"/>
      <c r="G344" s="5"/>
      <c r="H344" s="5"/>
      <c r="P344" s="76"/>
      <c r="Y344" s="76"/>
      <c r="AI344" s="76"/>
    </row>
    <row r="345" spans="6:35" x14ac:dyDescent="0.25">
      <c r="F345" s="76"/>
      <c r="G345" s="5"/>
      <c r="H345" s="5"/>
      <c r="P345" s="76"/>
      <c r="Y345" s="76"/>
      <c r="AI345" s="76"/>
    </row>
    <row r="346" spans="6:35" x14ac:dyDescent="0.25">
      <c r="F346" s="76"/>
      <c r="G346" s="5"/>
      <c r="H346" s="5"/>
      <c r="P346" s="76"/>
      <c r="Y346" s="76"/>
      <c r="AI346" s="76"/>
    </row>
    <row r="347" spans="6:35" x14ac:dyDescent="0.25">
      <c r="F347" s="76"/>
      <c r="G347" s="5"/>
      <c r="H347" s="5"/>
      <c r="P347" s="76"/>
      <c r="Y347" s="76"/>
      <c r="AI347" s="76"/>
    </row>
    <row r="348" spans="6:35" x14ac:dyDescent="0.25">
      <c r="F348" s="76"/>
      <c r="G348" s="5"/>
      <c r="H348" s="5"/>
      <c r="P348" s="76"/>
      <c r="Y348" s="76"/>
      <c r="AI348" s="76"/>
    </row>
    <row r="349" spans="6:35" x14ac:dyDescent="0.25">
      <c r="F349" s="76"/>
      <c r="G349" s="5"/>
      <c r="H349" s="5"/>
      <c r="P349" s="76"/>
      <c r="Y349" s="76"/>
      <c r="AI349" s="76"/>
    </row>
    <row r="350" spans="6:35" x14ac:dyDescent="0.25">
      <c r="F350" s="76"/>
      <c r="G350" s="5"/>
      <c r="H350" s="5"/>
      <c r="P350" s="76"/>
      <c r="Y350" s="76"/>
      <c r="AI350" s="76"/>
    </row>
    <row r="351" spans="6:35" x14ac:dyDescent="0.25">
      <c r="F351" s="76"/>
      <c r="G351" s="5"/>
      <c r="H351" s="5"/>
      <c r="P351" s="76"/>
      <c r="Y351" s="76"/>
      <c r="AI351" s="76"/>
    </row>
    <row r="352" spans="6:35" x14ac:dyDescent="0.25">
      <c r="F352" s="76"/>
      <c r="G352" s="5"/>
      <c r="H352" s="5"/>
      <c r="P352" s="76"/>
      <c r="Y352" s="76"/>
      <c r="AI352" s="76"/>
    </row>
    <row r="353" spans="6:35" x14ac:dyDescent="0.25">
      <c r="F353" s="76"/>
      <c r="G353" s="5"/>
      <c r="H353" s="5"/>
      <c r="P353" s="76"/>
      <c r="Y353" s="76"/>
      <c r="AI353" s="76"/>
    </row>
    <row r="354" spans="6:35" x14ac:dyDescent="0.25">
      <c r="F354" s="76"/>
      <c r="G354" s="5"/>
      <c r="H354" s="5"/>
      <c r="P354" s="76"/>
      <c r="Y354" s="76"/>
      <c r="AI354" s="76"/>
    </row>
    <row r="355" spans="6:35" x14ac:dyDescent="0.25">
      <c r="F355" s="76"/>
      <c r="G355" s="5"/>
      <c r="H355" s="5"/>
      <c r="P355" s="76"/>
      <c r="Y355" s="76"/>
      <c r="AI355" s="76"/>
    </row>
    <row r="356" spans="6:35" x14ac:dyDescent="0.25">
      <c r="F356" s="76"/>
      <c r="G356" s="5"/>
      <c r="H356" s="5"/>
      <c r="P356" s="76"/>
      <c r="Y356" s="76"/>
      <c r="AI356" s="76"/>
    </row>
    <row r="357" spans="6:35" x14ac:dyDescent="0.25">
      <c r="F357" s="76"/>
      <c r="G357" s="5"/>
      <c r="H357" s="5"/>
      <c r="P357" s="76"/>
      <c r="Y357" s="76"/>
      <c r="AI357" s="76"/>
    </row>
    <row r="358" spans="6:35" x14ac:dyDescent="0.25">
      <c r="F358" s="76"/>
      <c r="G358" s="5"/>
      <c r="H358" s="5"/>
      <c r="P358" s="76"/>
      <c r="Y358" s="76"/>
      <c r="AI358" s="76"/>
    </row>
    <row r="359" spans="6:35" x14ac:dyDescent="0.25">
      <c r="F359" s="76"/>
      <c r="G359" s="5"/>
      <c r="H359" s="5"/>
      <c r="P359" s="76"/>
      <c r="Y359" s="76"/>
      <c r="AI359" s="76"/>
    </row>
    <row r="360" spans="6:35" x14ac:dyDescent="0.25">
      <c r="F360" s="76"/>
      <c r="G360" s="5"/>
      <c r="H360" s="5"/>
      <c r="P360" s="76"/>
      <c r="Y360" s="76"/>
      <c r="AI360" s="76"/>
    </row>
    <row r="361" spans="6:35" x14ac:dyDescent="0.25">
      <c r="F361" s="76"/>
      <c r="G361" s="5"/>
      <c r="H361" s="5"/>
      <c r="P361" s="76"/>
      <c r="Y361" s="76"/>
      <c r="AI361" s="76"/>
    </row>
    <row r="362" spans="6:35" x14ac:dyDescent="0.25">
      <c r="F362" s="76"/>
      <c r="G362" s="5"/>
      <c r="H362" s="5"/>
      <c r="P362" s="76"/>
      <c r="Y362" s="76"/>
      <c r="AI362" s="76"/>
    </row>
    <row r="363" spans="6:35" x14ac:dyDescent="0.25">
      <c r="F363" s="76"/>
      <c r="G363" s="5"/>
      <c r="H363" s="5"/>
      <c r="P363" s="76"/>
      <c r="Y363" s="76"/>
      <c r="AI363" s="76"/>
    </row>
    <row r="364" spans="6:35" x14ac:dyDescent="0.25">
      <c r="F364" s="76"/>
      <c r="G364" s="5"/>
      <c r="H364" s="5"/>
      <c r="P364" s="76"/>
      <c r="Y364" s="76"/>
      <c r="AI364" s="76"/>
    </row>
    <row r="365" spans="6:35" x14ac:dyDescent="0.25">
      <c r="F365" s="76"/>
      <c r="G365" s="5"/>
      <c r="H365" s="5"/>
      <c r="P365" s="76"/>
      <c r="Y365" s="76"/>
      <c r="AI365" s="76"/>
    </row>
    <row r="366" spans="6:35" x14ac:dyDescent="0.25">
      <c r="F366" s="76"/>
      <c r="G366" s="5"/>
      <c r="H366" s="5"/>
      <c r="P366" s="76"/>
      <c r="Y366" s="76"/>
      <c r="AI366" s="76"/>
    </row>
    <row r="367" spans="6:35" x14ac:dyDescent="0.25">
      <c r="F367" s="76"/>
      <c r="G367" s="5"/>
      <c r="H367" s="5"/>
      <c r="P367" s="76"/>
      <c r="Y367" s="76"/>
      <c r="AI367" s="76"/>
    </row>
    <row r="368" spans="6:35" x14ac:dyDescent="0.25">
      <c r="F368" s="76"/>
      <c r="G368" s="5"/>
      <c r="H368" s="5"/>
      <c r="P368" s="76"/>
      <c r="Y368" s="76"/>
      <c r="AI368" s="76"/>
    </row>
    <row r="369" spans="6:35" x14ac:dyDescent="0.25">
      <c r="F369" s="76"/>
      <c r="G369" s="5"/>
      <c r="H369" s="5"/>
      <c r="P369" s="76"/>
      <c r="Y369" s="76"/>
      <c r="AI369" s="76"/>
    </row>
    <row r="370" spans="6:35" x14ac:dyDescent="0.25">
      <c r="F370" s="76"/>
      <c r="G370" s="5"/>
      <c r="H370" s="5"/>
      <c r="P370" s="76"/>
      <c r="Y370" s="76"/>
      <c r="AI370" s="76"/>
    </row>
    <row r="371" spans="6:35" x14ac:dyDescent="0.25">
      <c r="F371" s="76"/>
      <c r="G371" s="5"/>
      <c r="H371" s="5"/>
      <c r="P371" s="76"/>
      <c r="Y371" s="76"/>
      <c r="AI371" s="76"/>
    </row>
    <row r="372" spans="6:35" x14ac:dyDescent="0.25">
      <c r="F372" s="76"/>
      <c r="G372" s="5"/>
      <c r="H372" s="5"/>
      <c r="P372" s="76"/>
      <c r="Y372" s="76"/>
      <c r="AI372" s="76"/>
    </row>
    <row r="373" spans="6:35" x14ac:dyDescent="0.25">
      <c r="F373" s="76"/>
      <c r="G373" s="5"/>
      <c r="H373" s="5"/>
      <c r="P373" s="76"/>
      <c r="Y373" s="76"/>
      <c r="AI373" s="76"/>
    </row>
    <row r="374" spans="6:35" x14ac:dyDescent="0.25">
      <c r="F374" s="76"/>
      <c r="G374" s="5"/>
      <c r="H374" s="5"/>
      <c r="P374" s="76"/>
      <c r="Y374" s="76"/>
      <c r="AI374" s="76"/>
    </row>
    <row r="375" spans="6:35" x14ac:dyDescent="0.25">
      <c r="F375" s="76"/>
      <c r="G375" s="5"/>
      <c r="H375" s="5"/>
      <c r="P375" s="76"/>
      <c r="Y375" s="76"/>
      <c r="AI375" s="76"/>
    </row>
    <row r="376" spans="6:35" x14ac:dyDescent="0.25">
      <c r="F376" s="76"/>
      <c r="G376" s="5"/>
      <c r="H376" s="5"/>
      <c r="P376" s="76"/>
      <c r="Y376" s="76"/>
      <c r="AI376" s="76"/>
    </row>
    <row r="377" spans="6:35" x14ac:dyDescent="0.25">
      <c r="F377" s="76"/>
      <c r="G377" s="5"/>
      <c r="H377" s="5"/>
      <c r="P377" s="76"/>
      <c r="Y377" s="76"/>
      <c r="AI377" s="76"/>
    </row>
    <row r="378" spans="6:35" x14ac:dyDescent="0.25">
      <c r="F378" s="76"/>
      <c r="G378" s="5"/>
      <c r="H378" s="5"/>
      <c r="P378" s="76"/>
      <c r="Y378" s="76"/>
      <c r="AI378" s="76"/>
    </row>
    <row r="379" spans="6:35" x14ac:dyDescent="0.25">
      <c r="F379" s="76"/>
      <c r="G379" s="5"/>
      <c r="H379" s="5"/>
      <c r="P379" s="76"/>
      <c r="Y379" s="76"/>
      <c r="AI379" s="76"/>
    </row>
    <row r="380" spans="6:35" x14ac:dyDescent="0.25">
      <c r="F380" s="76"/>
      <c r="G380" s="5"/>
      <c r="H380" s="5"/>
      <c r="P380" s="76"/>
      <c r="Y380" s="76"/>
      <c r="AI380" s="76"/>
    </row>
    <row r="381" spans="6:35" x14ac:dyDescent="0.25">
      <c r="F381" s="76"/>
      <c r="G381" s="5"/>
      <c r="H381" s="5"/>
      <c r="P381" s="76"/>
      <c r="Y381" s="76"/>
      <c r="AI381" s="76"/>
    </row>
    <row r="382" spans="6:35" x14ac:dyDescent="0.25">
      <c r="F382" s="76"/>
      <c r="G382" s="5"/>
      <c r="H382" s="5"/>
      <c r="P382" s="76"/>
      <c r="Y382" s="76"/>
      <c r="AI382" s="76"/>
    </row>
    <row r="383" spans="6:35" x14ac:dyDescent="0.25">
      <c r="F383" s="76"/>
      <c r="G383" s="5"/>
      <c r="H383" s="5"/>
      <c r="P383" s="76"/>
      <c r="Y383" s="76"/>
      <c r="AI383" s="76"/>
    </row>
  </sheetData>
  <mergeCells count="14">
    <mergeCell ref="AE1:AL1"/>
    <mergeCell ref="AE2:AH2"/>
    <mergeCell ref="B1:I1"/>
    <mergeCell ref="L2:O2"/>
    <mergeCell ref="U2:X2"/>
    <mergeCell ref="L1:S1"/>
    <mergeCell ref="U1:AB1"/>
    <mergeCell ref="B2:E2"/>
    <mergeCell ref="A4:A10"/>
    <mergeCell ref="A44:A50"/>
    <mergeCell ref="A36:A42"/>
    <mergeCell ref="A28:A34"/>
    <mergeCell ref="A20:A26"/>
    <mergeCell ref="A12:A18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ΔmltB2.1-ΔmltB2.2</vt:lpstr>
      <vt:lpstr>ΔmltB2.2</vt:lpstr>
      <vt:lpstr>XccA</vt:lpstr>
      <vt:lpstr>ΔmltB2.1</vt:lpstr>
      <vt:lpstr>Curve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Rafael Marini Ferreira</cp:lastModifiedBy>
  <dcterms:created xsi:type="dcterms:W3CDTF">2014-08-13T01:49:45Z</dcterms:created>
  <dcterms:modified xsi:type="dcterms:W3CDTF">2018-10-29T20:57:51Z</dcterms:modified>
</cp:coreProperties>
</file>