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5480" windowHeight="11640" activeTab="4"/>
  </bookViews>
  <sheets>
    <sheet name="DATA_1" sheetId="5" r:id="rId1"/>
    <sheet name="DATA_2" sheetId="1" r:id="rId2"/>
    <sheet name="DATA_3" sheetId="6" r:id="rId3"/>
    <sheet name="Conversion factors" sheetId="2" r:id="rId4"/>
    <sheet name="Summary Fig" sheetId="4" r:id="rId5"/>
    <sheet name="NOTE" sheetId="3" r:id="rId6"/>
  </sheets>
  <externalReferences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S24" i="2" l="1"/>
  <c r="S25" i="2"/>
  <c r="S26" i="2"/>
  <c r="S27" i="2"/>
  <c r="S28" i="2"/>
  <c r="S29" i="2"/>
  <c r="S30" i="2"/>
  <c r="S31" i="2"/>
  <c r="S32" i="2"/>
  <c r="S33" i="2"/>
  <c r="S34" i="2"/>
  <c r="S35" i="2"/>
  <c r="S36" i="2"/>
  <c r="R36" i="2"/>
  <c r="R24" i="2"/>
  <c r="R25" i="2"/>
  <c r="R26" i="2"/>
  <c r="R27" i="2"/>
  <c r="R28" i="2"/>
  <c r="R29" i="2"/>
  <c r="R30" i="2"/>
  <c r="R31" i="2"/>
  <c r="R32" i="2"/>
  <c r="R33" i="2"/>
  <c r="R34" i="2"/>
  <c r="R35" i="2"/>
  <c r="S23" i="2"/>
  <c r="R23" i="2"/>
  <c r="F3" i="4"/>
  <c r="J3" i="4" s="1"/>
  <c r="G30" i="6"/>
  <c r="F30" i="6"/>
  <c r="H30" i="6" s="1"/>
  <c r="G29" i="6"/>
  <c r="F29" i="6"/>
  <c r="H29" i="6" s="1"/>
  <c r="G28" i="6"/>
  <c r="F28" i="6"/>
  <c r="H28" i="6" s="1"/>
  <c r="G27" i="6"/>
  <c r="F27" i="6"/>
  <c r="H27" i="6" s="1"/>
  <c r="G26" i="6"/>
  <c r="F26" i="6"/>
  <c r="H26" i="6" s="1"/>
  <c r="G25" i="6"/>
  <c r="F25" i="6"/>
  <c r="H25" i="6" s="1"/>
  <c r="G24" i="6"/>
  <c r="F24" i="6"/>
  <c r="H24" i="6" s="1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G18" i="6"/>
  <c r="F18" i="6"/>
  <c r="H18" i="6" s="1"/>
  <c r="G17" i="6"/>
  <c r="F17" i="6"/>
  <c r="H17" i="6" s="1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A5" i="6"/>
  <c r="A6" i="6" s="1"/>
  <c r="A7" i="6" s="1"/>
  <c r="A8" i="6" s="1"/>
  <c r="A9" i="6" s="1"/>
  <c r="A10" i="6" s="1"/>
  <c r="E4" i="6"/>
  <c r="D4" i="6"/>
  <c r="L15" i="4" l="1"/>
  <c r="G15" i="4"/>
  <c r="K15" i="4" s="1"/>
  <c r="M15" i="4" s="1"/>
  <c r="F15" i="4"/>
  <c r="J15" i="4" s="1"/>
  <c r="L14" i="4"/>
  <c r="G14" i="4"/>
  <c r="K14" i="4" s="1"/>
  <c r="M14" i="4" s="1"/>
  <c r="F14" i="4"/>
  <c r="J14" i="4" s="1"/>
  <c r="G13" i="4"/>
  <c r="K13" i="4" s="1"/>
  <c r="M13" i="4" s="1"/>
  <c r="F13" i="4"/>
  <c r="J13" i="4" s="1"/>
  <c r="L13" i="4" s="1"/>
  <c r="G12" i="4"/>
  <c r="K12" i="4" s="1"/>
  <c r="M12" i="4" s="1"/>
  <c r="F12" i="4"/>
  <c r="J12" i="4" s="1"/>
  <c r="L12" i="4" s="1"/>
  <c r="L16" i="4"/>
  <c r="G16" i="4"/>
  <c r="K16" i="4" s="1"/>
  <c r="M16" i="4" s="1"/>
  <c r="F16" i="4"/>
  <c r="J16" i="4" s="1"/>
  <c r="L11" i="4"/>
  <c r="G11" i="4"/>
  <c r="K11" i="4" s="1"/>
  <c r="M11" i="4" s="1"/>
  <c r="F11" i="4"/>
  <c r="J11" i="4" s="1"/>
  <c r="G10" i="4"/>
  <c r="K10" i="4" s="1"/>
  <c r="M10" i="4" s="1"/>
  <c r="F10" i="4"/>
  <c r="J10" i="4" s="1"/>
  <c r="L10" i="4" s="1"/>
  <c r="G9" i="4"/>
  <c r="K9" i="4" s="1"/>
  <c r="M9" i="4" s="1"/>
  <c r="F9" i="4"/>
  <c r="J9" i="4" s="1"/>
  <c r="L9" i="4" s="1"/>
  <c r="L8" i="4"/>
  <c r="G8" i="4"/>
  <c r="K8" i="4" s="1"/>
  <c r="M8" i="4" s="1"/>
  <c r="F8" i="4"/>
  <c r="J8" i="4" s="1"/>
  <c r="L7" i="4"/>
  <c r="G7" i="4"/>
  <c r="K7" i="4" s="1"/>
  <c r="M7" i="4" s="1"/>
  <c r="F7" i="4"/>
  <c r="J7" i="4" s="1"/>
  <c r="G6" i="4"/>
  <c r="K6" i="4" s="1"/>
  <c r="M6" i="4" s="1"/>
  <c r="F6" i="4"/>
  <c r="J6" i="4" s="1"/>
  <c r="L6" i="4" s="1"/>
  <c r="G5" i="4"/>
  <c r="K5" i="4" s="1"/>
  <c r="M5" i="4" s="1"/>
  <c r="F5" i="4"/>
  <c r="J5" i="4" s="1"/>
  <c r="L5" i="4" s="1"/>
  <c r="L4" i="4"/>
  <c r="G4" i="4"/>
  <c r="K4" i="4" s="1"/>
  <c r="M4" i="4" s="1"/>
  <c r="F4" i="4"/>
  <c r="J4" i="4" s="1"/>
  <c r="L3" i="4"/>
  <c r="G3" i="4"/>
  <c r="M3" i="4" l="1"/>
  <c r="K3" i="4"/>
  <c r="J3" i="3"/>
  <c r="K3" i="3"/>
  <c r="L3" i="3"/>
  <c r="M3" i="3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  <c r="J9" i="3"/>
  <c r="K9" i="3"/>
  <c r="L9" i="3"/>
  <c r="M9" i="3"/>
  <c r="J10" i="3"/>
  <c r="K10" i="3"/>
  <c r="L10" i="3"/>
  <c r="M10" i="3"/>
  <c r="J11" i="3"/>
  <c r="K11" i="3"/>
  <c r="L11" i="3"/>
  <c r="M11" i="3"/>
  <c r="J12" i="3"/>
  <c r="K12" i="3"/>
  <c r="L12" i="3"/>
  <c r="M12" i="3"/>
  <c r="J13" i="3"/>
  <c r="K13" i="3"/>
  <c r="L13" i="3"/>
  <c r="M13" i="3"/>
  <c r="J14" i="3"/>
  <c r="K14" i="3"/>
  <c r="L14" i="3"/>
  <c r="M14" i="3"/>
  <c r="J15" i="3"/>
  <c r="K15" i="3"/>
  <c r="L15" i="3"/>
  <c r="M15" i="3"/>
  <c r="J16" i="3"/>
  <c r="K16" i="3"/>
  <c r="L16" i="3"/>
  <c r="M16" i="3"/>
  <c r="J17" i="3"/>
  <c r="K17" i="3"/>
  <c r="L17" i="3"/>
  <c r="M17" i="3"/>
  <c r="J18" i="3"/>
  <c r="K18" i="3"/>
  <c r="L18" i="3"/>
  <c r="M18" i="3"/>
  <c r="J19" i="3"/>
  <c r="K19" i="3"/>
  <c r="L19" i="3"/>
  <c r="M19" i="3"/>
  <c r="J20" i="3"/>
  <c r="K20" i="3"/>
  <c r="L20" i="3"/>
  <c r="M20" i="3"/>
  <c r="M2" i="3"/>
  <c r="L2" i="3"/>
  <c r="K2" i="3"/>
  <c r="J2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3" i="2"/>
  <c r="B10" i="2"/>
  <c r="B9" i="2" s="1"/>
  <c r="B8" i="2" s="1"/>
  <c r="B7" i="2" s="1"/>
  <c r="B6" i="2" s="1"/>
  <c r="B5" i="2" s="1"/>
  <c r="B41" i="2"/>
  <c r="B42" i="2" s="1"/>
  <c r="B43" i="2" s="1"/>
  <c r="B44" i="2" s="1"/>
  <c r="B45" i="2" s="1"/>
  <c r="B46" i="2" s="1"/>
  <c r="B28" i="2"/>
  <c r="B27" i="2" s="1"/>
  <c r="B26" i="2" s="1"/>
  <c r="B25" i="2" s="1"/>
  <c r="B24" i="2" s="1"/>
  <c r="B23" i="2" s="1"/>
</calcChain>
</file>

<file path=xl/comments1.xml><?xml version="1.0" encoding="utf-8"?>
<comments xmlns="http://schemas.openxmlformats.org/spreadsheetml/2006/main">
  <authors>
    <author>csestaffpc</author>
  </authors>
  <commentList>
    <comment ref="A22" authorId="0">
      <text>
        <r>
          <rPr>
            <b/>
            <sz val="9"/>
            <color indexed="81"/>
            <rFont val="Tahoma"/>
            <charset val="1"/>
          </rPr>
          <t>csestaffpc:</t>
        </r>
        <r>
          <rPr>
            <sz val="9"/>
            <color indexed="81"/>
            <rFont val="Tahoma"/>
            <charset val="1"/>
          </rPr>
          <t xml:space="preserve">
This shaded key has been inserted to show the data used for Fig.2</t>
        </r>
      </text>
    </comment>
  </commentList>
</comments>
</file>

<file path=xl/comments2.xml><?xml version="1.0" encoding="utf-8"?>
<comments xmlns="http://schemas.openxmlformats.org/spreadsheetml/2006/main">
  <authors>
    <author>csestaffpc</author>
  </authors>
  <commentList>
    <comment ref="A18" authorId="0">
      <text>
        <r>
          <rPr>
            <b/>
            <sz val="9"/>
            <color indexed="81"/>
            <rFont val="Tahoma"/>
            <charset val="1"/>
          </rPr>
          <t>csestaffpc:</t>
        </r>
        <r>
          <rPr>
            <sz val="9"/>
            <color indexed="81"/>
            <rFont val="Tahoma"/>
            <charset val="1"/>
          </rPr>
          <t xml:space="preserve">
This shaded key has been inserted to show the data used for Fig.2
</t>
        </r>
      </text>
    </comment>
  </commentList>
</comments>
</file>

<file path=xl/comments3.xml><?xml version="1.0" encoding="utf-8"?>
<comments xmlns="http://schemas.openxmlformats.org/spreadsheetml/2006/main">
  <authors>
    <author>csestaffpc</author>
  </authors>
  <commentList>
    <comment ref="A17" authorId="0">
      <text>
        <r>
          <rPr>
            <b/>
            <sz val="9"/>
            <color indexed="81"/>
            <rFont val="Tahoma"/>
            <charset val="1"/>
          </rPr>
          <t xml:space="preserve">csestaffpc:
</t>
        </r>
        <r>
          <rPr>
            <sz val="9"/>
            <color indexed="81"/>
            <rFont val="Tahoma"/>
            <charset val="1"/>
          </rPr>
          <t xml:space="preserve">
This shaded key has been inserted to show the data used for Fig.2
</t>
        </r>
      </text>
    </comment>
  </commentList>
</comments>
</file>

<file path=xl/sharedStrings.xml><?xml version="1.0" encoding="utf-8"?>
<sst xmlns="http://schemas.openxmlformats.org/spreadsheetml/2006/main" count="447" uniqueCount="85">
  <si>
    <t>mean</t>
  </si>
  <si>
    <t>sd</t>
  </si>
  <si>
    <t>A5</t>
  </si>
  <si>
    <t>CHOB1</t>
  </si>
  <si>
    <t>catB1</t>
  </si>
  <si>
    <t>G1</t>
  </si>
  <si>
    <t>Cmi</t>
  </si>
  <si>
    <t>Dre</t>
  </si>
  <si>
    <t>Gac</t>
  </si>
  <si>
    <t>Tru</t>
  </si>
  <si>
    <t>Gga</t>
  </si>
  <si>
    <t>Rno</t>
  </si>
  <si>
    <t>Mus</t>
  </si>
  <si>
    <t>Calbio</t>
  </si>
  <si>
    <t>PSA</t>
  </si>
  <si>
    <t>NoST</t>
  </si>
  <si>
    <t>CHOB2F2</t>
  </si>
  <si>
    <t>ST6Gal2</t>
  </si>
  <si>
    <t>ST3A1</t>
  </si>
  <si>
    <t>ST3A2</t>
  </si>
  <si>
    <t>ST3H6</t>
  </si>
  <si>
    <t>uM Pi</t>
  </si>
  <si>
    <t xml:space="preserve">uM Pi </t>
  </si>
  <si>
    <t>B1</t>
  </si>
  <si>
    <t xml:space="preserve">Mus </t>
  </si>
  <si>
    <t>B2</t>
  </si>
  <si>
    <t>ST2</t>
  </si>
  <si>
    <t>A1</t>
  </si>
  <si>
    <t>A2</t>
  </si>
  <si>
    <t>H6</t>
  </si>
  <si>
    <t>pmol/well</t>
  </si>
  <si>
    <t>Abs 620</t>
  </si>
  <si>
    <t>pmol/well Pi</t>
  </si>
  <si>
    <t>CF=2933.9</t>
  </si>
  <si>
    <t>CF=2823.7</t>
  </si>
  <si>
    <t>CF=3725.8</t>
  </si>
  <si>
    <t>Conversion factor = pmol Pi/OD</t>
  </si>
  <si>
    <t>OD620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</si>
  <si>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</si>
  <si>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</si>
  <si>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</si>
  <si>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</si>
  <si>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</si>
  <si>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</si>
  <si>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</si>
  <si>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</si>
  <si>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</si>
  <si>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</si>
  <si>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</si>
  <si>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</si>
  <si>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</si>
  <si>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</si>
  <si>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</t>
  </si>
  <si>
    <t>T</t>
  </si>
  <si>
    <t>U</t>
  </si>
  <si>
    <t>V</t>
  </si>
  <si>
    <t>W</t>
  </si>
  <si>
    <t>Specific activities</t>
  </si>
  <si>
    <t>pmol/min</t>
  </si>
  <si>
    <t>pmol/min/ug</t>
  </si>
  <si>
    <t>B1 (h)</t>
  </si>
  <si>
    <t>A5 (h)</t>
  </si>
  <si>
    <t>G1 (h)</t>
  </si>
  <si>
    <t>C (m)</t>
  </si>
  <si>
    <t>A1 (h)</t>
  </si>
  <si>
    <t>A2 (h)</t>
  </si>
  <si>
    <t>Neg</t>
  </si>
  <si>
    <t>H6 (z)</t>
  </si>
  <si>
    <t>Standard Curve for Pi</t>
  </si>
  <si>
    <t>Assay 2</t>
  </si>
  <si>
    <t>Assay 3</t>
  </si>
  <si>
    <t>Assay 1</t>
  </si>
  <si>
    <t>hST6 A5</t>
  </si>
  <si>
    <t>hST6 B1</t>
  </si>
  <si>
    <t>hST6</t>
  </si>
  <si>
    <t>zST6</t>
  </si>
  <si>
    <t>sST6</t>
  </si>
  <si>
    <t>fST6</t>
  </si>
  <si>
    <t>cST6</t>
  </si>
  <si>
    <t>rST6</t>
  </si>
  <si>
    <t>mST6</t>
  </si>
  <si>
    <t>hST6Gal2</t>
  </si>
  <si>
    <t>hST3 A1</t>
  </si>
  <si>
    <t>hST3 A2</t>
  </si>
  <si>
    <t>zST3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</si>
</sst>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3" fillId="0" borderId="1" xfId="0" applyFont="1" applyBorder="1"/>
    <xf numFmtId="0" fontId="4" fillId="0" borderId="1" xfId="0" applyFont="1" applyBorder="1"/>
    <xf numFmtId="2" fontId="0" fillId="0" borderId="1" xfId="0" applyNumberFormat="1" applyBorder="1"/>
    <xf numFmtId="0" fontId="2" fillId="0" borderId="0" xfId="0" applyFont="1"/>
    <xf numFmtId="0" fontId="2" fillId="0" borderId="0" xfId="0" applyFont="1" applyFill="1" applyBorder="1"/>
    <xf numFmtId="0" fontId="1" fillId="0" borderId="1" xfId="0" applyFont="1" applyBorder="1"/>
    <xf numFmtId="0" fontId="7" fillId="0" borderId="0" xfId="0" applyFont="1" applyFill="1" applyBorder="1"/>
    <xf numFmtId="0" fontId="8" fillId="0" borderId="0" xfId="1" applyFont="1" applyFill="1" applyBorder="1"/>
    <xf numFmtId="164" fontId="6" fillId="0" borderId="1" xfId="0" applyNumberFormat="1" applyFont="1" applyBorder="1"/>
    <xf numFmtId="0" fontId="6" fillId="0" borderId="0" xfId="0" applyFont="1" applyFill="1"/>
    <xf numFmtId="0" fontId="6" fillId="0" borderId="1" xfId="0" applyFont="1" applyFill="1" applyBorder="1"/>
    <xf numFmtId="2" fontId="6" fillId="0" borderId="1" xfId="0" applyNumberFormat="1" applyFont="1" applyFill="1" applyBorder="1"/>
    <xf numFmtId="0" fontId="7" fillId="0" borderId="0" xfId="0" applyFont="1" applyFill="1"/>
    <xf numFmtId="164" fontId="6" fillId="0" borderId="1" xfId="0" applyNumberFormat="1" applyFont="1" applyFill="1" applyBorder="1"/>
    <xf numFmtId="0" fontId="9" fillId="0" borderId="1" xfId="0" applyFont="1" applyFill="1" applyBorder="1"/>
    <xf numFmtId="14" fontId="0" fillId="0" borderId="0" xfId="0" applyNumberFormat="1"/>
    <xf numFmtId="14" fontId="6" fillId="0" borderId="0" xfId="0" applyNumberFormat="1" applyFont="1" applyFill="1"/>
    <xf numFmtId="0" fontId="2" fillId="0" borderId="0" xfId="0" applyFont="1" applyFill="1"/>
    <xf numFmtId="0" fontId="0" fillId="0" borderId="1" xfId="0" applyFont="1" applyBorder="1"/>
    <xf numFmtId="0" fontId="6" fillId="0" borderId="2" xfId="0" applyFont="1" applyFill="1" applyBorder="1"/>
    <xf numFmtId="0" fontId="0" fillId="0" borderId="1" xfId="0" applyFont="1" applyFill="1" applyBorder="1"/>
    <xf numFmtId="0" fontId="10" fillId="0" borderId="1" xfId="0" applyFont="1" applyFill="1" applyBorder="1"/>
    <xf numFmtId="164" fontId="0" fillId="0" borderId="3" xfId="0" applyNumberFormat="1" applyBorder="1"/>
    <xf numFmtId="0" fontId="11" fillId="0" borderId="0" xfId="0" applyFont="1"/>
    <xf numFmtId="0" fontId="0" fillId="0" borderId="4" xfId="0" applyBorder="1"/>
    <xf numFmtId="2" fontId="7" fillId="0" borderId="1" xfId="0" applyNumberFormat="1" applyFont="1" applyBorder="1"/>
    <xf numFmtId="1" fontId="7" fillId="0" borderId="1" xfId="0" applyNumberFormat="1" applyFont="1" applyBorder="1"/>
    <xf numFmtId="0" fontId="0" fillId="0" borderId="0" xfId="0" applyAlignment="1">
      <alignment horizontal="right"/>
    </xf>
    <xf numFmtId="1" fontId="0" fillId="0" borderId="1" xfId="0" applyNumberFormat="1" applyBorder="1"/>
    <xf numFmtId="14" fontId="0" fillId="2" borderId="0" xfId="0" applyNumberFormat="1" applyFill="1"/>
    <xf numFmtId="0" fontId="0" fillId="3" borderId="1" xfId="0" applyFill="1" applyBorder="1"/>
    <xf numFmtId="2" fontId="0" fillId="3" borderId="1" xfId="0" applyNumberFormat="1" applyFill="1" applyBorder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14" fontId="0" fillId="0" borderId="0" xfId="0" applyNumberFormat="1" applyFill="1"/>
    <xf numFmtId="1" fontId="0" fillId="4" borderId="1" xfId="0" applyNumberFormat="1" applyFill="1" applyBorder="1"/>
    <xf numFmtId="14" fontId="0" fillId="5" borderId="0" xfId="0" applyNumberFormat="1" applyFill="1"/>
    <xf numFmtId="0" fontId="0" fillId="6" borderId="0" xfId="0" applyFill="1"/>
    <xf numFmtId="2" fontId="0" fillId="4" borderId="1" xfId="0" applyNumberFormat="1" applyFill="1" applyBorder="1"/>
    <xf numFmtId="0" fontId="0" fillId="7" borderId="1" xfId="0" applyFill="1" applyBorder="1"/>
    <xf numFmtId="2" fontId="0" fillId="0" borderId="3" xfId="0" applyNumberFormat="1" applyBorder="1"/>
    <xf numFmtId="1" fontId="0" fillId="4" borderId="3" xfId="0" applyNumberFormat="1" applyFill="1" applyBorder="1"/>
    <xf numFmtId="1" fontId="7" fillId="7" borderId="1" xfId="0" applyNumberFormat="1" applyFont="1" applyFill="1" applyBorder="1"/>
    <xf numFmtId="2" fontId="7" fillId="7" borderId="1" xfId="0" applyNumberFormat="1" applyFont="1" applyFill="1" applyBorder="1"/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6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26.05.2017 Standard Curve Pi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9997178477690289"/>
                  <c:y val="-6.7615193934091572E-2"/>
                </c:manualLayout>
              </c:layout>
              <c:numFmt formatCode="General" sourceLinked="0"/>
            </c:trendlineLbl>
          </c:trendline>
          <c:xVal>
            <c:numRef>
              <c:f>[1]Sheet1!$A$15:$A$23</c:f>
              <c:numCache>
                <c:formatCode>General</c:formatCode>
                <c:ptCount val="9"/>
                <c:pt idx="0">
                  <c:v>0</c:v>
                </c:pt>
                <c:pt idx="1">
                  <c:v>0.78125</c:v>
                </c:pt>
                <c:pt idx="2">
                  <c:v>1.5625</c:v>
                </c:pt>
                <c:pt idx="3">
                  <c:v>3.125</c:v>
                </c:pt>
                <c:pt idx="4">
                  <c:v>6.25</c:v>
                </c:pt>
                <c:pt idx="5">
                  <c:v>12.5</c:v>
                </c:pt>
                <c:pt idx="6">
                  <c:v>25</c:v>
                </c:pt>
                <c:pt idx="7">
                  <c:v>50</c:v>
                </c:pt>
                <c:pt idx="8">
                  <c:v>100</c:v>
                </c:pt>
              </c:numCache>
            </c:numRef>
          </c:xVal>
          <c:yVal>
            <c:numRef>
              <c:f>[1]Sheet1!$D$15:$D$23</c:f>
              <c:numCache>
                <c:formatCode>General</c:formatCode>
                <c:ptCount val="9"/>
                <c:pt idx="0">
                  <c:v>0</c:v>
                </c:pt>
                <c:pt idx="1">
                  <c:v>1.5699999999999999E-2</c:v>
                </c:pt>
                <c:pt idx="2">
                  <c:v>2.5250000000000002E-2</c:v>
                </c:pt>
                <c:pt idx="3">
                  <c:v>4.02E-2</c:v>
                </c:pt>
                <c:pt idx="4">
                  <c:v>6.4850000000000005E-2</c:v>
                </c:pt>
                <c:pt idx="5">
                  <c:v>0.11315</c:v>
                </c:pt>
                <c:pt idx="6">
                  <c:v>0.19955000000000001</c:v>
                </c:pt>
                <c:pt idx="7">
                  <c:v>0.37765000000000004</c:v>
                </c:pt>
                <c:pt idx="8">
                  <c:v>0.65880000000000005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35872"/>
        <c:axId val="45318912"/>
      </c:scatterChart>
      <c:valAx>
        <c:axId val="6473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uM Pi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318912"/>
        <c:crosses val="autoZero"/>
        <c:crossBetween val="midCat"/>
      </c:valAx>
      <c:valAx>
        <c:axId val="45318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 620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735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19.06.2017 Standard Curve Pi</a:t>
            </a:r>
          </a:p>
        </c:rich>
      </c:tx>
      <c:layout>
        <c:manualLayout>
          <c:xMode val="edge"/>
          <c:yMode val="edge"/>
          <c:x val="4.4180692102752696E-2"/>
          <c:y val="4.166666666666666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762445319335082"/>
                  <c:y val="-0.19943314377369495"/>
                </c:manualLayout>
              </c:layout>
              <c:numFmt formatCode="General" sourceLinked="0"/>
            </c:trendlineLbl>
          </c:trendline>
          <c:xVal>
            <c:numRef>
              <c:f>[2]Sheet1!$A$38:$A$45</c:f>
              <c:numCache>
                <c:formatCode>General</c:formatCode>
                <c:ptCount val="8"/>
                <c:pt idx="0">
                  <c:v>0</c:v>
                </c:pt>
                <c:pt idx="1">
                  <c:v>1.5625</c:v>
                </c:pt>
                <c:pt idx="2">
                  <c:v>3.125</c:v>
                </c:pt>
                <c:pt idx="3">
                  <c:v>6.25</c:v>
                </c:pt>
                <c:pt idx="4">
                  <c:v>12.5</c:v>
                </c:pt>
                <c:pt idx="5">
                  <c:v>25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[2]Sheet1!$D$38:$D$45</c:f>
              <c:numCache>
                <c:formatCode>General</c:formatCode>
                <c:ptCount val="8"/>
                <c:pt idx="0">
                  <c:v>5.3E-3</c:v>
                </c:pt>
                <c:pt idx="1">
                  <c:v>9.0500000000000008E-3</c:v>
                </c:pt>
                <c:pt idx="2">
                  <c:v>2.8799999999999999E-2</c:v>
                </c:pt>
                <c:pt idx="3">
                  <c:v>5.5849999999999997E-2</c:v>
                </c:pt>
                <c:pt idx="4">
                  <c:v>0.1067</c:v>
                </c:pt>
                <c:pt idx="5">
                  <c:v>0.20960000000000001</c:v>
                </c:pt>
                <c:pt idx="6">
                  <c:v>0.46755000000000002</c:v>
                </c:pt>
                <c:pt idx="7">
                  <c:v>0.83695000000000008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3904"/>
        <c:axId val="58285440"/>
      </c:scatterChart>
      <c:valAx>
        <c:axId val="582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285440"/>
        <c:crosses val="autoZero"/>
        <c:crossBetween val="midCat"/>
      </c:valAx>
      <c:valAx>
        <c:axId val="58285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 620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283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21.06.2017 Standard Curve for Pi</a:t>
            </a:r>
          </a:p>
        </c:rich>
      </c:tx>
      <c:layout>
        <c:manualLayout>
          <c:xMode val="edge"/>
          <c:yMode val="edge"/>
          <c:x val="7.0446280717958137E-2"/>
          <c:y val="2.777777777777777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5318000874890639"/>
                  <c:y val="-0.18554425488480605"/>
                </c:manualLayout>
              </c:layout>
              <c:numFmt formatCode="General" sourceLinked="0"/>
            </c:trendlineLbl>
          </c:trendline>
          <c:xVal>
            <c:numRef>
              <c:f>[3]Sheet1!$A$15:$A$22</c:f>
              <c:numCache>
                <c:formatCode>General</c:formatCode>
                <c:ptCount val="8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  <c:pt idx="6">
                  <c:v>1.5625</c:v>
                </c:pt>
                <c:pt idx="7">
                  <c:v>0</c:v>
                </c:pt>
              </c:numCache>
            </c:numRef>
          </c:xVal>
          <c:yVal>
            <c:numRef>
              <c:f>[3]Sheet1!$D$15:$D$22</c:f>
              <c:numCache>
                <c:formatCode>General</c:formatCode>
                <c:ptCount val="8"/>
                <c:pt idx="0">
                  <c:v>0.91399999999999992</c:v>
                </c:pt>
                <c:pt idx="1">
                  <c:v>0.5444500000000001</c:v>
                </c:pt>
                <c:pt idx="2">
                  <c:v>0.32520000000000004</c:v>
                </c:pt>
                <c:pt idx="3">
                  <c:v>0.20674999999999999</c:v>
                </c:pt>
                <c:pt idx="4">
                  <c:v>0.1429</c:v>
                </c:pt>
                <c:pt idx="5">
                  <c:v>8.8599999999999998E-2</c:v>
                </c:pt>
                <c:pt idx="6">
                  <c:v>8.795E-2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8592"/>
        <c:axId val="64080512"/>
      </c:scatterChart>
      <c:valAx>
        <c:axId val="64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uM Pi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080512"/>
        <c:crosses val="autoZero"/>
        <c:crossBetween val="midCat"/>
      </c:valAx>
      <c:valAx>
        <c:axId val="64080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 620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4078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7.5466316710411194E-2"/>
                  <c:y val="-9.1080854476523768E-2"/>
                </c:manualLayout>
              </c:layout>
              <c:numFmt formatCode="General" sourceLinked="0"/>
            </c:trendlineLbl>
          </c:trendline>
          <c:xVal>
            <c:numRef>
              <c:f>'Conversion factors'!$A$22:$A$29</c:f>
              <c:numCache>
                <c:formatCode>General</c:formatCode>
                <c:ptCount val="8"/>
                <c:pt idx="0">
                  <c:v>0</c:v>
                </c:pt>
                <c:pt idx="1">
                  <c:v>9.0500000000000008E-3</c:v>
                </c:pt>
                <c:pt idx="2">
                  <c:v>2.8799999999999999E-2</c:v>
                </c:pt>
                <c:pt idx="3">
                  <c:v>5.5849999999999997E-2</c:v>
                </c:pt>
                <c:pt idx="4">
                  <c:v>0.1067</c:v>
                </c:pt>
                <c:pt idx="5">
                  <c:v>0.20960000000000001</c:v>
                </c:pt>
                <c:pt idx="6">
                  <c:v>0.46755000000000002</c:v>
                </c:pt>
                <c:pt idx="7">
                  <c:v>0.83695000000000008</c:v>
                </c:pt>
              </c:numCache>
            </c:numRef>
          </c:xVal>
          <c:yVal>
            <c:numRef>
              <c:f>'Conversion factors'!$B$22:$B$29</c:f>
              <c:numCache>
                <c:formatCode>General</c:formatCode>
                <c:ptCount val="8"/>
                <c:pt idx="0">
                  <c:v>0</c:v>
                </c:pt>
                <c:pt idx="1">
                  <c:v>39.0625</c:v>
                </c:pt>
                <c:pt idx="2">
                  <c:v>78.125</c:v>
                </c:pt>
                <c:pt idx="3">
                  <c:v>156.25</c:v>
                </c:pt>
                <c:pt idx="4">
                  <c:v>312.5</c:v>
                </c:pt>
                <c:pt idx="5">
                  <c:v>625</c:v>
                </c:pt>
                <c:pt idx="6">
                  <c:v>1250</c:v>
                </c:pt>
                <c:pt idx="7">
                  <c:v>2500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74816"/>
        <c:axId val="66276352"/>
      </c:scatterChart>
      <c:valAx>
        <c:axId val="6627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276352"/>
        <c:crosses val="autoZero"/>
        <c:crossBetween val="midCat"/>
      </c:valAx>
      <c:valAx>
        <c:axId val="66276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74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148950131233595"/>
                  <c:y val="-9.326881014873141E-2"/>
                </c:manualLayout>
              </c:layout>
              <c:numFmt formatCode="General" sourceLinked="0"/>
            </c:trendlineLbl>
          </c:trendline>
          <c:xVal>
            <c:numRef>
              <c:f>'Conversion factors'!$A$4:$A$11</c:f>
              <c:numCache>
                <c:formatCode>General</c:formatCode>
                <c:ptCount val="8"/>
                <c:pt idx="0">
                  <c:v>0</c:v>
                </c:pt>
                <c:pt idx="1">
                  <c:v>1.5699999999999999E-2</c:v>
                </c:pt>
                <c:pt idx="2">
                  <c:v>2.5250000000000002E-2</c:v>
                </c:pt>
                <c:pt idx="3">
                  <c:v>4.02E-2</c:v>
                </c:pt>
                <c:pt idx="4">
                  <c:v>0.11315</c:v>
                </c:pt>
                <c:pt idx="5">
                  <c:v>0.19955000000000001</c:v>
                </c:pt>
                <c:pt idx="6">
                  <c:v>0.37765000000000004</c:v>
                </c:pt>
                <c:pt idx="7">
                  <c:v>0.65880000000000005</c:v>
                </c:pt>
              </c:numCache>
            </c:numRef>
          </c:xVal>
          <c:yVal>
            <c:numRef>
              <c:f>'Conversion factors'!$B$4:$B$11</c:f>
              <c:numCache>
                <c:formatCode>General</c:formatCode>
                <c:ptCount val="8"/>
                <c:pt idx="0">
                  <c:v>0</c:v>
                </c:pt>
                <c:pt idx="1">
                  <c:v>39.0625</c:v>
                </c:pt>
                <c:pt idx="2">
                  <c:v>78.125</c:v>
                </c:pt>
                <c:pt idx="3">
                  <c:v>156.25</c:v>
                </c:pt>
                <c:pt idx="4">
                  <c:v>312.5</c:v>
                </c:pt>
                <c:pt idx="5">
                  <c:v>625</c:v>
                </c:pt>
                <c:pt idx="6">
                  <c:v>1250</c:v>
                </c:pt>
                <c:pt idx="7">
                  <c:v>2500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92736"/>
        <c:axId val="66310912"/>
      </c:scatterChart>
      <c:valAx>
        <c:axId val="6629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10912"/>
        <c:crosses val="autoZero"/>
        <c:crossBetween val="midCat"/>
      </c:valAx>
      <c:valAx>
        <c:axId val="663109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92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827755905511811"/>
                  <c:y val="-8.9866943715368908E-2"/>
                </c:manualLayout>
              </c:layout>
              <c:numFmt formatCode="General" sourceLinked="0"/>
            </c:trendlineLbl>
          </c:trendline>
          <c:xVal>
            <c:numRef>
              <c:f>'Conversion factors'!$A$40:$A$47</c:f>
              <c:numCache>
                <c:formatCode>0.000</c:formatCode>
                <c:ptCount val="8"/>
                <c:pt idx="0">
                  <c:v>0.91399999999999992</c:v>
                </c:pt>
                <c:pt idx="1">
                  <c:v>0.5444500000000001</c:v>
                </c:pt>
                <c:pt idx="2">
                  <c:v>0.32520000000000004</c:v>
                </c:pt>
                <c:pt idx="3">
                  <c:v>0.20674999999999999</c:v>
                </c:pt>
                <c:pt idx="4">
                  <c:v>0.1429</c:v>
                </c:pt>
                <c:pt idx="5">
                  <c:v>8.8599999999999998E-2</c:v>
                </c:pt>
                <c:pt idx="6">
                  <c:v>8.795E-2</c:v>
                </c:pt>
                <c:pt idx="7">
                  <c:v>0</c:v>
                </c:pt>
              </c:numCache>
            </c:numRef>
          </c:xVal>
          <c:yVal>
            <c:numRef>
              <c:f>'Conversion factors'!$B$40:$B$47</c:f>
              <c:numCache>
                <c:formatCode>General</c:formatCode>
                <c:ptCount val="8"/>
                <c:pt idx="0">
                  <c:v>2500</c:v>
                </c:pt>
                <c:pt idx="1">
                  <c:v>1250</c:v>
                </c:pt>
                <c:pt idx="2">
                  <c:v>625</c:v>
                </c:pt>
                <c:pt idx="3">
                  <c:v>312.5</c:v>
                </c:pt>
                <c:pt idx="4">
                  <c:v>156.25</c:v>
                </c:pt>
                <c:pt idx="5">
                  <c:v>78.125</c:v>
                </c:pt>
                <c:pt idx="6">
                  <c:v>39.0625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5840"/>
        <c:axId val="66677376"/>
      </c:scatterChart>
      <c:valAx>
        <c:axId val="6667584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66677376"/>
        <c:crosses val="autoZero"/>
        <c:crossBetween val="midCat"/>
      </c:valAx>
      <c:valAx>
        <c:axId val="666773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675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Specific Activity</c:v>
          </c:tx>
          <c:spPr>
            <a:solidFill>
              <a:schemeClr val="tx1">
                <a:lumMod val="75000"/>
                <a:lumOff val="2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</a:ln>
            </c:spPr>
          </c:dPt>
          <c:errBars>
            <c:errBarType val="both"/>
            <c:errValType val="cust"/>
            <c:noEndCap val="0"/>
            <c:plus>
              <c:numRef>
                <c:f>NOTE!$R$2:$R$20</c:f>
                <c:numCache>
                  <c:formatCode>General</c:formatCode>
                  <c:ptCount val="19"/>
                  <c:pt idx="0">
                    <c:v>69.36134759585957</c:v>
                  </c:pt>
                  <c:pt idx="1">
                    <c:v>129.85408351278241</c:v>
                  </c:pt>
                  <c:pt idx="2">
                    <c:v>23.757386161965631</c:v>
                  </c:pt>
                  <c:pt idx="3">
                    <c:v>76.872375454710237</c:v>
                  </c:pt>
                  <c:pt idx="4">
                    <c:v>87.346263594121282</c:v>
                  </c:pt>
                  <c:pt idx="5">
                    <c:v>88.309437392562515</c:v>
                  </c:pt>
                  <c:pt idx="6">
                    <c:v>96.117519912764493</c:v>
                  </c:pt>
                  <c:pt idx="7">
                    <c:v>96.500002083192413</c:v>
                  </c:pt>
                  <c:pt idx="8">
                    <c:v>62.335102051361538</c:v>
                  </c:pt>
                  <c:pt idx="9">
                    <c:v>146.55784360930809</c:v>
                  </c:pt>
                  <c:pt idx="10">
                    <c:v>101.18197763986068</c:v>
                  </c:pt>
                  <c:pt idx="11">
                    <c:v>33.453480671318758</c:v>
                  </c:pt>
                  <c:pt idx="12">
                    <c:v>27.312399182056101</c:v>
                  </c:pt>
                  <c:pt idx="13">
                    <c:v>54.087131624281021</c:v>
                  </c:pt>
                  <c:pt idx="14">
                    <c:v>24.49334378625754</c:v>
                  </c:pt>
                  <c:pt idx="15">
                    <c:v>24.135056998255745</c:v>
                  </c:pt>
                  <c:pt idx="16">
                    <c:v>25.564617923257309</c:v>
                  </c:pt>
                  <c:pt idx="17">
                    <c:v>22.848151179001135</c:v>
                  </c:pt>
                  <c:pt idx="18">
                    <c:v>127.21821079141478</c:v>
                  </c:pt>
                </c:numCache>
              </c:numRef>
            </c:plus>
            <c:minus>
              <c:numRef>
                <c:f>NOTE!$R$2:$R$20</c:f>
                <c:numCache>
                  <c:formatCode>General</c:formatCode>
                  <c:ptCount val="19"/>
                  <c:pt idx="0">
                    <c:v>69.36134759585957</c:v>
                  </c:pt>
                  <c:pt idx="1">
                    <c:v>129.85408351278241</c:v>
                  </c:pt>
                  <c:pt idx="2">
                    <c:v>23.757386161965631</c:v>
                  </c:pt>
                  <c:pt idx="3">
                    <c:v>76.872375454710237</c:v>
                  </c:pt>
                  <c:pt idx="4">
                    <c:v>87.346263594121282</c:v>
                  </c:pt>
                  <c:pt idx="5">
                    <c:v>88.309437392562515</c:v>
                  </c:pt>
                  <c:pt idx="6">
                    <c:v>96.117519912764493</c:v>
                  </c:pt>
                  <c:pt idx="7">
                    <c:v>96.500002083192413</c:v>
                  </c:pt>
                  <c:pt idx="8">
                    <c:v>62.335102051361538</c:v>
                  </c:pt>
                  <c:pt idx="9">
                    <c:v>146.55784360930809</c:v>
                  </c:pt>
                  <c:pt idx="10">
                    <c:v>101.18197763986068</c:v>
                  </c:pt>
                  <c:pt idx="11">
                    <c:v>33.453480671318758</c:v>
                  </c:pt>
                  <c:pt idx="12">
                    <c:v>27.312399182056101</c:v>
                  </c:pt>
                  <c:pt idx="13">
                    <c:v>54.087131624281021</c:v>
                  </c:pt>
                  <c:pt idx="14">
                    <c:v>24.49334378625754</c:v>
                  </c:pt>
                  <c:pt idx="15">
                    <c:v>24.135056998255745</c:v>
                  </c:pt>
                  <c:pt idx="16">
                    <c:v>25.564617923257309</c:v>
                  </c:pt>
                  <c:pt idx="17">
                    <c:v>22.848151179001135</c:v>
                  </c:pt>
                  <c:pt idx="18">
                    <c:v>127.21821079141478</c:v>
                  </c:pt>
                </c:numCache>
              </c:numRef>
            </c:minus>
          </c:errBars>
          <c:cat>
            <c:strRef>
              <c:f>'Summary Fig'!$A$3:$A$16</c:f>
              <c:strCache>
                <c:ptCount val="14"/>
                <c:pt idx="0">
                  <c:v>hST6 A5</c:v>
                </c:pt>
                <c:pt idx="1">
                  <c:v>hST6 B1</c:v>
                </c:pt>
                <c:pt idx="2">
                  <c:v>hST6</c:v>
                </c:pt>
                <c:pt idx="3">
                  <c:v>zST6</c:v>
                </c:pt>
                <c:pt idx="4">
                  <c:v>sST6</c:v>
                </c:pt>
                <c:pt idx="5">
                  <c:v>fST6</c:v>
                </c:pt>
                <c:pt idx="6">
                  <c:v>cST6</c:v>
                </c:pt>
                <c:pt idx="7">
                  <c:v>rST6</c:v>
                </c:pt>
                <c:pt idx="8">
                  <c:v>mST6</c:v>
                </c:pt>
                <c:pt idx="9">
                  <c:v>hST6Gal2</c:v>
                </c:pt>
                <c:pt idx="10">
                  <c:v>hST3 A1</c:v>
                </c:pt>
                <c:pt idx="11">
                  <c:v>hST3 A2</c:v>
                </c:pt>
                <c:pt idx="12">
                  <c:v>zST3</c:v>
                </c:pt>
                <c:pt idx="13">
                  <c:v>Neg</c:v>
                </c:pt>
              </c:strCache>
            </c:strRef>
          </c:cat>
          <c:val>
            <c:numRef>
              <c:f>'Summary Fig'!$Q$3:$Q$16</c:f>
              <c:numCache>
                <c:formatCode>0</c:formatCode>
                <c:ptCount val="14"/>
                <c:pt idx="0">
                  <c:v>488.30371962962971</c:v>
                </c:pt>
                <c:pt idx="1">
                  <c:v>542.23391925925932</c:v>
                </c:pt>
                <c:pt idx="2">
                  <c:v>582.37689333333333</c:v>
                </c:pt>
                <c:pt idx="3">
                  <c:v>591.14199703703707</c:v>
                </c:pt>
                <c:pt idx="4">
                  <c:v>681.30648851851856</c:v>
                </c:pt>
                <c:pt idx="5">
                  <c:v>721.7036607407407</c:v>
                </c:pt>
                <c:pt idx="6">
                  <c:v>446.95463333333339</c:v>
                </c:pt>
                <c:pt idx="7">
                  <c:v>694.81048666666675</c:v>
                </c:pt>
                <c:pt idx="8">
                  <c:v>544.80361074074062</c:v>
                </c:pt>
                <c:pt idx="9">
                  <c:v>189.6865</c:v>
                </c:pt>
                <c:pt idx="10">
                  <c:v>196.66960111111106</c:v>
                </c:pt>
                <c:pt idx="11">
                  <c:v>176.39083037037037</c:v>
                </c:pt>
                <c:pt idx="12">
                  <c:v>576.20030111111112</c:v>
                </c:pt>
                <c:pt idx="13">
                  <c:v>44.23783111111112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49"/>
        <c:axId val="80301440"/>
        <c:axId val="80323712"/>
      </c:barChart>
      <c:catAx>
        <c:axId val="80301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80323712"/>
        <c:crosses val="autoZero"/>
        <c:auto val="1"/>
        <c:lblAlgn val="ctr"/>
        <c:lblOffset val="100"/>
        <c:noMultiLvlLbl val="0"/>
      </c:catAx>
      <c:valAx>
        <c:axId val="80323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pmol/min/ug</a:t>
                </a:r>
              </a:p>
            </c:rich>
          </c:tx>
          <c:layout/>
          <c:overlay val="0"/>
        </c:title>
        <c:numFmt formatCode="0" sourceLinked="1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80301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</xdr:row>
      <xdr:rowOff>171450</xdr:rowOff>
    </xdr:from>
    <xdr:to>
      <xdr:col>16</xdr:col>
      <xdr:colOff>400050</xdr:colOff>
      <xdr:row>17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340178</xdr:colOff>
      <xdr:row>3</xdr:row>
      <xdr:rowOff>19050</xdr:rowOff>
    </xdr:from>
    <xdr:to>
      <xdr:col>16</xdr:col>
      <xdr:colOff>540203</xdr:colOff>
      <xdr:row>17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19</xdr:col>
      <xdr:colOff>194582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19</xdr:row>
      <xdr:rowOff>57679</xdr:rowOff>
    </xdr:from>
    <xdr:to>
      <xdr:col>11</xdr:col>
      <xdr:colOff>1058</xdr:colOff>
      <xdr:row>33</xdr:row>
      <xdr:rowOff>133879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135467</xdr:colOff>
      <xdr:row>2</xdr:row>
      <xdr:rowOff>130703</xdr:rowOff>
    </xdr:from>
    <xdr:to>
      <xdr:col>10</xdr:col>
      <xdr:colOff>440267</xdr:colOff>
      <xdr:row>17</xdr:row>
      <xdr:rowOff>16403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242358</xdr:colOff>
      <xdr:row>36</xdr:row>
      <xdr:rowOff>52387</xdr:rowOff>
    </xdr:from>
    <xdr:to>
      <xdr:col>10</xdr:col>
      <xdr:colOff>547158</xdr:colOff>
      <xdr:row>50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18</xdr:row>
      <xdr:rowOff>42862</xdr:rowOff>
    </xdr:from>
    <xdr:to>
      <xdr:col>9</xdr:col>
      <xdr:colOff>400050</xdr:colOff>
      <xdr:row>32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182880</xdr:colOff>
      <xdr:row>18</xdr:row>
      <xdr:rowOff>175260</xdr:rowOff>
    </xdr:from>
    <xdr:to>
      <xdr:col>16</xdr:col>
      <xdr:colOff>220980</xdr:colOff>
      <xdr:row>24</xdr:row>
      <xdr:rowOff>137160</xdr:rowOff>
    </xdr:to>
    <xdr:sp macro="" textlink="">
      <xdr:nvSpPr>
        <xdr:cNvPr id="2" name="TextBox 1"/>
        <xdr:cNvSpPr txBox="1"/>
      </xdr:nvSpPr>
      <xdr:spPr>
        <a:xfrm>
          <a:off x="7421880" y="3467100"/>
          <a:ext cx="3086100" cy="1059180"/>
        </a:xfrm>
        <a:prstGeom prst="rect">
          <a:avLst/>
        </a:prstGeom>
        <a:solidFill>
          <a:schemeClr val="lt1"/>
        </a:solidFill>
        <a:ln w="1905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 b="1"/>
            <a:t>Note:</a:t>
          </a:r>
          <a:r>
            <a:rPr lang="en-IE" sz="1100" b="1" baseline="0"/>
            <a:t> </a:t>
          </a:r>
          <a:r>
            <a:rPr lang="en-IE" sz="1100" baseline="0"/>
            <a:t>For the statistics the values used were pmol/well (Column F &amp; G), NOT the specific activities (Columns Q &amp; R) which have been graphed as Figure 3. One relates to the other by division through by constants.</a:t>
          </a:r>
          <a:endParaRPr lang="en-I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25</xdr:row>
      <xdr:rowOff>38100</xdr:rowOff>
    </xdr:from>
    <xdr:to>
      <xdr:col>15</xdr:col>
      <xdr:colOff>238125</xdr:colOff>
      <xdr:row>29</xdr:row>
      <xdr:rowOff>85725</xdr:rowOff>
    </xdr:to>
    <xdr:sp macro="" textlink="">
      <xdr:nvSpPr>
        <xdr:cNvPr id="6" name="TextBox 5"/>
        <xdr:cNvSpPr txBox="1"/>
      </xdr:nvSpPr>
      <xdr:spPr>
        <a:xfrm>
          <a:off x="3848100" y="4800600"/>
          <a:ext cx="5743575" cy="809625"/>
        </a:xfrm>
        <a:prstGeom prst="rect">
          <a:avLst/>
        </a:prstGeom>
        <a:solidFill>
          <a:schemeClr val="lt1"/>
        </a:solidFill>
        <a:ln w="190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 b="1"/>
            <a:t>We</a:t>
          </a:r>
          <a:r>
            <a:rPr lang="en-IE" sz="1100" b="1" baseline="0"/>
            <a:t> only include this page as  the error bars may be linked to this page rather than the summary page - though they will have been directly copied across.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8649s/Downloads/ST%20assay%20ALL%202605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8649s/Downloads/ST%20assay%20ALL%201906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8649s/Downloads/ST%20assay%20ALL2106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A15">
            <v>0</v>
          </cell>
          <cell r="D15">
            <v>0</v>
          </cell>
        </row>
        <row r="16">
          <cell r="A16">
            <v>0.78125</v>
          </cell>
          <cell r="D16">
            <v>1.5699999999999999E-2</v>
          </cell>
        </row>
        <row r="17">
          <cell r="A17">
            <v>1.5625</v>
          </cell>
          <cell r="D17">
            <v>2.5250000000000002E-2</v>
          </cell>
        </row>
        <row r="18">
          <cell r="A18">
            <v>3.125</v>
          </cell>
          <cell r="D18">
            <v>4.02E-2</v>
          </cell>
        </row>
        <row r="19">
          <cell r="A19">
            <v>6.25</v>
          </cell>
          <cell r="D19">
            <v>6.4850000000000005E-2</v>
          </cell>
        </row>
        <row r="20">
          <cell r="A20">
            <v>12.5</v>
          </cell>
          <cell r="D20">
            <v>0.11315</v>
          </cell>
        </row>
        <row r="21">
          <cell r="A21">
            <v>25</v>
          </cell>
          <cell r="D21">
            <v>0.19955000000000001</v>
          </cell>
        </row>
        <row r="22">
          <cell r="A22">
            <v>50</v>
          </cell>
          <cell r="D22">
            <v>0.37765000000000004</v>
          </cell>
        </row>
        <row r="23">
          <cell r="A23">
            <v>100</v>
          </cell>
          <cell r="D23">
            <v>0.65880000000000005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8">
          <cell r="A38">
            <v>0</v>
          </cell>
          <cell r="D38">
            <v>5.3E-3</v>
          </cell>
        </row>
        <row r="39">
          <cell r="A39">
            <v>1.5625</v>
          </cell>
          <cell r="D39">
            <v>9.0500000000000008E-3</v>
          </cell>
        </row>
        <row r="40">
          <cell r="A40">
            <v>3.125</v>
          </cell>
          <cell r="D40">
            <v>2.8799999999999999E-2</v>
          </cell>
        </row>
        <row r="41">
          <cell r="A41">
            <v>6.25</v>
          </cell>
          <cell r="D41">
            <v>5.5849999999999997E-2</v>
          </cell>
        </row>
        <row r="42">
          <cell r="A42">
            <v>12.5</v>
          </cell>
          <cell r="D42">
            <v>0.1067</v>
          </cell>
        </row>
        <row r="43">
          <cell r="A43">
            <v>25</v>
          </cell>
          <cell r="D43">
            <v>0.20960000000000001</v>
          </cell>
        </row>
        <row r="44">
          <cell r="A44">
            <v>50</v>
          </cell>
          <cell r="D44">
            <v>0.46755000000000002</v>
          </cell>
        </row>
        <row r="45">
          <cell r="A45">
            <v>100</v>
          </cell>
          <cell r="D45">
            <v>0.83695000000000008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A15">
            <v>100</v>
          </cell>
          <cell r="D15">
            <v>0.91399999999999992</v>
          </cell>
        </row>
        <row r="16">
          <cell r="A16">
            <v>50</v>
          </cell>
          <cell r="D16">
            <v>0.5444500000000001</v>
          </cell>
        </row>
        <row r="17">
          <cell r="A17">
            <v>25</v>
          </cell>
          <cell r="D17">
            <v>0.32520000000000004</v>
          </cell>
        </row>
        <row r="18">
          <cell r="A18">
            <v>12.5</v>
          </cell>
          <cell r="D18">
            <v>0.20674999999999999</v>
          </cell>
        </row>
        <row r="19">
          <cell r="A19">
            <v>6.25</v>
          </cell>
          <cell r="D19">
            <v>0.1429</v>
          </cell>
        </row>
        <row r="20">
          <cell r="A20">
            <v>3.125</v>
          </cell>
          <cell r="D20">
            <v>8.8599999999999998E-2</v>
          </cell>
        </row>
        <row r="21">
          <cell r="A21">
            <v>1.5625</v>
          </cell>
          <cell r="D21">
            <v>8.795E-2</v>
          </cell>
        </row>
        <row r="22">
          <cell r="A22">
            <v>0</v>
          </cell>
          <cell r="D2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workbookViewId="0">
      <selection activeCell="J36" sqref="J36"/>
    </sheetView>
  </sheetViews>
  <sheetFormatPr defaultRowHeight="14.4" x14ac:dyDescent="0.3"/>
  <cols>
    <col min="1" max="1" width="12.5546875" customWidth="1"/>
  </cols>
  <sheetData>
    <row r="1" spans="1:6" x14ac:dyDescent="0.25">
      <c r="A1" s="20">
        <v>42881</v>
      </c>
      <c r="B1" s="13"/>
      <c r="C1" s="13"/>
      <c r="D1" s="13"/>
      <c r="E1" s="13"/>
      <c r="F1" s="13"/>
    </row>
    <row r="2" spans="1:6" x14ac:dyDescent="0.25">
      <c r="A2" t="s">
        <v>38</v>
      </c>
      <c r="B2" s="20" t="s">
        <v>68</v>
      </c>
      <c r="C2" s="13"/>
      <c r="D2" s="13"/>
      <c r="E2" s="13"/>
      <c r="F2" s="13"/>
    </row>
    <row r="3" spans="1:6" x14ac:dyDescent="0.25">
      <c r="A3" s="14" t="s">
        <v>21</v>
      </c>
      <c r="B3" s="14"/>
      <c r="C3" s="14"/>
      <c r="D3" s="14" t="s">
        <v>0</v>
      </c>
      <c r="E3" s="14" t="s">
        <v>1</v>
      </c>
      <c r="F3" s="13"/>
    </row>
    <row r="4" spans="1:6" x14ac:dyDescent="0.25">
      <c r="A4" s="14">
        <v>0</v>
      </c>
      <c r="B4" s="14">
        <v>4.45E-3</v>
      </c>
      <c r="C4" s="14">
        <v>-4.45E-3</v>
      </c>
      <c r="D4" s="15">
        <v>0</v>
      </c>
      <c r="E4" s="15">
        <v>6.2932503525602729E-3</v>
      </c>
      <c r="F4" s="16"/>
    </row>
    <row r="5" spans="1:6" x14ac:dyDescent="0.25">
      <c r="A5" s="14">
        <v>0.78125</v>
      </c>
      <c r="B5" s="14">
        <v>1.495E-2</v>
      </c>
      <c r="C5" s="14">
        <v>1.6449999999999999E-2</v>
      </c>
      <c r="D5" s="15">
        <v>1.5699999999999999E-2</v>
      </c>
      <c r="E5" s="15">
        <v>1.060660171779821E-3</v>
      </c>
      <c r="F5" s="16"/>
    </row>
    <row r="6" spans="1:6" x14ac:dyDescent="0.25">
      <c r="A6" s="14">
        <v>1.5625</v>
      </c>
      <c r="B6" s="14">
        <v>2.6249999999999999E-2</v>
      </c>
      <c r="C6" s="14">
        <v>2.4250000000000001E-2</v>
      </c>
      <c r="D6" s="15">
        <v>2.5250000000000002E-2</v>
      </c>
      <c r="E6" s="15">
        <v>1.4142135623730939E-3</v>
      </c>
      <c r="F6" s="16"/>
    </row>
    <row r="7" spans="1:6" x14ac:dyDescent="0.25">
      <c r="A7" s="14">
        <v>3.125</v>
      </c>
      <c r="B7" s="14">
        <v>4.3150000000000001E-2</v>
      </c>
      <c r="C7" s="14">
        <v>3.7249999999999998E-2</v>
      </c>
      <c r="D7" s="15">
        <v>4.02E-2</v>
      </c>
      <c r="E7" s="15">
        <v>4.1719300090006317E-3</v>
      </c>
      <c r="F7" s="10"/>
    </row>
    <row r="8" spans="1:6" x14ac:dyDescent="0.25">
      <c r="A8" s="14">
        <v>6.25</v>
      </c>
      <c r="B8" s="14">
        <v>7.1550000000000002E-2</v>
      </c>
      <c r="C8" s="14">
        <v>5.815E-2</v>
      </c>
      <c r="D8" s="15">
        <v>6.4850000000000005E-2</v>
      </c>
      <c r="E8" s="15">
        <v>9.4752308678997046E-3</v>
      </c>
      <c r="F8" s="10"/>
    </row>
    <row r="9" spans="1:6" x14ac:dyDescent="0.25">
      <c r="A9" s="14">
        <v>12.5</v>
      </c>
      <c r="B9" s="14">
        <v>0.11185</v>
      </c>
      <c r="C9" s="14">
        <v>0.11445</v>
      </c>
      <c r="D9" s="15">
        <v>0.11315</v>
      </c>
      <c r="E9" s="15">
        <v>1.8384776310850174E-3</v>
      </c>
      <c r="F9" s="10"/>
    </row>
    <row r="10" spans="1:6" x14ac:dyDescent="0.25">
      <c r="A10" s="14">
        <v>25</v>
      </c>
      <c r="B10" s="14">
        <v>0.19314999999999999</v>
      </c>
      <c r="C10" s="14">
        <v>0.20594999999999999</v>
      </c>
      <c r="D10" s="15">
        <v>0.19955000000000001</v>
      </c>
      <c r="E10" s="15">
        <v>9.0509667991878137E-3</v>
      </c>
      <c r="F10" s="11"/>
    </row>
    <row r="11" spans="1:6" x14ac:dyDescent="0.25">
      <c r="A11" s="14">
        <v>50</v>
      </c>
      <c r="B11" s="14">
        <v>0.38235000000000002</v>
      </c>
      <c r="C11" s="14">
        <v>0.37295</v>
      </c>
      <c r="D11" s="15">
        <v>0.37765000000000004</v>
      </c>
      <c r="E11" s="15">
        <v>6.6468037431535601E-3</v>
      </c>
      <c r="F11" s="13"/>
    </row>
    <row r="12" spans="1:6" x14ac:dyDescent="0.25">
      <c r="A12" s="14">
        <v>100</v>
      </c>
      <c r="B12" s="14">
        <v>0.66185000000000005</v>
      </c>
      <c r="C12" s="14">
        <v>0.65575000000000006</v>
      </c>
      <c r="D12" s="15">
        <v>0.65880000000000005</v>
      </c>
      <c r="E12" s="15">
        <v>4.3133513652379362E-3</v>
      </c>
      <c r="F12" s="13"/>
    </row>
    <row r="13" spans="1:6" x14ac:dyDescent="0.25">
      <c r="A13" s="16"/>
      <c r="B13" s="13"/>
      <c r="C13" s="13"/>
      <c r="D13" s="13"/>
      <c r="E13" s="13"/>
      <c r="F13" s="13"/>
    </row>
    <row r="14" spans="1:6" x14ac:dyDescent="0.25">
      <c r="A14" s="16"/>
      <c r="B14" s="13"/>
      <c r="C14" s="13"/>
      <c r="D14" s="13"/>
      <c r="E14" s="13"/>
      <c r="F14" s="13"/>
    </row>
    <row r="15" spans="1:6" x14ac:dyDescent="0.25">
      <c r="A15" s="16"/>
      <c r="B15" s="13"/>
      <c r="C15" s="13"/>
      <c r="D15" s="13"/>
      <c r="E15" s="13"/>
      <c r="F15" s="13"/>
    </row>
    <row r="16" spans="1:6" x14ac:dyDescent="0.25">
      <c r="A16" s="16"/>
      <c r="B16" s="13"/>
      <c r="C16" s="13"/>
      <c r="D16" s="13"/>
      <c r="E16" s="13"/>
      <c r="F16" s="13"/>
    </row>
    <row r="17" spans="1:8" x14ac:dyDescent="0.25">
      <c r="A17" s="16"/>
      <c r="B17" s="13"/>
      <c r="C17" s="13"/>
      <c r="D17" s="13"/>
      <c r="E17" s="13"/>
      <c r="F17" s="13"/>
    </row>
    <row r="18" spans="1:8" x14ac:dyDescent="0.25">
      <c r="A18" s="16"/>
      <c r="B18" s="13"/>
      <c r="C18" s="13"/>
      <c r="D18" s="13"/>
      <c r="E18" s="13"/>
      <c r="F18" s="13"/>
    </row>
    <row r="19" spans="1:8" x14ac:dyDescent="0.25">
      <c r="A19" s="16" t="s">
        <v>39</v>
      </c>
      <c r="B19" s="13" t="s">
        <v>71</v>
      </c>
      <c r="C19" s="13"/>
      <c r="D19" s="13"/>
      <c r="E19" s="13"/>
      <c r="F19" s="13"/>
    </row>
    <row r="20" spans="1:8" x14ac:dyDescent="0.25">
      <c r="A20" s="16"/>
      <c r="B20" s="13"/>
      <c r="C20" s="13"/>
      <c r="D20" s="13"/>
      <c r="E20" s="13"/>
      <c r="F20" s="13"/>
    </row>
    <row r="21" spans="1:8" x14ac:dyDescent="0.25">
      <c r="C21" s="16"/>
      <c r="D21" s="13"/>
      <c r="E21" s="13"/>
      <c r="F21" s="14" t="s">
        <v>0</v>
      </c>
      <c r="G21" s="14" t="s">
        <v>1</v>
      </c>
      <c r="H21" s="14" t="s">
        <v>22</v>
      </c>
    </row>
    <row r="22" spans="1:8" x14ac:dyDescent="0.25">
      <c r="A22" s="34" t="s">
        <v>61</v>
      </c>
      <c r="B22" s="35" t="s">
        <v>38</v>
      </c>
      <c r="C22" s="14" t="s">
        <v>2</v>
      </c>
      <c r="D22" s="14">
        <v>0.78795000000000004</v>
      </c>
      <c r="E22" s="14">
        <v>0.68025000000000002</v>
      </c>
      <c r="F22" s="17">
        <v>0.73409999999999997</v>
      </c>
      <c r="G22" s="17">
        <v>7.6155400333791173E-2</v>
      </c>
      <c r="H22" s="15">
        <v>108.10606060606061</v>
      </c>
    </row>
    <row r="23" spans="1:8" x14ac:dyDescent="0.25">
      <c r="A23" s="34" t="s">
        <v>60</v>
      </c>
      <c r="B23" s="35" t="s">
        <v>39</v>
      </c>
      <c r="C23" s="14" t="s">
        <v>23</v>
      </c>
      <c r="D23" s="14">
        <v>0.35115000000000002</v>
      </c>
      <c r="E23" s="14">
        <v>0.39584999999999998</v>
      </c>
      <c r="F23" s="17">
        <v>0.3735</v>
      </c>
      <c r="G23" s="17">
        <v>3.160767311903865E-2</v>
      </c>
      <c r="H23" s="15">
        <v>53.469696969696969</v>
      </c>
    </row>
    <row r="24" spans="1:8" x14ac:dyDescent="0.25">
      <c r="A24" s="34" t="s">
        <v>62</v>
      </c>
      <c r="B24" s="35" t="s">
        <v>41</v>
      </c>
      <c r="C24" s="14" t="s">
        <v>5</v>
      </c>
      <c r="D24" s="14">
        <v>1.1676500000000001</v>
      </c>
      <c r="E24" s="14">
        <v>0.82394999999999996</v>
      </c>
      <c r="F24" s="17">
        <v>0.99580000000000002</v>
      </c>
      <c r="G24" s="17">
        <v>0.24303260069381633</v>
      </c>
      <c r="H24" s="15">
        <v>147.75757575757578</v>
      </c>
    </row>
    <row r="25" spans="1:8" x14ac:dyDescent="0.25">
      <c r="A25" s="34" t="s">
        <v>7</v>
      </c>
      <c r="B25" s="35" t="s">
        <v>43</v>
      </c>
      <c r="C25" s="14" t="s">
        <v>7</v>
      </c>
      <c r="D25" s="14">
        <v>1.14655</v>
      </c>
      <c r="E25" s="14">
        <v>1.12415</v>
      </c>
      <c r="F25" s="17">
        <v>1.1353499999999999</v>
      </c>
      <c r="G25" s="17">
        <v>1.5839191898578648E-2</v>
      </c>
      <c r="H25" s="15">
        <v>168.90151515151513</v>
      </c>
    </row>
    <row r="26" spans="1:8" x14ac:dyDescent="0.25">
      <c r="A26" s="34" t="s">
        <v>8</v>
      </c>
      <c r="B26" s="35" t="s">
        <v>44</v>
      </c>
      <c r="C26" s="14" t="s">
        <v>8</v>
      </c>
      <c r="D26" s="14">
        <v>1.14635</v>
      </c>
      <c r="E26" s="14">
        <v>0.87544999999999995</v>
      </c>
      <c r="F26" s="17">
        <v>1.0108999999999999</v>
      </c>
      <c r="G26" s="17">
        <v>0.19155522702343647</v>
      </c>
      <c r="H26" s="15">
        <v>150.04545454545453</v>
      </c>
    </row>
    <row r="27" spans="1:8" x14ac:dyDescent="0.25">
      <c r="A27" s="34" t="s">
        <v>9</v>
      </c>
      <c r="B27" s="35" t="s">
        <v>45</v>
      </c>
      <c r="C27" s="14" t="s">
        <v>9</v>
      </c>
      <c r="D27" s="14">
        <v>1.38855</v>
      </c>
      <c r="E27" s="14">
        <v>1.08145</v>
      </c>
      <c r="F27" s="17">
        <v>1.2349999999999999</v>
      </c>
      <c r="G27" s="17">
        <v>0.2171524925023901</v>
      </c>
      <c r="H27" s="15">
        <v>184</v>
      </c>
    </row>
    <row r="28" spans="1:8" x14ac:dyDescent="0.25">
      <c r="A28" s="34" t="s">
        <v>10</v>
      </c>
      <c r="B28" s="35" t="s">
        <v>46</v>
      </c>
      <c r="C28" s="14" t="s">
        <v>10</v>
      </c>
      <c r="D28" s="14">
        <v>0.71125000000000005</v>
      </c>
      <c r="E28" s="14">
        <v>0.48975000000000002</v>
      </c>
      <c r="F28" s="17">
        <v>0.60050000000000003</v>
      </c>
      <c r="G28" s="17">
        <v>0.15662415203281987</v>
      </c>
      <c r="H28" s="15">
        <v>87.863636363636374</v>
      </c>
    </row>
    <row r="29" spans="1:8" x14ac:dyDescent="0.25">
      <c r="A29" s="34" t="s">
        <v>11</v>
      </c>
      <c r="B29" s="35" t="s">
        <v>47</v>
      </c>
      <c r="C29" s="14" t="s">
        <v>11</v>
      </c>
      <c r="D29" s="18">
        <v>2.445E-2</v>
      </c>
      <c r="E29" s="14">
        <v>0.73385</v>
      </c>
      <c r="F29" s="17">
        <v>0.73385</v>
      </c>
      <c r="G29" s="17">
        <v>0.50162155057373681</v>
      </c>
      <c r="H29" s="15">
        <v>108.06818181818183</v>
      </c>
    </row>
    <row r="30" spans="1:8" x14ac:dyDescent="0.25">
      <c r="A30" s="34" t="s">
        <v>63</v>
      </c>
      <c r="B30" s="35" t="s">
        <v>48</v>
      </c>
      <c r="C30" s="14" t="s">
        <v>24</v>
      </c>
      <c r="D30" s="14">
        <v>1.2582500000000001</v>
      </c>
      <c r="E30" s="14">
        <v>0.92264999999999997</v>
      </c>
      <c r="F30" s="17">
        <v>1.0904500000000001</v>
      </c>
      <c r="G30" s="17">
        <v>0.23730503576620379</v>
      </c>
      <c r="H30" s="15">
        <v>162.09848484848487</v>
      </c>
    </row>
    <row r="31" spans="1:8" x14ac:dyDescent="0.25">
      <c r="A31" s="34" t="s">
        <v>66</v>
      </c>
      <c r="B31" s="35" t="s">
        <v>51</v>
      </c>
      <c r="C31" s="14" t="s">
        <v>14</v>
      </c>
      <c r="D31" s="14">
        <v>0.24604999999999999</v>
      </c>
      <c r="E31" s="14">
        <v>0.20125000000000001</v>
      </c>
      <c r="F31" s="17">
        <v>0.22365000000000002</v>
      </c>
      <c r="G31" s="17">
        <v>3.1678383797157317E-2</v>
      </c>
      <c r="H31" s="15">
        <v>30.765151515151516</v>
      </c>
    </row>
    <row r="32" spans="1:8" x14ac:dyDescent="0.25">
      <c r="A32" s="34" t="s">
        <v>17</v>
      </c>
      <c r="B32" s="35" t="s">
        <v>53</v>
      </c>
      <c r="C32" s="23" t="s">
        <v>26</v>
      </c>
      <c r="D32" s="14">
        <v>0.27324999999999999</v>
      </c>
      <c r="E32" s="14">
        <v>0.25114999999999998</v>
      </c>
      <c r="F32" s="17">
        <v>0.26219999999999999</v>
      </c>
      <c r="G32" s="17">
        <v>1.5627059864222706E-2</v>
      </c>
      <c r="H32" s="15">
        <v>36.606060606060602</v>
      </c>
    </row>
    <row r="33" spans="1:8" x14ac:dyDescent="0.25">
      <c r="A33" s="34" t="s">
        <v>64</v>
      </c>
      <c r="B33" s="35" t="s">
        <v>54</v>
      </c>
      <c r="C33" s="14" t="s">
        <v>27</v>
      </c>
      <c r="D33" s="14">
        <v>0.21495</v>
      </c>
      <c r="E33" s="14">
        <v>0.20374999999999999</v>
      </c>
      <c r="F33" s="17">
        <v>0.20934999999999998</v>
      </c>
      <c r="G33" s="17">
        <v>7.9195959492893431E-3</v>
      </c>
      <c r="H33" s="15">
        <v>28.598484848484844</v>
      </c>
    </row>
    <row r="34" spans="1:8" x14ac:dyDescent="0.25">
      <c r="A34" s="34" t="s">
        <v>65</v>
      </c>
      <c r="B34" s="35" t="s">
        <v>55</v>
      </c>
      <c r="C34" s="14" t="s">
        <v>28</v>
      </c>
      <c r="D34" s="14">
        <v>0.27324999999999999</v>
      </c>
      <c r="E34" s="14">
        <v>0.25114999999999998</v>
      </c>
      <c r="F34" s="17">
        <v>0.26219999999999999</v>
      </c>
      <c r="G34" s="17">
        <v>1.5627059864222706E-2</v>
      </c>
      <c r="H34" s="15">
        <v>36.606060606060602</v>
      </c>
    </row>
    <row r="35" spans="1:8" x14ac:dyDescent="0.25">
      <c r="A35" s="34" t="s">
        <v>67</v>
      </c>
      <c r="B35" s="35" t="s">
        <v>56</v>
      </c>
      <c r="C35" s="14" t="s">
        <v>29</v>
      </c>
      <c r="D35" s="14">
        <v>1.3170500000000001</v>
      </c>
      <c r="E35" s="14">
        <v>1.26325</v>
      </c>
      <c r="F35" s="17">
        <v>1.2901500000000001</v>
      </c>
      <c r="G35" s="17">
        <v>3.8042344827836305E-2</v>
      </c>
      <c r="H35" s="15">
        <v>192.35606060606062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H39" sqref="H39"/>
    </sheetView>
  </sheetViews>
  <sheetFormatPr defaultRowHeight="14.4" x14ac:dyDescent="0.3"/>
  <cols>
    <col min="1" max="1" width="18.6640625" customWidth="1"/>
    <col min="8" max="8" width="18.44140625" customWidth="1"/>
    <col min="15" max="15" width="18" customWidth="1"/>
  </cols>
  <sheetData>
    <row r="1" spans="1:14" x14ac:dyDescent="0.25">
      <c r="A1" s="39">
        <v>42905</v>
      </c>
      <c r="N1" s="13"/>
    </row>
    <row r="2" spans="1:14" x14ac:dyDescent="0.25">
      <c r="A2" s="39" t="s">
        <v>38</v>
      </c>
      <c r="B2" s="20" t="s">
        <v>68</v>
      </c>
      <c r="N2" s="13"/>
    </row>
    <row r="3" spans="1:14" x14ac:dyDescent="0.25">
      <c r="A3" t="s">
        <v>21</v>
      </c>
      <c r="D3" t="s">
        <v>0</v>
      </c>
      <c r="E3" t="s">
        <v>1</v>
      </c>
      <c r="N3" s="13"/>
    </row>
    <row r="4" spans="1:14" x14ac:dyDescent="0.25">
      <c r="A4" s="1">
        <v>0</v>
      </c>
      <c r="B4" s="1">
        <v>1.0449999999999999E-2</v>
      </c>
      <c r="C4" s="1">
        <v>1.4999999999999999E-4</v>
      </c>
      <c r="D4" s="2">
        <v>5.3E-3</v>
      </c>
      <c r="E4" s="2">
        <v>7.2831998462214382E-3</v>
      </c>
      <c r="N4" s="13"/>
    </row>
    <row r="5" spans="1:14" x14ac:dyDescent="0.25">
      <c r="A5" s="1">
        <v>1.5625</v>
      </c>
      <c r="B5" s="1">
        <v>1.1350000000000001E-2</v>
      </c>
      <c r="C5" s="1">
        <v>6.7499999999999999E-3</v>
      </c>
      <c r="D5" s="2">
        <v>9.0500000000000008E-3</v>
      </c>
      <c r="E5" s="2">
        <v>3.2526911934581183E-3</v>
      </c>
      <c r="N5" s="13"/>
    </row>
    <row r="6" spans="1:14" x14ac:dyDescent="0.25">
      <c r="A6" s="1">
        <v>3.125</v>
      </c>
      <c r="B6" s="1">
        <v>3.2750000000000001E-2</v>
      </c>
      <c r="C6" s="1">
        <v>2.4850000000000001E-2</v>
      </c>
      <c r="D6" s="2">
        <v>2.8799999999999999E-2</v>
      </c>
      <c r="E6" s="2">
        <v>5.5861435713737521E-3</v>
      </c>
      <c r="N6" s="13"/>
    </row>
    <row r="7" spans="1:14" x14ac:dyDescent="0.25">
      <c r="A7" s="1">
        <v>6.25</v>
      </c>
      <c r="B7" s="1">
        <v>5.8049999999999997E-2</v>
      </c>
      <c r="C7" s="1">
        <v>5.3650000000000003E-2</v>
      </c>
      <c r="D7" s="2">
        <v>5.5849999999999997E-2</v>
      </c>
      <c r="E7" s="2">
        <v>3.1112698372208051E-3</v>
      </c>
      <c r="N7" s="13"/>
    </row>
    <row r="8" spans="1:14" x14ac:dyDescent="0.25">
      <c r="A8" s="1">
        <v>12.5</v>
      </c>
      <c r="B8" s="1">
        <v>0.11125</v>
      </c>
      <c r="C8" s="1">
        <v>0.10215</v>
      </c>
      <c r="D8" s="2">
        <v>0.1067</v>
      </c>
      <c r="E8" s="2">
        <v>6.4346717087975808E-3</v>
      </c>
      <c r="N8" s="13"/>
    </row>
    <row r="9" spans="1:14" x14ac:dyDescent="0.25">
      <c r="A9" s="1">
        <v>25</v>
      </c>
      <c r="B9" s="1">
        <v>0.21315000000000001</v>
      </c>
      <c r="C9" s="1">
        <v>0.20605000000000001</v>
      </c>
      <c r="D9" s="2">
        <v>0.20960000000000001</v>
      </c>
      <c r="E9" s="2">
        <v>5.0204581464244839E-3</v>
      </c>
      <c r="N9" s="13"/>
    </row>
    <row r="10" spans="1:14" x14ac:dyDescent="0.25">
      <c r="A10" s="1">
        <v>50</v>
      </c>
      <c r="B10" s="1">
        <v>0.46115</v>
      </c>
      <c r="C10" s="1">
        <v>0.47394999999999998</v>
      </c>
      <c r="D10" s="2">
        <v>0.46755000000000002</v>
      </c>
      <c r="E10" s="2">
        <v>9.0509667991877929E-3</v>
      </c>
      <c r="N10" s="13"/>
    </row>
    <row r="11" spans="1:14" x14ac:dyDescent="0.25">
      <c r="A11" s="1">
        <v>100</v>
      </c>
      <c r="B11" s="1">
        <v>0.86385000000000001</v>
      </c>
      <c r="C11" s="1">
        <v>0.81005000000000005</v>
      </c>
      <c r="D11" s="2">
        <v>0.83695000000000008</v>
      </c>
      <c r="E11" s="2">
        <v>3.8042344827836229E-2</v>
      </c>
      <c r="N11" s="13"/>
    </row>
    <row r="12" spans="1:14" x14ac:dyDescent="0.25">
      <c r="N12" s="13"/>
    </row>
    <row r="13" spans="1:14" x14ac:dyDescent="0.25">
      <c r="N13" s="13"/>
    </row>
    <row r="14" spans="1:14" x14ac:dyDescent="0.25">
      <c r="A14" t="s">
        <v>39</v>
      </c>
      <c r="B14" t="s">
        <v>69</v>
      </c>
      <c r="N14" s="13"/>
    </row>
    <row r="15" spans="1:14" x14ac:dyDescent="0.25">
      <c r="N15" s="13"/>
    </row>
    <row r="16" spans="1:14" x14ac:dyDescent="0.25">
      <c r="N16" s="13"/>
    </row>
    <row r="17" spans="1:13" x14ac:dyDescent="0.25">
      <c r="C17" s="1"/>
      <c r="D17" s="1"/>
      <c r="E17" s="1"/>
      <c r="F17" s="1" t="s">
        <v>0</v>
      </c>
      <c r="G17" s="1" t="s">
        <v>1</v>
      </c>
      <c r="M17" s="13"/>
    </row>
    <row r="18" spans="1:13" x14ac:dyDescent="0.25">
      <c r="A18" s="34" t="s">
        <v>61</v>
      </c>
      <c r="B18" s="35" t="s">
        <v>38</v>
      </c>
      <c r="C18" s="1" t="s">
        <v>2</v>
      </c>
      <c r="D18" s="1">
        <v>0.68074999999999997</v>
      </c>
      <c r="E18" s="1">
        <v>0.69225000000000003</v>
      </c>
      <c r="F18" s="2">
        <v>0.6865</v>
      </c>
      <c r="G18" s="2">
        <v>8.1317279836453423E-3</v>
      </c>
      <c r="M18" s="13"/>
    </row>
    <row r="19" spans="1:13" x14ac:dyDescent="0.25">
      <c r="A19" s="34" t="s">
        <v>60</v>
      </c>
      <c r="B19" s="35" t="s">
        <v>39</v>
      </c>
      <c r="C19" s="3" t="s">
        <v>23</v>
      </c>
      <c r="D19" s="1">
        <v>0.29135</v>
      </c>
      <c r="E19" s="1">
        <v>0.24335000000000001</v>
      </c>
      <c r="F19" s="2">
        <v>0.26734999999999998</v>
      </c>
      <c r="G19" s="2">
        <v>3.3941125496954272E-2</v>
      </c>
      <c r="M19" s="13"/>
    </row>
    <row r="20" spans="1:13" x14ac:dyDescent="0.25">
      <c r="A20" s="34" t="s">
        <v>62</v>
      </c>
      <c r="B20" s="35" t="s">
        <v>41</v>
      </c>
      <c r="C20" s="1" t="s">
        <v>5</v>
      </c>
      <c r="D20" s="1">
        <v>0.76185000000000003</v>
      </c>
      <c r="E20" s="1">
        <v>0.75234999999999996</v>
      </c>
      <c r="F20" s="2">
        <v>0.7571</v>
      </c>
      <c r="G20" s="2">
        <v>6.7175144212722471E-3</v>
      </c>
      <c r="M20" s="13"/>
    </row>
    <row r="21" spans="1:13" x14ac:dyDescent="0.25">
      <c r="A21" s="34" t="s">
        <v>7</v>
      </c>
      <c r="B21" s="35" t="s">
        <v>43</v>
      </c>
      <c r="C21" s="1" t="s">
        <v>7</v>
      </c>
      <c r="D21" s="1">
        <v>0.76815</v>
      </c>
      <c r="E21" s="1">
        <v>0.73855000000000004</v>
      </c>
      <c r="F21" s="2">
        <v>0.75334999999999996</v>
      </c>
      <c r="G21" s="2">
        <v>2.0930360723121776E-2</v>
      </c>
      <c r="M21" s="13"/>
    </row>
    <row r="22" spans="1:13" x14ac:dyDescent="0.25">
      <c r="A22" s="34" t="s">
        <v>8</v>
      </c>
      <c r="B22" s="35" t="s">
        <v>44</v>
      </c>
      <c r="C22" s="1" t="s">
        <v>8</v>
      </c>
      <c r="D22" s="1">
        <v>0.97685</v>
      </c>
      <c r="E22" s="1">
        <v>0.93694999999999995</v>
      </c>
      <c r="F22" s="2">
        <v>0.95689999999999997</v>
      </c>
      <c r="G22" s="2">
        <v>2.8213560569343279E-2</v>
      </c>
      <c r="M22" s="13"/>
    </row>
    <row r="23" spans="1:13" x14ac:dyDescent="0.25">
      <c r="A23" s="34" t="s">
        <v>9</v>
      </c>
      <c r="B23" s="35" t="s">
        <v>45</v>
      </c>
      <c r="C23" s="1" t="s">
        <v>9</v>
      </c>
      <c r="D23" s="1">
        <v>0.99995000000000001</v>
      </c>
      <c r="E23" s="1">
        <v>1.01085</v>
      </c>
      <c r="F23" s="2">
        <v>1.0054000000000001</v>
      </c>
      <c r="G23" s="2">
        <v>7.707463914933382E-3</v>
      </c>
      <c r="M23" s="13"/>
    </row>
    <row r="24" spans="1:13" x14ac:dyDescent="0.25">
      <c r="A24" s="34" t="s">
        <v>10</v>
      </c>
      <c r="B24" s="35" t="s">
        <v>46</v>
      </c>
      <c r="C24" s="1" t="s">
        <v>10</v>
      </c>
      <c r="D24" s="1">
        <v>0.66905000000000003</v>
      </c>
      <c r="E24" s="1">
        <v>0.58435000000000004</v>
      </c>
      <c r="F24" s="2">
        <v>0.62670000000000003</v>
      </c>
      <c r="G24" s="2">
        <v>5.9891944366500575E-2</v>
      </c>
      <c r="M24" s="13"/>
    </row>
    <row r="25" spans="1:13" x14ac:dyDescent="0.25">
      <c r="A25" s="34" t="s">
        <v>11</v>
      </c>
      <c r="B25" s="35" t="s">
        <v>47</v>
      </c>
      <c r="C25" s="1" t="s">
        <v>11</v>
      </c>
      <c r="D25" s="1">
        <v>1.0307500000000001</v>
      </c>
      <c r="E25" s="1">
        <v>1.02705</v>
      </c>
      <c r="F25" s="2">
        <v>1.0289000000000001</v>
      </c>
      <c r="G25" s="2">
        <v>2.6162950903902515E-3</v>
      </c>
      <c r="M25" s="13"/>
    </row>
    <row r="26" spans="1:13" x14ac:dyDescent="0.25">
      <c r="A26" s="34" t="s">
        <v>63</v>
      </c>
      <c r="B26" s="35" t="s">
        <v>48</v>
      </c>
      <c r="C26" s="3" t="s">
        <v>12</v>
      </c>
      <c r="D26" s="1">
        <v>0.81794999999999995</v>
      </c>
      <c r="E26" s="1">
        <v>0.76885000000000003</v>
      </c>
      <c r="F26" s="2">
        <v>0.79339999999999999</v>
      </c>
      <c r="G26" s="2">
        <v>3.4718942956259428E-2</v>
      </c>
      <c r="M26" s="13"/>
    </row>
    <row r="27" spans="1:13" x14ac:dyDescent="0.25">
      <c r="A27" s="34" t="s">
        <v>66</v>
      </c>
      <c r="B27" s="35" t="s">
        <v>51</v>
      </c>
      <c r="C27" s="4" t="s">
        <v>14</v>
      </c>
      <c r="D27" s="1">
        <v>0.20155000000000001</v>
      </c>
      <c r="E27" s="1">
        <v>0.21895000000000001</v>
      </c>
      <c r="F27" s="2">
        <v>0.21024999999999999</v>
      </c>
      <c r="G27" s="2">
        <v>1.2303657992645926E-2</v>
      </c>
      <c r="M27" s="13"/>
    </row>
    <row r="28" spans="1:13" x14ac:dyDescent="0.25">
      <c r="A28" s="34" t="s">
        <v>17</v>
      </c>
      <c r="B28" s="35" t="s">
        <v>53</v>
      </c>
      <c r="C28" s="4" t="s">
        <v>17</v>
      </c>
      <c r="D28" s="1">
        <v>0.26565</v>
      </c>
      <c r="E28" s="1">
        <v>0.23105000000000001</v>
      </c>
      <c r="F28" s="2">
        <v>0.24835000000000002</v>
      </c>
      <c r="G28" s="2">
        <v>2.446589462905454E-2</v>
      </c>
      <c r="M28" s="13"/>
    </row>
    <row r="29" spans="1:13" x14ac:dyDescent="0.25">
      <c r="A29" s="34" t="s">
        <v>64</v>
      </c>
      <c r="B29" s="35" t="s">
        <v>54</v>
      </c>
      <c r="C29" s="1" t="s">
        <v>18</v>
      </c>
      <c r="D29" s="1">
        <v>0.20824999999999999</v>
      </c>
      <c r="E29" s="1">
        <v>0.30454999999999999</v>
      </c>
      <c r="F29" s="2">
        <v>0.25639999999999996</v>
      </c>
      <c r="G29" s="2">
        <v>6.8094383028264732E-2</v>
      </c>
      <c r="M29" s="13"/>
    </row>
    <row r="30" spans="1:13" x14ac:dyDescent="0.25">
      <c r="A30" s="34" t="s">
        <v>65</v>
      </c>
      <c r="B30" s="35" t="s">
        <v>55</v>
      </c>
      <c r="C30" s="1" t="s">
        <v>19</v>
      </c>
      <c r="D30" s="1">
        <v>0.23355000000000001</v>
      </c>
      <c r="E30" s="1">
        <v>0.25524999999999998</v>
      </c>
      <c r="F30" s="2">
        <v>0.24440000000000001</v>
      </c>
      <c r="G30" s="2">
        <v>1.5344217151748059E-2</v>
      </c>
      <c r="M30" s="13"/>
    </row>
    <row r="31" spans="1:13" x14ac:dyDescent="0.25">
      <c r="A31" s="34" t="s">
        <v>67</v>
      </c>
      <c r="B31" s="35" t="s">
        <v>56</v>
      </c>
      <c r="C31" s="1" t="s">
        <v>20</v>
      </c>
      <c r="D31" s="1">
        <v>0.80894999999999995</v>
      </c>
      <c r="E31" s="1">
        <v>0.90815000000000001</v>
      </c>
      <c r="F31" s="2">
        <v>0.85854999999999992</v>
      </c>
      <c r="G31" s="2">
        <v>7.0144992693705568E-2</v>
      </c>
      <c r="M31" s="13"/>
    </row>
    <row r="32" spans="1:13" x14ac:dyDescent="0.25">
      <c r="M32" s="13"/>
    </row>
    <row r="33" spans="13:14" x14ac:dyDescent="0.25">
      <c r="M33" s="13"/>
      <c r="N33" s="21"/>
    </row>
    <row r="34" spans="13:14" x14ac:dyDescent="0.25">
      <c r="M34" s="13"/>
    </row>
    <row r="35" spans="13:14" x14ac:dyDescent="0.25">
      <c r="M35" s="13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M30" sqref="M30"/>
    </sheetView>
  </sheetViews>
  <sheetFormatPr defaultRowHeight="14.4" x14ac:dyDescent="0.3"/>
  <cols>
    <col min="1" max="1" width="15.5546875" customWidth="1"/>
    <col min="2" max="2" width="16" customWidth="1"/>
  </cols>
  <sheetData>
    <row r="1" spans="1:8" x14ac:dyDescent="0.25">
      <c r="A1" s="19">
        <v>42907</v>
      </c>
    </row>
    <row r="2" spans="1:8" x14ac:dyDescent="0.25">
      <c r="A2" s="19" t="s">
        <v>38</v>
      </c>
      <c r="B2" t="s">
        <v>68</v>
      </c>
    </row>
    <row r="3" spans="1:8" x14ac:dyDescent="0.25">
      <c r="A3" s="5" t="s">
        <v>21</v>
      </c>
      <c r="B3" s="1"/>
      <c r="C3" s="1"/>
      <c r="D3" s="1" t="s">
        <v>0</v>
      </c>
      <c r="E3" s="1" t="s">
        <v>1</v>
      </c>
    </row>
    <row r="4" spans="1:8" x14ac:dyDescent="0.25">
      <c r="A4" s="1">
        <v>100</v>
      </c>
      <c r="B4" s="1">
        <v>0.90964999999999996</v>
      </c>
      <c r="C4" s="1">
        <v>0.91835</v>
      </c>
      <c r="D4" s="2">
        <f>AVERAGE(B4:C4)</f>
        <v>0.91399999999999992</v>
      </c>
      <c r="E4" s="2">
        <f>STDEV(B4:C4)</f>
        <v>6.1518289963229918E-3</v>
      </c>
      <c r="F4" s="7"/>
    </row>
    <row r="5" spans="1:8" x14ac:dyDescent="0.25">
      <c r="A5" s="1">
        <f>A4/2</f>
        <v>50</v>
      </c>
      <c r="B5" s="1">
        <v>0.54605000000000004</v>
      </c>
      <c r="C5" s="1">
        <v>0.54285000000000005</v>
      </c>
      <c r="D5" s="2">
        <f t="shared" ref="D5:D11" si="0">AVERAGE(B5:C5)</f>
        <v>0.5444500000000001</v>
      </c>
      <c r="E5" s="2">
        <f t="shared" ref="E5:E11" si="1">STDEV(B5:C5)</f>
        <v>2.2627416997969383E-3</v>
      </c>
      <c r="F5" s="7"/>
    </row>
    <row r="6" spans="1:8" x14ac:dyDescent="0.25">
      <c r="A6" s="1">
        <f t="shared" ref="A6:A10" si="2">A5/2</f>
        <v>25</v>
      </c>
      <c r="B6" s="1">
        <v>0.31695000000000001</v>
      </c>
      <c r="C6" s="1">
        <v>0.33345000000000002</v>
      </c>
      <c r="D6" s="2">
        <f t="shared" si="0"/>
        <v>0.32520000000000004</v>
      </c>
      <c r="E6" s="2">
        <f t="shared" si="1"/>
        <v>1.1667261889578045E-2</v>
      </c>
      <c r="F6" s="7"/>
    </row>
    <row r="7" spans="1:8" x14ac:dyDescent="0.25">
      <c r="A7" s="1">
        <f t="shared" si="2"/>
        <v>12.5</v>
      </c>
      <c r="B7" s="1">
        <v>0.19955000000000001</v>
      </c>
      <c r="C7" s="1">
        <v>0.21395</v>
      </c>
      <c r="D7" s="2">
        <f t="shared" si="0"/>
        <v>0.20674999999999999</v>
      </c>
      <c r="E7" s="2">
        <f t="shared" si="1"/>
        <v>1.0182337649086283E-2</v>
      </c>
      <c r="F7" s="8"/>
    </row>
    <row r="8" spans="1:8" x14ac:dyDescent="0.25">
      <c r="A8" s="1">
        <f t="shared" si="2"/>
        <v>6.25</v>
      </c>
      <c r="B8" s="1">
        <v>0.13844999999999999</v>
      </c>
      <c r="C8" s="1">
        <v>0.14735000000000001</v>
      </c>
      <c r="D8" s="2">
        <f t="shared" si="0"/>
        <v>0.1429</v>
      </c>
      <c r="E8" s="2">
        <f t="shared" si="1"/>
        <v>6.2932503525602859E-3</v>
      </c>
      <c r="F8" s="8"/>
    </row>
    <row r="9" spans="1:8" x14ac:dyDescent="0.25">
      <c r="A9" s="1">
        <f t="shared" si="2"/>
        <v>3.125</v>
      </c>
      <c r="B9" s="1">
        <v>9.6149999999999999E-2</v>
      </c>
      <c r="C9" s="1">
        <v>8.1049999999999997E-2</v>
      </c>
      <c r="D9" s="2">
        <f t="shared" si="0"/>
        <v>8.8599999999999998E-2</v>
      </c>
      <c r="E9" s="2">
        <f t="shared" si="1"/>
        <v>1.0677312395916868E-2</v>
      </c>
      <c r="F9" s="8"/>
    </row>
    <row r="10" spans="1:8" x14ac:dyDescent="0.25">
      <c r="A10" s="1">
        <f t="shared" si="2"/>
        <v>1.5625</v>
      </c>
      <c r="B10" s="1">
        <v>7.8549999999999995E-2</v>
      </c>
      <c r="C10" s="1">
        <v>9.7350000000000006E-2</v>
      </c>
      <c r="D10" s="2">
        <f t="shared" si="0"/>
        <v>8.795E-2</v>
      </c>
      <c r="E10" s="2">
        <f t="shared" si="1"/>
        <v>1.3293607486307158E-2</v>
      </c>
    </row>
    <row r="11" spans="1:8" x14ac:dyDescent="0.25">
      <c r="A11" s="1">
        <v>0</v>
      </c>
      <c r="B11" s="9">
        <v>-3.5E-4</v>
      </c>
      <c r="C11" s="9">
        <v>3.5E-4</v>
      </c>
      <c r="D11" s="2">
        <f t="shared" si="0"/>
        <v>0</v>
      </c>
      <c r="E11" s="2">
        <f t="shared" si="1"/>
        <v>4.9497474683058329E-4</v>
      </c>
    </row>
    <row r="12" spans="1:8" x14ac:dyDescent="0.25">
      <c r="A12" s="36"/>
      <c r="B12" s="37"/>
      <c r="C12" s="37"/>
      <c r="D12" s="38"/>
      <c r="E12" s="38"/>
    </row>
    <row r="13" spans="1:8" x14ac:dyDescent="0.25">
      <c r="A13" s="36"/>
      <c r="B13" s="37"/>
      <c r="C13" s="37"/>
      <c r="D13" s="38"/>
      <c r="E13" s="38"/>
    </row>
    <row r="15" spans="1:8" x14ac:dyDescent="0.25">
      <c r="A15" t="s">
        <v>39</v>
      </c>
      <c r="B15" t="s">
        <v>70</v>
      </c>
    </row>
    <row r="16" spans="1:8" x14ac:dyDescent="0.25">
      <c r="C16" s="21"/>
      <c r="F16" s="22" t="s">
        <v>0</v>
      </c>
      <c r="G16" s="22" t="s">
        <v>1</v>
      </c>
      <c r="H16" s="22" t="s">
        <v>22</v>
      </c>
    </row>
    <row r="17" spans="1:8" x14ac:dyDescent="0.25">
      <c r="A17" s="34" t="s">
        <v>61</v>
      </c>
      <c r="B17" s="35" t="s">
        <v>38</v>
      </c>
      <c r="C17" s="24" t="s">
        <v>2</v>
      </c>
      <c r="D17" s="1">
        <v>0.76865000000000006</v>
      </c>
      <c r="E17" s="1">
        <v>0.66225000000000001</v>
      </c>
      <c r="F17" s="2">
        <f>AVERAGE(D17:E17)</f>
        <v>0.71545000000000003</v>
      </c>
      <c r="G17" s="2">
        <f>STDEV(D17:E17)</f>
        <v>7.523616151824869E-2</v>
      </c>
      <c r="H17" s="6">
        <f>(F17-0.0206)/0.0066</f>
        <v>105.28030303030305</v>
      </c>
    </row>
    <row r="18" spans="1:8" x14ac:dyDescent="0.25">
      <c r="A18" s="34" t="s">
        <v>60</v>
      </c>
      <c r="B18" s="35" t="s">
        <v>39</v>
      </c>
      <c r="C18" s="24" t="s">
        <v>23</v>
      </c>
      <c r="D18" s="1">
        <v>0.35085</v>
      </c>
      <c r="E18" s="1">
        <v>0.26135000000000003</v>
      </c>
      <c r="F18" s="2">
        <f t="shared" ref="F18:F30" si="3">AVERAGE(D18:E18)</f>
        <v>0.30610000000000004</v>
      </c>
      <c r="G18" s="2">
        <f t="shared" ref="G18:G30" si="4">STDEV(D18:E18)</f>
        <v>6.3286056916195765E-2</v>
      </c>
      <c r="H18" s="6">
        <f t="shared" ref="H18:H30" si="5">(F18-0.0206)/0.0066</f>
        <v>43.257575757575765</v>
      </c>
    </row>
    <row r="19" spans="1:8" x14ac:dyDescent="0.25">
      <c r="A19" s="34" t="s">
        <v>62</v>
      </c>
      <c r="B19" s="35" t="s">
        <v>41</v>
      </c>
      <c r="C19" s="24" t="s">
        <v>5</v>
      </c>
      <c r="D19" s="1">
        <v>1.0507500000000001</v>
      </c>
      <c r="E19" s="1">
        <v>0.94664999999999999</v>
      </c>
      <c r="F19" s="2">
        <f t="shared" si="3"/>
        <v>0.99870000000000003</v>
      </c>
      <c r="G19" s="2">
        <f t="shared" si="4"/>
        <v>7.3609815921519647E-2</v>
      </c>
      <c r="H19" s="6">
        <f t="shared" si="5"/>
        <v>148.19696969696972</v>
      </c>
    </row>
    <row r="20" spans="1:8" x14ac:dyDescent="0.25">
      <c r="A20" s="34" t="s">
        <v>7</v>
      </c>
      <c r="B20" s="35" t="s">
        <v>43</v>
      </c>
      <c r="C20" s="24" t="s">
        <v>7</v>
      </c>
      <c r="D20" s="1">
        <v>1.0968500000000001</v>
      </c>
      <c r="E20" s="1">
        <v>1.0020500000000001</v>
      </c>
      <c r="F20" s="2">
        <f t="shared" si="3"/>
        <v>1.0494500000000002</v>
      </c>
      <c r="G20" s="2">
        <f t="shared" si="4"/>
        <v>6.7033722856484693E-2</v>
      </c>
      <c r="H20" s="6">
        <f t="shared" si="5"/>
        <v>155.88636363636368</v>
      </c>
    </row>
    <row r="21" spans="1:8" x14ac:dyDescent="0.25">
      <c r="A21" s="34" t="s">
        <v>8</v>
      </c>
      <c r="B21" s="35" t="s">
        <v>44</v>
      </c>
      <c r="C21" s="24" t="s">
        <v>8</v>
      </c>
      <c r="D21" s="1">
        <v>1.0640499999999999</v>
      </c>
      <c r="E21" s="1">
        <v>0.93684999999999996</v>
      </c>
      <c r="F21" s="2">
        <f t="shared" si="3"/>
        <v>1.0004499999999998</v>
      </c>
      <c r="G21" s="2">
        <f t="shared" si="4"/>
        <v>8.9943982566928829E-2</v>
      </c>
      <c r="H21" s="6">
        <f t="shared" si="5"/>
        <v>148.46212121212119</v>
      </c>
    </row>
    <row r="22" spans="1:8" x14ac:dyDescent="0.25">
      <c r="A22" s="34" t="s">
        <v>9</v>
      </c>
      <c r="B22" s="35" t="s">
        <v>45</v>
      </c>
      <c r="C22" s="24" t="s">
        <v>9</v>
      </c>
      <c r="D22" s="1">
        <v>1.1209499999999999</v>
      </c>
      <c r="E22" s="1">
        <v>1.03745</v>
      </c>
      <c r="F22" s="2">
        <f t="shared" si="3"/>
        <v>1.0791999999999999</v>
      </c>
      <c r="G22" s="2">
        <f t="shared" si="4"/>
        <v>5.9043416229076655E-2</v>
      </c>
      <c r="H22" s="6">
        <f t="shared" si="5"/>
        <v>160.39393939393941</v>
      </c>
    </row>
    <row r="23" spans="1:8" x14ac:dyDescent="0.25">
      <c r="A23" s="34" t="s">
        <v>10</v>
      </c>
      <c r="B23" s="35" t="s">
        <v>46</v>
      </c>
      <c r="C23" s="24" t="s">
        <v>10</v>
      </c>
      <c r="D23" s="1">
        <v>0.67515000000000003</v>
      </c>
      <c r="E23" s="1">
        <v>0.64244999999999997</v>
      </c>
      <c r="F23" s="2">
        <f t="shared" si="3"/>
        <v>0.65880000000000005</v>
      </c>
      <c r="G23" s="2">
        <f t="shared" si="4"/>
        <v>2.3122391744800148E-2</v>
      </c>
      <c r="H23" s="6">
        <f t="shared" si="5"/>
        <v>96.696969696969717</v>
      </c>
    </row>
    <row r="24" spans="1:8" x14ac:dyDescent="0.25">
      <c r="A24" s="34" t="s">
        <v>11</v>
      </c>
      <c r="B24" s="35" t="s">
        <v>47</v>
      </c>
      <c r="C24" s="24" t="s">
        <v>11</v>
      </c>
      <c r="D24" s="1">
        <v>0.93705000000000005</v>
      </c>
      <c r="E24" s="1">
        <v>0.85335000000000005</v>
      </c>
      <c r="F24" s="2">
        <f t="shared" si="3"/>
        <v>0.8952</v>
      </c>
      <c r="G24" s="2">
        <f t="shared" si="4"/>
        <v>5.918483758531403E-2</v>
      </c>
      <c r="H24" s="6">
        <f t="shared" si="5"/>
        <v>132.51515151515153</v>
      </c>
    </row>
    <row r="25" spans="1:8" x14ac:dyDescent="0.25">
      <c r="A25" s="34" t="s">
        <v>63</v>
      </c>
      <c r="B25" s="35" t="s">
        <v>48</v>
      </c>
      <c r="C25" s="24" t="s">
        <v>24</v>
      </c>
      <c r="D25" s="1">
        <v>0.84435000000000004</v>
      </c>
      <c r="E25" s="1">
        <v>0.73345000000000005</v>
      </c>
      <c r="F25" s="2">
        <f>AVERAGE(E25)</f>
        <v>0.73345000000000005</v>
      </c>
      <c r="G25" s="12">
        <f t="shared" si="4"/>
        <v>7.8418142033588115E-2</v>
      </c>
      <c r="H25" s="6">
        <f t="shared" si="5"/>
        <v>108.00757575757578</v>
      </c>
    </row>
    <row r="26" spans="1:8" x14ac:dyDescent="0.25">
      <c r="A26" s="34" t="s">
        <v>66</v>
      </c>
      <c r="B26" s="35" t="s">
        <v>51</v>
      </c>
      <c r="C26" s="24" t="s">
        <v>14</v>
      </c>
      <c r="D26" s="1">
        <v>0.32774999999999999</v>
      </c>
      <c r="E26" s="1">
        <v>0.27905000000000002</v>
      </c>
      <c r="F26" s="2">
        <f t="shared" si="3"/>
        <v>0.3034</v>
      </c>
      <c r="G26" s="2">
        <f t="shared" si="4"/>
        <v>3.4436100243784837E-2</v>
      </c>
      <c r="H26" s="6">
        <f t="shared" si="5"/>
        <v>42.848484848484851</v>
      </c>
    </row>
    <row r="27" spans="1:8" x14ac:dyDescent="0.25">
      <c r="A27" s="34" t="s">
        <v>64</v>
      </c>
      <c r="B27" s="35" t="s">
        <v>54</v>
      </c>
      <c r="C27" s="25" t="s">
        <v>27</v>
      </c>
      <c r="D27" s="1">
        <v>0.35565000000000002</v>
      </c>
      <c r="E27" s="1">
        <v>0.31545000000000001</v>
      </c>
      <c r="F27" s="2">
        <f t="shared" si="3"/>
        <v>0.33555000000000001</v>
      </c>
      <c r="G27" s="2">
        <f t="shared" si="4"/>
        <v>2.8425692603699221E-2</v>
      </c>
      <c r="H27" s="6">
        <f t="shared" si="5"/>
        <v>47.719696969696969</v>
      </c>
    </row>
    <row r="28" spans="1:8" x14ac:dyDescent="0.25">
      <c r="A28" s="34" t="s">
        <v>65</v>
      </c>
      <c r="B28" s="35" t="s">
        <v>55</v>
      </c>
      <c r="C28" s="25" t="s">
        <v>28</v>
      </c>
      <c r="D28" s="1">
        <v>0.28655000000000003</v>
      </c>
      <c r="E28" s="1">
        <v>0.24725</v>
      </c>
      <c r="F28" s="2">
        <f t="shared" si="3"/>
        <v>0.26690000000000003</v>
      </c>
      <c r="G28" s="2">
        <f t="shared" si="4"/>
        <v>2.778929650063134E-2</v>
      </c>
      <c r="H28" s="6">
        <f t="shared" si="5"/>
        <v>37.31818181818182</v>
      </c>
    </row>
    <row r="29" spans="1:8" x14ac:dyDescent="0.25">
      <c r="A29" s="34" t="s">
        <v>67</v>
      </c>
      <c r="B29" s="35" t="s">
        <v>56</v>
      </c>
      <c r="C29" s="25" t="s">
        <v>29</v>
      </c>
      <c r="D29" s="1">
        <v>0.77675000000000005</v>
      </c>
      <c r="E29" s="1">
        <v>0.68305000000000005</v>
      </c>
      <c r="F29" s="2">
        <f t="shared" si="3"/>
        <v>0.72989999999999999</v>
      </c>
      <c r="G29" s="2">
        <f t="shared" si="4"/>
        <v>6.6255905397179515E-2</v>
      </c>
      <c r="H29" s="6">
        <f t="shared" si="5"/>
        <v>107.46969696969698</v>
      </c>
    </row>
    <row r="30" spans="1:8" x14ac:dyDescent="0.25">
      <c r="A30" s="34" t="s">
        <v>17</v>
      </c>
      <c r="B30" s="35" t="s">
        <v>53</v>
      </c>
      <c r="C30" s="24" t="s">
        <v>26</v>
      </c>
      <c r="D30" s="1">
        <v>0.32624999999999998</v>
      </c>
      <c r="E30" s="1">
        <v>0.31605</v>
      </c>
      <c r="F30" s="2">
        <f t="shared" si="3"/>
        <v>0.32114999999999999</v>
      </c>
      <c r="G30" s="2">
        <f t="shared" si="4"/>
        <v>7.2124891681027755E-3</v>
      </c>
      <c r="H30" s="6">
        <f t="shared" si="5"/>
        <v>45.537878787878789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90" zoomScaleNormal="90" workbookViewId="0">
      <selection activeCell="U25" sqref="U25"/>
    </sheetView>
  </sheetViews>
  <sheetFormatPr defaultRowHeight="14.4" x14ac:dyDescent="0.3"/>
  <cols>
    <col min="1" max="1" width="11.33203125" customWidth="1"/>
    <col min="13" max="13" width="15" customWidth="1"/>
    <col min="17" max="17" width="14" customWidth="1"/>
    <col min="21" max="21" width="15" customWidth="1"/>
  </cols>
  <sheetData>
    <row r="1" spans="1:23" ht="15.75" x14ac:dyDescent="0.25">
      <c r="A1" s="27" t="s">
        <v>36</v>
      </c>
      <c r="M1" s="19">
        <v>42881</v>
      </c>
      <c r="N1" t="s">
        <v>37</v>
      </c>
      <c r="Q1" s="19">
        <v>42905</v>
      </c>
      <c r="U1" s="19">
        <v>42907</v>
      </c>
    </row>
    <row r="2" spans="1:23" ht="15" x14ac:dyDescent="0.25">
      <c r="M2" s="1"/>
      <c r="N2" s="1" t="s">
        <v>0</v>
      </c>
      <c r="O2" s="1" t="s">
        <v>30</v>
      </c>
      <c r="Q2" s="1"/>
      <c r="R2" s="1" t="s">
        <v>0</v>
      </c>
      <c r="S2" s="1" t="s">
        <v>30</v>
      </c>
      <c r="U2" s="1"/>
      <c r="V2" s="1" t="s">
        <v>0</v>
      </c>
      <c r="W2" s="1" t="s">
        <v>30</v>
      </c>
    </row>
    <row r="3" spans="1:23" ht="15" x14ac:dyDescent="0.25">
      <c r="A3" s="19">
        <v>42881</v>
      </c>
      <c r="M3" s="1" t="s">
        <v>2</v>
      </c>
      <c r="N3" s="1">
        <v>0.6865</v>
      </c>
      <c r="O3" s="1">
        <f>3725.8*N3</f>
        <v>2557.7617</v>
      </c>
      <c r="Q3" s="1" t="s">
        <v>2</v>
      </c>
      <c r="R3" s="1">
        <v>0.6865</v>
      </c>
      <c r="S3" s="1">
        <f>2933.9*R3</f>
        <v>2014.1223500000001</v>
      </c>
      <c r="U3" s="1" t="s">
        <v>2</v>
      </c>
      <c r="V3" s="1">
        <v>0.71545000000000003</v>
      </c>
      <c r="W3" s="1">
        <f>2823.7*V3</f>
        <v>2020.216165</v>
      </c>
    </row>
    <row r="4" spans="1:23" ht="15" x14ac:dyDescent="0.25">
      <c r="A4" s="1">
        <v>0</v>
      </c>
      <c r="B4" s="1">
        <v>0</v>
      </c>
      <c r="M4" s="1" t="s">
        <v>4</v>
      </c>
      <c r="N4" s="1">
        <v>0.26734999999999998</v>
      </c>
      <c r="O4" s="1">
        <f t="shared" ref="O4:O16" si="0">3725.8*N4</f>
        <v>996.09262999999999</v>
      </c>
      <c r="Q4" s="1" t="s">
        <v>4</v>
      </c>
      <c r="R4" s="1">
        <v>0.26734999999999998</v>
      </c>
      <c r="S4" s="1">
        <f t="shared" ref="S4:S16" si="1">2933.9*R4</f>
        <v>784.37816499999997</v>
      </c>
      <c r="U4" s="1" t="s">
        <v>23</v>
      </c>
      <c r="V4" s="1">
        <v>0.30610000000000004</v>
      </c>
      <c r="W4" s="1">
        <f t="shared" ref="W4:W17" si="2">2823.7*V4</f>
        <v>864.3345700000001</v>
      </c>
    </row>
    <row r="5" spans="1:23" ht="15" x14ac:dyDescent="0.25">
      <c r="A5" s="1">
        <v>1.5699999999999999E-2</v>
      </c>
      <c r="B5" s="1">
        <f t="shared" ref="B5:B9" si="3">B6/2</f>
        <v>39.0625</v>
      </c>
      <c r="M5" s="1" t="s">
        <v>5</v>
      </c>
      <c r="N5" s="1">
        <v>0.7571</v>
      </c>
      <c r="O5" s="1">
        <f t="shared" si="0"/>
        <v>2820.8031800000003</v>
      </c>
      <c r="Q5" s="1" t="s">
        <v>5</v>
      </c>
      <c r="R5" s="1">
        <v>0.7571</v>
      </c>
      <c r="S5" s="1">
        <f t="shared" si="1"/>
        <v>2221.25569</v>
      </c>
      <c r="U5" s="1" t="s">
        <v>5</v>
      </c>
      <c r="V5" s="1">
        <v>0.99870000000000003</v>
      </c>
      <c r="W5" s="1">
        <f t="shared" si="2"/>
        <v>2820.0291899999997</v>
      </c>
    </row>
    <row r="6" spans="1:23" ht="15" x14ac:dyDescent="0.25">
      <c r="A6" s="1">
        <v>2.5250000000000002E-2</v>
      </c>
      <c r="B6" s="1">
        <f t="shared" si="3"/>
        <v>78.125</v>
      </c>
      <c r="M6" s="1" t="s">
        <v>7</v>
      </c>
      <c r="N6" s="1">
        <v>0.75334999999999996</v>
      </c>
      <c r="O6" s="1">
        <f t="shared" si="0"/>
        <v>2806.8314300000002</v>
      </c>
      <c r="Q6" s="1" t="s">
        <v>7</v>
      </c>
      <c r="R6" s="1">
        <v>0.75334999999999996</v>
      </c>
      <c r="S6" s="1">
        <f t="shared" si="1"/>
        <v>2210.253565</v>
      </c>
      <c r="U6" s="1" t="s">
        <v>7</v>
      </c>
      <c r="V6" s="1">
        <v>1.0494500000000002</v>
      </c>
      <c r="W6" s="1">
        <f t="shared" si="2"/>
        <v>2963.3319650000003</v>
      </c>
    </row>
    <row r="7" spans="1:23" ht="15" x14ac:dyDescent="0.25">
      <c r="A7" s="1">
        <v>4.02E-2</v>
      </c>
      <c r="B7" s="1">
        <f t="shared" si="3"/>
        <v>156.25</v>
      </c>
      <c r="M7" s="1" t="s">
        <v>8</v>
      </c>
      <c r="N7" s="1">
        <v>0.95689999999999997</v>
      </c>
      <c r="O7" s="1">
        <f t="shared" si="0"/>
        <v>3565.2180200000003</v>
      </c>
      <c r="Q7" s="1" t="s">
        <v>8</v>
      </c>
      <c r="R7" s="1">
        <v>0.95689999999999997</v>
      </c>
      <c r="S7" s="1">
        <f t="shared" si="1"/>
        <v>2807.4489100000001</v>
      </c>
      <c r="U7" s="1" t="s">
        <v>8</v>
      </c>
      <c r="V7" s="1">
        <v>1.0004499999999998</v>
      </c>
      <c r="W7" s="1">
        <f t="shared" si="2"/>
        <v>2824.9706649999994</v>
      </c>
    </row>
    <row r="8" spans="1:23" ht="15" x14ac:dyDescent="0.25">
      <c r="A8" s="1">
        <v>0.11315</v>
      </c>
      <c r="B8" s="1">
        <f t="shared" si="3"/>
        <v>312.5</v>
      </c>
      <c r="M8" s="1" t="s">
        <v>9</v>
      </c>
      <c r="N8" s="1">
        <v>1.0054000000000001</v>
      </c>
      <c r="O8" s="1">
        <f t="shared" si="0"/>
        <v>3745.9193200000004</v>
      </c>
      <c r="Q8" s="1" t="s">
        <v>9</v>
      </c>
      <c r="R8" s="1">
        <v>1.0054000000000001</v>
      </c>
      <c r="S8" s="1">
        <f t="shared" si="1"/>
        <v>2949.7430600000002</v>
      </c>
      <c r="U8" s="1" t="s">
        <v>9</v>
      </c>
      <c r="V8" s="1">
        <v>1.0791999999999999</v>
      </c>
      <c r="W8" s="1">
        <f t="shared" si="2"/>
        <v>3047.3370399999994</v>
      </c>
    </row>
    <row r="9" spans="1:23" ht="15" x14ac:dyDescent="0.25">
      <c r="A9" s="1">
        <v>0.19955000000000001</v>
      </c>
      <c r="B9" s="1">
        <f t="shared" si="3"/>
        <v>625</v>
      </c>
      <c r="M9" s="1" t="s">
        <v>10</v>
      </c>
      <c r="N9" s="1">
        <v>0.62670000000000003</v>
      </c>
      <c r="O9" s="1">
        <f t="shared" si="0"/>
        <v>2334.9588600000002</v>
      </c>
      <c r="Q9" s="1" t="s">
        <v>10</v>
      </c>
      <c r="R9" s="1">
        <v>0.62670000000000003</v>
      </c>
      <c r="S9" s="1">
        <f t="shared" si="1"/>
        <v>1838.6751300000001</v>
      </c>
      <c r="U9" s="1" t="s">
        <v>10</v>
      </c>
      <c r="V9" s="1">
        <v>0.65880000000000005</v>
      </c>
      <c r="W9" s="1">
        <f t="shared" si="2"/>
        <v>1860.2535600000001</v>
      </c>
    </row>
    <row r="10" spans="1:23" ht="15" x14ac:dyDescent="0.25">
      <c r="A10" s="1">
        <v>0.37765000000000004</v>
      </c>
      <c r="B10" s="1">
        <f>B11/2</f>
        <v>1250</v>
      </c>
      <c r="M10" s="1" t="s">
        <v>11</v>
      </c>
      <c r="N10" s="1">
        <v>1.0289000000000001</v>
      </c>
      <c r="O10" s="1">
        <f t="shared" si="0"/>
        <v>3833.4756200000006</v>
      </c>
      <c r="Q10" s="1" t="s">
        <v>11</v>
      </c>
      <c r="R10" s="1">
        <v>1.0289000000000001</v>
      </c>
      <c r="S10" s="1">
        <f t="shared" si="1"/>
        <v>3018.6897100000006</v>
      </c>
      <c r="U10" s="1" t="s">
        <v>11</v>
      </c>
      <c r="V10" s="1">
        <v>0.8952</v>
      </c>
      <c r="W10" s="1">
        <f t="shared" si="2"/>
        <v>2527.7762399999997</v>
      </c>
    </row>
    <row r="11" spans="1:23" ht="15" x14ac:dyDescent="0.25">
      <c r="A11" s="1">
        <v>0.65880000000000005</v>
      </c>
      <c r="B11" s="1">
        <v>2500</v>
      </c>
      <c r="M11" s="1" t="s">
        <v>12</v>
      </c>
      <c r="N11" s="1">
        <v>0.79339999999999999</v>
      </c>
      <c r="O11" s="1">
        <f t="shared" si="0"/>
        <v>2956.04972</v>
      </c>
      <c r="Q11" s="1" t="s">
        <v>12</v>
      </c>
      <c r="R11" s="1">
        <v>0.79339999999999999</v>
      </c>
      <c r="S11" s="1">
        <f t="shared" si="1"/>
        <v>2327.7562600000001</v>
      </c>
      <c r="U11" s="1" t="s">
        <v>24</v>
      </c>
      <c r="V11" s="1">
        <v>0.73345000000000005</v>
      </c>
      <c r="W11" s="1">
        <f t="shared" si="2"/>
        <v>2071.0427650000001</v>
      </c>
    </row>
    <row r="12" spans="1:23" ht="15" x14ac:dyDescent="0.25">
      <c r="M12" s="1" t="s">
        <v>14</v>
      </c>
      <c r="N12" s="1">
        <v>0.21024999999999999</v>
      </c>
      <c r="O12" s="1">
        <f t="shared" si="0"/>
        <v>783.34945000000005</v>
      </c>
      <c r="Q12" s="1" t="s">
        <v>14</v>
      </c>
      <c r="R12" s="1">
        <v>0.21024999999999999</v>
      </c>
      <c r="S12" s="1">
        <f t="shared" si="1"/>
        <v>616.85247500000003</v>
      </c>
      <c r="U12" s="1" t="s">
        <v>14</v>
      </c>
      <c r="V12" s="1">
        <v>0.3034</v>
      </c>
      <c r="W12" s="1">
        <f t="shared" si="2"/>
        <v>856.71057999999994</v>
      </c>
    </row>
    <row r="13" spans="1:23" ht="15" x14ac:dyDescent="0.25">
      <c r="A13" s="42" t="s">
        <v>35</v>
      </c>
      <c r="M13" s="1" t="s">
        <v>17</v>
      </c>
      <c r="N13" s="1">
        <v>0.24835000000000002</v>
      </c>
      <c r="O13" s="1">
        <f t="shared" si="0"/>
        <v>925.30243000000007</v>
      </c>
      <c r="Q13" s="1" t="s">
        <v>17</v>
      </c>
      <c r="R13" s="1">
        <v>0.24835000000000002</v>
      </c>
      <c r="S13" s="1">
        <f t="shared" si="1"/>
        <v>728.63406500000008</v>
      </c>
      <c r="U13" s="1" t="s">
        <v>27</v>
      </c>
      <c r="V13" s="1">
        <v>0.33555000000000001</v>
      </c>
      <c r="W13" s="1">
        <f t="shared" si="2"/>
        <v>947.49253499999998</v>
      </c>
    </row>
    <row r="14" spans="1:23" ht="15" x14ac:dyDescent="0.25">
      <c r="M14" s="1" t="s">
        <v>18</v>
      </c>
      <c r="N14" s="1">
        <v>0.25639999999999996</v>
      </c>
      <c r="O14" s="1">
        <f t="shared" si="0"/>
        <v>955.29511999999988</v>
      </c>
      <c r="Q14" s="1" t="s">
        <v>18</v>
      </c>
      <c r="R14" s="1">
        <v>0.25639999999999996</v>
      </c>
      <c r="S14" s="1">
        <f t="shared" si="1"/>
        <v>752.25195999999994</v>
      </c>
      <c r="U14" s="1" t="s">
        <v>28</v>
      </c>
      <c r="V14" s="1">
        <v>0.26690000000000003</v>
      </c>
      <c r="W14" s="1">
        <f t="shared" si="2"/>
        <v>753.64553000000001</v>
      </c>
    </row>
    <row r="15" spans="1:23" ht="15" x14ac:dyDescent="0.25">
      <c r="M15" s="1" t="s">
        <v>19</v>
      </c>
      <c r="N15" s="1">
        <v>0.24440000000000001</v>
      </c>
      <c r="O15" s="1">
        <f t="shared" si="0"/>
        <v>910.58552000000009</v>
      </c>
      <c r="Q15" s="1" t="s">
        <v>19</v>
      </c>
      <c r="R15" s="1">
        <v>0.24440000000000001</v>
      </c>
      <c r="S15" s="1">
        <f t="shared" si="1"/>
        <v>717.04516000000001</v>
      </c>
      <c r="U15" s="1" t="s">
        <v>29</v>
      </c>
      <c r="V15" s="1">
        <v>0.72989999999999999</v>
      </c>
      <c r="W15" s="1">
        <f t="shared" si="2"/>
        <v>2061.01863</v>
      </c>
    </row>
    <row r="16" spans="1:23" ht="15" x14ac:dyDescent="0.25">
      <c r="M16" s="1" t="s">
        <v>20</v>
      </c>
      <c r="N16" s="1">
        <v>0.85854999999999992</v>
      </c>
      <c r="O16" s="1">
        <f t="shared" si="0"/>
        <v>3198.78559</v>
      </c>
      <c r="Q16" s="1" t="s">
        <v>20</v>
      </c>
      <c r="R16" s="1">
        <v>0.85854999999999992</v>
      </c>
      <c r="S16" s="1">
        <f t="shared" si="1"/>
        <v>2518.8998449999999</v>
      </c>
      <c r="U16" s="1" t="s">
        <v>26</v>
      </c>
      <c r="V16" s="1">
        <v>0.32114999999999999</v>
      </c>
      <c r="W16" s="1">
        <f t="shared" si="2"/>
        <v>906.83125499999994</v>
      </c>
    </row>
    <row r="17" spans="1:23" ht="15" x14ac:dyDescent="0.25">
      <c r="U17" s="1" t="s">
        <v>25</v>
      </c>
      <c r="V17" s="1">
        <v>0.33040000000000003</v>
      </c>
      <c r="W17" s="1">
        <f t="shared" si="2"/>
        <v>932.95047999999997</v>
      </c>
    </row>
    <row r="20" spans="1:23" ht="15" x14ac:dyDescent="0.25">
      <c r="A20" s="41">
        <v>42905</v>
      </c>
    </row>
    <row r="21" spans="1:23" ht="15" x14ac:dyDescent="0.25">
      <c r="A21" t="s">
        <v>31</v>
      </c>
      <c r="B21" t="s">
        <v>32</v>
      </c>
    </row>
    <row r="22" spans="1:23" ht="15" x14ac:dyDescent="0.25">
      <c r="A22" s="1">
        <v>0</v>
      </c>
      <c r="B22" s="1">
        <v>0</v>
      </c>
      <c r="R22" s="1" t="s">
        <v>0</v>
      </c>
      <c r="S22" s="1" t="s">
        <v>1</v>
      </c>
    </row>
    <row r="23" spans="1:23" ht="15" x14ac:dyDescent="0.25">
      <c r="A23" s="1">
        <v>9.0500000000000008E-3</v>
      </c>
      <c r="B23" s="1">
        <f t="shared" ref="B23:B27" si="4">B24/2</f>
        <v>39.0625</v>
      </c>
      <c r="M23" s="1" t="s">
        <v>2</v>
      </c>
      <c r="N23" s="6" t="s">
        <v>38</v>
      </c>
      <c r="O23" s="6">
        <v>2557.7617</v>
      </c>
      <c r="P23" s="6">
        <v>2014.1223500000001</v>
      </c>
      <c r="Q23" s="6">
        <v>2020.216165</v>
      </c>
      <c r="R23" s="30">
        <f>AVERAGE(O23:Q23)</f>
        <v>2197.3667383333336</v>
      </c>
      <c r="S23" s="29">
        <f>STDEV(O23:Q23)</f>
        <v>312.12606418136812</v>
      </c>
    </row>
    <row r="24" spans="1:23" ht="15" x14ac:dyDescent="0.25">
      <c r="A24" s="1">
        <v>2.8799999999999999E-2</v>
      </c>
      <c r="B24" s="1">
        <f t="shared" si="4"/>
        <v>78.125</v>
      </c>
      <c r="M24" s="1" t="s">
        <v>4</v>
      </c>
      <c r="N24" s="6" t="s">
        <v>40</v>
      </c>
      <c r="O24" s="6">
        <v>996.09262999999999</v>
      </c>
      <c r="P24" s="6">
        <v>784.37816499999997</v>
      </c>
      <c r="Q24" s="6">
        <v>864.3345700000001</v>
      </c>
      <c r="R24" s="30">
        <f t="shared" ref="R24:R36" si="5">AVERAGE(O24:Q24)</f>
        <v>881.60178833333339</v>
      </c>
      <c r="S24" s="29">
        <f t="shared" ref="S24:S36" si="6">STDEV(O24:Q24)</f>
        <v>106.90823772884534</v>
      </c>
    </row>
    <row r="25" spans="1:23" ht="15" x14ac:dyDescent="0.25">
      <c r="A25" s="1">
        <v>5.5849999999999997E-2</v>
      </c>
      <c r="B25" s="1">
        <f t="shared" si="4"/>
        <v>156.25</v>
      </c>
      <c r="M25" s="1" t="s">
        <v>5</v>
      </c>
      <c r="N25" s="6" t="s">
        <v>41</v>
      </c>
      <c r="O25" s="6">
        <v>2820.8031800000003</v>
      </c>
      <c r="P25" s="6">
        <v>2221.25569</v>
      </c>
      <c r="Q25" s="6">
        <v>2820.0291899999997</v>
      </c>
      <c r="R25" s="30">
        <f t="shared" si="5"/>
        <v>2620.6960199999999</v>
      </c>
      <c r="S25" s="29">
        <f t="shared" si="6"/>
        <v>345.92568954619605</v>
      </c>
    </row>
    <row r="26" spans="1:23" ht="15" x14ac:dyDescent="0.25">
      <c r="A26" s="1">
        <v>0.1067</v>
      </c>
      <c r="B26" s="1">
        <f t="shared" si="4"/>
        <v>312.5</v>
      </c>
      <c r="M26" s="1" t="s">
        <v>7</v>
      </c>
      <c r="N26" s="6" t="s">
        <v>43</v>
      </c>
      <c r="O26" s="6">
        <v>2806.8314300000002</v>
      </c>
      <c r="P26" s="6">
        <v>2210.253565</v>
      </c>
      <c r="Q26" s="6">
        <v>2963.3319650000003</v>
      </c>
      <c r="R26" s="30">
        <f t="shared" si="5"/>
        <v>2660.1389866666668</v>
      </c>
      <c r="S26" s="29">
        <f t="shared" si="6"/>
        <v>397.39246826653135</v>
      </c>
    </row>
    <row r="27" spans="1:23" ht="15" x14ac:dyDescent="0.25">
      <c r="A27" s="1">
        <v>0.20960000000000001</v>
      </c>
      <c r="B27" s="1">
        <f t="shared" si="4"/>
        <v>625</v>
      </c>
      <c r="M27" s="1" t="s">
        <v>8</v>
      </c>
      <c r="N27" s="6" t="s">
        <v>44</v>
      </c>
      <c r="O27" s="6">
        <v>3565.2180200000003</v>
      </c>
      <c r="P27" s="6">
        <v>2807.4489100000001</v>
      </c>
      <c r="Q27" s="6">
        <v>2824.9706649999994</v>
      </c>
      <c r="R27" s="30">
        <f t="shared" si="5"/>
        <v>3065.8791983333335</v>
      </c>
      <c r="S27" s="29">
        <f t="shared" si="6"/>
        <v>432.5288396074402</v>
      </c>
    </row>
    <row r="28" spans="1:23" ht="15" x14ac:dyDescent="0.25">
      <c r="A28" s="1">
        <v>0.46755000000000002</v>
      </c>
      <c r="B28" s="1">
        <f>B29/2</f>
        <v>1250</v>
      </c>
      <c r="M28" s="1" t="s">
        <v>9</v>
      </c>
      <c r="N28" s="6" t="s">
        <v>45</v>
      </c>
      <c r="O28" s="6">
        <v>3745.9193200000004</v>
      </c>
      <c r="P28" s="6">
        <v>2949.7430600000002</v>
      </c>
      <c r="Q28" s="6">
        <v>3047.3370399999994</v>
      </c>
      <c r="R28" s="30">
        <f t="shared" si="5"/>
        <v>3247.6664733333332</v>
      </c>
      <c r="S28" s="29">
        <f t="shared" si="6"/>
        <v>434.25000937436585</v>
      </c>
    </row>
    <row r="29" spans="1:23" ht="15" x14ac:dyDescent="0.25">
      <c r="A29" s="1">
        <v>0.83695000000000008</v>
      </c>
      <c r="B29" s="1">
        <v>2500</v>
      </c>
      <c r="M29" s="1" t="s">
        <v>10</v>
      </c>
      <c r="N29" s="6" t="s">
        <v>46</v>
      </c>
      <c r="O29" s="6">
        <v>2334.9588600000002</v>
      </c>
      <c r="P29" s="6">
        <v>1838.6751300000001</v>
      </c>
      <c r="Q29" s="6">
        <v>1860.2535600000001</v>
      </c>
      <c r="R29" s="30">
        <f t="shared" si="5"/>
        <v>2011.2958500000002</v>
      </c>
      <c r="S29" s="29">
        <f t="shared" si="6"/>
        <v>280.5079592311269</v>
      </c>
    </row>
    <row r="30" spans="1:23" ht="15" x14ac:dyDescent="0.25">
      <c r="M30" s="1" t="s">
        <v>11</v>
      </c>
      <c r="N30" s="6" t="s">
        <v>47</v>
      </c>
      <c r="O30" s="6">
        <v>3833.4756200000006</v>
      </c>
      <c r="P30" s="6">
        <v>3018.6897100000006</v>
      </c>
      <c r="Q30" s="6">
        <v>2527.7762399999997</v>
      </c>
      <c r="R30" s="30">
        <f t="shared" si="5"/>
        <v>3126.6471900000001</v>
      </c>
      <c r="S30" s="29">
        <f t="shared" si="6"/>
        <v>659.51029624188641</v>
      </c>
    </row>
    <row r="31" spans="1:23" ht="15" x14ac:dyDescent="0.25">
      <c r="A31" s="42" t="s">
        <v>33</v>
      </c>
      <c r="M31" s="1" t="s">
        <v>12</v>
      </c>
      <c r="N31" s="6" t="s">
        <v>48</v>
      </c>
      <c r="O31" s="6">
        <v>2956.04972</v>
      </c>
      <c r="P31" s="6">
        <v>2327.7562600000001</v>
      </c>
      <c r="Q31" s="6">
        <v>2071.0427650000001</v>
      </c>
      <c r="R31" s="30">
        <f t="shared" si="5"/>
        <v>2451.6162483333333</v>
      </c>
      <c r="S31" s="29">
        <f t="shared" si="6"/>
        <v>455.31889937937308</v>
      </c>
    </row>
    <row r="32" spans="1:23" ht="15" x14ac:dyDescent="0.25">
      <c r="M32" s="1" t="s">
        <v>14</v>
      </c>
      <c r="N32" s="6" t="s">
        <v>50</v>
      </c>
      <c r="O32" s="6">
        <v>783.34945000000005</v>
      </c>
      <c r="P32" s="6">
        <v>616.85247500000003</v>
      </c>
      <c r="Q32" s="6">
        <v>856.71057999999994</v>
      </c>
      <c r="R32" s="30">
        <f t="shared" si="5"/>
        <v>752.30416833333345</v>
      </c>
      <c r="S32" s="29">
        <f t="shared" si="6"/>
        <v>122.90579631925243</v>
      </c>
    </row>
    <row r="33" spans="1:19" ht="15" x14ac:dyDescent="0.25">
      <c r="M33" s="1" t="s">
        <v>17</v>
      </c>
      <c r="N33" s="6" t="s">
        <v>53</v>
      </c>
      <c r="O33" s="6">
        <v>925.30243000000007</v>
      </c>
      <c r="P33" s="6">
        <v>728.63406500000008</v>
      </c>
      <c r="Q33" s="6">
        <v>906.83125499999994</v>
      </c>
      <c r="R33" s="30">
        <f t="shared" si="5"/>
        <v>853.58924999999999</v>
      </c>
      <c r="S33" s="29">
        <f t="shared" si="6"/>
        <v>108.60775649215087</v>
      </c>
    </row>
    <row r="34" spans="1:19" ht="15" x14ac:dyDescent="0.25">
      <c r="M34" s="1" t="s">
        <v>18</v>
      </c>
      <c r="N34" s="6" t="s">
        <v>54</v>
      </c>
      <c r="O34" s="6">
        <v>955.29511999999988</v>
      </c>
      <c r="P34" s="6">
        <v>752.25195999999994</v>
      </c>
      <c r="Q34" s="6">
        <v>947.49253499999998</v>
      </c>
      <c r="R34" s="30">
        <f t="shared" si="5"/>
        <v>885.01320499999986</v>
      </c>
      <c r="S34" s="29">
        <f t="shared" si="6"/>
        <v>115.04078065465789</v>
      </c>
    </row>
    <row r="35" spans="1:19" ht="15" x14ac:dyDescent="0.25">
      <c r="M35" s="1" t="s">
        <v>19</v>
      </c>
      <c r="N35" s="6" t="s">
        <v>55</v>
      </c>
      <c r="O35" s="6">
        <v>910.58552000000009</v>
      </c>
      <c r="P35" s="6">
        <v>717.04516000000001</v>
      </c>
      <c r="Q35" s="6">
        <v>753.64553000000001</v>
      </c>
      <c r="R35" s="30">
        <f t="shared" si="5"/>
        <v>793.75873666666666</v>
      </c>
      <c r="S35" s="29">
        <f t="shared" si="6"/>
        <v>102.8166803055051</v>
      </c>
    </row>
    <row r="36" spans="1:19" ht="15" x14ac:dyDescent="0.25">
      <c r="M36" s="1" t="s">
        <v>20</v>
      </c>
      <c r="N36" s="6" t="s">
        <v>56</v>
      </c>
      <c r="O36" s="6">
        <v>3198.78559</v>
      </c>
      <c r="P36" s="6">
        <v>2518.8998449999999</v>
      </c>
      <c r="Q36" s="6">
        <v>2061.01863</v>
      </c>
      <c r="R36" s="30">
        <f t="shared" si="5"/>
        <v>2592.901355</v>
      </c>
      <c r="S36" s="29">
        <f t="shared" si="6"/>
        <v>572.48194856136649</v>
      </c>
    </row>
    <row r="38" spans="1:19" ht="15" x14ac:dyDescent="0.25">
      <c r="A38" s="19">
        <v>42907</v>
      </c>
    </row>
    <row r="39" spans="1:19" ht="15" x14ac:dyDescent="0.25">
      <c r="A39" s="1" t="s">
        <v>31</v>
      </c>
      <c r="B39" s="1" t="s">
        <v>32</v>
      </c>
    </row>
    <row r="40" spans="1:19" x14ac:dyDescent="0.3">
      <c r="A40" s="26">
        <v>0.91399999999999992</v>
      </c>
      <c r="B40" s="1">
        <v>2500</v>
      </c>
    </row>
    <row r="41" spans="1:19" x14ac:dyDescent="0.3">
      <c r="A41" s="2">
        <v>0.5444500000000001</v>
      </c>
      <c r="B41" s="1">
        <f>B40/2</f>
        <v>1250</v>
      </c>
    </row>
    <row r="42" spans="1:19" x14ac:dyDescent="0.3">
      <c r="A42" s="2">
        <v>0.32520000000000004</v>
      </c>
      <c r="B42" s="1">
        <f t="shared" ref="B42:B46" si="7">B41/2</f>
        <v>625</v>
      </c>
    </row>
    <row r="43" spans="1:19" x14ac:dyDescent="0.3">
      <c r="A43" s="2">
        <v>0.20674999999999999</v>
      </c>
      <c r="B43" s="1">
        <f t="shared" si="7"/>
        <v>312.5</v>
      </c>
    </row>
    <row r="44" spans="1:19" x14ac:dyDescent="0.3">
      <c r="A44" s="2">
        <v>0.1429</v>
      </c>
      <c r="B44" s="1">
        <f t="shared" si="7"/>
        <v>156.25</v>
      </c>
    </row>
    <row r="45" spans="1:19" x14ac:dyDescent="0.3">
      <c r="A45" s="2">
        <v>8.8599999999999998E-2</v>
      </c>
      <c r="B45" s="1">
        <f t="shared" si="7"/>
        <v>78.125</v>
      </c>
    </row>
    <row r="46" spans="1:19" x14ac:dyDescent="0.3">
      <c r="A46" s="2">
        <v>8.795E-2</v>
      </c>
      <c r="B46" s="1">
        <f t="shared" si="7"/>
        <v>39.0625</v>
      </c>
    </row>
    <row r="47" spans="1:19" x14ac:dyDescent="0.3">
      <c r="A47" s="2">
        <v>0</v>
      </c>
      <c r="B47" s="1">
        <v>0</v>
      </c>
    </row>
    <row r="49" spans="1:1" x14ac:dyDescent="0.3">
      <c r="A49" s="42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6"/>
  <sheetViews>
    <sheetView tabSelected="1" workbookViewId="0">
      <selection activeCell="M28" sqref="M28"/>
    </sheetView>
  </sheetViews>
  <sheetFormatPr defaultRowHeight="14.4" x14ac:dyDescent="0.3"/>
  <cols>
    <col min="1" max="1" width="12.5546875" customWidth="1"/>
    <col min="5" max="5" width="13" customWidth="1"/>
  </cols>
  <sheetData>
    <row r="1" spans="1:18" x14ac:dyDescent="0.3">
      <c r="A1" s="33">
        <v>42905</v>
      </c>
      <c r="C1" s="49" t="s">
        <v>30</v>
      </c>
      <c r="D1" s="50"/>
      <c r="E1" s="51"/>
      <c r="F1" s="1" t="s">
        <v>0</v>
      </c>
      <c r="G1" s="1" t="s">
        <v>1</v>
      </c>
      <c r="J1" s="52" t="s">
        <v>58</v>
      </c>
      <c r="K1" s="52"/>
      <c r="L1" s="52" t="s">
        <v>59</v>
      </c>
      <c r="M1" s="52"/>
      <c r="O1" s="7" t="s">
        <v>57</v>
      </c>
      <c r="R1" t="s">
        <v>1</v>
      </c>
    </row>
    <row r="2" spans="1:18" x14ac:dyDescent="0.3">
      <c r="A2" s="33"/>
      <c r="C2" t="s">
        <v>71</v>
      </c>
      <c r="D2" t="s">
        <v>69</v>
      </c>
      <c r="E2" t="s">
        <v>70</v>
      </c>
      <c r="F2" s="1"/>
      <c r="G2" s="1"/>
      <c r="J2" s="1" t="s">
        <v>0</v>
      </c>
      <c r="K2" s="1" t="s">
        <v>1</v>
      </c>
      <c r="L2" s="1" t="s">
        <v>0</v>
      </c>
      <c r="M2" s="1" t="s">
        <v>1</v>
      </c>
    </row>
    <row r="3" spans="1:18" x14ac:dyDescent="0.3">
      <c r="A3" s="44" t="s">
        <v>72</v>
      </c>
      <c r="B3" s="6" t="s">
        <v>38</v>
      </c>
      <c r="C3" s="6">
        <v>2557.7617</v>
      </c>
      <c r="D3" s="6">
        <v>2014.1223500000001</v>
      </c>
      <c r="E3" s="6">
        <v>2020.216165</v>
      </c>
      <c r="F3" s="47">
        <f>AVERAGE(C3:E3)</f>
        <v>2197.3667383333336</v>
      </c>
      <c r="G3" s="48">
        <f>STDEV(C3:E3)</f>
        <v>312.12606418136812</v>
      </c>
      <c r="I3" s="6" t="s">
        <v>38</v>
      </c>
      <c r="J3" s="6">
        <f>F3/30</f>
        <v>73.245557944444457</v>
      </c>
      <c r="K3" s="6">
        <f>G3/30</f>
        <v>10.404202139378937</v>
      </c>
      <c r="L3" s="43">
        <f>J3*1000/150</f>
        <v>488.30371962962971</v>
      </c>
      <c r="M3" s="43">
        <f>K3*1000/150</f>
        <v>69.36134759585957</v>
      </c>
      <c r="O3" s="44" t="s">
        <v>72</v>
      </c>
      <c r="P3" s="1" t="s">
        <v>38</v>
      </c>
      <c r="Q3" s="40">
        <v>488.30371962962971</v>
      </c>
      <c r="R3" s="40">
        <v>69.36134759585957</v>
      </c>
    </row>
    <row r="4" spans="1:18" x14ac:dyDescent="0.3">
      <c r="A4" s="44" t="s">
        <v>73</v>
      </c>
      <c r="B4" s="6" t="s">
        <v>39</v>
      </c>
      <c r="C4" s="6">
        <v>3044.5374700000002</v>
      </c>
      <c r="D4" s="6">
        <v>2397.4363850000004</v>
      </c>
      <c r="E4" s="6">
        <v>1878.1840549999999</v>
      </c>
      <c r="F4" s="47">
        <f t="shared" ref="F4:F15" si="0">AVERAGE(C4:E4)</f>
        <v>2440.0526366666668</v>
      </c>
      <c r="G4" s="48">
        <f t="shared" ref="G4:G15" si="1">STDEV(C4:E4)</f>
        <v>584.34337580752083</v>
      </c>
      <c r="I4" s="6" t="s">
        <v>39</v>
      </c>
      <c r="J4" s="6">
        <f t="shared" ref="J4:J16" si="2">F4/30</f>
        <v>81.335087888888893</v>
      </c>
      <c r="K4" s="6">
        <f t="shared" ref="K4:K15" si="3">G4/30</f>
        <v>19.478112526917361</v>
      </c>
      <c r="L4" s="43">
        <f t="shared" ref="L4:M15" si="4">J4*1000/150</f>
        <v>542.23391925925932</v>
      </c>
      <c r="M4" s="43">
        <f t="shared" si="4"/>
        <v>129.85408351278241</v>
      </c>
      <c r="O4" s="44" t="s">
        <v>73</v>
      </c>
      <c r="P4" s="45" t="s">
        <v>39</v>
      </c>
      <c r="Q4" s="46">
        <v>542.23391925925932</v>
      </c>
      <c r="R4" s="46">
        <v>129.85408351278241</v>
      </c>
    </row>
    <row r="5" spans="1:18" x14ac:dyDescent="0.3">
      <c r="A5" s="44" t="s">
        <v>74</v>
      </c>
      <c r="B5" s="6" t="s">
        <v>41</v>
      </c>
      <c r="C5" s="6">
        <v>2820.8031800000003</v>
      </c>
      <c r="D5" s="6">
        <v>2221.25569</v>
      </c>
      <c r="E5" s="6">
        <v>2820.0291899999997</v>
      </c>
      <c r="F5" s="47">
        <f t="shared" si="0"/>
        <v>2620.6960199999999</v>
      </c>
      <c r="G5" s="48">
        <f t="shared" si="1"/>
        <v>345.92568954619605</v>
      </c>
      <c r="I5" s="6" t="s">
        <v>41</v>
      </c>
      <c r="J5" s="6">
        <f t="shared" si="2"/>
        <v>87.356533999999996</v>
      </c>
      <c r="K5" s="6">
        <f t="shared" si="3"/>
        <v>11.530856318206535</v>
      </c>
      <c r="L5" s="43">
        <f t="shared" si="4"/>
        <v>582.37689333333333</v>
      </c>
      <c r="M5" s="43">
        <f t="shared" si="4"/>
        <v>76.872375454710237</v>
      </c>
      <c r="O5" s="44" t="s">
        <v>74</v>
      </c>
      <c r="P5" s="6" t="s">
        <v>41</v>
      </c>
      <c r="Q5" s="40">
        <v>582.37689333333333</v>
      </c>
      <c r="R5" s="40">
        <v>76.872375454710237</v>
      </c>
    </row>
    <row r="6" spans="1:18" x14ac:dyDescent="0.3">
      <c r="A6" s="44" t="s">
        <v>75</v>
      </c>
      <c r="B6" s="6" t="s">
        <v>43</v>
      </c>
      <c r="C6" s="6">
        <v>2806.8314300000002</v>
      </c>
      <c r="D6" s="6">
        <v>2210.253565</v>
      </c>
      <c r="E6" s="6">
        <v>2963.3319650000003</v>
      </c>
      <c r="F6" s="47">
        <f t="shared" si="0"/>
        <v>2660.1389866666668</v>
      </c>
      <c r="G6" s="48">
        <f t="shared" si="1"/>
        <v>397.39246826653135</v>
      </c>
      <c r="I6" s="6" t="s">
        <v>43</v>
      </c>
      <c r="J6" s="6">
        <f t="shared" si="2"/>
        <v>88.671299555555564</v>
      </c>
      <c r="K6" s="6">
        <f t="shared" si="3"/>
        <v>13.246415608884378</v>
      </c>
      <c r="L6" s="43">
        <f t="shared" si="4"/>
        <v>591.14199703703707</v>
      </c>
      <c r="M6" s="43">
        <f t="shared" si="4"/>
        <v>88.309437392562515</v>
      </c>
      <c r="O6" s="44" t="s">
        <v>75</v>
      </c>
      <c r="P6" s="6" t="s">
        <v>43</v>
      </c>
      <c r="Q6" s="40">
        <v>591.14199703703707</v>
      </c>
      <c r="R6" s="40">
        <v>88.309437392562515</v>
      </c>
    </row>
    <row r="7" spans="1:18" x14ac:dyDescent="0.3">
      <c r="A7" s="44" t="s">
        <v>76</v>
      </c>
      <c r="B7" s="6" t="s">
        <v>44</v>
      </c>
      <c r="C7" s="6">
        <v>3565.2180200000003</v>
      </c>
      <c r="D7" s="6">
        <v>2807.4489100000001</v>
      </c>
      <c r="E7" s="6">
        <v>2824.9706649999994</v>
      </c>
      <c r="F7" s="47">
        <f t="shared" si="0"/>
        <v>3065.8791983333335</v>
      </c>
      <c r="G7" s="48">
        <f t="shared" si="1"/>
        <v>432.5288396074402</v>
      </c>
      <c r="I7" s="6" t="s">
        <v>44</v>
      </c>
      <c r="J7" s="6">
        <f t="shared" si="2"/>
        <v>102.19597327777778</v>
      </c>
      <c r="K7" s="6">
        <f t="shared" si="3"/>
        <v>14.417627986914674</v>
      </c>
      <c r="L7" s="43">
        <f t="shared" si="4"/>
        <v>681.30648851851856</v>
      </c>
      <c r="M7" s="43">
        <f t="shared" si="4"/>
        <v>96.117519912764493</v>
      </c>
      <c r="O7" s="44" t="s">
        <v>76</v>
      </c>
      <c r="P7" s="6" t="s">
        <v>44</v>
      </c>
      <c r="Q7" s="40">
        <v>681.30648851851856</v>
      </c>
      <c r="R7" s="40">
        <v>96.117519912764493</v>
      </c>
    </row>
    <row r="8" spans="1:18" x14ac:dyDescent="0.3">
      <c r="A8" s="44" t="s">
        <v>77</v>
      </c>
      <c r="B8" s="6" t="s">
        <v>45</v>
      </c>
      <c r="C8" s="6">
        <v>3745.9193200000004</v>
      </c>
      <c r="D8" s="6">
        <v>2949.7430600000002</v>
      </c>
      <c r="E8" s="6">
        <v>3047.3370399999994</v>
      </c>
      <c r="F8" s="47">
        <f t="shared" si="0"/>
        <v>3247.6664733333332</v>
      </c>
      <c r="G8" s="48">
        <f t="shared" si="1"/>
        <v>434.25000937436585</v>
      </c>
      <c r="I8" s="6" t="s">
        <v>45</v>
      </c>
      <c r="J8" s="6">
        <f t="shared" si="2"/>
        <v>108.25554911111111</v>
      </c>
      <c r="K8" s="6">
        <f t="shared" si="3"/>
        <v>14.475000312478862</v>
      </c>
      <c r="L8" s="43">
        <f t="shared" si="4"/>
        <v>721.7036607407407</v>
      </c>
      <c r="M8" s="43">
        <f t="shared" si="4"/>
        <v>96.500002083192413</v>
      </c>
      <c r="O8" s="44" t="s">
        <v>77</v>
      </c>
      <c r="P8" s="6" t="s">
        <v>45</v>
      </c>
      <c r="Q8" s="40">
        <v>721.7036607407407</v>
      </c>
      <c r="R8" s="40">
        <v>96.500002083192413</v>
      </c>
    </row>
    <row r="9" spans="1:18" x14ac:dyDescent="0.3">
      <c r="A9" s="44" t="s">
        <v>78</v>
      </c>
      <c r="B9" s="6" t="s">
        <v>46</v>
      </c>
      <c r="C9" s="6">
        <v>2334.9588600000002</v>
      </c>
      <c r="D9" s="6">
        <v>1838.6751300000001</v>
      </c>
      <c r="E9" s="6">
        <v>1860.2535600000001</v>
      </c>
      <c r="F9" s="47">
        <f t="shared" si="0"/>
        <v>2011.2958500000002</v>
      </c>
      <c r="G9" s="48">
        <f t="shared" si="1"/>
        <v>280.5079592311269</v>
      </c>
      <c r="I9" s="6" t="s">
        <v>46</v>
      </c>
      <c r="J9" s="6">
        <f t="shared" si="2"/>
        <v>67.043195000000011</v>
      </c>
      <c r="K9" s="6">
        <f t="shared" si="3"/>
        <v>9.3502653077042304</v>
      </c>
      <c r="L9" s="43">
        <f t="shared" si="4"/>
        <v>446.95463333333339</v>
      </c>
      <c r="M9" s="43">
        <f t="shared" si="4"/>
        <v>62.335102051361538</v>
      </c>
      <c r="O9" s="44" t="s">
        <v>78</v>
      </c>
      <c r="P9" s="6" t="s">
        <v>46</v>
      </c>
      <c r="Q9" s="40">
        <v>446.95463333333339</v>
      </c>
      <c r="R9" s="40">
        <v>62.335102051361538</v>
      </c>
    </row>
    <row r="10" spans="1:18" x14ac:dyDescent="0.3">
      <c r="A10" s="44" t="s">
        <v>79</v>
      </c>
      <c r="B10" s="6" t="s">
        <v>47</v>
      </c>
      <c r="C10" s="6">
        <v>3833.4756200000006</v>
      </c>
      <c r="D10" s="6">
        <v>3018.6897100000006</v>
      </c>
      <c r="E10" s="6">
        <v>2527.7762399999997</v>
      </c>
      <c r="F10" s="47">
        <f t="shared" si="0"/>
        <v>3126.6471900000001</v>
      </c>
      <c r="G10" s="48">
        <f t="shared" si="1"/>
        <v>659.51029624188641</v>
      </c>
      <c r="I10" s="6" t="s">
        <v>47</v>
      </c>
      <c r="J10" s="6">
        <f t="shared" si="2"/>
        <v>104.22157300000001</v>
      </c>
      <c r="K10" s="6">
        <f t="shared" si="3"/>
        <v>21.983676541396214</v>
      </c>
      <c r="L10" s="43">
        <f t="shared" si="4"/>
        <v>694.81048666666675</v>
      </c>
      <c r="M10" s="43">
        <f t="shared" si="4"/>
        <v>146.55784360930809</v>
      </c>
      <c r="O10" s="44" t="s">
        <v>79</v>
      </c>
      <c r="P10" s="6" t="s">
        <v>47</v>
      </c>
      <c r="Q10" s="40">
        <v>694.81048666666675</v>
      </c>
      <c r="R10" s="40">
        <v>146.55784360930809</v>
      </c>
    </row>
    <row r="11" spans="1:18" x14ac:dyDescent="0.3">
      <c r="A11" s="44" t="s">
        <v>80</v>
      </c>
      <c r="B11" s="6" t="s">
        <v>48</v>
      </c>
      <c r="C11" s="6">
        <v>2956.04972</v>
      </c>
      <c r="D11" s="6">
        <v>2327.7562600000001</v>
      </c>
      <c r="E11" s="6">
        <v>2071.0427650000001</v>
      </c>
      <c r="F11" s="47">
        <f t="shared" si="0"/>
        <v>2451.6162483333333</v>
      </c>
      <c r="G11" s="48">
        <f t="shared" si="1"/>
        <v>455.31889937937308</v>
      </c>
      <c r="I11" s="6" t="s">
        <v>48</v>
      </c>
      <c r="J11" s="6">
        <f t="shared" si="2"/>
        <v>81.720541611111102</v>
      </c>
      <c r="K11" s="6">
        <f t="shared" si="3"/>
        <v>15.177296645979103</v>
      </c>
      <c r="L11" s="43">
        <f t="shared" si="4"/>
        <v>544.80361074074062</v>
      </c>
      <c r="M11" s="43">
        <f t="shared" si="4"/>
        <v>101.18197763986068</v>
      </c>
      <c r="O11" s="44" t="s">
        <v>80</v>
      </c>
      <c r="P11" s="6" t="s">
        <v>48</v>
      </c>
      <c r="Q11" s="40">
        <v>544.80361074074062</v>
      </c>
      <c r="R11" s="40">
        <v>101.18197763986068</v>
      </c>
    </row>
    <row r="12" spans="1:18" x14ac:dyDescent="0.3">
      <c r="A12" s="44" t="s">
        <v>81</v>
      </c>
      <c r="B12" s="6" t="s">
        <v>53</v>
      </c>
      <c r="C12" s="6">
        <v>925.30243000000007</v>
      </c>
      <c r="D12" s="6">
        <v>728.63406500000008</v>
      </c>
      <c r="E12" s="6">
        <v>906.83125499999994</v>
      </c>
      <c r="F12" s="47">
        <f t="shared" si="0"/>
        <v>853.58924999999999</v>
      </c>
      <c r="G12" s="48">
        <f t="shared" si="1"/>
        <v>108.60775649215087</v>
      </c>
      <c r="I12" s="6" t="s">
        <v>53</v>
      </c>
      <c r="J12" s="6">
        <f t="shared" si="2"/>
        <v>28.452974999999999</v>
      </c>
      <c r="K12" s="6">
        <f t="shared" si="3"/>
        <v>3.6202585497383621</v>
      </c>
      <c r="L12" s="43">
        <f t="shared" si="4"/>
        <v>189.6865</v>
      </c>
      <c r="M12" s="43">
        <f t="shared" si="4"/>
        <v>24.135056998255745</v>
      </c>
      <c r="O12" s="44" t="s">
        <v>81</v>
      </c>
      <c r="P12" s="6" t="s">
        <v>53</v>
      </c>
      <c r="Q12" s="40">
        <v>189.6865</v>
      </c>
      <c r="R12" s="40">
        <v>24.135056998255745</v>
      </c>
    </row>
    <row r="13" spans="1:18" x14ac:dyDescent="0.3">
      <c r="A13" s="44" t="s">
        <v>82</v>
      </c>
      <c r="B13" s="6" t="s">
        <v>54</v>
      </c>
      <c r="C13" s="6">
        <v>955.29511999999988</v>
      </c>
      <c r="D13" s="6">
        <v>752.25195999999994</v>
      </c>
      <c r="E13" s="6">
        <v>947.49253499999998</v>
      </c>
      <c r="F13" s="47">
        <f t="shared" si="0"/>
        <v>885.01320499999986</v>
      </c>
      <c r="G13" s="48">
        <f t="shared" si="1"/>
        <v>115.04078065465789</v>
      </c>
      <c r="I13" s="6" t="s">
        <v>54</v>
      </c>
      <c r="J13" s="6">
        <f t="shared" si="2"/>
        <v>29.50044016666666</v>
      </c>
      <c r="K13" s="6">
        <f t="shared" si="3"/>
        <v>3.8346926884885963</v>
      </c>
      <c r="L13" s="43">
        <f t="shared" si="4"/>
        <v>196.66960111111106</v>
      </c>
      <c r="M13" s="43">
        <f t="shared" si="4"/>
        <v>25.564617923257309</v>
      </c>
      <c r="O13" s="44" t="s">
        <v>82</v>
      </c>
      <c r="P13" s="6" t="s">
        <v>54</v>
      </c>
      <c r="Q13" s="40">
        <v>196.66960111111106</v>
      </c>
      <c r="R13" s="40">
        <v>25.564617923257309</v>
      </c>
    </row>
    <row r="14" spans="1:18" x14ac:dyDescent="0.3">
      <c r="A14" s="44" t="s">
        <v>83</v>
      </c>
      <c r="B14" s="6" t="s">
        <v>55</v>
      </c>
      <c r="C14" s="6">
        <v>910.58552000000009</v>
      </c>
      <c r="D14" s="6">
        <v>717.04516000000001</v>
      </c>
      <c r="E14" s="6">
        <v>753.64553000000001</v>
      </c>
      <c r="F14" s="47">
        <f t="shared" si="0"/>
        <v>793.75873666666666</v>
      </c>
      <c r="G14" s="48">
        <f t="shared" si="1"/>
        <v>102.8166803055051</v>
      </c>
      <c r="I14" s="6" t="s">
        <v>55</v>
      </c>
      <c r="J14" s="6">
        <f t="shared" si="2"/>
        <v>26.458624555555556</v>
      </c>
      <c r="K14" s="6">
        <f t="shared" si="3"/>
        <v>3.4272226768501701</v>
      </c>
      <c r="L14" s="43">
        <f t="shared" si="4"/>
        <v>176.39083037037037</v>
      </c>
      <c r="M14" s="43">
        <f t="shared" si="4"/>
        <v>22.848151179001135</v>
      </c>
      <c r="O14" s="44" t="s">
        <v>83</v>
      </c>
      <c r="P14" s="6" t="s">
        <v>55</v>
      </c>
      <c r="Q14" s="40">
        <v>176.39083037037037</v>
      </c>
      <c r="R14" s="40">
        <v>22.848151179001135</v>
      </c>
    </row>
    <row r="15" spans="1:18" x14ac:dyDescent="0.3">
      <c r="A15" s="44" t="s">
        <v>84</v>
      </c>
      <c r="B15" s="6" t="s">
        <v>56</v>
      </c>
      <c r="C15" s="6">
        <v>3198.78559</v>
      </c>
      <c r="D15" s="6">
        <v>2518.8998449999999</v>
      </c>
      <c r="E15" s="6">
        <v>2061.01863</v>
      </c>
      <c r="F15" s="47">
        <f t="shared" si="0"/>
        <v>2592.901355</v>
      </c>
      <c r="G15" s="48">
        <f t="shared" si="1"/>
        <v>572.48194856136649</v>
      </c>
      <c r="I15" s="6" t="s">
        <v>56</v>
      </c>
      <c r="J15" s="6">
        <f t="shared" si="2"/>
        <v>86.430045166666659</v>
      </c>
      <c r="K15" s="6">
        <f t="shared" si="3"/>
        <v>19.082731618712216</v>
      </c>
      <c r="L15" s="43">
        <f t="shared" si="4"/>
        <v>576.20030111111112</v>
      </c>
      <c r="M15" s="43">
        <f t="shared" si="4"/>
        <v>127.21821079141478</v>
      </c>
      <c r="O15" s="44" t="s">
        <v>84</v>
      </c>
      <c r="P15" s="6" t="s">
        <v>56</v>
      </c>
      <c r="Q15" s="40">
        <v>576.20030111111112</v>
      </c>
      <c r="R15" s="40">
        <v>127.21821079141478</v>
      </c>
    </row>
    <row r="16" spans="1:18" x14ac:dyDescent="0.3">
      <c r="A16" s="44" t="s">
        <v>66</v>
      </c>
      <c r="B16" s="6" t="s">
        <v>51</v>
      </c>
      <c r="C16" s="6">
        <v>65.574079999999995</v>
      </c>
      <c r="D16" s="6">
        <v>51.636639999999993</v>
      </c>
      <c r="E16" s="6">
        <v>480</v>
      </c>
      <c r="F16" s="47">
        <f>AVERAGE(C16:E16)</f>
        <v>199.07024000000001</v>
      </c>
      <c r="G16" s="48">
        <f>STDEV(C16:E16)</f>
        <v>243.39209230926463</v>
      </c>
      <c r="I16" s="6" t="s">
        <v>51</v>
      </c>
      <c r="J16" s="6">
        <f t="shared" si="2"/>
        <v>6.6356746666666675</v>
      </c>
      <c r="K16" s="6">
        <f>G16/30</f>
        <v>8.1130697436421535</v>
      </c>
      <c r="L16" s="43">
        <f>J16*1000/150</f>
        <v>44.23783111111112</v>
      </c>
      <c r="M16" s="43">
        <f>K16*1000/150</f>
        <v>54.087131624281021</v>
      </c>
      <c r="O16" s="44" t="s">
        <v>66</v>
      </c>
      <c r="P16" s="6" t="s">
        <v>51</v>
      </c>
      <c r="Q16" s="40">
        <v>44.23783111111112</v>
      </c>
      <c r="R16" s="40">
        <v>54.087131624281021</v>
      </c>
    </row>
  </sheetData>
  <mergeCells count="3">
    <mergeCell ref="C1:E1"/>
    <mergeCell ref="J1:K1"/>
    <mergeCell ref="L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F2" sqref="F2:G20"/>
    </sheetView>
  </sheetViews>
  <sheetFormatPr defaultRowHeight="14.4" x14ac:dyDescent="0.3"/>
  <cols>
    <col min="1" max="1" width="12.33203125" customWidth="1"/>
  </cols>
  <sheetData>
    <row r="1" spans="1:18" x14ac:dyDescent="0.25">
      <c r="E1" s="28" t="s">
        <v>30</v>
      </c>
      <c r="F1" s="1" t="s">
        <v>0</v>
      </c>
      <c r="G1" s="1" t="s">
        <v>1</v>
      </c>
      <c r="J1" t="s">
        <v>58</v>
      </c>
      <c r="K1" s="31"/>
      <c r="L1" t="s">
        <v>59</v>
      </c>
      <c r="O1" s="7" t="s">
        <v>57</v>
      </c>
    </row>
    <row r="2" spans="1:18" x14ac:dyDescent="0.25">
      <c r="A2" s="1" t="s">
        <v>2</v>
      </c>
      <c r="B2" s="6" t="s">
        <v>38</v>
      </c>
      <c r="C2" s="6">
        <v>2557.7617</v>
      </c>
      <c r="D2" s="6">
        <v>2014.1223500000001</v>
      </c>
      <c r="E2" s="6">
        <v>2020.216165</v>
      </c>
      <c r="F2" s="30">
        <f>AVERAGE(C2:E2)</f>
        <v>2197.3667383333336</v>
      </c>
      <c r="G2" s="29">
        <f>STDEV(C2:E2)</f>
        <v>312.12606418136812</v>
      </c>
      <c r="H2" s="1" t="s">
        <v>2</v>
      </c>
      <c r="I2" s="6" t="s">
        <v>38</v>
      </c>
      <c r="J2" s="6">
        <f>E2/30</f>
        <v>67.340538833333341</v>
      </c>
      <c r="K2" s="6">
        <f>G2/30</f>
        <v>10.404202139378937</v>
      </c>
      <c r="L2" s="6">
        <f>J2*1000/150</f>
        <v>448.9369255555556</v>
      </c>
      <c r="M2" s="6">
        <f>K2*1000/150</f>
        <v>69.36134759585957</v>
      </c>
      <c r="O2" s="1" t="s">
        <v>2</v>
      </c>
      <c r="P2" s="6" t="s">
        <v>38</v>
      </c>
      <c r="Q2" s="32">
        <v>448.9369255555556</v>
      </c>
      <c r="R2" s="32">
        <v>69.36134759585957</v>
      </c>
    </row>
    <row r="3" spans="1:18" x14ac:dyDescent="0.25">
      <c r="A3" s="1" t="s">
        <v>3</v>
      </c>
      <c r="B3" s="6" t="s">
        <v>39</v>
      </c>
      <c r="C3" s="6">
        <v>3044.5374700000002</v>
      </c>
      <c r="D3" s="6">
        <v>2397.4363850000004</v>
      </c>
      <c r="E3" s="6">
        <v>1878.1840549999999</v>
      </c>
      <c r="F3" s="30">
        <f t="shared" ref="F3:F20" si="0">AVERAGE(C3:E3)</f>
        <v>2440.0526366666668</v>
      </c>
      <c r="G3" s="29">
        <f t="shared" ref="G3:G20" si="1">STDEV(C3:E3)</f>
        <v>584.34337580752083</v>
      </c>
      <c r="H3" s="1" t="s">
        <v>3</v>
      </c>
      <c r="I3" s="6" t="s">
        <v>39</v>
      </c>
      <c r="J3" s="6">
        <f t="shared" ref="J3:J20" si="2">E3/30</f>
        <v>62.606135166666668</v>
      </c>
      <c r="K3" s="6">
        <f t="shared" ref="K3:K20" si="3">G3/30</f>
        <v>19.478112526917361</v>
      </c>
      <c r="L3" s="6">
        <f t="shared" ref="L3:L20" si="4">J3*1000/150</f>
        <v>417.37423444444443</v>
      </c>
      <c r="M3" s="6">
        <f t="shared" ref="M3:M20" si="5">K3*1000/150</f>
        <v>129.85408351278241</v>
      </c>
      <c r="O3" s="1" t="s">
        <v>3</v>
      </c>
      <c r="P3" s="6" t="s">
        <v>39</v>
      </c>
      <c r="Q3" s="32">
        <v>417.37423444444443</v>
      </c>
      <c r="R3" s="32">
        <v>129.85408351278241</v>
      </c>
    </row>
    <row r="4" spans="1:18" x14ac:dyDescent="0.25">
      <c r="A4" s="1" t="s">
        <v>4</v>
      </c>
      <c r="B4" s="6" t="s">
        <v>40</v>
      </c>
      <c r="C4" s="6">
        <v>996.09262999999999</v>
      </c>
      <c r="D4" s="6">
        <v>784.37816499999997</v>
      </c>
      <c r="E4" s="6">
        <v>864.3345700000001</v>
      </c>
      <c r="F4" s="30">
        <f t="shared" si="0"/>
        <v>881.60178833333339</v>
      </c>
      <c r="G4" s="29">
        <f t="shared" si="1"/>
        <v>106.90823772884534</v>
      </c>
      <c r="H4" s="1" t="s">
        <v>4</v>
      </c>
      <c r="I4" s="6" t="s">
        <v>40</v>
      </c>
      <c r="J4" s="6">
        <f t="shared" si="2"/>
        <v>28.811152333333336</v>
      </c>
      <c r="K4" s="6">
        <f t="shared" si="3"/>
        <v>3.5636079242948444</v>
      </c>
      <c r="L4" s="6">
        <f t="shared" si="4"/>
        <v>192.07434888888889</v>
      </c>
      <c r="M4" s="6">
        <f t="shared" si="5"/>
        <v>23.757386161965631</v>
      </c>
      <c r="O4" s="1" t="s">
        <v>4</v>
      </c>
      <c r="P4" s="6" t="s">
        <v>40</v>
      </c>
      <c r="Q4" s="32">
        <v>192.07434888888889</v>
      </c>
      <c r="R4" s="32">
        <v>23.757386161965631</v>
      </c>
    </row>
    <row r="5" spans="1:18" x14ac:dyDescent="0.25">
      <c r="A5" s="1" t="s">
        <v>5</v>
      </c>
      <c r="B5" s="6" t="s">
        <v>41</v>
      </c>
      <c r="C5" s="6">
        <v>2820.8031800000003</v>
      </c>
      <c r="D5" s="6">
        <v>2221.25569</v>
      </c>
      <c r="E5" s="6">
        <v>2820.0291899999997</v>
      </c>
      <c r="F5" s="30">
        <f t="shared" si="0"/>
        <v>2620.6960199999999</v>
      </c>
      <c r="G5" s="29">
        <f t="shared" si="1"/>
        <v>345.92568954619605</v>
      </c>
      <c r="H5" s="1" t="s">
        <v>5</v>
      </c>
      <c r="I5" s="6" t="s">
        <v>41</v>
      </c>
      <c r="J5" s="6">
        <f t="shared" si="2"/>
        <v>94.000972999999988</v>
      </c>
      <c r="K5" s="6">
        <f t="shared" si="3"/>
        <v>11.530856318206535</v>
      </c>
      <c r="L5" s="6">
        <f t="shared" si="4"/>
        <v>626.67315333333318</v>
      </c>
      <c r="M5" s="6">
        <f t="shared" si="5"/>
        <v>76.872375454710237</v>
      </c>
      <c r="O5" s="1" t="s">
        <v>5</v>
      </c>
      <c r="P5" s="6" t="s">
        <v>41</v>
      </c>
      <c r="Q5" s="32">
        <v>626.67315333333318</v>
      </c>
      <c r="R5" s="32">
        <v>76.872375454710237</v>
      </c>
    </row>
    <row r="6" spans="1:18" x14ac:dyDescent="0.25">
      <c r="A6" s="1" t="s">
        <v>6</v>
      </c>
      <c r="B6" s="6" t="s">
        <v>42</v>
      </c>
      <c r="C6" s="6">
        <v>3682.0218500000001</v>
      </c>
      <c r="D6" s="6">
        <v>2899.4266750000002</v>
      </c>
      <c r="E6" s="6">
        <v>3226.3596199999993</v>
      </c>
      <c r="F6" s="30">
        <f t="shared" si="0"/>
        <v>3269.2693816666665</v>
      </c>
      <c r="G6" s="29">
        <f t="shared" si="1"/>
        <v>393.05818617354578</v>
      </c>
      <c r="H6" s="1" t="s">
        <v>6</v>
      </c>
      <c r="I6" s="6" t="s">
        <v>42</v>
      </c>
      <c r="J6" s="6">
        <f t="shared" si="2"/>
        <v>107.54532066666664</v>
      </c>
      <c r="K6" s="6">
        <f t="shared" si="3"/>
        <v>13.101939539118193</v>
      </c>
      <c r="L6" s="6">
        <f t="shared" si="4"/>
        <v>716.96880444444423</v>
      </c>
      <c r="M6" s="6">
        <f t="shared" si="5"/>
        <v>87.346263594121282</v>
      </c>
      <c r="O6" s="1" t="s">
        <v>6</v>
      </c>
      <c r="P6" s="6" t="s">
        <v>42</v>
      </c>
      <c r="Q6" s="32">
        <v>716.96880444444423</v>
      </c>
      <c r="R6" s="32">
        <v>87.346263594121282</v>
      </c>
    </row>
    <row r="7" spans="1:18" x14ac:dyDescent="0.25">
      <c r="A7" s="1" t="s">
        <v>7</v>
      </c>
      <c r="B7" s="6" t="s">
        <v>43</v>
      </c>
      <c r="C7" s="6">
        <v>2806.8314300000002</v>
      </c>
      <c r="D7" s="6">
        <v>2210.253565</v>
      </c>
      <c r="E7" s="6">
        <v>2963.3319650000003</v>
      </c>
      <c r="F7" s="30">
        <f t="shared" si="0"/>
        <v>2660.1389866666668</v>
      </c>
      <c r="G7" s="29">
        <f t="shared" si="1"/>
        <v>397.39246826653135</v>
      </c>
      <c r="H7" s="1" t="s">
        <v>7</v>
      </c>
      <c r="I7" s="6" t="s">
        <v>43</v>
      </c>
      <c r="J7" s="6">
        <f t="shared" si="2"/>
        <v>98.777732166666681</v>
      </c>
      <c r="K7" s="6">
        <f t="shared" si="3"/>
        <v>13.246415608884378</v>
      </c>
      <c r="L7" s="6">
        <f t="shared" si="4"/>
        <v>658.51821444444454</v>
      </c>
      <c r="M7" s="6">
        <f t="shared" si="5"/>
        <v>88.309437392562515</v>
      </c>
      <c r="O7" s="1" t="s">
        <v>7</v>
      </c>
      <c r="P7" s="6" t="s">
        <v>43</v>
      </c>
      <c r="Q7" s="32">
        <v>658.51821444444454</v>
      </c>
      <c r="R7" s="32">
        <v>88.309437392562515</v>
      </c>
    </row>
    <row r="8" spans="1:18" x14ac:dyDescent="0.25">
      <c r="A8" s="1" t="s">
        <v>8</v>
      </c>
      <c r="B8" s="6" t="s">
        <v>44</v>
      </c>
      <c r="C8" s="6">
        <v>3565.2180200000003</v>
      </c>
      <c r="D8" s="6">
        <v>2807.4489100000001</v>
      </c>
      <c r="E8" s="6">
        <v>2824.9706649999994</v>
      </c>
      <c r="F8" s="30">
        <f t="shared" si="0"/>
        <v>3065.8791983333335</v>
      </c>
      <c r="G8" s="29">
        <f t="shared" si="1"/>
        <v>432.5288396074402</v>
      </c>
      <c r="H8" s="1" t="s">
        <v>8</v>
      </c>
      <c r="I8" s="6" t="s">
        <v>44</v>
      </c>
      <c r="J8" s="6">
        <f t="shared" si="2"/>
        <v>94.165688833333306</v>
      </c>
      <c r="K8" s="6">
        <f t="shared" si="3"/>
        <v>14.417627986914674</v>
      </c>
      <c r="L8" s="6">
        <f t="shared" si="4"/>
        <v>627.77125888888872</v>
      </c>
      <c r="M8" s="6">
        <f t="shared" si="5"/>
        <v>96.117519912764493</v>
      </c>
      <c r="O8" s="1" t="s">
        <v>8</v>
      </c>
      <c r="P8" s="6" t="s">
        <v>44</v>
      </c>
      <c r="Q8" s="32">
        <v>627.77125888888872</v>
      </c>
      <c r="R8" s="32">
        <v>96.117519912764493</v>
      </c>
    </row>
    <row r="9" spans="1:18" x14ac:dyDescent="0.25">
      <c r="A9" s="1" t="s">
        <v>9</v>
      </c>
      <c r="B9" s="6" t="s">
        <v>45</v>
      </c>
      <c r="C9" s="6">
        <v>3745.9193200000004</v>
      </c>
      <c r="D9" s="6">
        <v>2949.7430600000002</v>
      </c>
      <c r="E9" s="6">
        <v>3047.3370399999994</v>
      </c>
      <c r="F9" s="30">
        <f t="shared" si="0"/>
        <v>3247.6664733333332</v>
      </c>
      <c r="G9" s="29">
        <f t="shared" si="1"/>
        <v>434.25000937436585</v>
      </c>
      <c r="H9" s="1" t="s">
        <v>9</v>
      </c>
      <c r="I9" s="6" t="s">
        <v>45</v>
      </c>
      <c r="J9" s="6">
        <f t="shared" si="2"/>
        <v>101.57790133333332</v>
      </c>
      <c r="K9" s="6">
        <f t="shared" si="3"/>
        <v>14.475000312478862</v>
      </c>
      <c r="L9" s="6">
        <f t="shared" si="4"/>
        <v>677.18600888888875</v>
      </c>
      <c r="M9" s="6">
        <f t="shared" si="5"/>
        <v>96.500002083192413</v>
      </c>
      <c r="O9" s="1" t="s">
        <v>9</v>
      </c>
      <c r="P9" s="6" t="s">
        <v>45</v>
      </c>
      <c r="Q9" s="32">
        <v>677.18600888888875</v>
      </c>
      <c r="R9" s="32">
        <v>96.500002083192413</v>
      </c>
    </row>
    <row r="10" spans="1:18" x14ac:dyDescent="0.25">
      <c r="A10" s="1" t="s">
        <v>10</v>
      </c>
      <c r="B10" s="6" t="s">
        <v>46</v>
      </c>
      <c r="C10" s="6">
        <v>2334.9588600000002</v>
      </c>
      <c r="D10" s="6">
        <v>1838.6751300000001</v>
      </c>
      <c r="E10" s="6">
        <v>1860.2535600000001</v>
      </c>
      <c r="F10" s="30">
        <f t="shared" si="0"/>
        <v>2011.2958500000002</v>
      </c>
      <c r="G10" s="29">
        <f t="shared" si="1"/>
        <v>280.5079592311269</v>
      </c>
      <c r="H10" s="1" t="s">
        <v>10</v>
      </c>
      <c r="I10" s="6" t="s">
        <v>46</v>
      </c>
      <c r="J10" s="6">
        <f t="shared" si="2"/>
        <v>62.008452000000005</v>
      </c>
      <c r="K10" s="6">
        <f t="shared" si="3"/>
        <v>9.3502653077042304</v>
      </c>
      <c r="L10" s="6">
        <f t="shared" si="4"/>
        <v>413.38968000000006</v>
      </c>
      <c r="M10" s="6">
        <f t="shared" si="5"/>
        <v>62.335102051361538</v>
      </c>
      <c r="O10" s="1" t="s">
        <v>10</v>
      </c>
      <c r="P10" s="6" t="s">
        <v>46</v>
      </c>
      <c r="Q10" s="32">
        <v>413.38968000000006</v>
      </c>
      <c r="R10" s="32">
        <v>62.335102051361538</v>
      </c>
    </row>
    <row r="11" spans="1:18" x14ac:dyDescent="0.25">
      <c r="A11" s="1" t="s">
        <v>11</v>
      </c>
      <c r="B11" s="6" t="s">
        <v>47</v>
      </c>
      <c r="C11" s="6">
        <v>3833.4756200000006</v>
      </c>
      <c r="D11" s="6">
        <v>3018.6897100000006</v>
      </c>
      <c r="E11" s="6">
        <v>2527.7762399999997</v>
      </c>
      <c r="F11" s="30">
        <f t="shared" si="0"/>
        <v>3126.6471900000001</v>
      </c>
      <c r="G11" s="29">
        <f t="shared" si="1"/>
        <v>659.51029624188641</v>
      </c>
      <c r="H11" s="1" t="s">
        <v>11</v>
      </c>
      <c r="I11" s="6" t="s">
        <v>47</v>
      </c>
      <c r="J11" s="6">
        <f t="shared" si="2"/>
        <v>84.259207999999987</v>
      </c>
      <c r="K11" s="6">
        <f t="shared" si="3"/>
        <v>21.983676541396214</v>
      </c>
      <c r="L11" s="6">
        <f t="shared" si="4"/>
        <v>561.72805333333326</v>
      </c>
      <c r="M11" s="6">
        <f t="shared" si="5"/>
        <v>146.55784360930809</v>
      </c>
      <c r="O11" s="1" t="s">
        <v>11</v>
      </c>
      <c r="P11" s="6" t="s">
        <v>47</v>
      </c>
      <c r="Q11" s="32">
        <v>561.72805333333326</v>
      </c>
      <c r="R11" s="32">
        <v>146.55784360930809</v>
      </c>
    </row>
    <row r="12" spans="1:18" x14ac:dyDescent="0.25">
      <c r="A12" s="1" t="s">
        <v>12</v>
      </c>
      <c r="B12" s="6" t="s">
        <v>48</v>
      </c>
      <c r="C12" s="6">
        <v>2956.04972</v>
      </c>
      <c r="D12" s="6">
        <v>2327.7562600000001</v>
      </c>
      <c r="E12" s="6">
        <v>2071.0427650000001</v>
      </c>
      <c r="F12" s="30">
        <f t="shared" si="0"/>
        <v>2451.6162483333333</v>
      </c>
      <c r="G12" s="29">
        <f t="shared" si="1"/>
        <v>455.31889937937308</v>
      </c>
      <c r="H12" s="1" t="s">
        <v>12</v>
      </c>
      <c r="I12" s="6" t="s">
        <v>48</v>
      </c>
      <c r="J12" s="6">
        <f t="shared" si="2"/>
        <v>69.034758833333342</v>
      </c>
      <c r="K12" s="6">
        <f t="shared" si="3"/>
        <v>15.177296645979103</v>
      </c>
      <c r="L12" s="6">
        <f t="shared" si="4"/>
        <v>460.23172555555561</v>
      </c>
      <c r="M12" s="6">
        <f t="shared" si="5"/>
        <v>101.18197763986068</v>
      </c>
      <c r="O12" s="1" t="s">
        <v>12</v>
      </c>
      <c r="P12" s="6" t="s">
        <v>48</v>
      </c>
      <c r="Q12" s="32">
        <v>460.23172555555561</v>
      </c>
      <c r="R12" s="32">
        <v>101.18197763986068</v>
      </c>
    </row>
    <row r="13" spans="1:18" x14ac:dyDescent="0.25">
      <c r="A13" s="1" t="s">
        <v>13</v>
      </c>
      <c r="B13" s="6" t="s">
        <v>49</v>
      </c>
      <c r="C13" s="6">
        <v>901.45731000000001</v>
      </c>
      <c r="D13" s="6">
        <v>709.85710500000005</v>
      </c>
      <c r="E13" s="6">
        <v>1006.7902349999998</v>
      </c>
      <c r="F13" s="30">
        <f t="shared" si="0"/>
        <v>872.70154999999988</v>
      </c>
      <c r="G13" s="29">
        <f t="shared" si="1"/>
        <v>150.5406630209344</v>
      </c>
      <c r="H13" s="1" t="s">
        <v>13</v>
      </c>
      <c r="I13" s="6" t="s">
        <v>49</v>
      </c>
      <c r="J13" s="6">
        <f t="shared" si="2"/>
        <v>33.559674499999993</v>
      </c>
      <c r="K13" s="6">
        <f t="shared" si="3"/>
        <v>5.0180221006978138</v>
      </c>
      <c r="L13" s="6">
        <f t="shared" si="4"/>
        <v>223.73116333333328</v>
      </c>
      <c r="M13" s="6">
        <f t="shared" si="5"/>
        <v>33.453480671318758</v>
      </c>
      <c r="O13" s="1" t="s">
        <v>13</v>
      </c>
      <c r="P13" s="6" t="s">
        <v>49</v>
      </c>
      <c r="Q13" s="32">
        <v>223.73116333333328</v>
      </c>
      <c r="R13" s="32">
        <v>33.453480671318758</v>
      </c>
    </row>
    <row r="14" spans="1:18" x14ac:dyDescent="0.25">
      <c r="A14" s="1" t="s">
        <v>14</v>
      </c>
      <c r="B14" s="6" t="s">
        <v>50</v>
      </c>
      <c r="C14" s="6">
        <v>783.34945000000005</v>
      </c>
      <c r="D14" s="6">
        <v>616.85247500000003</v>
      </c>
      <c r="E14" s="6">
        <v>856.71057999999994</v>
      </c>
      <c r="F14" s="30">
        <f t="shared" si="0"/>
        <v>752.30416833333345</v>
      </c>
      <c r="G14" s="29">
        <f t="shared" si="1"/>
        <v>122.90579631925243</v>
      </c>
      <c r="H14" s="1" t="s">
        <v>14</v>
      </c>
      <c r="I14" s="6" t="s">
        <v>50</v>
      </c>
      <c r="J14" s="6">
        <f t="shared" si="2"/>
        <v>28.557019333333333</v>
      </c>
      <c r="K14" s="6">
        <f t="shared" si="3"/>
        <v>4.0968598773084146</v>
      </c>
      <c r="L14" s="6">
        <f t="shared" si="4"/>
        <v>190.38012888888889</v>
      </c>
      <c r="M14" s="6">
        <f t="shared" si="5"/>
        <v>27.312399182056101</v>
      </c>
      <c r="O14" s="1" t="s">
        <v>14</v>
      </c>
      <c r="P14" s="6" t="s">
        <v>50</v>
      </c>
      <c r="Q14" s="32">
        <v>190.38012888888889</v>
      </c>
      <c r="R14" s="32">
        <v>27.312399182056101</v>
      </c>
    </row>
    <row r="15" spans="1:18" x14ac:dyDescent="0.25">
      <c r="A15" s="1" t="s">
        <v>15</v>
      </c>
      <c r="B15" s="6" t="s">
        <v>51</v>
      </c>
      <c r="C15" s="6">
        <v>65.574079999999995</v>
      </c>
      <c r="D15" s="6">
        <v>51.636639999999993</v>
      </c>
      <c r="E15" s="6">
        <v>480</v>
      </c>
      <c r="F15" s="30">
        <f t="shared" si="0"/>
        <v>199.07024000000001</v>
      </c>
      <c r="G15" s="29">
        <f t="shared" si="1"/>
        <v>243.39209230926463</v>
      </c>
      <c r="H15" s="1" t="s">
        <v>15</v>
      </c>
      <c r="I15" s="6" t="s">
        <v>51</v>
      </c>
      <c r="J15" s="6">
        <f t="shared" si="2"/>
        <v>16</v>
      </c>
      <c r="K15" s="6">
        <f t="shared" si="3"/>
        <v>8.1130697436421535</v>
      </c>
      <c r="L15" s="6">
        <f t="shared" si="4"/>
        <v>106.66666666666667</v>
      </c>
      <c r="M15" s="6">
        <f t="shared" si="5"/>
        <v>54.087131624281021</v>
      </c>
      <c r="O15" s="1" t="s">
        <v>15</v>
      </c>
      <c r="P15" s="6" t="s">
        <v>51</v>
      </c>
      <c r="Q15" s="32">
        <v>106.66666666666667</v>
      </c>
      <c r="R15" s="32">
        <v>54.087131624281021</v>
      </c>
    </row>
    <row r="16" spans="1:18" x14ac:dyDescent="0.25">
      <c r="A16" s="1" t="s">
        <v>16</v>
      </c>
      <c r="B16" s="6" t="s">
        <v>52</v>
      </c>
      <c r="C16" s="6">
        <v>966.28623000000016</v>
      </c>
      <c r="D16" s="6">
        <v>760.90696500000013</v>
      </c>
      <c r="E16" s="6">
        <v>932.95</v>
      </c>
      <c r="F16" s="30">
        <f t="shared" si="0"/>
        <v>886.71439833333352</v>
      </c>
      <c r="G16" s="29">
        <f t="shared" si="1"/>
        <v>110.22004703815892</v>
      </c>
      <c r="H16" s="1" t="s">
        <v>16</v>
      </c>
      <c r="I16" s="6" t="s">
        <v>52</v>
      </c>
      <c r="J16" s="6">
        <f t="shared" si="2"/>
        <v>31.098333333333336</v>
      </c>
      <c r="K16" s="6">
        <f t="shared" si="3"/>
        <v>3.6740015679386309</v>
      </c>
      <c r="L16" s="6">
        <f t="shared" si="4"/>
        <v>207.32222222222225</v>
      </c>
      <c r="M16" s="6">
        <f t="shared" si="5"/>
        <v>24.49334378625754</v>
      </c>
      <c r="O16" s="1" t="s">
        <v>16</v>
      </c>
      <c r="P16" s="6" t="s">
        <v>52</v>
      </c>
      <c r="Q16" s="32">
        <v>207.32222222222225</v>
      </c>
      <c r="R16" s="32">
        <v>24.49334378625754</v>
      </c>
    </row>
    <row r="17" spans="1:18" x14ac:dyDescent="0.25">
      <c r="A17" s="1" t="s">
        <v>17</v>
      </c>
      <c r="B17" s="6" t="s">
        <v>53</v>
      </c>
      <c r="C17" s="6">
        <v>925.30243000000007</v>
      </c>
      <c r="D17" s="6">
        <v>728.63406500000008</v>
      </c>
      <c r="E17" s="6">
        <v>906.83125499999994</v>
      </c>
      <c r="F17" s="30">
        <f t="shared" si="0"/>
        <v>853.58924999999999</v>
      </c>
      <c r="G17" s="29">
        <f t="shared" si="1"/>
        <v>108.60775649215087</v>
      </c>
      <c r="H17" s="1" t="s">
        <v>17</v>
      </c>
      <c r="I17" s="6" t="s">
        <v>53</v>
      </c>
      <c r="J17" s="6">
        <f t="shared" si="2"/>
        <v>30.227708499999999</v>
      </c>
      <c r="K17" s="6">
        <f t="shared" si="3"/>
        <v>3.6202585497383621</v>
      </c>
      <c r="L17" s="6">
        <f t="shared" si="4"/>
        <v>201.51805666666664</v>
      </c>
      <c r="M17" s="6">
        <f t="shared" si="5"/>
        <v>24.135056998255745</v>
      </c>
      <c r="O17" s="1" t="s">
        <v>17</v>
      </c>
      <c r="P17" s="6" t="s">
        <v>53</v>
      </c>
      <c r="Q17" s="32">
        <v>201.51805666666664</v>
      </c>
      <c r="R17" s="32">
        <v>24.135056998255745</v>
      </c>
    </row>
    <row r="18" spans="1:18" x14ac:dyDescent="0.25">
      <c r="A18" s="1" t="s">
        <v>18</v>
      </c>
      <c r="B18" s="6" t="s">
        <v>54</v>
      </c>
      <c r="C18" s="6">
        <v>955.29511999999988</v>
      </c>
      <c r="D18" s="6">
        <v>752.25195999999994</v>
      </c>
      <c r="E18" s="6">
        <v>947.49253499999998</v>
      </c>
      <c r="F18" s="30">
        <f t="shared" si="0"/>
        <v>885.01320499999986</v>
      </c>
      <c r="G18" s="29">
        <f t="shared" si="1"/>
        <v>115.04078065465789</v>
      </c>
      <c r="H18" s="1" t="s">
        <v>18</v>
      </c>
      <c r="I18" s="6" t="s">
        <v>54</v>
      </c>
      <c r="J18" s="6">
        <f t="shared" si="2"/>
        <v>31.583084499999998</v>
      </c>
      <c r="K18" s="6">
        <f t="shared" si="3"/>
        <v>3.8346926884885963</v>
      </c>
      <c r="L18" s="6">
        <f t="shared" si="4"/>
        <v>210.55389666666665</v>
      </c>
      <c r="M18" s="6">
        <f t="shared" si="5"/>
        <v>25.564617923257309</v>
      </c>
      <c r="O18" s="1" t="s">
        <v>18</v>
      </c>
      <c r="P18" s="6" t="s">
        <v>54</v>
      </c>
      <c r="Q18" s="32">
        <v>210.55389666666665</v>
      </c>
      <c r="R18" s="32">
        <v>25.564617923257309</v>
      </c>
    </row>
    <row r="19" spans="1:18" x14ac:dyDescent="0.25">
      <c r="A19" s="1" t="s">
        <v>19</v>
      </c>
      <c r="B19" s="6" t="s">
        <v>55</v>
      </c>
      <c r="C19" s="6">
        <v>910.58552000000009</v>
      </c>
      <c r="D19" s="6">
        <v>717.04516000000001</v>
      </c>
      <c r="E19" s="6">
        <v>753.64553000000001</v>
      </c>
      <c r="F19" s="30">
        <f t="shared" si="0"/>
        <v>793.75873666666666</v>
      </c>
      <c r="G19" s="29">
        <f t="shared" si="1"/>
        <v>102.8166803055051</v>
      </c>
      <c r="H19" s="1" t="s">
        <v>19</v>
      </c>
      <c r="I19" s="6" t="s">
        <v>55</v>
      </c>
      <c r="J19" s="6">
        <f t="shared" si="2"/>
        <v>25.121517666666666</v>
      </c>
      <c r="K19" s="6">
        <f t="shared" si="3"/>
        <v>3.4272226768501701</v>
      </c>
      <c r="L19" s="6">
        <f t="shared" si="4"/>
        <v>167.47678444444443</v>
      </c>
      <c r="M19" s="6">
        <f t="shared" si="5"/>
        <v>22.848151179001135</v>
      </c>
      <c r="O19" s="1" t="s">
        <v>19</v>
      </c>
      <c r="P19" s="6" t="s">
        <v>55</v>
      </c>
      <c r="Q19" s="32">
        <v>167.47678444444443</v>
      </c>
      <c r="R19" s="32">
        <v>22.848151179001135</v>
      </c>
    </row>
    <row r="20" spans="1:18" x14ac:dyDescent="0.25">
      <c r="A20" s="1" t="s">
        <v>20</v>
      </c>
      <c r="B20" s="6" t="s">
        <v>56</v>
      </c>
      <c r="C20" s="6">
        <v>3198.78559</v>
      </c>
      <c r="D20" s="6">
        <v>2518.8998449999999</v>
      </c>
      <c r="E20" s="6">
        <v>2061.01863</v>
      </c>
      <c r="F20" s="30">
        <f t="shared" si="0"/>
        <v>2592.901355</v>
      </c>
      <c r="G20" s="29">
        <f t="shared" si="1"/>
        <v>572.48194856136649</v>
      </c>
      <c r="H20" s="1" t="s">
        <v>20</v>
      </c>
      <c r="I20" s="6" t="s">
        <v>56</v>
      </c>
      <c r="J20" s="6">
        <f t="shared" si="2"/>
        <v>68.700620999999998</v>
      </c>
      <c r="K20" s="6">
        <f t="shared" si="3"/>
        <v>19.082731618712216</v>
      </c>
      <c r="L20" s="6">
        <f t="shared" si="4"/>
        <v>458.00414000000001</v>
      </c>
      <c r="M20" s="6">
        <f t="shared" si="5"/>
        <v>127.21821079141478</v>
      </c>
      <c r="O20" s="1" t="s">
        <v>20</v>
      </c>
      <c r="P20" s="6" t="s">
        <v>56</v>
      </c>
      <c r="Q20" s="32">
        <v>458.00414000000001</v>
      </c>
      <c r="R20" s="32">
        <v>127.21821079141478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DATA_1</vt:lpstr>
      <vt:lpstr>DATA_2</vt:lpstr>
      <vt:lpstr>DATA_3</vt:lpstr>
      <vt:lpstr>Conversion factors</vt:lpstr>
      <vt:lpstr>Summary Fig</vt:lpstr>
      <vt:lpstr>NOTE</vt:lpstr>
    </vt:vector>
  </TitlesOfParts>
  <Company>National University of Ireland, Galway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HOUEIX, BENOIT</dc:creator>
  <cp:lastModifiedBy>csestaffpc</cp:lastModifiedBy>
  <dcterms:created xsi:type="dcterms:W3CDTF">2017-06-21T15:22:28Z</dcterms:created>
  <dcterms:modified xsi:type="dcterms:W3CDTF">2018-08-28T08:11:17Z</dcterms:modified>
</cp:coreProperties>
</file>